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-DOS" sheetId="1" state="visible" r:id="rId1"/>
    <sheet name="KERNEL" sheetId="2" state="visible" r:id="rId2"/>
    <sheet name="APPS" sheetId="3" state="visible" r:id="rId3"/>
    <sheet name="LIFE" sheetId="4" state="visible" r:id="rId4"/>
    <sheet name="HOW IT WORKS" sheetId="5" state="visible" r:id="rId5"/>
  </sheets>
  <definedNames>
    <definedName name="WIN_ID">'KERNEL'!$B$5:$B$10</definedName>
    <definedName name="WIN_X">'KERNEL'!$D$5:$D$10</definedName>
    <definedName name="WIN_Y">'KERNEL'!$E$5:$E$10</definedName>
    <definedName name="WIN_W">'KERNEL'!$F$5:$F$10</definedName>
    <definedName name="WIN_H">'KERNEL'!$G$5:$G$10</definedName>
    <definedName name="WIN_OPEN">'KERNEL'!$H$5:$H$10</definedName>
    <definedName name="WIN_Z">'KERNEL'!$I$5:$I$10</definedName>
    <definedName name="WIN_FOCUS">'KERNEL'!$J$5:$J$10</definedName>
    <definedName name="WIN_KEY">'KERNEL'!$K$5:$K$10</definedName>
    <definedName name="CMD_IDX">'KERNEL'!$B$14:$B$27</definedName>
    <definedName name="CMD_RAW">'KERNEL'!$C$14:$C$27</definedName>
    <definedName name="CMD_VERB">'KERNEL'!$D$14:$D$27</definedName>
    <definedName name="CMD_ARG">'KERNEL'!$E$14:$E$27</definedName>
    <definedName name="CMD_START">'KERNEL'!$G$14:$G$27</definedName>
    <definedName name="CMD_OUT">'KERNEL'!$H$14:$H$27</definedName>
    <definedName name="CMD_VAL">'KERNEL'!$I$14:$I$27</definedName>
    <definedName name="CMD_END">'KERNEL'!$K$14:$K$27</definedName>
    <definedName name="T_NOW">'KERNEL'!$C$30</definedName>
    <definedName name="T_TICK">'KERNEL'!$C$31</definedName>
    <definedName name="T_H12">'KERNEL'!$C$32</definedName>
    <definedName name="T_M">'KERNEL'!$C$33</definedName>
    <definedName name="T_S">'KERNEL'!$C$34</definedName>
    <definedName name="SEC_A">'KERNEL'!$C$35</definedName>
    <definedName name="MIN_A">'KERNEL'!$C$36</definedName>
    <definedName name="HR_A">'KERNEL'!$C$37</definedName>
    <definedName name="SEC_UX">'KERNEL'!$C$38</definedName>
    <definedName name="SEC_UY">'KERNEL'!$C$39</definedName>
    <definedName name="MIN_UX">'KERNEL'!$C$40</definedName>
    <definedName name="MIN_UY">'KERNEL'!$C$41</definedName>
    <definedName name="HR_UX">'KERNEL'!$C$42</definedName>
    <definedName name="HR_UY">'KERNEL'!$C$43</definedName>
    <definedName name="THEME">'KERNEL'!$C$44</definedName>
    <definedName name="G_CPU">'KERNEL'!$C$48</definedName>
    <definedName name="G_MEM">'KERNEL'!$C$49</definedName>
    <definedName name="G_DSK">'KERNEL'!$C$50</definedName>
    <definedName name="G_NET">'KERNEL'!$C$51</definedName>
    <definedName name="G_SWP">'KERNEL'!$C$52</definedName>
    <definedName name="SPARK">'KERNEL'!$C$57:$AP$57</definedName>
    <definedName name="TERM_TXT">'KERNEL'!$F$61:$F$72</definedName>
    <definedName name="TPL_KEY">'KERNEL'!$B$79:$B$100</definedName>
    <definedName name="TPL_TXT">'KERNEL'!$C$79:$C$100</definedName>
    <definedName name="TERM_TOTAL">'KERNEL'!$C$150</definedName>
    <definedName name="TERM_BASE">'KERNEL'!$C$151</definedName>
    <definedName name="N_OPEN">'KERNEL'!$C$152</definedName>
    <definedName name="THEME_NAME">'KERNEL'!$C$153</definedName>
    <definedName name="LIFE_GEN">'KERNEL'!$C$154</definedName>
    <definedName name="CALC_ARG">'KERNEL'!$C$155</definedName>
    <definedName name="CALC_VAL">'KERNEL'!$C$156</definedName>
    <definedName name="CMD_LIST">'KERNEL'!$BN$3:$BN$30</definedName>
    <definedName name="ATLAS_CHAR">'APPS'!$B$3:$BW$158</definedName>
    <definedName name="ATLAS_ATTR">'APPS'!$CB$3:$EW$158</definedName>
    <definedName name="CHROME_CHAR">'APPS'!$B$162:$DO$163</definedName>
    <definedName name="CHROME_ATTR">'APPS'!$B$166:$DO$167</definedName>
    <definedName name="FONT5">'KERNEL'!$B$170:$Z$179</definedName>
    <definedName name="LIFE_GRID">'LIFE'!$B$3:$AQ$393</definedName>
    <definedName name="LIFE_SET">'SHEET-DOS'!$D$65</definedName>
    <definedName name="_xlnm.Print_Area" localSheetId="0">'SHEET-DOS'!$B$3:$DO$42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onsolas"/>
      <color rgb="003BFF74"/>
      <sz val="9"/>
    </font>
    <font>
      <name val="Consolas"/>
      <b val="1"/>
      <color rgb="001B4426"/>
      <sz val="10"/>
    </font>
    <font>
      <name val="Consolas"/>
      <color rgb="005B8F70"/>
      <sz val="5"/>
    </font>
    <font>
      <name val="Consolas"/>
      <color rgb="0086A894"/>
      <sz val="4"/>
    </font>
    <font>
      <name val="Consolas"/>
      <color rgb="0012301A"/>
      <sz val="10"/>
    </font>
    <font>
      <name val="Consolas"/>
      <b val="1"/>
      <color rgb="000B3D1E"/>
      <sz val="11"/>
    </font>
    <font>
      <name val="Consolas"/>
      <b val="1"/>
      <color rgb="000B3D1E"/>
      <sz val="20"/>
    </font>
    <font>
      <name val="Consolas"/>
      <color rgb="0016301C"/>
      <sz val="10"/>
    </font>
    <font>
      <name val="Consolas"/>
      <sz val="10"/>
    </font>
    <font>
      <name val="Consolas"/>
      <b val="1"/>
      <color rgb="001B7A44"/>
      <sz val="12"/>
    </font>
    <font>
      <name val="Consolas"/>
      <color rgb="000B6B33"/>
      <sz val="10"/>
    </font>
  </fonts>
  <fills count="5">
    <fill>
      <patternFill/>
    </fill>
    <fill>
      <patternFill patternType="gray125"/>
    </fill>
    <fill>
      <patternFill patternType="solid">
        <fgColor rgb="000B0F0B"/>
      </patternFill>
    </fill>
    <fill>
      <patternFill patternType="solid">
        <fgColor rgb="00DCFFE7"/>
      </patternFill>
    </fill>
    <fill>
      <patternFill patternType="solid">
        <fgColor rgb="00E8FFF0"/>
      </patternFill>
    </fill>
  </fills>
  <borders count="2">
    <border>
      <left/>
      <right/>
      <top/>
      <bottom/>
      <diagonal/>
    </border>
    <border>
      <left style="thin">
        <color rgb="007CE0A0"/>
      </left>
      <right style="thin">
        <color rgb="007CE0A0"/>
      </right>
      <top style="thin">
        <color rgb="007CE0A0"/>
      </top>
      <bottom style="thin">
        <color rgb="007CE0A0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left" vertical="center" indent="1"/>
    </xf>
    <xf numFmtId="0" fontId="6" fillId="3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  <xf numFmtId="0" fontId="11" fillId="4" borderId="0" applyAlignment="1" pivotButton="0" quotePrefix="0" xfId="0">
      <alignment vertical="top"/>
    </xf>
  </cellXfs>
  <cellStyles count="1">
    <cellStyle name="Normal" xfId="0" builtinId="0" hidden="0"/>
  </cellStyles>
  <dxfs count="45">
    <dxf>
      <font>
        <color rgb="FF1B3A22"/>
      </font>
      <fill>
        <patternFill>
          <bgColor rgb="FF0B0F0B"/>
        </patternFill>
      </fill>
    </dxf>
    <dxf>
      <font>
        <color rgb="FF3BFF74"/>
      </font>
      <fill>
        <patternFill>
          <bgColor rgb="FF0C1A10"/>
        </patternFill>
      </fill>
    </dxf>
    <dxf>
      <font>
        <color rgb="FFDCFFE7"/>
      </font>
      <fill>
        <patternFill>
          <bgColor rgb="FF0C1A10"/>
        </patternFill>
      </fill>
    </dxf>
    <dxf>
      <font>
        <color rgb="FF04140A"/>
      </font>
      <fill>
        <patternFill>
          <bgColor rgb="FF3BFF74"/>
        </patternFill>
      </fill>
    </dxf>
    <dxf>
      <font>
        <color rgb="FF6BFF9A"/>
      </font>
      <fill>
        <patternFill>
          <bgColor rgb="FF174023"/>
        </patternFill>
      </fill>
    </dxf>
    <dxf>
      <font>
        <color rgb="FFFFC24B"/>
      </font>
      <fill>
        <patternFill>
          <bgColor rgb="FF0C1A10"/>
        </patternFill>
      </fill>
    </dxf>
    <dxf>
      <font>
        <color rgb="FF45E0FF"/>
      </font>
      <fill>
        <patternFill>
          <bgColor rgb="FF0C1A10"/>
        </patternFill>
      </fill>
    </dxf>
    <dxf>
      <font>
        <color rgb="FFFF6B6B"/>
      </font>
      <fill>
        <patternFill>
          <bgColor rgb="FF0C1A10"/>
        </patternFill>
      </fill>
    </dxf>
    <dxf>
      <font>
        <color rgb="FFBDFFD0"/>
      </font>
      <fill>
        <patternFill>
          <bgColor rgb="FF173B22"/>
        </patternFill>
      </fill>
    </dxf>
    <dxf>
      <font>
        <color rgb="FF8FE3A6"/>
      </font>
      <fill>
        <patternFill>
          <bgColor rgb="FF1B4426"/>
        </patternFill>
      </fill>
    </dxf>
    <dxf>
      <font>
        <color rgb="FF040704"/>
      </font>
      <fill>
        <patternFill>
          <bgColor rgb="FF040704"/>
        </patternFill>
      </fill>
    </dxf>
    <dxf>
      <font>
        <color rgb="FF2A7A44"/>
      </font>
      <fill>
        <patternFill>
          <bgColor rgb="FF0C1A10"/>
        </patternFill>
      </fill>
    </dxf>
    <dxf>
      <font>
        <color rgb="FF3BFF74"/>
      </font>
      <fill>
        <patternFill>
          <bgColor rgb="FF3BFF74"/>
        </patternFill>
      </fill>
    </dxf>
    <dxf>
      <font>
        <color rgb="FF1E7A44"/>
      </font>
      <fill>
        <patternFill>
          <bgColor rgb="FF1E7A44"/>
        </patternFill>
      </fill>
    </dxf>
    <dxf>
      <font>
        <color rgb="FFFFC24B"/>
      </font>
      <fill>
        <patternFill>
          <bgColor rgb="FFFFC24B"/>
        </patternFill>
      </fill>
    </dxf>
    <dxf>
      <font>
        <color rgb="FF3A2612"/>
      </font>
      <fill>
        <patternFill>
          <bgColor rgb="FF100B06"/>
        </patternFill>
      </fill>
    </dxf>
    <dxf>
      <font>
        <color rgb="FFFFB000"/>
      </font>
      <fill>
        <patternFill>
          <bgColor rgb="FF1A1108"/>
        </patternFill>
      </fill>
    </dxf>
    <dxf>
      <font>
        <color rgb="FFFFEDCB"/>
      </font>
      <fill>
        <patternFill>
          <bgColor rgb="FF1A1108"/>
        </patternFill>
      </fill>
    </dxf>
    <dxf>
      <font>
        <color rgb="FF1A0F02"/>
      </font>
      <fill>
        <patternFill>
          <bgColor rgb="FFFFB000"/>
        </patternFill>
      </fill>
    </dxf>
    <dxf>
      <font>
        <color rgb="FFFFC94F"/>
      </font>
      <fill>
        <patternFill>
          <bgColor rgb="FF3A2710"/>
        </patternFill>
      </fill>
    </dxf>
    <dxf>
      <font>
        <color rgb="FFFF7A3C"/>
      </font>
      <fill>
        <patternFill>
          <bgColor rgb="FF1A1108"/>
        </patternFill>
      </fill>
    </dxf>
    <dxf>
      <font>
        <color rgb="FFFFD966"/>
      </font>
      <fill>
        <patternFill>
          <bgColor rgb="FF1A1108"/>
        </patternFill>
      </fill>
    </dxf>
    <dxf>
      <font>
        <color rgb="FFFF5A4A"/>
      </font>
      <fill>
        <patternFill>
          <bgColor rgb="FF1A1108"/>
        </patternFill>
      </fill>
    </dxf>
    <dxf>
      <font>
        <color rgb="FFFFDFA8"/>
      </font>
      <fill>
        <patternFill>
          <bgColor rgb="FF3B2810"/>
        </patternFill>
      </fill>
    </dxf>
    <dxf>
      <font>
        <color rgb="FFE3B570"/>
      </font>
      <fill>
        <patternFill>
          <bgColor rgb="FF442E12"/>
        </patternFill>
      </fill>
    </dxf>
    <dxf>
      <font>
        <color rgb="FF070502"/>
      </font>
      <fill>
        <patternFill>
          <bgColor rgb="FF070502"/>
        </patternFill>
      </fill>
    </dxf>
    <dxf>
      <font>
        <color rgb="FF8A5E1C"/>
      </font>
      <fill>
        <patternFill>
          <bgColor rgb="FF1A1108"/>
        </patternFill>
      </fill>
    </dxf>
    <dxf>
      <font>
        <color rgb="FFFFB000"/>
      </font>
      <fill>
        <patternFill>
          <bgColor rgb="FFFFB000"/>
        </patternFill>
      </fill>
    </dxf>
    <dxf>
      <font>
        <color rgb="FF8A5E1C"/>
      </font>
      <fill>
        <patternFill>
          <bgColor rgb="FF8A5E1C"/>
        </patternFill>
      </fill>
    </dxf>
    <dxf>
      <font>
        <color rgb="FFFF7A3C"/>
      </font>
      <fill>
        <patternFill>
          <bgColor rgb="FFFF7A3C"/>
        </patternFill>
      </fill>
    </dxf>
    <dxf>
      <font>
        <color rgb="FF16283F"/>
      </font>
      <fill>
        <patternFill>
          <bgColor rgb="FF070B12"/>
        </patternFill>
      </fill>
    </dxf>
    <dxf>
      <font>
        <color rgb="FF5CD8FF"/>
      </font>
      <fill>
        <patternFill>
          <bgColor rgb="FF081420"/>
        </patternFill>
      </fill>
    </dxf>
    <dxf>
      <font>
        <color rgb="FFE3F8FF"/>
      </font>
      <fill>
        <patternFill>
          <bgColor rgb="FF081420"/>
        </patternFill>
      </fill>
    </dxf>
    <dxf>
      <font>
        <color rgb="FF02090F"/>
      </font>
      <fill>
        <patternFill>
          <bgColor rgb="FF5CD8FF"/>
        </patternFill>
      </fill>
    </dxf>
    <dxf>
      <font>
        <color rgb="FF8AE6FF"/>
      </font>
      <fill>
        <patternFill>
          <bgColor rgb="FF103049"/>
        </patternFill>
      </fill>
    </dxf>
    <dxf>
      <font>
        <color rgb="FFB98CFF"/>
      </font>
      <fill>
        <patternFill>
          <bgColor rgb="FF081420"/>
        </patternFill>
      </fill>
    </dxf>
    <dxf>
      <font>
        <color rgb="FF7CFFC4"/>
      </font>
      <fill>
        <patternFill>
          <bgColor rgb="FF081420"/>
        </patternFill>
      </fill>
    </dxf>
    <dxf>
      <font>
        <color rgb="FFFF6E8A"/>
      </font>
      <fill>
        <patternFill>
          <bgColor rgb="FF081420"/>
        </patternFill>
      </fill>
    </dxf>
    <dxf>
      <font>
        <color rgb="FFCFEEFF"/>
      </font>
      <fill>
        <patternFill>
          <bgColor rgb="FF12304A"/>
        </patternFill>
      </fill>
    </dxf>
    <dxf>
      <font>
        <color rgb="FF8FC6E0"/>
      </font>
      <fill>
        <patternFill>
          <bgColor rgb="FF143A56"/>
        </patternFill>
      </fill>
    </dxf>
    <dxf>
      <font>
        <color rgb="FF020407"/>
      </font>
      <fill>
        <patternFill>
          <bgColor rgb="FF020407"/>
        </patternFill>
      </fill>
    </dxf>
    <dxf>
      <font>
        <color rgb="FF2A6B8C"/>
      </font>
      <fill>
        <patternFill>
          <bgColor rgb="FF081420"/>
        </patternFill>
      </fill>
    </dxf>
    <dxf>
      <font>
        <color rgb="FF5CD8FF"/>
      </font>
      <fill>
        <patternFill>
          <bgColor rgb="FF5CD8FF"/>
        </patternFill>
      </fill>
    </dxf>
    <dxf>
      <font>
        <color rgb="FF246A8C"/>
      </font>
      <fill>
        <patternFill>
          <bgColor rgb="FF246A8C"/>
        </patternFill>
      </fill>
    </dxf>
    <dxf>
      <font>
        <color rgb="FFB98CFF"/>
      </font>
      <fill>
        <patternFill>
          <bgColor rgb="FFB98CF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4426"/>
    <outlinePr summaryBelow="1" summaryRight="1"/>
    <pageSetUpPr fitToPage="1"/>
  </sheetPr>
  <dimension ref="A1:DO342"/>
  <sheetViews>
    <sheetView showGridLines="0" showRowColHeaders="0" topLeftCell="A1" zoomScale="70" workbookViewId="0">
      <selection activeCell="D48" sqref="D48"/>
    </sheetView>
  </sheetViews>
  <sheetFormatPr baseColWidth="8" defaultRowHeight="15"/>
  <cols>
    <col hidden="1" width="13" customWidth="1" min="1" max="1"/>
    <col width="1" customWidth="1" min="2" max="2"/>
    <col width="1" customWidth="1" min="3" max="3"/>
    <col width="1" customWidth="1" min="4" max="4"/>
    <col width="1" customWidth="1" min="5" max="5"/>
    <col width="1" customWidth="1" min="6" max="6"/>
    <col width="1" customWidth="1" min="7" max="7"/>
    <col width="1" customWidth="1" min="8" max="8"/>
    <col width="1" customWidth="1" min="9" max="9"/>
    <col width="1" customWidth="1" min="10" max="10"/>
    <col width="1" customWidth="1" min="11" max="11"/>
    <col width="1" customWidth="1" min="12" max="12"/>
    <col width="1" customWidth="1" min="13" max="13"/>
    <col width="1" customWidth="1" min="14" max="14"/>
    <col width="1" customWidth="1" min="15" max="15"/>
    <col width="1" customWidth="1" min="16" max="16"/>
    <col width="1" customWidth="1" min="17" max="17"/>
    <col width="1" customWidth="1" min="18" max="18"/>
    <col width="1" customWidth="1" min="19" max="19"/>
    <col width="1" customWidth="1" min="20" max="20"/>
    <col width="1" customWidth="1" min="21" max="21"/>
    <col width="1" customWidth="1" min="22" max="22"/>
    <col width="1" customWidth="1" min="23" max="23"/>
    <col width="1" customWidth="1" min="24" max="24"/>
    <col width="1" customWidth="1" min="25" max="25"/>
    <col width="1" customWidth="1" min="26" max="26"/>
    <col width="1" customWidth="1" min="27" max="27"/>
    <col width="1" customWidth="1" min="28" max="28"/>
    <col width="1" customWidth="1" min="29" max="29"/>
    <col width="1" customWidth="1" min="30" max="30"/>
    <col width="1" customWidth="1" min="31" max="31"/>
    <col width="1" customWidth="1" min="32" max="32"/>
    <col width="1" customWidth="1" min="33" max="33"/>
    <col width="1" customWidth="1" min="34" max="34"/>
    <col width="1" customWidth="1" min="35" max="35"/>
    <col width="1" customWidth="1" min="36" max="36"/>
    <col width="1" customWidth="1" min="37" max="37"/>
    <col width="1" customWidth="1" min="38" max="38"/>
    <col width="1" customWidth="1" min="39" max="39"/>
    <col width="1" customWidth="1" min="40" max="40"/>
    <col width="1" customWidth="1" min="41" max="41"/>
    <col width="1" customWidth="1" min="42" max="42"/>
    <col width="1" customWidth="1" min="43" max="43"/>
    <col width="1" customWidth="1" min="44" max="44"/>
    <col width="1" customWidth="1" min="45" max="45"/>
    <col width="1" customWidth="1" min="46" max="46"/>
    <col width="1" customWidth="1" min="47" max="47"/>
    <col width="1" customWidth="1" min="48" max="48"/>
    <col width="1" customWidth="1" min="49" max="49"/>
    <col width="1" customWidth="1" min="50" max="50"/>
    <col width="1" customWidth="1" min="51" max="51"/>
    <col width="1" customWidth="1" min="52" max="52"/>
    <col width="1" customWidth="1" min="53" max="53"/>
    <col width="1" customWidth="1" min="54" max="54"/>
    <col width="1" customWidth="1" min="55" max="55"/>
    <col width="1" customWidth="1" min="56" max="56"/>
    <col width="1" customWidth="1" min="57" max="57"/>
    <col width="1" customWidth="1" min="58" max="58"/>
    <col width="1" customWidth="1" min="59" max="59"/>
    <col width="1" customWidth="1" min="60" max="60"/>
    <col width="1" customWidth="1" min="61" max="61"/>
    <col width="1" customWidth="1" min="62" max="62"/>
    <col width="1" customWidth="1" min="63" max="63"/>
    <col width="1" customWidth="1" min="64" max="64"/>
    <col width="1" customWidth="1" min="65" max="65"/>
    <col width="1" customWidth="1" min="66" max="66"/>
    <col width="1" customWidth="1" min="67" max="67"/>
    <col width="1" customWidth="1" min="68" max="68"/>
    <col width="1" customWidth="1" min="69" max="69"/>
    <col width="1" customWidth="1" min="70" max="70"/>
    <col width="1" customWidth="1" min="71" max="71"/>
    <col width="1" customWidth="1" min="72" max="72"/>
    <col width="1" customWidth="1" min="73" max="73"/>
    <col width="1" customWidth="1" min="74" max="74"/>
    <col width="1" customWidth="1" min="75" max="75"/>
    <col width="1" customWidth="1" min="76" max="76"/>
    <col width="1" customWidth="1" min="77" max="77"/>
    <col width="1" customWidth="1" min="78" max="78"/>
    <col width="1" customWidth="1" min="79" max="79"/>
    <col width="1" customWidth="1" min="80" max="80"/>
    <col width="1" customWidth="1" min="81" max="81"/>
    <col width="1" customWidth="1" min="82" max="82"/>
    <col width="1" customWidth="1" min="83" max="83"/>
    <col width="1" customWidth="1" min="84" max="84"/>
    <col width="1" customWidth="1" min="85" max="85"/>
    <col width="1" customWidth="1" min="86" max="86"/>
    <col width="1" customWidth="1" min="87" max="87"/>
    <col width="1" customWidth="1" min="88" max="88"/>
    <col width="1" customWidth="1" min="89" max="89"/>
    <col width="1" customWidth="1" min="90" max="90"/>
    <col width="1" customWidth="1" min="91" max="91"/>
    <col width="1" customWidth="1" min="92" max="92"/>
    <col width="1" customWidth="1" min="93" max="93"/>
    <col width="1" customWidth="1" min="94" max="94"/>
    <col width="1" customWidth="1" min="95" max="95"/>
    <col width="1" customWidth="1" min="96" max="96"/>
    <col width="1" customWidth="1" min="97" max="97"/>
    <col width="1" customWidth="1" min="98" max="98"/>
    <col width="1" customWidth="1" min="99" max="99"/>
    <col width="1" customWidth="1" min="100" max="100"/>
    <col width="1" customWidth="1" min="101" max="101"/>
    <col width="1" customWidth="1" min="102" max="102"/>
    <col width="1" customWidth="1" min="103" max="103"/>
    <col width="1" customWidth="1" min="104" max="104"/>
    <col width="1" customWidth="1" min="105" max="105"/>
    <col width="1" customWidth="1" min="106" max="106"/>
    <col width="1" customWidth="1" min="107" max="107"/>
    <col width="1" customWidth="1" min="108" max="108"/>
    <col width="1" customWidth="1" min="109" max="109"/>
    <col width="1" customWidth="1" min="110" max="110"/>
    <col width="1" customWidth="1" min="111" max="111"/>
    <col width="1" customWidth="1" min="112" max="112"/>
    <col width="1" customWidth="1" min="113" max="113"/>
    <col width="1" customWidth="1" min="114" max="114"/>
    <col width="1" customWidth="1" min="115" max="115"/>
    <col width="1" customWidth="1" min="116" max="116"/>
    <col width="1" customWidth="1" min="117" max="117"/>
    <col width="1" customWidth="1" min="118" max="118"/>
    <col width="1" customWidth="1" min="119" max="119"/>
  </cols>
  <sheetData>
    <row r="1">
      <c r="B1" t="inlineStr">
        <is>
          <t>SHEET-DOS</t>
        </is>
      </c>
    </row>
    <row r="2" hidden="1">
      <c r="B2" t="n">
        <v>0</v>
      </c>
      <c r="C2" t="n">
        <v>1</v>
      </c>
      <c r="D2" t="n">
        <v>2</v>
      </c>
      <c r="E2" t="n">
        <v>3</v>
      </c>
      <c r="F2" t="n">
        <v>4</v>
      </c>
      <c r="G2" t="n">
        <v>5</v>
      </c>
      <c r="H2" t="n">
        <v>6</v>
      </c>
      <c r="I2" t="n">
        <v>7</v>
      </c>
      <c r="J2" t="n">
        <v>8</v>
      </c>
      <c r="K2" t="n">
        <v>9</v>
      </c>
      <c r="L2" t="n">
        <v>10</v>
      </c>
      <c r="M2" t="n">
        <v>11</v>
      </c>
      <c r="N2" t="n">
        <v>12</v>
      </c>
      <c r="O2" t="n">
        <v>13</v>
      </c>
      <c r="P2" t="n">
        <v>14</v>
      </c>
      <c r="Q2" t="n">
        <v>15</v>
      </c>
      <c r="R2" t="n">
        <v>16</v>
      </c>
      <c r="S2" t="n">
        <v>17</v>
      </c>
      <c r="T2" t="n">
        <v>18</v>
      </c>
      <c r="U2" t="n">
        <v>19</v>
      </c>
      <c r="V2" t="n">
        <v>20</v>
      </c>
      <c r="W2" t="n">
        <v>21</v>
      </c>
      <c r="X2" t="n">
        <v>22</v>
      </c>
      <c r="Y2" t="n">
        <v>23</v>
      </c>
      <c r="Z2" t="n">
        <v>24</v>
      </c>
      <c r="AA2" t="n">
        <v>25</v>
      </c>
      <c r="AB2" t="n">
        <v>26</v>
      </c>
      <c r="AC2" t="n">
        <v>27</v>
      </c>
      <c r="AD2" t="n">
        <v>28</v>
      </c>
      <c r="AE2" t="n">
        <v>29</v>
      </c>
      <c r="AF2" t="n">
        <v>30</v>
      </c>
      <c r="AG2" t="n">
        <v>31</v>
      </c>
      <c r="AH2" t="n">
        <v>32</v>
      </c>
      <c r="AI2" t="n">
        <v>33</v>
      </c>
      <c r="AJ2" t="n">
        <v>34</v>
      </c>
      <c r="AK2" t="n">
        <v>35</v>
      </c>
      <c r="AL2" t="n">
        <v>36</v>
      </c>
      <c r="AM2" t="n">
        <v>37</v>
      </c>
      <c r="AN2" t="n">
        <v>38</v>
      </c>
      <c r="AO2" t="n">
        <v>39</v>
      </c>
      <c r="AP2" t="n">
        <v>40</v>
      </c>
      <c r="AQ2" t="n">
        <v>41</v>
      </c>
      <c r="AR2" t="n">
        <v>42</v>
      </c>
      <c r="AS2" t="n">
        <v>43</v>
      </c>
      <c r="AT2" t="n">
        <v>44</v>
      </c>
      <c r="AU2" t="n">
        <v>45</v>
      </c>
      <c r="AV2" t="n">
        <v>46</v>
      </c>
      <c r="AW2" t="n">
        <v>47</v>
      </c>
      <c r="AX2" t="n">
        <v>48</v>
      </c>
      <c r="AY2" t="n">
        <v>49</v>
      </c>
      <c r="AZ2" t="n">
        <v>50</v>
      </c>
      <c r="BA2" t="n">
        <v>51</v>
      </c>
      <c r="BB2" t="n">
        <v>52</v>
      </c>
      <c r="BC2" t="n">
        <v>53</v>
      </c>
      <c r="BD2" t="n">
        <v>54</v>
      </c>
      <c r="BE2" t="n">
        <v>55</v>
      </c>
      <c r="BF2" t="n">
        <v>56</v>
      </c>
      <c r="BG2" t="n">
        <v>57</v>
      </c>
      <c r="BH2" t="n">
        <v>58</v>
      </c>
      <c r="BI2" t="n">
        <v>59</v>
      </c>
      <c r="BJ2" t="n">
        <v>60</v>
      </c>
      <c r="BK2" t="n">
        <v>61</v>
      </c>
      <c r="BL2" t="n">
        <v>62</v>
      </c>
      <c r="BM2" t="n">
        <v>63</v>
      </c>
      <c r="BN2" t="n">
        <v>64</v>
      </c>
      <c r="BO2" t="n">
        <v>65</v>
      </c>
      <c r="BP2" t="n">
        <v>66</v>
      </c>
      <c r="BQ2" t="n">
        <v>67</v>
      </c>
      <c r="BR2" t="n">
        <v>68</v>
      </c>
      <c r="BS2" t="n">
        <v>69</v>
      </c>
      <c r="BT2" t="n">
        <v>70</v>
      </c>
      <c r="BU2" t="n">
        <v>71</v>
      </c>
      <c r="BV2" t="n">
        <v>72</v>
      </c>
      <c r="BW2" t="n">
        <v>73</v>
      </c>
      <c r="BX2" t="n">
        <v>74</v>
      </c>
      <c r="BY2" t="n">
        <v>75</v>
      </c>
      <c r="BZ2" t="n">
        <v>76</v>
      </c>
      <c r="CA2" t="n">
        <v>77</v>
      </c>
      <c r="CB2" t="n">
        <v>78</v>
      </c>
      <c r="CC2" t="n">
        <v>79</v>
      </c>
      <c r="CD2" t="n">
        <v>80</v>
      </c>
      <c r="CE2" t="n">
        <v>81</v>
      </c>
      <c r="CF2" t="n">
        <v>82</v>
      </c>
      <c r="CG2" t="n">
        <v>83</v>
      </c>
      <c r="CH2" t="n">
        <v>84</v>
      </c>
      <c r="CI2" t="n">
        <v>85</v>
      </c>
      <c r="CJ2" t="n">
        <v>86</v>
      </c>
      <c r="CK2" t="n">
        <v>87</v>
      </c>
      <c r="CL2" t="n">
        <v>88</v>
      </c>
      <c r="CM2" t="n">
        <v>89</v>
      </c>
      <c r="CN2" t="n">
        <v>90</v>
      </c>
      <c r="CO2" t="n">
        <v>91</v>
      </c>
      <c r="CP2" t="n">
        <v>92</v>
      </c>
      <c r="CQ2" t="n">
        <v>93</v>
      </c>
      <c r="CR2" t="n">
        <v>94</v>
      </c>
      <c r="CS2" t="n">
        <v>95</v>
      </c>
      <c r="CT2" t="n">
        <v>96</v>
      </c>
      <c r="CU2" t="n">
        <v>97</v>
      </c>
      <c r="CV2" t="n">
        <v>98</v>
      </c>
      <c r="CW2" t="n">
        <v>99</v>
      </c>
      <c r="CX2" t="n">
        <v>100</v>
      </c>
      <c r="CY2" t="n">
        <v>101</v>
      </c>
      <c r="CZ2" t="n">
        <v>102</v>
      </c>
      <c r="DA2" t="n">
        <v>103</v>
      </c>
      <c r="DB2" t="n">
        <v>104</v>
      </c>
      <c r="DC2" t="n">
        <v>105</v>
      </c>
      <c r="DD2" t="n">
        <v>106</v>
      </c>
      <c r="DE2" t="n">
        <v>107</v>
      </c>
      <c r="DF2" t="n">
        <v>108</v>
      </c>
      <c r="DG2" t="n">
        <v>109</v>
      </c>
      <c r="DH2" t="n">
        <v>110</v>
      </c>
      <c r="DI2" t="n">
        <v>111</v>
      </c>
      <c r="DJ2" t="n">
        <v>112</v>
      </c>
      <c r="DK2" t="n">
        <v>113</v>
      </c>
      <c r="DL2" t="n">
        <v>114</v>
      </c>
      <c r="DM2" t="n">
        <v>115</v>
      </c>
      <c r="DN2" t="n">
        <v>116</v>
      </c>
      <c r="DO2" t="n">
        <v>117</v>
      </c>
    </row>
    <row r="3" ht="12.75" customHeight="1">
      <c r="A3" t="n">
        <v>0</v>
      </c>
      <c r="B3" s="1">
        <f>IF($A3=0,INDEX(CHROME_CHAR,1,B$2+1),IF($A3=39,INDEX(CHROME_CHAR,2,B$2+1),IF(AND(B203&gt;=1,B203&lt;=6),INDEX(ATLAS_CHAR,(B203-1)*26+$A3-INDEX(WIN_Y,B203)+1,B$2-INDEX(WIN_X,B203)+1),IF(B203=0,IF(AND(MOD(B$2,4)=0,MOD($A3,2)=0),"·",""),""))))</f>
        <v/>
      </c>
      <c r="C3" s="1">
        <f>IF($A3=0,INDEX(CHROME_CHAR,1,C$2+1),IF($A3=39,INDEX(CHROME_CHAR,2,C$2+1),IF(AND(C203&gt;=1,C203&lt;=6),INDEX(ATLAS_CHAR,(C203-1)*26+$A3-INDEX(WIN_Y,C203)+1,C$2-INDEX(WIN_X,C203)+1),IF(C203=0,IF(AND(MOD(C$2,4)=0,MOD($A3,2)=0),"·",""),""))))</f>
        <v/>
      </c>
      <c r="D3" s="1">
        <f>IF($A3=0,INDEX(CHROME_CHAR,1,D$2+1),IF($A3=39,INDEX(CHROME_CHAR,2,D$2+1),IF(AND(D203&gt;=1,D203&lt;=6),INDEX(ATLAS_CHAR,(D203-1)*26+$A3-INDEX(WIN_Y,D203)+1,D$2-INDEX(WIN_X,D203)+1),IF(D203=0,IF(AND(MOD(D$2,4)=0,MOD($A3,2)=0),"·",""),""))))</f>
        <v/>
      </c>
      <c r="E3" s="1">
        <f>IF($A3=0,INDEX(CHROME_CHAR,1,E$2+1),IF($A3=39,INDEX(CHROME_CHAR,2,E$2+1),IF(AND(E203&gt;=1,E203&lt;=6),INDEX(ATLAS_CHAR,(E203-1)*26+$A3-INDEX(WIN_Y,E203)+1,E$2-INDEX(WIN_X,E203)+1),IF(E203=0,IF(AND(MOD(E$2,4)=0,MOD($A3,2)=0),"·",""),""))))</f>
        <v/>
      </c>
      <c r="F3" s="1">
        <f>IF($A3=0,INDEX(CHROME_CHAR,1,F$2+1),IF($A3=39,INDEX(CHROME_CHAR,2,F$2+1),IF(AND(F203&gt;=1,F203&lt;=6),INDEX(ATLAS_CHAR,(F203-1)*26+$A3-INDEX(WIN_Y,F203)+1,F$2-INDEX(WIN_X,F203)+1),IF(F203=0,IF(AND(MOD(F$2,4)=0,MOD($A3,2)=0),"·",""),""))))</f>
        <v/>
      </c>
      <c r="G3" s="1">
        <f>IF($A3=0,INDEX(CHROME_CHAR,1,G$2+1),IF($A3=39,INDEX(CHROME_CHAR,2,G$2+1),IF(AND(G203&gt;=1,G203&lt;=6),INDEX(ATLAS_CHAR,(G203-1)*26+$A3-INDEX(WIN_Y,G203)+1,G$2-INDEX(WIN_X,G203)+1),IF(G203=0,IF(AND(MOD(G$2,4)=0,MOD($A3,2)=0),"·",""),""))))</f>
        <v/>
      </c>
      <c r="H3" s="1">
        <f>IF($A3=0,INDEX(CHROME_CHAR,1,H$2+1),IF($A3=39,INDEX(CHROME_CHAR,2,H$2+1),IF(AND(H203&gt;=1,H203&lt;=6),INDEX(ATLAS_CHAR,(H203-1)*26+$A3-INDEX(WIN_Y,H203)+1,H$2-INDEX(WIN_X,H203)+1),IF(H203=0,IF(AND(MOD(H$2,4)=0,MOD($A3,2)=0),"·",""),""))))</f>
        <v/>
      </c>
      <c r="I3" s="1">
        <f>IF($A3=0,INDEX(CHROME_CHAR,1,I$2+1),IF($A3=39,INDEX(CHROME_CHAR,2,I$2+1),IF(AND(I203&gt;=1,I203&lt;=6),INDEX(ATLAS_CHAR,(I203-1)*26+$A3-INDEX(WIN_Y,I203)+1,I$2-INDEX(WIN_X,I203)+1),IF(I203=0,IF(AND(MOD(I$2,4)=0,MOD($A3,2)=0),"·",""),""))))</f>
        <v/>
      </c>
      <c r="J3" s="1">
        <f>IF($A3=0,INDEX(CHROME_CHAR,1,J$2+1),IF($A3=39,INDEX(CHROME_CHAR,2,J$2+1),IF(AND(J203&gt;=1,J203&lt;=6),INDEX(ATLAS_CHAR,(J203-1)*26+$A3-INDEX(WIN_Y,J203)+1,J$2-INDEX(WIN_X,J203)+1),IF(J203=0,IF(AND(MOD(J$2,4)=0,MOD($A3,2)=0),"·",""),""))))</f>
        <v/>
      </c>
      <c r="K3" s="1">
        <f>IF($A3=0,INDEX(CHROME_CHAR,1,K$2+1),IF($A3=39,INDEX(CHROME_CHAR,2,K$2+1),IF(AND(K203&gt;=1,K203&lt;=6),INDEX(ATLAS_CHAR,(K203-1)*26+$A3-INDEX(WIN_Y,K203)+1,K$2-INDEX(WIN_X,K203)+1),IF(K203=0,IF(AND(MOD(K$2,4)=0,MOD($A3,2)=0),"·",""),""))))</f>
        <v/>
      </c>
      <c r="L3" s="1">
        <f>IF($A3=0,INDEX(CHROME_CHAR,1,L$2+1),IF($A3=39,INDEX(CHROME_CHAR,2,L$2+1),IF(AND(L203&gt;=1,L203&lt;=6),INDEX(ATLAS_CHAR,(L203-1)*26+$A3-INDEX(WIN_Y,L203)+1,L$2-INDEX(WIN_X,L203)+1),IF(L203=0,IF(AND(MOD(L$2,4)=0,MOD($A3,2)=0),"·",""),""))))</f>
        <v/>
      </c>
      <c r="M3" s="1">
        <f>IF($A3=0,INDEX(CHROME_CHAR,1,M$2+1),IF($A3=39,INDEX(CHROME_CHAR,2,M$2+1),IF(AND(M203&gt;=1,M203&lt;=6),INDEX(ATLAS_CHAR,(M203-1)*26+$A3-INDEX(WIN_Y,M203)+1,M$2-INDEX(WIN_X,M203)+1),IF(M203=0,IF(AND(MOD(M$2,4)=0,MOD($A3,2)=0),"·",""),""))))</f>
        <v/>
      </c>
      <c r="N3" s="1">
        <f>IF($A3=0,INDEX(CHROME_CHAR,1,N$2+1),IF($A3=39,INDEX(CHROME_CHAR,2,N$2+1),IF(AND(N203&gt;=1,N203&lt;=6),INDEX(ATLAS_CHAR,(N203-1)*26+$A3-INDEX(WIN_Y,N203)+1,N$2-INDEX(WIN_X,N203)+1),IF(N203=0,IF(AND(MOD(N$2,4)=0,MOD($A3,2)=0),"·",""),""))))</f>
        <v/>
      </c>
      <c r="O3" s="1">
        <f>IF($A3=0,INDEX(CHROME_CHAR,1,O$2+1),IF($A3=39,INDEX(CHROME_CHAR,2,O$2+1),IF(AND(O203&gt;=1,O203&lt;=6),INDEX(ATLAS_CHAR,(O203-1)*26+$A3-INDEX(WIN_Y,O203)+1,O$2-INDEX(WIN_X,O203)+1),IF(O203=0,IF(AND(MOD(O$2,4)=0,MOD($A3,2)=0),"·",""),""))))</f>
        <v/>
      </c>
      <c r="P3" s="1">
        <f>IF($A3=0,INDEX(CHROME_CHAR,1,P$2+1),IF($A3=39,INDEX(CHROME_CHAR,2,P$2+1),IF(AND(P203&gt;=1,P203&lt;=6),INDEX(ATLAS_CHAR,(P203-1)*26+$A3-INDEX(WIN_Y,P203)+1,P$2-INDEX(WIN_X,P203)+1),IF(P203=0,IF(AND(MOD(P$2,4)=0,MOD($A3,2)=0),"·",""),""))))</f>
        <v/>
      </c>
      <c r="Q3" s="1">
        <f>IF($A3=0,INDEX(CHROME_CHAR,1,Q$2+1),IF($A3=39,INDEX(CHROME_CHAR,2,Q$2+1),IF(AND(Q203&gt;=1,Q203&lt;=6),INDEX(ATLAS_CHAR,(Q203-1)*26+$A3-INDEX(WIN_Y,Q203)+1,Q$2-INDEX(WIN_X,Q203)+1),IF(Q203=0,IF(AND(MOD(Q$2,4)=0,MOD($A3,2)=0),"·",""),""))))</f>
        <v/>
      </c>
      <c r="R3" s="1">
        <f>IF($A3=0,INDEX(CHROME_CHAR,1,R$2+1),IF($A3=39,INDEX(CHROME_CHAR,2,R$2+1),IF(AND(R203&gt;=1,R203&lt;=6),INDEX(ATLAS_CHAR,(R203-1)*26+$A3-INDEX(WIN_Y,R203)+1,R$2-INDEX(WIN_X,R203)+1),IF(R203=0,IF(AND(MOD(R$2,4)=0,MOD($A3,2)=0),"·",""),""))))</f>
        <v/>
      </c>
      <c r="S3" s="1">
        <f>IF($A3=0,INDEX(CHROME_CHAR,1,S$2+1),IF($A3=39,INDEX(CHROME_CHAR,2,S$2+1),IF(AND(S203&gt;=1,S203&lt;=6),INDEX(ATLAS_CHAR,(S203-1)*26+$A3-INDEX(WIN_Y,S203)+1,S$2-INDEX(WIN_X,S203)+1),IF(S203=0,IF(AND(MOD(S$2,4)=0,MOD($A3,2)=0),"·",""),""))))</f>
        <v/>
      </c>
      <c r="T3" s="1">
        <f>IF($A3=0,INDEX(CHROME_CHAR,1,T$2+1),IF($A3=39,INDEX(CHROME_CHAR,2,T$2+1),IF(AND(T203&gt;=1,T203&lt;=6),INDEX(ATLAS_CHAR,(T203-1)*26+$A3-INDEX(WIN_Y,T203)+1,T$2-INDEX(WIN_X,T203)+1),IF(T203=0,IF(AND(MOD(T$2,4)=0,MOD($A3,2)=0),"·",""),""))))</f>
        <v/>
      </c>
      <c r="U3" s="1">
        <f>IF($A3=0,INDEX(CHROME_CHAR,1,U$2+1),IF($A3=39,INDEX(CHROME_CHAR,2,U$2+1),IF(AND(U203&gt;=1,U203&lt;=6),INDEX(ATLAS_CHAR,(U203-1)*26+$A3-INDEX(WIN_Y,U203)+1,U$2-INDEX(WIN_X,U203)+1),IF(U203=0,IF(AND(MOD(U$2,4)=0,MOD($A3,2)=0),"·",""),""))))</f>
        <v/>
      </c>
      <c r="V3" s="1">
        <f>IF($A3=0,INDEX(CHROME_CHAR,1,V$2+1),IF($A3=39,INDEX(CHROME_CHAR,2,V$2+1),IF(AND(V203&gt;=1,V203&lt;=6),INDEX(ATLAS_CHAR,(V203-1)*26+$A3-INDEX(WIN_Y,V203)+1,V$2-INDEX(WIN_X,V203)+1),IF(V203=0,IF(AND(MOD(V$2,4)=0,MOD($A3,2)=0),"·",""),""))))</f>
        <v/>
      </c>
      <c r="W3" s="1">
        <f>IF($A3=0,INDEX(CHROME_CHAR,1,W$2+1),IF($A3=39,INDEX(CHROME_CHAR,2,W$2+1),IF(AND(W203&gt;=1,W203&lt;=6),INDEX(ATLAS_CHAR,(W203-1)*26+$A3-INDEX(WIN_Y,W203)+1,W$2-INDEX(WIN_X,W203)+1),IF(W203=0,IF(AND(MOD(W$2,4)=0,MOD($A3,2)=0),"·",""),""))))</f>
        <v/>
      </c>
      <c r="X3" s="1">
        <f>IF($A3=0,INDEX(CHROME_CHAR,1,X$2+1),IF($A3=39,INDEX(CHROME_CHAR,2,X$2+1),IF(AND(X203&gt;=1,X203&lt;=6),INDEX(ATLAS_CHAR,(X203-1)*26+$A3-INDEX(WIN_Y,X203)+1,X$2-INDEX(WIN_X,X203)+1),IF(X203=0,IF(AND(MOD(X$2,4)=0,MOD($A3,2)=0),"·",""),""))))</f>
        <v/>
      </c>
      <c r="Y3" s="1">
        <f>IF($A3=0,INDEX(CHROME_CHAR,1,Y$2+1),IF($A3=39,INDEX(CHROME_CHAR,2,Y$2+1),IF(AND(Y203&gt;=1,Y203&lt;=6),INDEX(ATLAS_CHAR,(Y203-1)*26+$A3-INDEX(WIN_Y,Y203)+1,Y$2-INDEX(WIN_X,Y203)+1),IF(Y203=0,IF(AND(MOD(Y$2,4)=0,MOD($A3,2)=0),"·",""),""))))</f>
        <v/>
      </c>
      <c r="Z3" s="1">
        <f>IF($A3=0,INDEX(CHROME_CHAR,1,Z$2+1),IF($A3=39,INDEX(CHROME_CHAR,2,Z$2+1),IF(AND(Z203&gt;=1,Z203&lt;=6),INDEX(ATLAS_CHAR,(Z203-1)*26+$A3-INDEX(WIN_Y,Z203)+1,Z$2-INDEX(WIN_X,Z203)+1),IF(Z203=0,IF(AND(MOD(Z$2,4)=0,MOD($A3,2)=0),"·",""),""))))</f>
        <v/>
      </c>
      <c r="AA3" s="1">
        <f>IF($A3=0,INDEX(CHROME_CHAR,1,AA$2+1),IF($A3=39,INDEX(CHROME_CHAR,2,AA$2+1),IF(AND(AA203&gt;=1,AA203&lt;=6),INDEX(ATLAS_CHAR,(AA203-1)*26+$A3-INDEX(WIN_Y,AA203)+1,AA$2-INDEX(WIN_X,AA203)+1),IF(AA203=0,IF(AND(MOD(AA$2,4)=0,MOD($A3,2)=0),"·",""),""))))</f>
        <v/>
      </c>
      <c r="AB3" s="1">
        <f>IF($A3=0,INDEX(CHROME_CHAR,1,AB$2+1),IF($A3=39,INDEX(CHROME_CHAR,2,AB$2+1),IF(AND(AB203&gt;=1,AB203&lt;=6),INDEX(ATLAS_CHAR,(AB203-1)*26+$A3-INDEX(WIN_Y,AB203)+1,AB$2-INDEX(WIN_X,AB203)+1),IF(AB203=0,IF(AND(MOD(AB$2,4)=0,MOD($A3,2)=0),"·",""),""))))</f>
        <v/>
      </c>
      <c r="AC3" s="1">
        <f>IF($A3=0,INDEX(CHROME_CHAR,1,AC$2+1),IF($A3=39,INDEX(CHROME_CHAR,2,AC$2+1),IF(AND(AC203&gt;=1,AC203&lt;=6),INDEX(ATLAS_CHAR,(AC203-1)*26+$A3-INDEX(WIN_Y,AC203)+1,AC$2-INDEX(WIN_X,AC203)+1),IF(AC203=0,IF(AND(MOD(AC$2,4)=0,MOD($A3,2)=0),"·",""),""))))</f>
        <v/>
      </c>
      <c r="AD3" s="1">
        <f>IF($A3=0,INDEX(CHROME_CHAR,1,AD$2+1),IF($A3=39,INDEX(CHROME_CHAR,2,AD$2+1),IF(AND(AD203&gt;=1,AD203&lt;=6),INDEX(ATLAS_CHAR,(AD203-1)*26+$A3-INDEX(WIN_Y,AD203)+1,AD$2-INDEX(WIN_X,AD203)+1),IF(AD203=0,IF(AND(MOD(AD$2,4)=0,MOD($A3,2)=0),"·",""),""))))</f>
        <v/>
      </c>
      <c r="AE3" s="1">
        <f>IF($A3=0,INDEX(CHROME_CHAR,1,AE$2+1),IF($A3=39,INDEX(CHROME_CHAR,2,AE$2+1),IF(AND(AE203&gt;=1,AE203&lt;=6),INDEX(ATLAS_CHAR,(AE203-1)*26+$A3-INDEX(WIN_Y,AE203)+1,AE$2-INDEX(WIN_X,AE203)+1),IF(AE203=0,IF(AND(MOD(AE$2,4)=0,MOD($A3,2)=0),"·",""),""))))</f>
        <v/>
      </c>
      <c r="AF3" s="1">
        <f>IF($A3=0,INDEX(CHROME_CHAR,1,AF$2+1),IF($A3=39,INDEX(CHROME_CHAR,2,AF$2+1),IF(AND(AF203&gt;=1,AF203&lt;=6),INDEX(ATLAS_CHAR,(AF203-1)*26+$A3-INDEX(WIN_Y,AF203)+1,AF$2-INDEX(WIN_X,AF203)+1),IF(AF203=0,IF(AND(MOD(AF$2,4)=0,MOD($A3,2)=0),"·",""),""))))</f>
        <v/>
      </c>
      <c r="AG3" s="1">
        <f>IF($A3=0,INDEX(CHROME_CHAR,1,AG$2+1),IF($A3=39,INDEX(CHROME_CHAR,2,AG$2+1),IF(AND(AG203&gt;=1,AG203&lt;=6),INDEX(ATLAS_CHAR,(AG203-1)*26+$A3-INDEX(WIN_Y,AG203)+1,AG$2-INDEX(WIN_X,AG203)+1),IF(AG203=0,IF(AND(MOD(AG$2,4)=0,MOD($A3,2)=0),"·",""),""))))</f>
        <v/>
      </c>
      <c r="AH3" s="1">
        <f>IF($A3=0,INDEX(CHROME_CHAR,1,AH$2+1),IF($A3=39,INDEX(CHROME_CHAR,2,AH$2+1),IF(AND(AH203&gt;=1,AH203&lt;=6),INDEX(ATLAS_CHAR,(AH203-1)*26+$A3-INDEX(WIN_Y,AH203)+1,AH$2-INDEX(WIN_X,AH203)+1),IF(AH203=0,IF(AND(MOD(AH$2,4)=0,MOD($A3,2)=0),"·",""),""))))</f>
        <v/>
      </c>
      <c r="AI3" s="1">
        <f>IF($A3=0,INDEX(CHROME_CHAR,1,AI$2+1),IF($A3=39,INDEX(CHROME_CHAR,2,AI$2+1),IF(AND(AI203&gt;=1,AI203&lt;=6),INDEX(ATLAS_CHAR,(AI203-1)*26+$A3-INDEX(WIN_Y,AI203)+1,AI$2-INDEX(WIN_X,AI203)+1),IF(AI203=0,IF(AND(MOD(AI$2,4)=0,MOD($A3,2)=0),"·",""),""))))</f>
        <v/>
      </c>
      <c r="AJ3" s="1">
        <f>IF($A3=0,INDEX(CHROME_CHAR,1,AJ$2+1),IF($A3=39,INDEX(CHROME_CHAR,2,AJ$2+1),IF(AND(AJ203&gt;=1,AJ203&lt;=6),INDEX(ATLAS_CHAR,(AJ203-1)*26+$A3-INDEX(WIN_Y,AJ203)+1,AJ$2-INDEX(WIN_X,AJ203)+1),IF(AJ203=0,IF(AND(MOD(AJ$2,4)=0,MOD($A3,2)=0),"·",""),""))))</f>
        <v/>
      </c>
      <c r="AK3" s="1">
        <f>IF($A3=0,INDEX(CHROME_CHAR,1,AK$2+1),IF($A3=39,INDEX(CHROME_CHAR,2,AK$2+1),IF(AND(AK203&gt;=1,AK203&lt;=6),INDEX(ATLAS_CHAR,(AK203-1)*26+$A3-INDEX(WIN_Y,AK203)+1,AK$2-INDEX(WIN_X,AK203)+1),IF(AK203=0,IF(AND(MOD(AK$2,4)=0,MOD($A3,2)=0),"·",""),""))))</f>
        <v/>
      </c>
      <c r="AL3" s="1">
        <f>IF($A3=0,INDEX(CHROME_CHAR,1,AL$2+1),IF($A3=39,INDEX(CHROME_CHAR,2,AL$2+1),IF(AND(AL203&gt;=1,AL203&lt;=6),INDEX(ATLAS_CHAR,(AL203-1)*26+$A3-INDEX(WIN_Y,AL203)+1,AL$2-INDEX(WIN_X,AL203)+1),IF(AL203=0,IF(AND(MOD(AL$2,4)=0,MOD($A3,2)=0),"·",""),""))))</f>
        <v/>
      </c>
      <c r="AM3" s="1">
        <f>IF($A3=0,INDEX(CHROME_CHAR,1,AM$2+1),IF($A3=39,INDEX(CHROME_CHAR,2,AM$2+1),IF(AND(AM203&gt;=1,AM203&lt;=6),INDEX(ATLAS_CHAR,(AM203-1)*26+$A3-INDEX(WIN_Y,AM203)+1,AM$2-INDEX(WIN_X,AM203)+1),IF(AM203=0,IF(AND(MOD(AM$2,4)=0,MOD($A3,2)=0),"·",""),""))))</f>
        <v/>
      </c>
      <c r="AN3" s="1">
        <f>IF($A3=0,INDEX(CHROME_CHAR,1,AN$2+1),IF($A3=39,INDEX(CHROME_CHAR,2,AN$2+1),IF(AND(AN203&gt;=1,AN203&lt;=6),INDEX(ATLAS_CHAR,(AN203-1)*26+$A3-INDEX(WIN_Y,AN203)+1,AN$2-INDEX(WIN_X,AN203)+1),IF(AN203=0,IF(AND(MOD(AN$2,4)=0,MOD($A3,2)=0),"·",""),""))))</f>
        <v/>
      </c>
      <c r="AO3" s="1">
        <f>IF($A3=0,INDEX(CHROME_CHAR,1,AO$2+1),IF($A3=39,INDEX(CHROME_CHAR,2,AO$2+1),IF(AND(AO203&gt;=1,AO203&lt;=6),INDEX(ATLAS_CHAR,(AO203-1)*26+$A3-INDEX(WIN_Y,AO203)+1,AO$2-INDEX(WIN_X,AO203)+1),IF(AO203=0,IF(AND(MOD(AO$2,4)=0,MOD($A3,2)=0),"·",""),""))))</f>
        <v/>
      </c>
      <c r="AP3" s="1">
        <f>IF($A3=0,INDEX(CHROME_CHAR,1,AP$2+1),IF($A3=39,INDEX(CHROME_CHAR,2,AP$2+1),IF(AND(AP203&gt;=1,AP203&lt;=6),INDEX(ATLAS_CHAR,(AP203-1)*26+$A3-INDEX(WIN_Y,AP203)+1,AP$2-INDEX(WIN_X,AP203)+1),IF(AP203=0,IF(AND(MOD(AP$2,4)=0,MOD($A3,2)=0),"·",""),""))))</f>
        <v/>
      </c>
      <c r="AQ3" s="1">
        <f>IF($A3=0,INDEX(CHROME_CHAR,1,AQ$2+1),IF($A3=39,INDEX(CHROME_CHAR,2,AQ$2+1),IF(AND(AQ203&gt;=1,AQ203&lt;=6),INDEX(ATLAS_CHAR,(AQ203-1)*26+$A3-INDEX(WIN_Y,AQ203)+1,AQ$2-INDEX(WIN_X,AQ203)+1),IF(AQ203=0,IF(AND(MOD(AQ$2,4)=0,MOD($A3,2)=0),"·",""),""))))</f>
        <v/>
      </c>
      <c r="AR3" s="1">
        <f>IF($A3=0,INDEX(CHROME_CHAR,1,AR$2+1),IF($A3=39,INDEX(CHROME_CHAR,2,AR$2+1),IF(AND(AR203&gt;=1,AR203&lt;=6),INDEX(ATLAS_CHAR,(AR203-1)*26+$A3-INDEX(WIN_Y,AR203)+1,AR$2-INDEX(WIN_X,AR203)+1),IF(AR203=0,IF(AND(MOD(AR$2,4)=0,MOD($A3,2)=0),"·",""),""))))</f>
        <v/>
      </c>
      <c r="AS3" s="1">
        <f>IF($A3=0,INDEX(CHROME_CHAR,1,AS$2+1),IF($A3=39,INDEX(CHROME_CHAR,2,AS$2+1),IF(AND(AS203&gt;=1,AS203&lt;=6),INDEX(ATLAS_CHAR,(AS203-1)*26+$A3-INDEX(WIN_Y,AS203)+1,AS$2-INDEX(WIN_X,AS203)+1),IF(AS203=0,IF(AND(MOD(AS$2,4)=0,MOD($A3,2)=0),"·",""),""))))</f>
        <v/>
      </c>
      <c r="AT3" s="1">
        <f>IF($A3=0,INDEX(CHROME_CHAR,1,AT$2+1),IF($A3=39,INDEX(CHROME_CHAR,2,AT$2+1),IF(AND(AT203&gt;=1,AT203&lt;=6),INDEX(ATLAS_CHAR,(AT203-1)*26+$A3-INDEX(WIN_Y,AT203)+1,AT$2-INDEX(WIN_X,AT203)+1),IF(AT203=0,IF(AND(MOD(AT$2,4)=0,MOD($A3,2)=0),"·",""),""))))</f>
        <v/>
      </c>
      <c r="AU3" s="1">
        <f>IF($A3=0,INDEX(CHROME_CHAR,1,AU$2+1),IF($A3=39,INDEX(CHROME_CHAR,2,AU$2+1),IF(AND(AU203&gt;=1,AU203&lt;=6),INDEX(ATLAS_CHAR,(AU203-1)*26+$A3-INDEX(WIN_Y,AU203)+1,AU$2-INDEX(WIN_X,AU203)+1),IF(AU203=0,IF(AND(MOD(AU$2,4)=0,MOD($A3,2)=0),"·",""),""))))</f>
        <v/>
      </c>
      <c r="AV3" s="1">
        <f>IF($A3=0,INDEX(CHROME_CHAR,1,AV$2+1),IF($A3=39,INDEX(CHROME_CHAR,2,AV$2+1),IF(AND(AV203&gt;=1,AV203&lt;=6),INDEX(ATLAS_CHAR,(AV203-1)*26+$A3-INDEX(WIN_Y,AV203)+1,AV$2-INDEX(WIN_X,AV203)+1),IF(AV203=0,IF(AND(MOD(AV$2,4)=0,MOD($A3,2)=0),"·",""),""))))</f>
        <v/>
      </c>
      <c r="AW3" s="1">
        <f>IF($A3=0,INDEX(CHROME_CHAR,1,AW$2+1),IF($A3=39,INDEX(CHROME_CHAR,2,AW$2+1),IF(AND(AW203&gt;=1,AW203&lt;=6),INDEX(ATLAS_CHAR,(AW203-1)*26+$A3-INDEX(WIN_Y,AW203)+1,AW$2-INDEX(WIN_X,AW203)+1),IF(AW203=0,IF(AND(MOD(AW$2,4)=0,MOD($A3,2)=0),"·",""),""))))</f>
        <v/>
      </c>
      <c r="AX3" s="1">
        <f>IF($A3=0,INDEX(CHROME_CHAR,1,AX$2+1),IF($A3=39,INDEX(CHROME_CHAR,2,AX$2+1),IF(AND(AX203&gt;=1,AX203&lt;=6),INDEX(ATLAS_CHAR,(AX203-1)*26+$A3-INDEX(WIN_Y,AX203)+1,AX$2-INDEX(WIN_X,AX203)+1),IF(AX203=0,IF(AND(MOD(AX$2,4)=0,MOD($A3,2)=0),"·",""),""))))</f>
        <v/>
      </c>
      <c r="AY3" s="1">
        <f>IF($A3=0,INDEX(CHROME_CHAR,1,AY$2+1),IF($A3=39,INDEX(CHROME_CHAR,2,AY$2+1),IF(AND(AY203&gt;=1,AY203&lt;=6),INDEX(ATLAS_CHAR,(AY203-1)*26+$A3-INDEX(WIN_Y,AY203)+1,AY$2-INDEX(WIN_X,AY203)+1),IF(AY203=0,IF(AND(MOD(AY$2,4)=0,MOD($A3,2)=0),"·",""),""))))</f>
        <v/>
      </c>
      <c r="AZ3" s="1">
        <f>IF($A3=0,INDEX(CHROME_CHAR,1,AZ$2+1),IF($A3=39,INDEX(CHROME_CHAR,2,AZ$2+1),IF(AND(AZ203&gt;=1,AZ203&lt;=6),INDEX(ATLAS_CHAR,(AZ203-1)*26+$A3-INDEX(WIN_Y,AZ203)+1,AZ$2-INDEX(WIN_X,AZ203)+1),IF(AZ203=0,IF(AND(MOD(AZ$2,4)=0,MOD($A3,2)=0),"·",""),""))))</f>
        <v/>
      </c>
      <c r="BA3" s="1">
        <f>IF($A3=0,INDEX(CHROME_CHAR,1,BA$2+1),IF($A3=39,INDEX(CHROME_CHAR,2,BA$2+1),IF(AND(BA203&gt;=1,BA203&lt;=6),INDEX(ATLAS_CHAR,(BA203-1)*26+$A3-INDEX(WIN_Y,BA203)+1,BA$2-INDEX(WIN_X,BA203)+1),IF(BA203=0,IF(AND(MOD(BA$2,4)=0,MOD($A3,2)=0),"·",""),""))))</f>
        <v/>
      </c>
      <c r="BB3" s="1">
        <f>IF($A3=0,INDEX(CHROME_CHAR,1,BB$2+1),IF($A3=39,INDEX(CHROME_CHAR,2,BB$2+1),IF(AND(BB203&gt;=1,BB203&lt;=6),INDEX(ATLAS_CHAR,(BB203-1)*26+$A3-INDEX(WIN_Y,BB203)+1,BB$2-INDEX(WIN_X,BB203)+1),IF(BB203=0,IF(AND(MOD(BB$2,4)=0,MOD($A3,2)=0),"·",""),""))))</f>
        <v/>
      </c>
      <c r="BC3" s="1">
        <f>IF($A3=0,INDEX(CHROME_CHAR,1,BC$2+1),IF($A3=39,INDEX(CHROME_CHAR,2,BC$2+1),IF(AND(BC203&gt;=1,BC203&lt;=6),INDEX(ATLAS_CHAR,(BC203-1)*26+$A3-INDEX(WIN_Y,BC203)+1,BC$2-INDEX(WIN_X,BC203)+1),IF(BC203=0,IF(AND(MOD(BC$2,4)=0,MOD($A3,2)=0),"·",""),""))))</f>
        <v/>
      </c>
      <c r="BD3" s="1">
        <f>IF($A3=0,INDEX(CHROME_CHAR,1,BD$2+1),IF($A3=39,INDEX(CHROME_CHAR,2,BD$2+1),IF(AND(BD203&gt;=1,BD203&lt;=6),INDEX(ATLAS_CHAR,(BD203-1)*26+$A3-INDEX(WIN_Y,BD203)+1,BD$2-INDEX(WIN_X,BD203)+1),IF(BD203=0,IF(AND(MOD(BD$2,4)=0,MOD($A3,2)=0),"·",""),""))))</f>
        <v/>
      </c>
      <c r="BE3" s="1">
        <f>IF($A3=0,INDEX(CHROME_CHAR,1,BE$2+1),IF($A3=39,INDEX(CHROME_CHAR,2,BE$2+1),IF(AND(BE203&gt;=1,BE203&lt;=6),INDEX(ATLAS_CHAR,(BE203-1)*26+$A3-INDEX(WIN_Y,BE203)+1,BE$2-INDEX(WIN_X,BE203)+1),IF(BE203=0,IF(AND(MOD(BE$2,4)=0,MOD($A3,2)=0),"·",""),""))))</f>
        <v/>
      </c>
      <c r="BF3" s="1">
        <f>IF($A3=0,INDEX(CHROME_CHAR,1,BF$2+1),IF($A3=39,INDEX(CHROME_CHAR,2,BF$2+1),IF(AND(BF203&gt;=1,BF203&lt;=6),INDEX(ATLAS_CHAR,(BF203-1)*26+$A3-INDEX(WIN_Y,BF203)+1,BF$2-INDEX(WIN_X,BF203)+1),IF(BF203=0,IF(AND(MOD(BF$2,4)=0,MOD($A3,2)=0),"·",""),""))))</f>
        <v/>
      </c>
      <c r="BG3" s="1">
        <f>IF($A3=0,INDEX(CHROME_CHAR,1,BG$2+1),IF($A3=39,INDEX(CHROME_CHAR,2,BG$2+1),IF(AND(BG203&gt;=1,BG203&lt;=6),INDEX(ATLAS_CHAR,(BG203-1)*26+$A3-INDEX(WIN_Y,BG203)+1,BG$2-INDEX(WIN_X,BG203)+1),IF(BG203=0,IF(AND(MOD(BG$2,4)=0,MOD($A3,2)=0),"·",""),""))))</f>
        <v/>
      </c>
      <c r="BH3" s="1">
        <f>IF($A3=0,INDEX(CHROME_CHAR,1,BH$2+1),IF($A3=39,INDEX(CHROME_CHAR,2,BH$2+1),IF(AND(BH203&gt;=1,BH203&lt;=6),INDEX(ATLAS_CHAR,(BH203-1)*26+$A3-INDEX(WIN_Y,BH203)+1,BH$2-INDEX(WIN_X,BH203)+1),IF(BH203=0,IF(AND(MOD(BH$2,4)=0,MOD($A3,2)=0),"·",""),""))))</f>
        <v/>
      </c>
      <c r="BI3" s="1">
        <f>IF($A3=0,INDEX(CHROME_CHAR,1,BI$2+1),IF($A3=39,INDEX(CHROME_CHAR,2,BI$2+1),IF(AND(BI203&gt;=1,BI203&lt;=6),INDEX(ATLAS_CHAR,(BI203-1)*26+$A3-INDEX(WIN_Y,BI203)+1,BI$2-INDEX(WIN_X,BI203)+1),IF(BI203=0,IF(AND(MOD(BI$2,4)=0,MOD($A3,2)=0),"·",""),""))))</f>
        <v/>
      </c>
      <c r="BJ3" s="1">
        <f>IF($A3=0,INDEX(CHROME_CHAR,1,BJ$2+1),IF($A3=39,INDEX(CHROME_CHAR,2,BJ$2+1),IF(AND(BJ203&gt;=1,BJ203&lt;=6),INDEX(ATLAS_CHAR,(BJ203-1)*26+$A3-INDEX(WIN_Y,BJ203)+1,BJ$2-INDEX(WIN_X,BJ203)+1),IF(BJ203=0,IF(AND(MOD(BJ$2,4)=0,MOD($A3,2)=0),"·",""),""))))</f>
        <v/>
      </c>
      <c r="BK3" s="1">
        <f>IF($A3=0,INDEX(CHROME_CHAR,1,BK$2+1),IF($A3=39,INDEX(CHROME_CHAR,2,BK$2+1),IF(AND(BK203&gt;=1,BK203&lt;=6),INDEX(ATLAS_CHAR,(BK203-1)*26+$A3-INDEX(WIN_Y,BK203)+1,BK$2-INDEX(WIN_X,BK203)+1),IF(BK203=0,IF(AND(MOD(BK$2,4)=0,MOD($A3,2)=0),"·",""),""))))</f>
        <v/>
      </c>
      <c r="BL3" s="1">
        <f>IF($A3=0,INDEX(CHROME_CHAR,1,BL$2+1),IF($A3=39,INDEX(CHROME_CHAR,2,BL$2+1),IF(AND(BL203&gt;=1,BL203&lt;=6),INDEX(ATLAS_CHAR,(BL203-1)*26+$A3-INDEX(WIN_Y,BL203)+1,BL$2-INDEX(WIN_X,BL203)+1),IF(BL203=0,IF(AND(MOD(BL$2,4)=0,MOD($A3,2)=0),"·",""),""))))</f>
        <v/>
      </c>
      <c r="BM3" s="1">
        <f>IF($A3=0,INDEX(CHROME_CHAR,1,BM$2+1),IF($A3=39,INDEX(CHROME_CHAR,2,BM$2+1),IF(AND(BM203&gt;=1,BM203&lt;=6),INDEX(ATLAS_CHAR,(BM203-1)*26+$A3-INDEX(WIN_Y,BM203)+1,BM$2-INDEX(WIN_X,BM203)+1),IF(BM203=0,IF(AND(MOD(BM$2,4)=0,MOD($A3,2)=0),"·",""),""))))</f>
        <v/>
      </c>
      <c r="BN3" s="1">
        <f>IF($A3=0,INDEX(CHROME_CHAR,1,BN$2+1),IF($A3=39,INDEX(CHROME_CHAR,2,BN$2+1),IF(AND(BN203&gt;=1,BN203&lt;=6),INDEX(ATLAS_CHAR,(BN203-1)*26+$A3-INDEX(WIN_Y,BN203)+1,BN$2-INDEX(WIN_X,BN203)+1),IF(BN203=0,IF(AND(MOD(BN$2,4)=0,MOD($A3,2)=0),"·",""),""))))</f>
        <v/>
      </c>
      <c r="BO3" s="1">
        <f>IF($A3=0,INDEX(CHROME_CHAR,1,BO$2+1),IF($A3=39,INDEX(CHROME_CHAR,2,BO$2+1),IF(AND(BO203&gt;=1,BO203&lt;=6),INDEX(ATLAS_CHAR,(BO203-1)*26+$A3-INDEX(WIN_Y,BO203)+1,BO$2-INDEX(WIN_X,BO203)+1),IF(BO203=0,IF(AND(MOD(BO$2,4)=0,MOD($A3,2)=0),"·",""),""))))</f>
        <v/>
      </c>
      <c r="BP3" s="1">
        <f>IF($A3=0,INDEX(CHROME_CHAR,1,BP$2+1),IF($A3=39,INDEX(CHROME_CHAR,2,BP$2+1),IF(AND(BP203&gt;=1,BP203&lt;=6),INDEX(ATLAS_CHAR,(BP203-1)*26+$A3-INDEX(WIN_Y,BP203)+1,BP$2-INDEX(WIN_X,BP203)+1),IF(BP203=0,IF(AND(MOD(BP$2,4)=0,MOD($A3,2)=0),"·",""),""))))</f>
        <v/>
      </c>
      <c r="BQ3" s="1">
        <f>IF($A3=0,INDEX(CHROME_CHAR,1,BQ$2+1),IF($A3=39,INDEX(CHROME_CHAR,2,BQ$2+1),IF(AND(BQ203&gt;=1,BQ203&lt;=6),INDEX(ATLAS_CHAR,(BQ203-1)*26+$A3-INDEX(WIN_Y,BQ203)+1,BQ$2-INDEX(WIN_X,BQ203)+1),IF(BQ203=0,IF(AND(MOD(BQ$2,4)=0,MOD($A3,2)=0),"·",""),""))))</f>
        <v/>
      </c>
      <c r="BR3" s="1">
        <f>IF($A3=0,INDEX(CHROME_CHAR,1,BR$2+1),IF($A3=39,INDEX(CHROME_CHAR,2,BR$2+1),IF(AND(BR203&gt;=1,BR203&lt;=6),INDEX(ATLAS_CHAR,(BR203-1)*26+$A3-INDEX(WIN_Y,BR203)+1,BR$2-INDEX(WIN_X,BR203)+1),IF(BR203=0,IF(AND(MOD(BR$2,4)=0,MOD($A3,2)=0),"·",""),""))))</f>
        <v/>
      </c>
      <c r="BS3" s="1">
        <f>IF($A3=0,INDEX(CHROME_CHAR,1,BS$2+1),IF($A3=39,INDEX(CHROME_CHAR,2,BS$2+1),IF(AND(BS203&gt;=1,BS203&lt;=6),INDEX(ATLAS_CHAR,(BS203-1)*26+$A3-INDEX(WIN_Y,BS203)+1,BS$2-INDEX(WIN_X,BS203)+1),IF(BS203=0,IF(AND(MOD(BS$2,4)=0,MOD($A3,2)=0),"·",""),""))))</f>
        <v/>
      </c>
      <c r="BT3" s="1">
        <f>IF($A3=0,INDEX(CHROME_CHAR,1,BT$2+1),IF($A3=39,INDEX(CHROME_CHAR,2,BT$2+1),IF(AND(BT203&gt;=1,BT203&lt;=6),INDEX(ATLAS_CHAR,(BT203-1)*26+$A3-INDEX(WIN_Y,BT203)+1,BT$2-INDEX(WIN_X,BT203)+1),IF(BT203=0,IF(AND(MOD(BT$2,4)=0,MOD($A3,2)=0),"·",""),""))))</f>
        <v/>
      </c>
      <c r="BU3" s="1">
        <f>IF($A3=0,INDEX(CHROME_CHAR,1,BU$2+1),IF($A3=39,INDEX(CHROME_CHAR,2,BU$2+1),IF(AND(BU203&gt;=1,BU203&lt;=6),INDEX(ATLAS_CHAR,(BU203-1)*26+$A3-INDEX(WIN_Y,BU203)+1,BU$2-INDEX(WIN_X,BU203)+1),IF(BU203=0,IF(AND(MOD(BU$2,4)=0,MOD($A3,2)=0),"·",""),""))))</f>
        <v/>
      </c>
      <c r="BV3" s="1">
        <f>IF($A3=0,INDEX(CHROME_CHAR,1,BV$2+1),IF($A3=39,INDEX(CHROME_CHAR,2,BV$2+1),IF(AND(BV203&gt;=1,BV203&lt;=6),INDEX(ATLAS_CHAR,(BV203-1)*26+$A3-INDEX(WIN_Y,BV203)+1,BV$2-INDEX(WIN_X,BV203)+1),IF(BV203=0,IF(AND(MOD(BV$2,4)=0,MOD($A3,2)=0),"·",""),""))))</f>
        <v/>
      </c>
      <c r="BW3" s="1">
        <f>IF($A3=0,INDEX(CHROME_CHAR,1,BW$2+1),IF($A3=39,INDEX(CHROME_CHAR,2,BW$2+1),IF(AND(BW203&gt;=1,BW203&lt;=6),INDEX(ATLAS_CHAR,(BW203-1)*26+$A3-INDEX(WIN_Y,BW203)+1,BW$2-INDEX(WIN_X,BW203)+1),IF(BW203=0,IF(AND(MOD(BW$2,4)=0,MOD($A3,2)=0),"·",""),""))))</f>
        <v/>
      </c>
      <c r="BX3" s="1">
        <f>IF($A3=0,INDEX(CHROME_CHAR,1,BX$2+1),IF($A3=39,INDEX(CHROME_CHAR,2,BX$2+1),IF(AND(BX203&gt;=1,BX203&lt;=6),INDEX(ATLAS_CHAR,(BX203-1)*26+$A3-INDEX(WIN_Y,BX203)+1,BX$2-INDEX(WIN_X,BX203)+1),IF(BX203=0,IF(AND(MOD(BX$2,4)=0,MOD($A3,2)=0),"·",""),""))))</f>
        <v/>
      </c>
      <c r="BY3" s="1">
        <f>IF($A3=0,INDEX(CHROME_CHAR,1,BY$2+1),IF($A3=39,INDEX(CHROME_CHAR,2,BY$2+1),IF(AND(BY203&gt;=1,BY203&lt;=6),INDEX(ATLAS_CHAR,(BY203-1)*26+$A3-INDEX(WIN_Y,BY203)+1,BY$2-INDEX(WIN_X,BY203)+1),IF(BY203=0,IF(AND(MOD(BY$2,4)=0,MOD($A3,2)=0),"·",""),""))))</f>
        <v/>
      </c>
      <c r="BZ3" s="1">
        <f>IF($A3=0,INDEX(CHROME_CHAR,1,BZ$2+1),IF($A3=39,INDEX(CHROME_CHAR,2,BZ$2+1),IF(AND(BZ203&gt;=1,BZ203&lt;=6),INDEX(ATLAS_CHAR,(BZ203-1)*26+$A3-INDEX(WIN_Y,BZ203)+1,BZ$2-INDEX(WIN_X,BZ203)+1),IF(BZ203=0,IF(AND(MOD(BZ$2,4)=0,MOD($A3,2)=0),"·",""),""))))</f>
        <v/>
      </c>
      <c r="CA3" s="1">
        <f>IF($A3=0,INDEX(CHROME_CHAR,1,CA$2+1),IF($A3=39,INDEX(CHROME_CHAR,2,CA$2+1),IF(AND(CA203&gt;=1,CA203&lt;=6),INDEX(ATLAS_CHAR,(CA203-1)*26+$A3-INDEX(WIN_Y,CA203)+1,CA$2-INDEX(WIN_X,CA203)+1),IF(CA203=0,IF(AND(MOD(CA$2,4)=0,MOD($A3,2)=0),"·",""),""))))</f>
        <v/>
      </c>
      <c r="CB3" s="1">
        <f>IF($A3=0,INDEX(CHROME_CHAR,1,CB$2+1),IF($A3=39,INDEX(CHROME_CHAR,2,CB$2+1),IF(AND(CB203&gt;=1,CB203&lt;=6),INDEX(ATLAS_CHAR,(CB203-1)*26+$A3-INDEX(WIN_Y,CB203)+1,CB$2-INDEX(WIN_X,CB203)+1),IF(CB203=0,IF(AND(MOD(CB$2,4)=0,MOD($A3,2)=0),"·",""),""))))</f>
        <v/>
      </c>
      <c r="CC3" s="1">
        <f>IF($A3=0,INDEX(CHROME_CHAR,1,CC$2+1),IF($A3=39,INDEX(CHROME_CHAR,2,CC$2+1),IF(AND(CC203&gt;=1,CC203&lt;=6),INDEX(ATLAS_CHAR,(CC203-1)*26+$A3-INDEX(WIN_Y,CC203)+1,CC$2-INDEX(WIN_X,CC203)+1),IF(CC203=0,IF(AND(MOD(CC$2,4)=0,MOD($A3,2)=0),"·",""),""))))</f>
        <v/>
      </c>
      <c r="CD3" s="1">
        <f>IF($A3=0,INDEX(CHROME_CHAR,1,CD$2+1),IF($A3=39,INDEX(CHROME_CHAR,2,CD$2+1),IF(AND(CD203&gt;=1,CD203&lt;=6),INDEX(ATLAS_CHAR,(CD203-1)*26+$A3-INDEX(WIN_Y,CD203)+1,CD$2-INDEX(WIN_X,CD203)+1),IF(CD203=0,IF(AND(MOD(CD$2,4)=0,MOD($A3,2)=0),"·",""),""))))</f>
        <v/>
      </c>
      <c r="CE3" s="1">
        <f>IF($A3=0,INDEX(CHROME_CHAR,1,CE$2+1),IF($A3=39,INDEX(CHROME_CHAR,2,CE$2+1),IF(AND(CE203&gt;=1,CE203&lt;=6),INDEX(ATLAS_CHAR,(CE203-1)*26+$A3-INDEX(WIN_Y,CE203)+1,CE$2-INDEX(WIN_X,CE203)+1),IF(CE203=0,IF(AND(MOD(CE$2,4)=0,MOD($A3,2)=0),"·",""),""))))</f>
        <v/>
      </c>
      <c r="CF3" s="1">
        <f>IF($A3=0,INDEX(CHROME_CHAR,1,CF$2+1),IF($A3=39,INDEX(CHROME_CHAR,2,CF$2+1),IF(AND(CF203&gt;=1,CF203&lt;=6),INDEX(ATLAS_CHAR,(CF203-1)*26+$A3-INDEX(WIN_Y,CF203)+1,CF$2-INDEX(WIN_X,CF203)+1),IF(CF203=0,IF(AND(MOD(CF$2,4)=0,MOD($A3,2)=0),"·",""),""))))</f>
        <v/>
      </c>
      <c r="CG3" s="1">
        <f>IF($A3=0,INDEX(CHROME_CHAR,1,CG$2+1),IF($A3=39,INDEX(CHROME_CHAR,2,CG$2+1),IF(AND(CG203&gt;=1,CG203&lt;=6),INDEX(ATLAS_CHAR,(CG203-1)*26+$A3-INDEX(WIN_Y,CG203)+1,CG$2-INDEX(WIN_X,CG203)+1),IF(CG203=0,IF(AND(MOD(CG$2,4)=0,MOD($A3,2)=0),"·",""),""))))</f>
        <v/>
      </c>
      <c r="CH3" s="1">
        <f>IF($A3=0,INDEX(CHROME_CHAR,1,CH$2+1),IF($A3=39,INDEX(CHROME_CHAR,2,CH$2+1),IF(AND(CH203&gt;=1,CH203&lt;=6),INDEX(ATLAS_CHAR,(CH203-1)*26+$A3-INDEX(WIN_Y,CH203)+1,CH$2-INDEX(WIN_X,CH203)+1),IF(CH203=0,IF(AND(MOD(CH$2,4)=0,MOD($A3,2)=0),"·",""),""))))</f>
        <v/>
      </c>
      <c r="CI3" s="1">
        <f>IF($A3=0,INDEX(CHROME_CHAR,1,CI$2+1),IF($A3=39,INDEX(CHROME_CHAR,2,CI$2+1),IF(AND(CI203&gt;=1,CI203&lt;=6),INDEX(ATLAS_CHAR,(CI203-1)*26+$A3-INDEX(WIN_Y,CI203)+1,CI$2-INDEX(WIN_X,CI203)+1),IF(CI203=0,IF(AND(MOD(CI$2,4)=0,MOD($A3,2)=0),"·",""),""))))</f>
        <v/>
      </c>
      <c r="CJ3" s="1">
        <f>IF($A3=0,INDEX(CHROME_CHAR,1,CJ$2+1),IF($A3=39,INDEX(CHROME_CHAR,2,CJ$2+1),IF(AND(CJ203&gt;=1,CJ203&lt;=6),INDEX(ATLAS_CHAR,(CJ203-1)*26+$A3-INDEX(WIN_Y,CJ203)+1,CJ$2-INDEX(WIN_X,CJ203)+1),IF(CJ203=0,IF(AND(MOD(CJ$2,4)=0,MOD($A3,2)=0),"·",""),""))))</f>
        <v/>
      </c>
      <c r="CK3" s="1">
        <f>IF($A3=0,INDEX(CHROME_CHAR,1,CK$2+1),IF($A3=39,INDEX(CHROME_CHAR,2,CK$2+1),IF(AND(CK203&gt;=1,CK203&lt;=6),INDEX(ATLAS_CHAR,(CK203-1)*26+$A3-INDEX(WIN_Y,CK203)+1,CK$2-INDEX(WIN_X,CK203)+1),IF(CK203=0,IF(AND(MOD(CK$2,4)=0,MOD($A3,2)=0),"·",""),""))))</f>
        <v/>
      </c>
      <c r="CL3" s="1">
        <f>IF($A3=0,INDEX(CHROME_CHAR,1,CL$2+1),IF($A3=39,INDEX(CHROME_CHAR,2,CL$2+1),IF(AND(CL203&gt;=1,CL203&lt;=6),INDEX(ATLAS_CHAR,(CL203-1)*26+$A3-INDEX(WIN_Y,CL203)+1,CL$2-INDEX(WIN_X,CL203)+1),IF(CL203=0,IF(AND(MOD(CL$2,4)=0,MOD($A3,2)=0),"·",""),""))))</f>
        <v/>
      </c>
      <c r="CM3" s="1">
        <f>IF($A3=0,INDEX(CHROME_CHAR,1,CM$2+1),IF($A3=39,INDEX(CHROME_CHAR,2,CM$2+1),IF(AND(CM203&gt;=1,CM203&lt;=6),INDEX(ATLAS_CHAR,(CM203-1)*26+$A3-INDEX(WIN_Y,CM203)+1,CM$2-INDEX(WIN_X,CM203)+1),IF(CM203=0,IF(AND(MOD(CM$2,4)=0,MOD($A3,2)=0),"·",""),""))))</f>
        <v/>
      </c>
      <c r="CN3" s="1">
        <f>IF($A3=0,INDEX(CHROME_CHAR,1,CN$2+1),IF($A3=39,INDEX(CHROME_CHAR,2,CN$2+1),IF(AND(CN203&gt;=1,CN203&lt;=6),INDEX(ATLAS_CHAR,(CN203-1)*26+$A3-INDEX(WIN_Y,CN203)+1,CN$2-INDEX(WIN_X,CN203)+1),IF(CN203=0,IF(AND(MOD(CN$2,4)=0,MOD($A3,2)=0),"·",""),""))))</f>
        <v/>
      </c>
      <c r="CO3" s="1">
        <f>IF($A3=0,INDEX(CHROME_CHAR,1,CO$2+1),IF($A3=39,INDEX(CHROME_CHAR,2,CO$2+1),IF(AND(CO203&gt;=1,CO203&lt;=6),INDEX(ATLAS_CHAR,(CO203-1)*26+$A3-INDEX(WIN_Y,CO203)+1,CO$2-INDEX(WIN_X,CO203)+1),IF(CO203=0,IF(AND(MOD(CO$2,4)=0,MOD($A3,2)=0),"·",""),""))))</f>
        <v/>
      </c>
      <c r="CP3" s="1">
        <f>IF($A3=0,INDEX(CHROME_CHAR,1,CP$2+1),IF($A3=39,INDEX(CHROME_CHAR,2,CP$2+1),IF(AND(CP203&gt;=1,CP203&lt;=6),INDEX(ATLAS_CHAR,(CP203-1)*26+$A3-INDEX(WIN_Y,CP203)+1,CP$2-INDEX(WIN_X,CP203)+1),IF(CP203=0,IF(AND(MOD(CP$2,4)=0,MOD($A3,2)=0),"·",""),""))))</f>
        <v/>
      </c>
      <c r="CQ3" s="1">
        <f>IF($A3=0,INDEX(CHROME_CHAR,1,CQ$2+1),IF($A3=39,INDEX(CHROME_CHAR,2,CQ$2+1),IF(AND(CQ203&gt;=1,CQ203&lt;=6),INDEX(ATLAS_CHAR,(CQ203-1)*26+$A3-INDEX(WIN_Y,CQ203)+1,CQ$2-INDEX(WIN_X,CQ203)+1),IF(CQ203=0,IF(AND(MOD(CQ$2,4)=0,MOD($A3,2)=0),"·",""),""))))</f>
        <v/>
      </c>
      <c r="CR3" s="1">
        <f>IF($A3=0,INDEX(CHROME_CHAR,1,CR$2+1),IF($A3=39,INDEX(CHROME_CHAR,2,CR$2+1),IF(AND(CR203&gt;=1,CR203&lt;=6),INDEX(ATLAS_CHAR,(CR203-1)*26+$A3-INDEX(WIN_Y,CR203)+1,CR$2-INDEX(WIN_X,CR203)+1),IF(CR203=0,IF(AND(MOD(CR$2,4)=0,MOD($A3,2)=0),"·",""),""))))</f>
        <v/>
      </c>
      <c r="CS3" s="1">
        <f>IF($A3=0,INDEX(CHROME_CHAR,1,CS$2+1),IF($A3=39,INDEX(CHROME_CHAR,2,CS$2+1),IF(AND(CS203&gt;=1,CS203&lt;=6),INDEX(ATLAS_CHAR,(CS203-1)*26+$A3-INDEX(WIN_Y,CS203)+1,CS$2-INDEX(WIN_X,CS203)+1),IF(CS203=0,IF(AND(MOD(CS$2,4)=0,MOD($A3,2)=0),"·",""),""))))</f>
        <v/>
      </c>
      <c r="CT3" s="1">
        <f>IF($A3=0,INDEX(CHROME_CHAR,1,CT$2+1),IF($A3=39,INDEX(CHROME_CHAR,2,CT$2+1),IF(AND(CT203&gt;=1,CT203&lt;=6),INDEX(ATLAS_CHAR,(CT203-1)*26+$A3-INDEX(WIN_Y,CT203)+1,CT$2-INDEX(WIN_X,CT203)+1),IF(CT203=0,IF(AND(MOD(CT$2,4)=0,MOD($A3,2)=0),"·",""),""))))</f>
        <v/>
      </c>
      <c r="CU3" s="1">
        <f>IF($A3=0,INDEX(CHROME_CHAR,1,CU$2+1),IF($A3=39,INDEX(CHROME_CHAR,2,CU$2+1),IF(AND(CU203&gt;=1,CU203&lt;=6),INDEX(ATLAS_CHAR,(CU203-1)*26+$A3-INDEX(WIN_Y,CU203)+1,CU$2-INDEX(WIN_X,CU203)+1),IF(CU203=0,IF(AND(MOD(CU$2,4)=0,MOD($A3,2)=0),"·",""),""))))</f>
        <v/>
      </c>
      <c r="CV3" s="1">
        <f>IF($A3=0,INDEX(CHROME_CHAR,1,CV$2+1),IF($A3=39,INDEX(CHROME_CHAR,2,CV$2+1),IF(AND(CV203&gt;=1,CV203&lt;=6),INDEX(ATLAS_CHAR,(CV203-1)*26+$A3-INDEX(WIN_Y,CV203)+1,CV$2-INDEX(WIN_X,CV203)+1),IF(CV203=0,IF(AND(MOD(CV$2,4)=0,MOD($A3,2)=0),"·",""),""))))</f>
        <v/>
      </c>
      <c r="CW3" s="1">
        <f>IF($A3=0,INDEX(CHROME_CHAR,1,CW$2+1),IF($A3=39,INDEX(CHROME_CHAR,2,CW$2+1),IF(AND(CW203&gt;=1,CW203&lt;=6),INDEX(ATLAS_CHAR,(CW203-1)*26+$A3-INDEX(WIN_Y,CW203)+1,CW$2-INDEX(WIN_X,CW203)+1),IF(CW203=0,IF(AND(MOD(CW$2,4)=0,MOD($A3,2)=0),"·",""),""))))</f>
        <v/>
      </c>
      <c r="CX3" s="1">
        <f>IF($A3=0,INDEX(CHROME_CHAR,1,CX$2+1),IF($A3=39,INDEX(CHROME_CHAR,2,CX$2+1),IF(AND(CX203&gt;=1,CX203&lt;=6),INDEX(ATLAS_CHAR,(CX203-1)*26+$A3-INDEX(WIN_Y,CX203)+1,CX$2-INDEX(WIN_X,CX203)+1),IF(CX203=0,IF(AND(MOD(CX$2,4)=0,MOD($A3,2)=0),"·",""),""))))</f>
        <v/>
      </c>
      <c r="CY3" s="1">
        <f>IF($A3=0,INDEX(CHROME_CHAR,1,CY$2+1),IF($A3=39,INDEX(CHROME_CHAR,2,CY$2+1),IF(AND(CY203&gt;=1,CY203&lt;=6),INDEX(ATLAS_CHAR,(CY203-1)*26+$A3-INDEX(WIN_Y,CY203)+1,CY$2-INDEX(WIN_X,CY203)+1),IF(CY203=0,IF(AND(MOD(CY$2,4)=0,MOD($A3,2)=0),"·",""),""))))</f>
        <v/>
      </c>
      <c r="CZ3" s="1">
        <f>IF($A3=0,INDEX(CHROME_CHAR,1,CZ$2+1),IF($A3=39,INDEX(CHROME_CHAR,2,CZ$2+1),IF(AND(CZ203&gt;=1,CZ203&lt;=6),INDEX(ATLAS_CHAR,(CZ203-1)*26+$A3-INDEX(WIN_Y,CZ203)+1,CZ$2-INDEX(WIN_X,CZ203)+1),IF(CZ203=0,IF(AND(MOD(CZ$2,4)=0,MOD($A3,2)=0),"·",""),""))))</f>
        <v/>
      </c>
      <c r="DA3" s="1">
        <f>IF($A3=0,INDEX(CHROME_CHAR,1,DA$2+1),IF($A3=39,INDEX(CHROME_CHAR,2,DA$2+1),IF(AND(DA203&gt;=1,DA203&lt;=6),INDEX(ATLAS_CHAR,(DA203-1)*26+$A3-INDEX(WIN_Y,DA203)+1,DA$2-INDEX(WIN_X,DA203)+1),IF(DA203=0,IF(AND(MOD(DA$2,4)=0,MOD($A3,2)=0),"·",""),""))))</f>
        <v/>
      </c>
      <c r="DB3" s="1">
        <f>IF($A3=0,INDEX(CHROME_CHAR,1,DB$2+1),IF($A3=39,INDEX(CHROME_CHAR,2,DB$2+1),IF(AND(DB203&gt;=1,DB203&lt;=6),INDEX(ATLAS_CHAR,(DB203-1)*26+$A3-INDEX(WIN_Y,DB203)+1,DB$2-INDEX(WIN_X,DB203)+1),IF(DB203=0,IF(AND(MOD(DB$2,4)=0,MOD($A3,2)=0),"·",""),""))))</f>
        <v/>
      </c>
      <c r="DC3" s="1">
        <f>IF($A3=0,INDEX(CHROME_CHAR,1,DC$2+1),IF($A3=39,INDEX(CHROME_CHAR,2,DC$2+1),IF(AND(DC203&gt;=1,DC203&lt;=6),INDEX(ATLAS_CHAR,(DC203-1)*26+$A3-INDEX(WIN_Y,DC203)+1,DC$2-INDEX(WIN_X,DC203)+1),IF(DC203=0,IF(AND(MOD(DC$2,4)=0,MOD($A3,2)=0),"·",""),""))))</f>
        <v/>
      </c>
      <c r="DD3" s="1">
        <f>IF($A3=0,INDEX(CHROME_CHAR,1,DD$2+1),IF($A3=39,INDEX(CHROME_CHAR,2,DD$2+1),IF(AND(DD203&gt;=1,DD203&lt;=6),INDEX(ATLAS_CHAR,(DD203-1)*26+$A3-INDEX(WIN_Y,DD203)+1,DD$2-INDEX(WIN_X,DD203)+1),IF(DD203=0,IF(AND(MOD(DD$2,4)=0,MOD($A3,2)=0),"·",""),""))))</f>
        <v/>
      </c>
      <c r="DE3" s="1">
        <f>IF($A3=0,INDEX(CHROME_CHAR,1,DE$2+1),IF($A3=39,INDEX(CHROME_CHAR,2,DE$2+1),IF(AND(DE203&gt;=1,DE203&lt;=6),INDEX(ATLAS_CHAR,(DE203-1)*26+$A3-INDEX(WIN_Y,DE203)+1,DE$2-INDEX(WIN_X,DE203)+1),IF(DE203=0,IF(AND(MOD(DE$2,4)=0,MOD($A3,2)=0),"·",""),""))))</f>
        <v/>
      </c>
      <c r="DF3" s="1">
        <f>IF($A3=0,INDEX(CHROME_CHAR,1,DF$2+1),IF($A3=39,INDEX(CHROME_CHAR,2,DF$2+1),IF(AND(DF203&gt;=1,DF203&lt;=6),INDEX(ATLAS_CHAR,(DF203-1)*26+$A3-INDEX(WIN_Y,DF203)+1,DF$2-INDEX(WIN_X,DF203)+1),IF(DF203=0,IF(AND(MOD(DF$2,4)=0,MOD($A3,2)=0),"·",""),""))))</f>
        <v/>
      </c>
      <c r="DG3" s="1">
        <f>IF($A3=0,INDEX(CHROME_CHAR,1,DG$2+1),IF($A3=39,INDEX(CHROME_CHAR,2,DG$2+1),IF(AND(DG203&gt;=1,DG203&lt;=6),INDEX(ATLAS_CHAR,(DG203-1)*26+$A3-INDEX(WIN_Y,DG203)+1,DG$2-INDEX(WIN_X,DG203)+1),IF(DG203=0,IF(AND(MOD(DG$2,4)=0,MOD($A3,2)=0),"·",""),""))))</f>
        <v/>
      </c>
      <c r="DH3" s="1">
        <f>IF($A3=0,INDEX(CHROME_CHAR,1,DH$2+1),IF($A3=39,INDEX(CHROME_CHAR,2,DH$2+1),IF(AND(DH203&gt;=1,DH203&lt;=6),INDEX(ATLAS_CHAR,(DH203-1)*26+$A3-INDEX(WIN_Y,DH203)+1,DH$2-INDEX(WIN_X,DH203)+1),IF(DH203=0,IF(AND(MOD(DH$2,4)=0,MOD($A3,2)=0),"·",""),""))))</f>
        <v/>
      </c>
      <c r="DI3" s="1">
        <f>IF($A3=0,INDEX(CHROME_CHAR,1,DI$2+1),IF($A3=39,INDEX(CHROME_CHAR,2,DI$2+1),IF(AND(DI203&gt;=1,DI203&lt;=6),INDEX(ATLAS_CHAR,(DI203-1)*26+$A3-INDEX(WIN_Y,DI203)+1,DI$2-INDEX(WIN_X,DI203)+1),IF(DI203=0,IF(AND(MOD(DI$2,4)=0,MOD($A3,2)=0),"·",""),""))))</f>
        <v/>
      </c>
      <c r="DJ3" s="1">
        <f>IF($A3=0,INDEX(CHROME_CHAR,1,DJ$2+1),IF($A3=39,INDEX(CHROME_CHAR,2,DJ$2+1),IF(AND(DJ203&gt;=1,DJ203&lt;=6),INDEX(ATLAS_CHAR,(DJ203-1)*26+$A3-INDEX(WIN_Y,DJ203)+1,DJ$2-INDEX(WIN_X,DJ203)+1),IF(DJ203=0,IF(AND(MOD(DJ$2,4)=0,MOD($A3,2)=0),"·",""),""))))</f>
        <v/>
      </c>
      <c r="DK3" s="1">
        <f>IF($A3=0,INDEX(CHROME_CHAR,1,DK$2+1),IF($A3=39,INDEX(CHROME_CHAR,2,DK$2+1),IF(AND(DK203&gt;=1,DK203&lt;=6),INDEX(ATLAS_CHAR,(DK203-1)*26+$A3-INDEX(WIN_Y,DK203)+1,DK$2-INDEX(WIN_X,DK203)+1),IF(DK203=0,IF(AND(MOD(DK$2,4)=0,MOD($A3,2)=0),"·",""),""))))</f>
        <v/>
      </c>
      <c r="DL3" s="1">
        <f>IF($A3=0,INDEX(CHROME_CHAR,1,DL$2+1),IF($A3=39,INDEX(CHROME_CHAR,2,DL$2+1),IF(AND(DL203&gt;=1,DL203&lt;=6),INDEX(ATLAS_CHAR,(DL203-1)*26+$A3-INDEX(WIN_Y,DL203)+1,DL$2-INDEX(WIN_X,DL203)+1),IF(DL203=0,IF(AND(MOD(DL$2,4)=0,MOD($A3,2)=0),"·",""),""))))</f>
        <v/>
      </c>
      <c r="DM3" s="1">
        <f>IF($A3=0,INDEX(CHROME_CHAR,1,DM$2+1),IF($A3=39,INDEX(CHROME_CHAR,2,DM$2+1),IF(AND(DM203&gt;=1,DM203&lt;=6),INDEX(ATLAS_CHAR,(DM203-1)*26+$A3-INDEX(WIN_Y,DM203)+1,DM$2-INDEX(WIN_X,DM203)+1),IF(DM203=0,IF(AND(MOD(DM$2,4)=0,MOD($A3,2)=0),"·",""),""))))</f>
        <v/>
      </c>
      <c r="DN3" s="1">
        <f>IF($A3=0,INDEX(CHROME_CHAR,1,DN$2+1),IF($A3=39,INDEX(CHROME_CHAR,2,DN$2+1),IF(AND(DN203&gt;=1,DN203&lt;=6),INDEX(ATLAS_CHAR,(DN203-1)*26+$A3-INDEX(WIN_Y,DN203)+1,DN$2-INDEX(WIN_X,DN203)+1),IF(DN203=0,IF(AND(MOD(DN$2,4)=0,MOD($A3,2)=0),"·",""),""))))</f>
        <v/>
      </c>
      <c r="DO3" s="1">
        <f>IF($A3=0,INDEX(CHROME_CHAR,1,DO$2+1),IF($A3=39,INDEX(CHROME_CHAR,2,DO$2+1),IF(AND(DO203&gt;=1,DO203&lt;=6),INDEX(ATLAS_CHAR,(DO203-1)*26+$A3-INDEX(WIN_Y,DO203)+1,DO$2-INDEX(WIN_X,DO203)+1),IF(DO203=0,IF(AND(MOD(DO$2,4)=0,MOD($A3,2)=0),"·",""),""))))</f>
        <v/>
      </c>
    </row>
    <row r="4" ht="12.75" customHeight="1">
      <c r="A4" t="n">
        <v>1</v>
      </c>
      <c r="B4" s="1">
        <f>IF($A4=0,INDEX(CHROME_CHAR,1,B$2+1),IF($A4=39,INDEX(CHROME_CHAR,2,B$2+1),IF(AND(B204&gt;=1,B204&lt;=6),INDEX(ATLAS_CHAR,(B204-1)*26+$A4-INDEX(WIN_Y,B204)+1,B$2-INDEX(WIN_X,B204)+1),IF(B204=0,IF(AND(MOD(B$2,4)=0,MOD($A4,2)=0),"·",""),""))))</f>
        <v/>
      </c>
      <c r="C4" s="1">
        <f>IF($A4=0,INDEX(CHROME_CHAR,1,C$2+1),IF($A4=39,INDEX(CHROME_CHAR,2,C$2+1),IF(AND(C204&gt;=1,C204&lt;=6),INDEX(ATLAS_CHAR,(C204-1)*26+$A4-INDEX(WIN_Y,C204)+1,C$2-INDEX(WIN_X,C204)+1),IF(C204=0,IF(AND(MOD(C$2,4)=0,MOD($A4,2)=0),"·",""),""))))</f>
        <v/>
      </c>
      <c r="D4" s="1">
        <f>IF($A4=0,INDEX(CHROME_CHAR,1,D$2+1),IF($A4=39,INDEX(CHROME_CHAR,2,D$2+1),IF(AND(D204&gt;=1,D204&lt;=6),INDEX(ATLAS_CHAR,(D204-1)*26+$A4-INDEX(WIN_Y,D204)+1,D$2-INDEX(WIN_X,D204)+1),IF(D204=0,IF(AND(MOD(D$2,4)=0,MOD($A4,2)=0),"·",""),""))))</f>
        <v/>
      </c>
      <c r="E4" s="1">
        <f>IF($A4=0,INDEX(CHROME_CHAR,1,E$2+1),IF($A4=39,INDEX(CHROME_CHAR,2,E$2+1),IF(AND(E204&gt;=1,E204&lt;=6),INDEX(ATLAS_CHAR,(E204-1)*26+$A4-INDEX(WIN_Y,E204)+1,E$2-INDEX(WIN_X,E204)+1),IF(E204=0,IF(AND(MOD(E$2,4)=0,MOD($A4,2)=0),"·",""),""))))</f>
        <v/>
      </c>
      <c r="F4" s="1">
        <f>IF($A4=0,INDEX(CHROME_CHAR,1,F$2+1),IF($A4=39,INDEX(CHROME_CHAR,2,F$2+1),IF(AND(F204&gt;=1,F204&lt;=6),INDEX(ATLAS_CHAR,(F204-1)*26+$A4-INDEX(WIN_Y,F204)+1,F$2-INDEX(WIN_X,F204)+1),IF(F204=0,IF(AND(MOD(F$2,4)=0,MOD($A4,2)=0),"·",""),""))))</f>
        <v/>
      </c>
      <c r="G4" s="1">
        <f>IF($A4=0,INDEX(CHROME_CHAR,1,G$2+1),IF($A4=39,INDEX(CHROME_CHAR,2,G$2+1),IF(AND(G204&gt;=1,G204&lt;=6),INDEX(ATLAS_CHAR,(G204-1)*26+$A4-INDEX(WIN_Y,G204)+1,G$2-INDEX(WIN_X,G204)+1),IF(G204=0,IF(AND(MOD(G$2,4)=0,MOD($A4,2)=0),"·",""),""))))</f>
        <v/>
      </c>
      <c r="H4" s="1">
        <f>IF($A4=0,INDEX(CHROME_CHAR,1,H$2+1),IF($A4=39,INDEX(CHROME_CHAR,2,H$2+1),IF(AND(H204&gt;=1,H204&lt;=6),INDEX(ATLAS_CHAR,(H204-1)*26+$A4-INDEX(WIN_Y,H204)+1,H$2-INDEX(WIN_X,H204)+1),IF(H204=0,IF(AND(MOD(H$2,4)=0,MOD($A4,2)=0),"·",""),""))))</f>
        <v/>
      </c>
      <c r="I4" s="1">
        <f>IF($A4=0,INDEX(CHROME_CHAR,1,I$2+1),IF($A4=39,INDEX(CHROME_CHAR,2,I$2+1),IF(AND(I204&gt;=1,I204&lt;=6),INDEX(ATLAS_CHAR,(I204-1)*26+$A4-INDEX(WIN_Y,I204)+1,I$2-INDEX(WIN_X,I204)+1),IF(I204=0,IF(AND(MOD(I$2,4)=0,MOD($A4,2)=0),"·",""),""))))</f>
        <v/>
      </c>
      <c r="J4" s="1">
        <f>IF($A4=0,INDEX(CHROME_CHAR,1,J$2+1),IF($A4=39,INDEX(CHROME_CHAR,2,J$2+1),IF(AND(J204&gt;=1,J204&lt;=6),INDEX(ATLAS_CHAR,(J204-1)*26+$A4-INDEX(WIN_Y,J204)+1,J$2-INDEX(WIN_X,J204)+1),IF(J204=0,IF(AND(MOD(J$2,4)=0,MOD($A4,2)=0),"·",""),""))))</f>
        <v/>
      </c>
      <c r="K4" s="1">
        <f>IF($A4=0,INDEX(CHROME_CHAR,1,K$2+1),IF($A4=39,INDEX(CHROME_CHAR,2,K$2+1),IF(AND(K204&gt;=1,K204&lt;=6),INDEX(ATLAS_CHAR,(K204-1)*26+$A4-INDEX(WIN_Y,K204)+1,K$2-INDEX(WIN_X,K204)+1),IF(K204=0,IF(AND(MOD(K$2,4)=0,MOD($A4,2)=0),"·",""),""))))</f>
        <v/>
      </c>
      <c r="L4" s="1">
        <f>IF($A4=0,INDEX(CHROME_CHAR,1,L$2+1),IF($A4=39,INDEX(CHROME_CHAR,2,L$2+1),IF(AND(L204&gt;=1,L204&lt;=6),INDEX(ATLAS_CHAR,(L204-1)*26+$A4-INDEX(WIN_Y,L204)+1,L$2-INDEX(WIN_X,L204)+1),IF(L204=0,IF(AND(MOD(L$2,4)=0,MOD($A4,2)=0),"·",""),""))))</f>
        <v/>
      </c>
      <c r="M4" s="1">
        <f>IF($A4=0,INDEX(CHROME_CHAR,1,M$2+1),IF($A4=39,INDEX(CHROME_CHAR,2,M$2+1),IF(AND(M204&gt;=1,M204&lt;=6),INDEX(ATLAS_CHAR,(M204-1)*26+$A4-INDEX(WIN_Y,M204)+1,M$2-INDEX(WIN_X,M204)+1),IF(M204=0,IF(AND(MOD(M$2,4)=0,MOD($A4,2)=0),"·",""),""))))</f>
        <v/>
      </c>
      <c r="N4" s="1">
        <f>IF($A4=0,INDEX(CHROME_CHAR,1,N$2+1),IF($A4=39,INDEX(CHROME_CHAR,2,N$2+1),IF(AND(N204&gt;=1,N204&lt;=6),INDEX(ATLAS_CHAR,(N204-1)*26+$A4-INDEX(WIN_Y,N204)+1,N$2-INDEX(WIN_X,N204)+1),IF(N204=0,IF(AND(MOD(N$2,4)=0,MOD($A4,2)=0),"·",""),""))))</f>
        <v/>
      </c>
      <c r="O4" s="1">
        <f>IF($A4=0,INDEX(CHROME_CHAR,1,O$2+1),IF($A4=39,INDEX(CHROME_CHAR,2,O$2+1),IF(AND(O204&gt;=1,O204&lt;=6),INDEX(ATLAS_CHAR,(O204-1)*26+$A4-INDEX(WIN_Y,O204)+1,O$2-INDEX(WIN_X,O204)+1),IF(O204=0,IF(AND(MOD(O$2,4)=0,MOD($A4,2)=0),"·",""),""))))</f>
        <v/>
      </c>
      <c r="P4" s="1">
        <f>IF($A4=0,INDEX(CHROME_CHAR,1,P$2+1),IF($A4=39,INDEX(CHROME_CHAR,2,P$2+1),IF(AND(P204&gt;=1,P204&lt;=6),INDEX(ATLAS_CHAR,(P204-1)*26+$A4-INDEX(WIN_Y,P204)+1,P$2-INDEX(WIN_X,P204)+1),IF(P204=0,IF(AND(MOD(P$2,4)=0,MOD($A4,2)=0),"·",""),""))))</f>
        <v/>
      </c>
      <c r="Q4" s="1">
        <f>IF($A4=0,INDEX(CHROME_CHAR,1,Q$2+1),IF($A4=39,INDEX(CHROME_CHAR,2,Q$2+1),IF(AND(Q204&gt;=1,Q204&lt;=6),INDEX(ATLAS_CHAR,(Q204-1)*26+$A4-INDEX(WIN_Y,Q204)+1,Q$2-INDEX(WIN_X,Q204)+1),IF(Q204=0,IF(AND(MOD(Q$2,4)=0,MOD($A4,2)=0),"·",""),""))))</f>
        <v/>
      </c>
      <c r="R4" s="1">
        <f>IF($A4=0,INDEX(CHROME_CHAR,1,R$2+1),IF($A4=39,INDEX(CHROME_CHAR,2,R$2+1),IF(AND(R204&gt;=1,R204&lt;=6),INDEX(ATLAS_CHAR,(R204-1)*26+$A4-INDEX(WIN_Y,R204)+1,R$2-INDEX(WIN_X,R204)+1),IF(R204=0,IF(AND(MOD(R$2,4)=0,MOD($A4,2)=0),"·",""),""))))</f>
        <v/>
      </c>
      <c r="S4" s="1">
        <f>IF($A4=0,INDEX(CHROME_CHAR,1,S$2+1),IF($A4=39,INDEX(CHROME_CHAR,2,S$2+1),IF(AND(S204&gt;=1,S204&lt;=6),INDEX(ATLAS_CHAR,(S204-1)*26+$A4-INDEX(WIN_Y,S204)+1,S$2-INDEX(WIN_X,S204)+1),IF(S204=0,IF(AND(MOD(S$2,4)=0,MOD($A4,2)=0),"·",""),""))))</f>
        <v/>
      </c>
      <c r="T4" s="1">
        <f>IF($A4=0,INDEX(CHROME_CHAR,1,T$2+1),IF($A4=39,INDEX(CHROME_CHAR,2,T$2+1),IF(AND(T204&gt;=1,T204&lt;=6),INDEX(ATLAS_CHAR,(T204-1)*26+$A4-INDEX(WIN_Y,T204)+1,T$2-INDEX(WIN_X,T204)+1),IF(T204=0,IF(AND(MOD(T$2,4)=0,MOD($A4,2)=0),"·",""),""))))</f>
        <v/>
      </c>
      <c r="U4" s="1">
        <f>IF($A4=0,INDEX(CHROME_CHAR,1,U$2+1),IF($A4=39,INDEX(CHROME_CHAR,2,U$2+1),IF(AND(U204&gt;=1,U204&lt;=6),INDEX(ATLAS_CHAR,(U204-1)*26+$A4-INDEX(WIN_Y,U204)+1,U$2-INDEX(WIN_X,U204)+1),IF(U204=0,IF(AND(MOD(U$2,4)=0,MOD($A4,2)=0),"·",""),""))))</f>
        <v/>
      </c>
      <c r="V4" s="1">
        <f>IF($A4=0,INDEX(CHROME_CHAR,1,V$2+1),IF($A4=39,INDEX(CHROME_CHAR,2,V$2+1),IF(AND(V204&gt;=1,V204&lt;=6),INDEX(ATLAS_CHAR,(V204-1)*26+$A4-INDEX(WIN_Y,V204)+1,V$2-INDEX(WIN_X,V204)+1),IF(V204=0,IF(AND(MOD(V$2,4)=0,MOD($A4,2)=0),"·",""),""))))</f>
        <v/>
      </c>
      <c r="W4" s="1">
        <f>IF($A4=0,INDEX(CHROME_CHAR,1,W$2+1),IF($A4=39,INDEX(CHROME_CHAR,2,W$2+1),IF(AND(W204&gt;=1,W204&lt;=6),INDEX(ATLAS_CHAR,(W204-1)*26+$A4-INDEX(WIN_Y,W204)+1,W$2-INDEX(WIN_X,W204)+1),IF(W204=0,IF(AND(MOD(W$2,4)=0,MOD($A4,2)=0),"·",""),""))))</f>
        <v/>
      </c>
      <c r="X4" s="1">
        <f>IF($A4=0,INDEX(CHROME_CHAR,1,X$2+1),IF($A4=39,INDEX(CHROME_CHAR,2,X$2+1),IF(AND(X204&gt;=1,X204&lt;=6),INDEX(ATLAS_CHAR,(X204-1)*26+$A4-INDEX(WIN_Y,X204)+1,X$2-INDEX(WIN_X,X204)+1),IF(X204=0,IF(AND(MOD(X$2,4)=0,MOD($A4,2)=0),"·",""),""))))</f>
        <v/>
      </c>
      <c r="Y4" s="1">
        <f>IF($A4=0,INDEX(CHROME_CHAR,1,Y$2+1),IF($A4=39,INDEX(CHROME_CHAR,2,Y$2+1),IF(AND(Y204&gt;=1,Y204&lt;=6),INDEX(ATLAS_CHAR,(Y204-1)*26+$A4-INDEX(WIN_Y,Y204)+1,Y$2-INDEX(WIN_X,Y204)+1),IF(Y204=0,IF(AND(MOD(Y$2,4)=0,MOD($A4,2)=0),"·",""),""))))</f>
        <v/>
      </c>
      <c r="Z4" s="1">
        <f>IF($A4=0,INDEX(CHROME_CHAR,1,Z$2+1),IF($A4=39,INDEX(CHROME_CHAR,2,Z$2+1),IF(AND(Z204&gt;=1,Z204&lt;=6),INDEX(ATLAS_CHAR,(Z204-1)*26+$A4-INDEX(WIN_Y,Z204)+1,Z$2-INDEX(WIN_X,Z204)+1),IF(Z204=0,IF(AND(MOD(Z$2,4)=0,MOD($A4,2)=0),"·",""),""))))</f>
        <v/>
      </c>
      <c r="AA4" s="1">
        <f>IF($A4=0,INDEX(CHROME_CHAR,1,AA$2+1),IF($A4=39,INDEX(CHROME_CHAR,2,AA$2+1),IF(AND(AA204&gt;=1,AA204&lt;=6),INDEX(ATLAS_CHAR,(AA204-1)*26+$A4-INDEX(WIN_Y,AA204)+1,AA$2-INDEX(WIN_X,AA204)+1),IF(AA204=0,IF(AND(MOD(AA$2,4)=0,MOD($A4,2)=0),"·",""),""))))</f>
        <v/>
      </c>
      <c r="AB4" s="1">
        <f>IF($A4=0,INDEX(CHROME_CHAR,1,AB$2+1),IF($A4=39,INDEX(CHROME_CHAR,2,AB$2+1),IF(AND(AB204&gt;=1,AB204&lt;=6),INDEX(ATLAS_CHAR,(AB204-1)*26+$A4-INDEX(WIN_Y,AB204)+1,AB$2-INDEX(WIN_X,AB204)+1),IF(AB204=0,IF(AND(MOD(AB$2,4)=0,MOD($A4,2)=0),"·",""),""))))</f>
        <v/>
      </c>
      <c r="AC4" s="1">
        <f>IF($A4=0,INDEX(CHROME_CHAR,1,AC$2+1),IF($A4=39,INDEX(CHROME_CHAR,2,AC$2+1),IF(AND(AC204&gt;=1,AC204&lt;=6),INDEX(ATLAS_CHAR,(AC204-1)*26+$A4-INDEX(WIN_Y,AC204)+1,AC$2-INDEX(WIN_X,AC204)+1),IF(AC204=0,IF(AND(MOD(AC$2,4)=0,MOD($A4,2)=0),"·",""),""))))</f>
        <v/>
      </c>
      <c r="AD4" s="1">
        <f>IF($A4=0,INDEX(CHROME_CHAR,1,AD$2+1),IF($A4=39,INDEX(CHROME_CHAR,2,AD$2+1),IF(AND(AD204&gt;=1,AD204&lt;=6),INDEX(ATLAS_CHAR,(AD204-1)*26+$A4-INDEX(WIN_Y,AD204)+1,AD$2-INDEX(WIN_X,AD204)+1),IF(AD204=0,IF(AND(MOD(AD$2,4)=0,MOD($A4,2)=0),"·",""),""))))</f>
        <v/>
      </c>
      <c r="AE4" s="1">
        <f>IF($A4=0,INDEX(CHROME_CHAR,1,AE$2+1),IF($A4=39,INDEX(CHROME_CHAR,2,AE$2+1),IF(AND(AE204&gt;=1,AE204&lt;=6),INDEX(ATLAS_CHAR,(AE204-1)*26+$A4-INDEX(WIN_Y,AE204)+1,AE$2-INDEX(WIN_X,AE204)+1),IF(AE204=0,IF(AND(MOD(AE$2,4)=0,MOD($A4,2)=0),"·",""),""))))</f>
        <v/>
      </c>
      <c r="AF4" s="1">
        <f>IF($A4=0,INDEX(CHROME_CHAR,1,AF$2+1),IF($A4=39,INDEX(CHROME_CHAR,2,AF$2+1),IF(AND(AF204&gt;=1,AF204&lt;=6),INDEX(ATLAS_CHAR,(AF204-1)*26+$A4-INDEX(WIN_Y,AF204)+1,AF$2-INDEX(WIN_X,AF204)+1),IF(AF204=0,IF(AND(MOD(AF$2,4)=0,MOD($A4,2)=0),"·",""),""))))</f>
        <v/>
      </c>
      <c r="AG4" s="1">
        <f>IF($A4=0,INDEX(CHROME_CHAR,1,AG$2+1),IF($A4=39,INDEX(CHROME_CHAR,2,AG$2+1),IF(AND(AG204&gt;=1,AG204&lt;=6),INDEX(ATLAS_CHAR,(AG204-1)*26+$A4-INDEX(WIN_Y,AG204)+1,AG$2-INDEX(WIN_X,AG204)+1),IF(AG204=0,IF(AND(MOD(AG$2,4)=0,MOD($A4,2)=0),"·",""),""))))</f>
        <v/>
      </c>
      <c r="AH4" s="1">
        <f>IF($A4=0,INDEX(CHROME_CHAR,1,AH$2+1),IF($A4=39,INDEX(CHROME_CHAR,2,AH$2+1),IF(AND(AH204&gt;=1,AH204&lt;=6),INDEX(ATLAS_CHAR,(AH204-1)*26+$A4-INDEX(WIN_Y,AH204)+1,AH$2-INDEX(WIN_X,AH204)+1),IF(AH204=0,IF(AND(MOD(AH$2,4)=0,MOD($A4,2)=0),"·",""),""))))</f>
        <v/>
      </c>
      <c r="AI4" s="1">
        <f>IF($A4=0,INDEX(CHROME_CHAR,1,AI$2+1),IF($A4=39,INDEX(CHROME_CHAR,2,AI$2+1),IF(AND(AI204&gt;=1,AI204&lt;=6),INDEX(ATLAS_CHAR,(AI204-1)*26+$A4-INDEX(WIN_Y,AI204)+1,AI$2-INDEX(WIN_X,AI204)+1),IF(AI204=0,IF(AND(MOD(AI$2,4)=0,MOD($A4,2)=0),"·",""),""))))</f>
        <v/>
      </c>
      <c r="AJ4" s="1">
        <f>IF($A4=0,INDEX(CHROME_CHAR,1,AJ$2+1),IF($A4=39,INDEX(CHROME_CHAR,2,AJ$2+1),IF(AND(AJ204&gt;=1,AJ204&lt;=6),INDEX(ATLAS_CHAR,(AJ204-1)*26+$A4-INDEX(WIN_Y,AJ204)+1,AJ$2-INDEX(WIN_X,AJ204)+1),IF(AJ204=0,IF(AND(MOD(AJ$2,4)=0,MOD($A4,2)=0),"·",""),""))))</f>
        <v/>
      </c>
      <c r="AK4" s="1">
        <f>IF($A4=0,INDEX(CHROME_CHAR,1,AK$2+1),IF($A4=39,INDEX(CHROME_CHAR,2,AK$2+1),IF(AND(AK204&gt;=1,AK204&lt;=6),INDEX(ATLAS_CHAR,(AK204-1)*26+$A4-INDEX(WIN_Y,AK204)+1,AK$2-INDEX(WIN_X,AK204)+1),IF(AK204=0,IF(AND(MOD(AK$2,4)=0,MOD($A4,2)=0),"·",""),""))))</f>
        <v/>
      </c>
      <c r="AL4" s="1">
        <f>IF($A4=0,INDEX(CHROME_CHAR,1,AL$2+1),IF($A4=39,INDEX(CHROME_CHAR,2,AL$2+1),IF(AND(AL204&gt;=1,AL204&lt;=6),INDEX(ATLAS_CHAR,(AL204-1)*26+$A4-INDEX(WIN_Y,AL204)+1,AL$2-INDEX(WIN_X,AL204)+1),IF(AL204=0,IF(AND(MOD(AL$2,4)=0,MOD($A4,2)=0),"·",""),""))))</f>
        <v/>
      </c>
      <c r="AM4" s="1">
        <f>IF($A4=0,INDEX(CHROME_CHAR,1,AM$2+1),IF($A4=39,INDEX(CHROME_CHAR,2,AM$2+1),IF(AND(AM204&gt;=1,AM204&lt;=6),INDEX(ATLAS_CHAR,(AM204-1)*26+$A4-INDEX(WIN_Y,AM204)+1,AM$2-INDEX(WIN_X,AM204)+1),IF(AM204=0,IF(AND(MOD(AM$2,4)=0,MOD($A4,2)=0),"·",""),""))))</f>
        <v/>
      </c>
      <c r="AN4" s="1">
        <f>IF($A4=0,INDEX(CHROME_CHAR,1,AN$2+1),IF($A4=39,INDEX(CHROME_CHAR,2,AN$2+1),IF(AND(AN204&gt;=1,AN204&lt;=6),INDEX(ATLAS_CHAR,(AN204-1)*26+$A4-INDEX(WIN_Y,AN204)+1,AN$2-INDEX(WIN_X,AN204)+1),IF(AN204=0,IF(AND(MOD(AN$2,4)=0,MOD($A4,2)=0),"·",""),""))))</f>
        <v/>
      </c>
      <c r="AO4" s="1">
        <f>IF($A4=0,INDEX(CHROME_CHAR,1,AO$2+1),IF($A4=39,INDEX(CHROME_CHAR,2,AO$2+1),IF(AND(AO204&gt;=1,AO204&lt;=6),INDEX(ATLAS_CHAR,(AO204-1)*26+$A4-INDEX(WIN_Y,AO204)+1,AO$2-INDEX(WIN_X,AO204)+1),IF(AO204=0,IF(AND(MOD(AO$2,4)=0,MOD($A4,2)=0),"·",""),""))))</f>
        <v/>
      </c>
      <c r="AP4" s="1">
        <f>IF($A4=0,INDEX(CHROME_CHAR,1,AP$2+1),IF($A4=39,INDEX(CHROME_CHAR,2,AP$2+1),IF(AND(AP204&gt;=1,AP204&lt;=6),INDEX(ATLAS_CHAR,(AP204-1)*26+$A4-INDEX(WIN_Y,AP204)+1,AP$2-INDEX(WIN_X,AP204)+1),IF(AP204=0,IF(AND(MOD(AP$2,4)=0,MOD($A4,2)=0),"·",""),""))))</f>
        <v/>
      </c>
      <c r="AQ4" s="1">
        <f>IF($A4=0,INDEX(CHROME_CHAR,1,AQ$2+1),IF($A4=39,INDEX(CHROME_CHAR,2,AQ$2+1),IF(AND(AQ204&gt;=1,AQ204&lt;=6),INDEX(ATLAS_CHAR,(AQ204-1)*26+$A4-INDEX(WIN_Y,AQ204)+1,AQ$2-INDEX(WIN_X,AQ204)+1),IF(AQ204=0,IF(AND(MOD(AQ$2,4)=0,MOD($A4,2)=0),"·",""),""))))</f>
        <v/>
      </c>
      <c r="AR4" s="1">
        <f>IF($A4=0,INDEX(CHROME_CHAR,1,AR$2+1),IF($A4=39,INDEX(CHROME_CHAR,2,AR$2+1),IF(AND(AR204&gt;=1,AR204&lt;=6),INDEX(ATLAS_CHAR,(AR204-1)*26+$A4-INDEX(WIN_Y,AR204)+1,AR$2-INDEX(WIN_X,AR204)+1),IF(AR204=0,IF(AND(MOD(AR$2,4)=0,MOD($A4,2)=0),"·",""),""))))</f>
        <v/>
      </c>
      <c r="AS4" s="1">
        <f>IF($A4=0,INDEX(CHROME_CHAR,1,AS$2+1),IF($A4=39,INDEX(CHROME_CHAR,2,AS$2+1),IF(AND(AS204&gt;=1,AS204&lt;=6),INDEX(ATLAS_CHAR,(AS204-1)*26+$A4-INDEX(WIN_Y,AS204)+1,AS$2-INDEX(WIN_X,AS204)+1),IF(AS204=0,IF(AND(MOD(AS$2,4)=0,MOD($A4,2)=0),"·",""),""))))</f>
        <v/>
      </c>
      <c r="AT4" s="1">
        <f>IF($A4=0,INDEX(CHROME_CHAR,1,AT$2+1),IF($A4=39,INDEX(CHROME_CHAR,2,AT$2+1),IF(AND(AT204&gt;=1,AT204&lt;=6),INDEX(ATLAS_CHAR,(AT204-1)*26+$A4-INDEX(WIN_Y,AT204)+1,AT$2-INDEX(WIN_X,AT204)+1),IF(AT204=0,IF(AND(MOD(AT$2,4)=0,MOD($A4,2)=0),"·",""),""))))</f>
        <v/>
      </c>
      <c r="AU4" s="1">
        <f>IF($A4=0,INDEX(CHROME_CHAR,1,AU$2+1),IF($A4=39,INDEX(CHROME_CHAR,2,AU$2+1),IF(AND(AU204&gt;=1,AU204&lt;=6),INDEX(ATLAS_CHAR,(AU204-1)*26+$A4-INDEX(WIN_Y,AU204)+1,AU$2-INDEX(WIN_X,AU204)+1),IF(AU204=0,IF(AND(MOD(AU$2,4)=0,MOD($A4,2)=0),"·",""),""))))</f>
        <v/>
      </c>
      <c r="AV4" s="1">
        <f>IF($A4=0,INDEX(CHROME_CHAR,1,AV$2+1),IF($A4=39,INDEX(CHROME_CHAR,2,AV$2+1),IF(AND(AV204&gt;=1,AV204&lt;=6),INDEX(ATLAS_CHAR,(AV204-1)*26+$A4-INDEX(WIN_Y,AV204)+1,AV$2-INDEX(WIN_X,AV204)+1),IF(AV204=0,IF(AND(MOD(AV$2,4)=0,MOD($A4,2)=0),"·",""),""))))</f>
        <v/>
      </c>
      <c r="AW4" s="1">
        <f>IF($A4=0,INDEX(CHROME_CHAR,1,AW$2+1),IF($A4=39,INDEX(CHROME_CHAR,2,AW$2+1),IF(AND(AW204&gt;=1,AW204&lt;=6),INDEX(ATLAS_CHAR,(AW204-1)*26+$A4-INDEX(WIN_Y,AW204)+1,AW$2-INDEX(WIN_X,AW204)+1),IF(AW204=0,IF(AND(MOD(AW$2,4)=0,MOD($A4,2)=0),"·",""),""))))</f>
        <v/>
      </c>
      <c r="AX4" s="1">
        <f>IF($A4=0,INDEX(CHROME_CHAR,1,AX$2+1),IF($A4=39,INDEX(CHROME_CHAR,2,AX$2+1),IF(AND(AX204&gt;=1,AX204&lt;=6),INDEX(ATLAS_CHAR,(AX204-1)*26+$A4-INDEX(WIN_Y,AX204)+1,AX$2-INDEX(WIN_X,AX204)+1),IF(AX204=0,IF(AND(MOD(AX$2,4)=0,MOD($A4,2)=0),"·",""),""))))</f>
        <v/>
      </c>
      <c r="AY4" s="1">
        <f>IF($A4=0,INDEX(CHROME_CHAR,1,AY$2+1),IF($A4=39,INDEX(CHROME_CHAR,2,AY$2+1),IF(AND(AY204&gt;=1,AY204&lt;=6),INDEX(ATLAS_CHAR,(AY204-1)*26+$A4-INDEX(WIN_Y,AY204)+1,AY$2-INDEX(WIN_X,AY204)+1),IF(AY204=0,IF(AND(MOD(AY$2,4)=0,MOD($A4,2)=0),"·",""),""))))</f>
        <v/>
      </c>
      <c r="AZ4" s="1">
        <f>IF($A4=0,INDEX(CHROME_CHAR,1,AZ$2+1),IF($A4=39,INDEX(CHROME_CHAR,2,AZ$2+1),IF(AND(AZ204&gt;=1,AZ204&lt;=6),INDEX(ATLAS_CHAR,(AZ204-1)*26+$A4-INDEX(WIN_Y,AZ204)+1,AZ$2-INDEX(WIN_X,AZ204)+1),IF(AZ204=0,IF(AND(MOD(AZ$2,4)=0,MOD($A4,2)=0),"·",""),""))))</f>
        <v/>
      </c>
      <c r="BA4" s="1">
        <f>IF($A4=0,INDEX(CHROME_CHAR,1,BA$2+1),IF($A4=39,INDEX(CHROME_CHAR,2,BA$2+1),IF(AND(BA204&gt;=1,BA204&lt;=6),INDEX(ATLAS_CHAR,(BA204-1)*26+$A4-INDEX(WIN_Y,BA204)+1,BA$2-INDEX(WIN_X,BA204)+1),IF(BA204=0,IF(AND(MOD(BA$2,4)=0,MOD($A4,2)=0),"·",""),""))))</f>
        <v/>
      </c>
      <c r="BB4" s="1">
        <f>IF($A4=0,INDEX(CHROME_CHAR,1,BB$2+1),IF($A4=39,INDEX(CHROME_CHAR,2,BB$2+1),IF(AND(BB204&gt;=1,BB204&lt;=6),INDEX(ATLAS_CHAR,(BB204-1)*26+$A4-INDEX(WIN_Y,BB204)+1,BB$2-INDEX(WIN_X,BB204)+1),IF(BB204=0,IF(AND(MOD(BB$2,4)=0,MOD($A4,2)=0),"·",""),""))))</f>
        <v/>
      </c>
      <c r="BC4" s="1">
        <f>IF($A4=0,INDEX(CHROME_CHAR,1,BC$2+1),IF($A4=39,INDEX(CHROME_CHAR,2,BC$2+1),IF(AND(BC204&gt;=1,BC204&lt;=6),INDEX(ATLAS_CHAR,(BC204-1)*26+$A4-INDEX(WIN_Y,BC204)+1,BC$2-INDEX(WIN_X,BC204)+1),IF(BC204=0,IF(AND(MOD(BC$2,4)=0,MOD($A4,2)=0),"·",""),""))))</f>
        <v/>
      </c>
      <c r="BD4" s="1">
        <f>IF($A4=0,INDEX(CHROME_CHAR,1,BD$2+1),IF($A4=39,INDEX(CHROME_CHAR,2,BD$2+1),IF(AND(BD204&gt;=1,BD204&lt;=6),INDEX(ATLAS_CHAR,(BD204-1)*26+$A4-INDEX(WIN_Y,BD204)+1,BD$2-INDEX(WIN_X,BD204)+1),IF(BD204=0,IF(AND(MOD(BD$2,4)=0,MOD($A4,2)=0),"·",""),""))))</f>
        <v/>
      </c>
      <c r="BE4" s="1">
        <f>IF($A4=0,INDEX(CHROME_CHAR,1,BE$2+1),IF($A4=39,INDEX(CHROME_CHAR,2,BE$2+1),IF(AND(BE204&gt;=1,BE204&lt;=6),INDEX(ATLAS_CHAR,(BE204-1)*26+$A4-INDEX(WIN_Y,BE204)+1,BE$2-INDEX(WIN_X,BE204)+1),IF(BE204=0,IF(AND(MOD(BE$2,4)=0,MOD($A4,2)=0),"·",""),""))))</f>
        <v/>
      </c>
      <c r="BF4" s="1">
        <f>IF($A4=0,INDEX(CHROME_CHAR,1,BF$2+1),IF($A4=39,INDEX(CHROME_CHAR,2,BF$2+1),IF(AND(BF204&gt;=1,BF204&lt;=6),INDEX(ATLAS_CHAR,(BF204-1)*26+$A4-INDEX(WIN_Y,BF204)+1,BF$2-INDEX(WIN_X,BF204)+1),IF(BF204=0,IF(AND(MOD(BF$2,4)=0,MOD($A4,2)=0),"·",""),""))))</f>
        <v/>
      </c>
      <c r="BG4" s="1">
        <f>IF($A4=0,INDEX(CHROME_CHAR,1,BG$2+1),IF($A4=39,INDEX(CHROME_CHAR,2,BG$2+1),IF(AND(BG204&gt;=1,BG204&lt;=6),INDEX(ATLAS_CHAR,(BG204-1)*26+$A4-INDEX(WIN_Y,BG204)+1,BG$2-INDEX(WIN_X,BG204)+1),IF(BG204=0,IF(AND(MOD(BG$2,4)=0,MOD($A4,2)=0),"·",""),""))))</f>
        <v/>
      </c>
      <c r="BH4" s="1">
        <f>IF($A4=0,INDEX(CHROME_CHAR,1,BH$2+1),IF($A4=39,INDEX(CHROME_CHAR,2,BH$2+1),IF(AND(BH204&gt;=1,BH204&lt;=6),INDEX(ATLAS_CHAR,(BH204-1)*26+$A4-INDEX(WIN_Y,BH204)+1,BH$2-INDEX(WIN_X,BH204)+1),IF(BH204=0,IF(AND(MOD(BH$2,4)=0,MOD($A4,2)=0),"·",""),""))))</f>
        <v/>
      </c>
      <c r="BI4" s="1">
        <f>IF($A4=0,INDEX(CHROME_CHAR,1,BI$2+1),IF($A4=39,INDEX(CHROME_CHAR,2,BI$2+1),IF(AND(BI204&gt;=1,BI204&lt;=6),INDEX(ATLAS_CHAR,(BI204-1)*26+$A4-INDEX(WIN_Y,BI204)+1,BI$2-INDEX(WIN_X,BI204)+1),IF(BI204=0,IF(AND(MOD(BI$2,4)=0,MOD($A4,2)=0),"·",""),""))))</f>
        <v/>
      </c>
      <c r="BJ4" s="1">
        <f>IF($A4=0,INDEX(CHROME_CHAR,1,BJ$2+1),IF($A4=39,INDEX(CHROME_CHAR,2,BJ$2+1),IF(AND(BJ204&gt;=1,BJ204&lt;=6),INDEX(ATLAS_CHAR,(BJ204-1)*26+$A4-INDEX(WIN_Y,BJ204)+1,BJ$2-INDEX(WIN_X,BJ204)+1),IF(BJ204=0,IF(AND(MOD(BJ$2,4)=0,MOD($A4,2)=0),"·",""),""))))</f>
        <v/>
      </c>
      <c r="BK4" s="1">
        <f>IF($A4=0,INDEX(CHROME_CHAR,1,BK$2+1),IF($A4=39,INDEX(CHROME_CHAR,2,BK$2+1),IF(AND(BK204&gt;=1,BK204&lt;=6),INDEX(ATLAS_CHAR,(BK204-1)*26+$A4-INDEX(WIN_Y,BK204)+1,BK$2-INDEX(WIN_X,BK204)+1),IF(BK204=0,IF(AND(MOD(BK$2,4)=0,MOD($A4,2)=0),"·",""),""))))</f>
        <v/>
      </c>
      <c r="BL4" s="1">
        <f>IF($A4=0,INDEX(CHROME_CHAR,1,BL$2+1),IF($A4=39,INDEX(CHROME_CHAR,2,BL$2+1),IF(AND(BL204&gt;=1,BL204&lt;=6),INDEX(ATLAS_CHAR,(BL204-1)*26+$A4-INDEX(WIN_Y,BL204)+1,BL$2-INDEX(WIN_X,BL204)+1),IF(BL204=0,IF(AND(MOD(BL$2,4)=0,MOD($A4,2)=0),"·",""),""))))</f>
        <v/>
      </c>
      <c r="BM4" s="1">
        <f>IF($A4=0,INDEX(CHROME_CHAR,1,BM$2+1),IF($A4=39,INDEX(CHROME_CHAR,2,BM$2+1),IF(AND(BM204&gt;=1,BM204&lt;=6),INDEX(ATLAS_CHAR,(BM204-1)*26+$A4-INDEX(WIN_Y,BM204)+1,BM$2-INDEX(WIN_X,BM204)+1),IF(BM204=0,IF(AND(MOD(BM$2,4)=0,MOD($A4,2)=0),"·",""),""))))</f>
        <v/>
      </c>
      <c r="BN4" s="1">
        <f>IF($A4=0,INDEX(CHROME_CHAR,1,BN$2+1),IF($A4=39,INDEX(CHROME_CHAR,2,BN$2+1),IF(AND(BN204&gt;=1,BN204&lt;=6),INDEX(ATLAS_CHAR,(BN204-1)*26+$A4-INDEX(WIN_Y,BN204)+1,BN$2-INDEX(WIN_X,BN204)+1),IF(BN204=0,IF(AND(MOD(BN$2,4)=0,MOD($A4,2)=0),"·",""),""))))</f>
        <v/>
      </c>
      <c r="BO4" s="1">
        <f>IF($A4=0,INDEX(CHROME_CHAR,1,BO$2+1),IF($A4=39,INDEX(CHROME_CHAR,2,BO$2+1),IF(AND(BO204&gt;=1,BO204&lt;=6),INDEX(ATLAS_CHAR,(BO204-1)*26+$A4-INDEX(WIN_Y,BO204)+1,BO$2-INDEX(WIN_X,BO204)+1),IF(BO204=0,IF(AND(MOD(BO$2,4)=0,MOD($A4,2)=0),"·",""),""))))</f>
        <v/>
      </c>
      <c r="BP4" s="1">
        <f>IF($A4=0,INDEX(CHROME_CHAR,1,BP$2+1),IF($A4=39,INDEX(CHROME_CHAR,2,BP$2+1),IF(AND(BP204&gt;=1,BP204&lt;=6),INDEX(ATLAS_CHAR,(BP204-1)*26+$A4-INDEX(WIN_Y,BP204)+1,BP$2-INDEX(WIN_X,BP204)+1),IF(BP204=0,IF(AND(MOD(BP$2,4)=0,MOD($A4,2)=0),"·",""),""))))</f>
        <v/>
      </c>
      <c r="BQ4" s="1">
        <f>IF($A4=0,INDEX(CHROME_CHAR,1,BQ$2+1),IF($A4=39,INDEX(CHROME_CHAR,2,BQ$2+1),IF(AND(BQ204&gt;=1,BQ204&lt;=6),INDEX(ATLAS_CHAR,(BQ204-1)*26+$A4-INDEX(WIN_Y,BQ204)+1,BQ$2-INDEX(WIN_X,BQ204)+1),IF(BQ204=0,IF(AND(MOD(BQ$2,4)=0,MOD($A4,2)=0),"·",""),""))))</f>
        <v/>
      </c>
      <c r="BR4" s="1">
        <f>IF($A4=0,INDEX(CHROME_CHAR,1,BR$2+1),IF($A4=39,INDEX(CHROME_CHAR,2,BR$2+1),IF(AND(BR204&gt;=1,BR204&lt;=6),INDEX(ATLAS_CHAR,(BR204-1)*26+$A4-INDEX(WIN_Y,BR204)+1,BR$2-INDEX(WIN_X,BR204)+1),IF(BR204=0,IF(AND(MOD(BR$2,4)=0,MOD($A4,2)=0),"·",""),""))))</f>
        <v/>
      </c>
      <c r="BS4" s="1">
        <f>IF($A4=0,INDEX(CHROME_CHAR,1,BS$2+1),IF($A4=39,INDEX(CHROME_CHAR,2,BS$2+1),IF(AND(BS204&gt;=1,BS204&lt;=6),INDEX(ATLAS_CHAR,(BS204-1)*26+$A4-INDEX(WIN_Y,BS204)+1,BS$2-INDEX(WIN_X,BS204)+1),IF(BS204=0,IF(AND(MOD(BS$2,4)=0,MOD($A4,2)=0),"·",""),""))))</f>
        <v/>
      </c>
      <c r="BT4" s="1">
        <f>IF($A4=0,INDEX(CHROME_CHAR,1,BT$2+1),IF($A4=39,INDEX(CHROME_CHAR,2,BT$2+1),IF(AND(BT204&gt;=1,BT204&lt;=6),INDEX(ATLAS_CHAR,(BT204-1)*26+$A4-INDEX(WIN_Y,BT204)+1,BT$2-INDEX(WIN_X,BT204)+1),IF(BT204=0,IF(AND(MOD(BT$2,4)=0,MOD($A4,2)=0),"·",""),""))))</f>
        <v/>
      </c>
      <c r="BU4" s="1">
        <f>IF($A4=0,INDEX(CHROME_CHAR,1,BU$2+1),IF($A4=39,INDEX(CHROME_CHAR,2,BU$2+1),IF(AND(BU204&gt;=1,BU204&lt;=6),INDEX(ATLAS_CHAR,(BU204-1)*26+$A4-INDEX(WIN_Y,BU204)+1,BU$2-INDEX(WIN_X,BU204)+1),IF(BU204=0,IF(AND(MOD(BU$2,4)=0,MOD($A4,2)=0),"·",""),""))))</f>
        <v/>
      </c>
      <c r="BV4" s="1">
        <f>IF($A4=0,INDEX(CHROME_CHAR,1,BV$2+1),IF($A4=39,INDEX(CHROME_CHAR,2,BV$2+1),IF(AND(BV204&gt;=1,BV204&lt;=6),INDEX(ATLAS_CHAR,(BV204-1)*26+$A4-INDEX(WIN_Y,BV204)+1,BV$2-INDEX(WIN_X,BV204)+1),IF(BV204=0,IF(AND(MOD(BV$2,4)=0,MOD($A4,2)=0),"·",""),""))))</f>
        <v/>
      </c>
      <c r="BW4" s="1">
        <f>IF($A4=0,INDEX(CHROME_CHAR,1,BW$2+1),IF($A4=39,INDEX(CHROME_CHAR,2,BW$2+1),IF(AND(BW204&gt;=1,BW204&lt;=6),INDEX(ATLAS_CHAR,(BW204-1)*26+$A4-INDEX(WIN_Y,BW204)+1,BW$2-INDEX(WIN_X,BW204)+1),IF(BW204=0,IF(AND(MOD(BW$2,4)=0,MOD($A4,2)=0),"·",""),""))))</f>
        <v/>
      </c>
      <c r="BX4" s="1">
        <f>IF($A4=0,INDEX(CHROME_CHAR,1,BX$2+1),IF($A4=39,INDEX(CHROME_CHAR,2,BX$2+1),IF(AND(BX204&gt;=1,BX204&lt;=6),INDEX(ATLAS_CHAR,(BX204-1)*26+$A4-INDEX(WIN_Y,BX204)+1,BX$2-INDEX(WIN_X,BX204)+1),IF(BX204=0,IF(AND(MOD(BX$2,4)=0,MOD($A4,2)=0),"·",""),""))))</f>
        <v/>
      </c>
      <c r="BY4" s="1">
        <f>IF($A4=0,INDEX(CHROME_CHAR,1,BY$2+1),IF($A4=39,INDEX(CHROME_CHAR,2,BY$2+1),IF(AND(BY204&gt;=1,BY204&lt;=6),INDEX(ATLAS_CHAR,(BY204-1)*26+$A4-INDEX(WIN_Y,BY204)+1,BY$2-INDEX(WIN_X,BY204)+1),IF(BY204=0,IF(AND(MOD(BY$2,4)=0,MOD($A4,2)=0),"·",""),""))))</f>
        <v/>
      </c>
      <c r="BZ4" s="1">
        <f>IF($A4=0,INDEX(CHROME_CHAR,1,BZ$2+1),IF($A4=39,INDEX(CHROME_CHAR,2,BZ$2+1),IF(AND(BZ204&gt;=1,BZ204&lt;=6),INDEX(ATLAS_CHAR,(BZ204-1)*26+$A4-INDEX(WIN_Y,BZ204)+1,BZ$2-INDEX(WIN_X,BZ204)+1),IF(BZ204=0,IF(AND(MOD(BZ$2,4)=0,MOD($A4,2)=0),"·",""),""))))</f>
        <v/>
      </c>
      <c r="CA4" s="1">
        <f>IF($A4=0,INDEX(CHROME_CHAR,1,CA$2+1),IF($A4=39,INDEX(CHROME_CHAR,2,CA$2+1),IF(AND(CA204&gt;=1,CA204&lt;=6),INDEX(ATLAS_CHAR,(CA204-1)*26+$A4-INDEX(WIN_Y,CA204)+1,CA$2-INDEX(WIN_X,CA204)+1),IF(CA204=0,IF(AND(MOD(CA$2,4)=0,MOD($A4,2)=0),"·",""),""))))</f>
        <v/>
      </c>
      <c r="CB4" s="1">
        <f>IF($A4=0,INDEX(CHROME_CHAR,1,CB$2+1),IF($A4=39,INDEX(CHROME_CHAR,2,CB$2+1),IF(AND(CB204&gt;=1,CB204&lt;=6),INDEX(ATLAS_CHAR,(CB204-1)*26+$A4-INDEX(WIN_Y,CB204)+1,CB$2-INDEX(WIN_X,CB204)+1),IF(CB204=0,IF(AND(MOD(CB$2,4)=0,MOD($A4,2)=0),"·",""),""))))</f>
        <v/>
      </c>
      <c r="CC4" s="1">
        <f>IF($A4=0,INDEX(CHROME_CHAR,1,CC$2+1),IF($A4=39,INDEX(CHROME_CHAR,2,CC$2+1),IF(AND(CC204&gt;=1,CC204&lt;=6),INDEX(ATLAS_CHAR,(CC204-1)*26+$A4-INDEX(WIN_Y,CC204)+1,CC$2-INDEX(WIN_X,CC204)+1),IF(CC204=0,IF(AND(MOD(CC$2,4)=0,MOD($A4,2)=0),"·",""),""))))</f>
        <v/>
      </c>
      <c r="CD4" s="1">
        <f>IF($A4=0,INDEX(CHROME_CHAR,1,CD$2+1),IF($A4=39,INDEX(CHROME_CHAR,2,CD$2+1),IF(AND(CD204&gt;=1,CD204&lt;=6),INDEX(ATLAS_CHAR,(CD204-1)*26+$A4-INDEX(WIN_Y,CD204)+1,CD$2-INDEX(WIN_X,CD204)+1),IF(CD204=0,IF(AND(MOD(CD$2,4)=0,MOD($A4,2)=0),"·",""),""))))</f>
        <v/>
      </c>
      <c r="CE4" s="1">
        <f>IF($A4=0,INDEX(CHROME_CHAR,1,CE$2+1),IF($A4=39,INDEX(CHROME_CHAR,2,CE$2+1),IF(AND(CE204&gt;=1,CE204&lt;=6),INDEX(ATLAS_CHAR,(CE204-1)*26+$A4-INDEX(WIN_Y,CE204)+1,CE$2-INDEX(WIN_X,CE204)+1),IF(CE204=0,IF(AND(MOD(CE$2,4)=0,MOD($A4,2)=0),"·",""),""))))</f>
        <v/>
      </c>
      <c r="CF4" s="1">
        <f>IF($A4=0,INDEX(CHROME_CHAR,1,CF$2+1),IF($A4=39,INDEX(CHROME_CHAR,2,CF$2+1),IF(AND(CF204&gt;=1,CF204&lt;=6),INDEX(ATLAS_CHAR,(CF204-1)*26+$A4-INDEX(WIN_Y,CF204)+1,CF$2-INDEX(WIN_X,CF204)+1),IF(CF204=0,IF(AND(MOD(CF$2,4)=0,MOD($A4,2)=0),"·",""),""))))</f>
        <v/>
      </c>
      <c r="CG4" s="1">
        <f>IF($A4=0,INDEX(CHROME_CHAR,1,CG$2+1),IF($A4=39,INDEX(CHROME_CHAR,2,CG$2+1),IF(AND(CG204&gt;=1,CG204&lt;=6),INDEX(ATLAS_CHAR,(CG204-1)*26+$A4-INDEX(WIN_Y,CG204)+1,CG$2-INDEX(WIN_X,CG204)+1),IF(CG204=0,IF(AND(MOD(CG$2,4)=0,MOD($A4,2)=0),"·",""),""))))</f>
        <v/>
      </c>
      <c r="CH4" s="1">
        <f>IF($A4=0,INDEX(CHROME_CHAR,1,CH$2+1),IF($A4=39,INDEX(CHROME_CHAR,2,CH$2+1),IF(AND(CH204&gt;=1,CH204&lt;=6),INDEX(ATLAS_CHAR,(CH204-1)*26+$A4-INDEX(WIN_Y,CH204)+1,CH$2-INDEX(WIN_X,CH204)+1),IF(CH204=0,IF(AND(MOD(CH$2,4)=0,MOD($A4,2)=0),"·",""),""))))</f>
        <v/>
      </c>
      <c r="CI4" s="1">
        <f>IF($A4=0,INDEX(CHROME_CHAR,1,CI$2+1),IF($A4=39,INDEX(CHROME_CHAR,2,CI$2+1),IF(AND(CI204&gt;=1,CI204&lt;=6),INDEX(ATLAS_CHAR,(CI204-1)*26+$A4-INDEX(WIN_Y,CI204)+1,CI$2-INDEX(WIN_X,CI204)+1),IF(CI204=0,IF(AND(MOD(CI$2,4)=0,MOD($A4,2)=0),"·",""),""))))</f>
        <v/>
      </c>
      <c r="CJ4" s="1">
        <f>IF($A4=0,INDEX(CHROME_CHAR,1,CJ$2+1),IF($A4=39,INDEX(CHROME_CHAR,2,CJ$2+1),IF(AND(CJ204&gt;=1,CJ204&lt;=6),INDEX(ATLAS_CHAR,(CJ204-1)*26+$A4-INDEX(WIN_Y,CJ204)+1,CJ$2-INDEX(WIN_X,CJ204)+1),IF(CJ204=0,IF(AND(MOD(CJ$2,4)=0,MOD($A4,2)=0),"·",""),""))))</f>
        <v/>
      </c>
      <c r="CK4" s="1">
        <f>IF($A4=0,INDEX(CHROME_CHAR,1,CK$2+1),IF($A4=39,INDEX(CHROME_CHAR,2,CK$2+1),IF(AND(CK204&gt;=1,CK204&lt;=6),INDEX(ATLAS_CHAR,(CK204-1)*26+$A4-INDEX(WIN_Y,CK204)+1,CK$2-INDEX(WIN_X,CK204)+1),IF(CK204=0,IF(AND(MOD(CK$2,4)=0,MOD($A4,2)=0),"·",""),""))))</f>
        <v/>
      </c>
      <c r="CL4" s="1">
        <f>IF($A4=0,INDEX(CHROME_CHAR,1,CL$2+1),IF($A4=39,INDEX(CHROME_CHAR,2,CL$2+1),IF(AND(CL204&gt;=1,CL204&lt;=6),INDEX(ATLAS_CHAR,(CL204-1)*26+$A4-INDEX(WIN_Y,CL204)+1,CL$2-INDEX(WIN_X,CL204)+1),IF(CL204=0,IF(AND(MOD(CL$2,4)=0,MOD($A4,2)=0),"·",""),""))))</f>
        <v/>
      </c>
      <c r="CM4" s="1">
        <f>IF($A4=0,INDEX(CHROME_CHAR,1,CM$2+1),IF($A4=39,INDEX(CHROME_CHAR,2,CM$2+1),IF(AND(CM204&gt;=1,CM204&lt;=6),INDEX(ATLAS_CHAR,(CM204-1)*26+$A4-INDEX(WIN_Y,CM204)+1,CM$2-INDEX(WIN_X,CM204)+1),IF(CM204=0,IF(AND(MOD(CM$2,4)=0,MOD($A4,2)=0),"·",""),""))))</f>
        <v/>
      </c>
      <c r="CN4" s="1">
        <f>IF($A4=0,INDEX(CHROME_CHAR,1,CN$2+1),IF($A4=39,INDEX(CHROME_CHAR,2,CN$2+1),IF(AND(CN204&gt;=1,CN204&lt;=6),INDEX(ATLAS_CHAR,(CN204-1)*26+$A4-INDEX(WIN_Y,CN204)+1,CN$2-INDEX(WIN_X,CN204)+1),IF(CN204=0,IF(AND(MOD(CN$2,4)=0,MOD($A4,2)=0),"·",""),""))))</f>
        <v/>
      </c>
      <c r="CO4" s="1">
        <f>IF($A4=0,INDEX(CHROME_CHAR,1,CO$2+1),IF($A4=39,INDEX(CHROME_CHAR,2,CO$2+1),IF(AND(CO204&gt;=1,CO204&lt;=6),INDEX(ATLAS_CHAR,(CO204-1)*26+$A4-INDEX(WIN_Y,CO204)+1,CO$2-INDEX(WIN_X,CO204)+1),IF(CO204=0,IF(AND(MOD(CO$2,4)=0,MOD($A4,2)=0),"·",""),""))))</f>
        <v/>
      </c>
      <c r="CP4" s="1">
        <f>IF($A4=0,INDEX(CHROME_CHAR,1,CP$2+1),IF($A4=39,INDEX(CHROME_CHAR,2,CP$2+1),IF(AND(CP204&gt;=1,CP204&lt;=6),INDEX(ATLAS_CHAR,(CP204-1)*26+$A4-INDEX(WIN_Y,CP204)+1,CP$2-INDEX(WIN_X,CP204)+1),IF(CP204=0,IF(AND(MOD(CP$2,4)=0,MOD($A4,2)=0),"·",""),""))))</f>
        <v/>
      </c>
      <c r="CQ4" s="1">
        <f>IF($A4=0,INDEX(CHROME_CHAR,1,CQ$2+1),IF($A4=39,INDEX(CHROME_CHAR,2,CQ$2+1),IF(AND(CQ204&gt;=1,CQ204&lt;=6),INDEX(ATLAS_CHAR,(CQ204-1)*26+$A4-INDEX(WIN_Y,CQ204)+1,CQ$2-INDEX(WIN_X,CQ204)+1),IF(CQ204=0,IF(AND(MOD(CQ$2,4)=0,MOD($A4,2)=0),"·",""),""))))</f>
        <v/>
      </c>
      <c r="CR4" s="1">
        <f>IF($A4=0,INDEX(CHROME_CHAR,1,CR$2+1),IF($A4=39,INDEX(CHROME_CHAR,2,CR$2+1),IF(AND(CR204&gt;=1,CR204&lt;=6),INDEX(ATLAS_CHAR,(CR204-1)*26+$A4-INDEX(WIN_Y,CR204)+1,CR$2-INDEX(WIN_X,CR204)+1),IF(CR204=0,IF(AND(MOD(CR$2,4)=0,MOD($A4,2)=0),"·",""),""))))</f>
        <v/>
      </c>
      <c r="CS4" s="1">
        <f>IF($A4=0,INDEX(CHROME_CHAR,1,CS$2+1),IF($A4=39,INDEX(CHROME_CHAR,2,CS$2+1),IF(AND(CS204&gt;=1,CS204&lt;=6),INDEX(ATLAS_CHAR,(CS204-1)*26+$A4-INDEX(WIN_Y,CS204)+1,CS$2-INDEX(WIN_X,CS204)+1),IF(CS204=0,IF(AND(MOD(CS$2,4)=0,MOD($A4,2)=0),"·",""),""))))</f>
        <v/>
      </c>
      <c r="CT4" s="1">
        <f>IF($A4=0,INDEX(CHROME_CHAR,1,CT$2+1),IF($A4=39,INDEX(CHROME_CHAR,2,CT$2+1),IF(AND(CT204&gt;=1,CT204&lt;=6),INDEX(ATLAS_CHAR,(CT204-1)*26+$A4-INDEX(WIN_Y,CT204)+1,CT$2-INDEX(WIN_X,CT204)+1),IF(CT204=0,IF(AND(MOD(CT$2,4)=0,MOD($A4,2)=0),"·",""),""))))</f>
        <v/>
      </c>
      <c r="CU4" s="1">
        <f>IF($A4=0,INDEX(CHROME_CHAR,1,CU$2+1),IF($A4=39,INDEX(CHROME_CHAR,2,CU$2+1),IF(AND(CU204&gt;=1,CU204&lt;=6),INDEX(ATLAS_CHAR,(CU204-1)*26+$A4-INDEX(WIN_Y,CU204)+1,CU$2-INDEX(WIN_X,CU204)+1),IF(CU204=0,IF(AND(MOD(CU$2,4)=0,MOD($A4,2)=0),"·",""),""))))</f>
        <v/>
      </c>
      <c r="CV4" s="1">
        <f>IF($A4=0,INDEX(CHROME_CHAR,1,CV$2+1),IF($A4=39,INDEX(CHROME_CHAR,2,CV$2+1),IF(AND(CV204&gt;=1,CV204&lt;=6),INDEX(ATLAS_CHAR,(CV204-1)*26+$A4-INDEX(WIN_Y,CV204)+1,CV$2-INDEX(WIN_X,CV204)+1),IF(CV204=0,IF(AND(MOD(CV$2,4)=0,MOD($A4,2)=0),"·",""),""))))</f>
        <v/>
      </c>
      <c r="CW4" s="1">
        <f>IF($A4=0,INDEX(CHROME_CHAR,1,CW$2+1),IF($A4=39,INDEX(CHROME_CHAR,2,CW$2+1),IF(AND(CW204&gt;=1,CW204&lt;=6),INDEX(ATLAS_CHAR,(CW204-1)*26+$A4-INDEX(WIN_Y,CW204)+1,CW$2-INDEX(WIN_X,CW204)+1),IF(CW204=0,IF(AND(MOD(CW$2,4)=0,MOD($A4,2)=0),"·",""),""))))</f>
        <v/>
      </c>
      <c r="CX4" s="1">
        <f>IF($A4=0,INDEX(CHROME_CHAR,1,CX$2+1),IF($A4=39,INDEX(CHROME_CHAR,2,CX$2+1),IF(AND(CX204&gt;=1,CX204&lt;=6),INDEX(ATLAS_CHAR,(CX204-1)*26+$A4-INDEX(WIN_Y,CX204)+1,CX$2-INDEX(WIN_X,CX204)+1),IF(CX204=0,IF(AND(MOD(CX$2,4)=0,MOD($A4,2)=0),"·",""),""))))</f>
        <v/>
      </c>
      <c r="CY4" s="1">
        <f>IF($A4=0,INDEX(CHROME_CHAR,1,CY$2+1),IF($A4=39,INDEX(CHROME_CHAR,2,CY$2+1),IF(AND(CY204&gt;=1,CY204&lt;=6),INDEX(ATLAS_CHAR,(CY204-1)*26+$A4-INDEX(WIN_Y,CY204)+1,CY$2-INDEX(WIN_X,CY204)+1),IF(CY204=0,IF(AND(MOD(CY$2,4)=0,MOD($A4,2)=0),"·",""),""))))</f>
        <v/>
      </c>
      <c r="CZ4" s="1">
        <f>IF($A4=0,INDEX(CHROME_CHAR,1,CZ$2+1),IF($A4=39,INDEX(CHROME_CHAR,2,CZ$2+1),IF(AND(CZ204&gt;=1,CZ204&lt;=6),INDEX(ATLAS_CHAR,(CZ204-1)*26+$A4-INDEX(WIN_Y,CZ204)+1,CZ$2-INDEX(WIN_X,CZ204)+1),IF(CZ204=0,IF(AND(MOD(CZ$2,4)=0,MOD($A4,2)=0),"·",""),""))))</f>
        <v/>
      </c>
      <c r="DA4" s="1">
        <f>IF($A4=0,INDEX(CHROME_CHAR,1,DA$2+1),IF($A4=39,INDEX(CHROME_CHAR,2,DA$2+1),IF(AND(DA204&gt;=1,DA204&lt;=6),INDEX(ATLAS_CHAR,(DA204-1)*26+$A4-INDEX(WIN_Y,DA204)+1,DA$2-INDEX(WIN_X,DA204)+1),IF(DA204=0,IF(AND(MOD(DA$2,4)=0,MOD($A4,2)=0),"·",""),""))))</f>
        <v/>
      </c>
      <c r="DB4" s="1">
        <f>IF($A4=0,INDEX(CHROME_CHAR,1,DB$2+1),IF($A4=39,INDEX(CHROME_CHAR,2,DB$2+1),IF(AND(DB204&gt;=1,DB204&lt;=6),INDEX(ATLAS_CHAR,(DB204-1)*26+$A4-INDEX(WIN_Y,DB204)+1,DB$2-INDEX(WIN_X,DB204)+1),IF(DB204=0,IF(AND(MOD(DB$2,4)=0,MOD($A4,2)=0),"·",""),""))))</f>
        <v/>
      </c>
      <c r="DC4" s="1">
        <f>IF($A4=0,INDEX(CHROME_CHAR,1,DC$2+1),IF($A4=39,INDEX(CHROME_CHAR,2,DC$2+1),IF(AND(DC204&gt;=1,DC204&lt;=6),INDEX(ATLAS_CHAR,(DC204-1)*26+$A4-INDEX(WIN_Y,DC204)+1,DC$2-INDEX(WIN_X,DC204)+1),IF(DC204=0,IF(AND(MOD(DC$2,4)=0,MOD($A4,2)=0),"·",""),""))))</f>
        <v/>
      </c>
      <c r="DD4" s="1">
        <f>IF($A4=0,INDEX(CHROME_CHAR,1,DD$2+1),IF($A4=39,INDEX(CHROME_CHAR,2,DD$2+1),IF(AND(DD204&gt;=1,DD204&lt;=6),INDEX(ATLAS_CHAR,(DD204-1)*26+$A4-INDEX(WIN_Y,DD204)+1,DD$2-INDEX(WIN_X,DD204)+1),IF(DD204=0,IF(AND(MOD(DD$2,4)=0,MOD($A4,2)=0),"·",""),""))))</f>
        <v/>
      </c>
      <c r="DE4" s="1">
        <f>IF($A4=0,INDEX(CHROME_CHAR,1,DE$2+1),IF($A4=39,INDEX(CHROME_CHAR,2,DE$2+1),IF(AND(DE204&gt;=1,DE204&lt;=6),INDEX(ATLAS_CHAR,(DE204-1)*26+$A4-INDEX(WIN_Y,DE204)+1,DE$2-INDEX(WIN_X,DE204)+1),IF(DE204=0,IF(AND(MOD(DE$2,4)=0,MOD($A4,2)=0),"·",""),""))))</f>
        <v/>
      </c>
      <c r="DF4" s="1">
        <f>IF($A4=0,INDEX(CHROME_CHAR,1,DF$2+1),IF($A4=39,INDEX(CHROME_CHAR,2,DF$2+1),IF(AND(DF204&gt;=1,DF204&lt;=6),INDEX(ATLAS_CHAR,(DF204-1)*26+$A4-INDEX(WIN_Y,DF204)+1,DF$2-INDEX(WIN_X,DF204)+1),IF(DF204=0,IF(AND(MOD(DF$2,4)=0,MOD($A4,2)=0),"·",""),""))))</f>
        <v/>
      </c>
      <c r="DG4" s="1">
        <f>IF($A4=0,INDEX(CHROME_CHAR,1,DG$2+1),IF($A4=39,INDEX(CHROME_CHAR,2,DG$2+1),IF(AND(DG204&gt;=1,DG204&lt;=6),INDEX(ATLAS_CHAR,(DG204-1)*26+$A4-INDEX(WIN_Y,DG204)+1,DG$2-INDEX(WIN_X,DG204)+1),IF(DG204=0,IF(AND(MOD(DG$2,4)=0,MOD($A4,2)=0),"·",""),""))))</f>
        <v/>
      </c>
      <c r="DH4" s="1">
        <f>IF($A4=0,INDEX(CHROME_CHAR,1,DH$2+1),IF($A4=39,INDEX(CHROME_CHAR,2,DH$2+1),IF(AND(DH204&gt;=1,DH204&lt;=6),INDEX(ATLAS_CHAR,(DH204-1)*26+$A4-INDEX(WIN_Y,DH204)+1,DH$2-INDEX(WIN_X,DH204)+1),IF(DH204=0,IF(AND(MOD(DH$2,4)=0,MOD($A4,2)=0),"·",""),""))))</f>
        <v/>
      </c>
      <c r="DI4" s="1">
        <f>IF($A4=0,INDEX(CHROME_CHAR,1,DI$2+1),IF($A4=39,INDEX(CHROME_CHAR,2,DI$2+1),IF(AND(DI204&gt;=1,DI204&lt;=6),INDEX(ATLAS_CHAR,(DI204-1)*26+$A4-INDEX(WIN_Y,DI204)+1,DI$2-INDEX(WIN_X,DI204)+1),IF(DI204=0,IF(AND(MOD(DI$2,4)=0,MOD($A4,2)=0),"·",""),""))))</f>
        <v/>
      </c>
      <c r="DJ4" s="1">
        <f>IF($A4=0,INDEX(CHROME_CHAR,1,DJ$2+1),IF($A4=39,INDEX(CHROME_CHAR,2,DJ$2+1),IF(AND(DJ204&gt;=1,DJ204&lt;=6),INDEX(ATLAS_CHAR,(DJ204-1)*26+$A4-INDEX(WIN_Y,DJ204)+1,DJ$2-INDEX(WIN_X,DJ204)+1),IF(DJ204=0,IF(AND(MOD(DJ$2,4)=0,MOD($A4,2)=0),"·",""),""))))</f>
        <v/>
      </c>
      <c r="DK4" s="1">
        <f>IF($A4=0,INDEX(CHROME_CHAR,1,DK$2+1),IF($A4=39,INDEX(CHROME_CHAR,2,DK$2+1),IF(AND(DK204&gt;=1,DK204&lt;=6),INDEX(ATLAS_CHAR,(DK204-1)*26+$A4-INDEX(WIN_Y,DK204)+1,DK$2-INDEX(WIN_X,DK204)+1),IF(DK204=0,IF(AND(MOD(DK$2,4)=0,MOD($A4,2)=0),"·",""),""))))</f>
        <v/>
      </c>
      <c r="DL4" s="1">
        <f>IF($A4=0,INDEX(CHROME_CHAR,1,DL$2+1),IF($A4=39,INDEX(CHROME_CHAR,2,DL$2+1),IF(AND(DL204&gt;=1,DL204&lt;=6),INDEX(ATLAS_CHAR,(DL204-1)*26+$A4-INDEX(WIN_Y,DL204)+1,DL$2-INDEX(WIN_X,DL204)+1),IF(DL204=0,IF(AND(MOD(DL$2,4)=0,MOD($A4,2)=0),"·",""),""))))</f>
        <v/>
      </c>
      <c r="DM4" s="1">
        <f>IF($A4=0,INDEX(CHROME_CHAR,1,DM$2+1),IF($A4=39,INDEX(CHROME_CHAR,2,DM$2+1),IF(AND(DM204&gt;=1,DM204&lt;=6),INDEX(ATLAS_CHAR,(DM204-1)*26+$A4-INDEX(WIN_Y,DM204)+1,DM$2-INDEX(WIN_X,DM204)+1),IF(DM204=0,IF(AND(MOD(DM$2,4)=0,MOD($A4,2)=0),"·",""),""))))</f>
        <v/>
      </c>
      <c r="DN4" s="1">
        <f>IF($A4=0,INDEX(CHROME_CHAR,1,DN$2+1),IF($A4=39,INDEX(CHROME_CHAR,2,DN$2+1),IF(AND(DN204&gt;=1,DN204&lt;=6),INDEX(ATLAS_CHAR,(DN204-1)*26+$A4-INDEX(WIN_Y,DN204)+1,DN$2-INDEX(WIN_X,DN204)+1),IF(DN204=0,IF(AND(MOD(DN$2,4)=0,MOD($A4,2)=0),"·",""),""))))</f>
        <v/>
      </c>
      <c r="DO4" s="1">
        <f>IF($A4=0,INDEX(CHROME_CHAR,1,DO$2+1),IF($A4=39,INDEX(CHROME_CHAR,2,DO$2+1),IF(AND(DO204&gt;=1,DO204&lt;=6),INDEX(ATLAS_CHAR,(DO204-1)*26+$A4-INDEX(WIN_Y,DO204)+1,DO$2-INDEX(WIN_X,DO204)+1),IF(DO204=0,IF(AND(MOD(DO$2,4)=0,MOD($A4,2)=0),"·",""),""))))</f>
        <v/>
      </c>
    </row>
    <row r="5" ht="12.75" customHeight="1">
      <c r="A5" t="n">
        <v>2</v>
      </c>
      <c r="B5" s="1">
        <f>IF($A5=0,INDEX(CHROME_CHAR,1,B$2+1),IF($A5=39,INDEX(CHROME_CHAR,2,B$2+1),IF(AND(B205&gt;=1,B205&lt;=6),INDEX(ATLAS_CHAR,(B205-1)*26+$A5-INDEX(WIN_Y,B205)+1,B$2-INDEX(WIN_X,B205)+1),IF(B205=0,IF(AND(MOD(B$2,4)=0,MOD($A5,2)=0),"·",""),""))))</f>
        <v/>
      </c>
      <c r="C5" s="1">
        <f>IF($A5=0,INDEX(CHROME_CHAR,1,C$2+1),IF($A5=39,INDEX(CHROME_CHAR,2,C$2+1),IF(AND(C205&gt;=1,C205&lt;=6),INDEX(ATLAS_CHAR,(C205-1)*26+$A5-INDEX(WIN_Y,C205)+1,C$2-INDEX(WIN_X,C205)+1),IF(C205=0,IF(AND(MOD(C$2,4)=0,MOD($A5,2)=0),"·",""),""))))</f>
        <v/>
      </c>
      <c r="D5" s="1">
        <f>IF($A5=0,INDEX(CHROME_CHAR,1,D$2+1),IF($A5=39,INDEX(CHROME_CHAR,2,D$2+1),IF(AND(D205&gt;=1,D205&lt;=6),INDEX(ATLAS_CHAR,(D205-1)*26+$A5-INDEX(WIN_Y,D205)+1,D$2-INDEX(WIN_X,D205)+1),IF(D205=0,IF(AND(MOD(D$2,4)=0,MOD($A5,2)=0),"·",""),""))))</f>
        <v/>
      </c>
      <c r="E5" s="1">
        <f>IF($A5=0,INDEX(CHROME_CHAR,1,E$2+1),IF($A5=39,INDEX(CHROME_CHAR,2,E$2+1),IF(AND(E205&gt;=1,E205&lt;=6),INDEX(ATLAS_CHAR,(E205-1)*26+$A5-INDEX(WIN_Y,E205)+1,E$2-INDEX(WIN_X,E205)+1),IF(E205=0,IF(AND(MOD(E$2,4)=0,MOD($A5,2)=0),"·",""),""))))</f>
        <v/>
      </c>
      <c r="F5" s="1">
        <f>IF($A5=0,INDEX(CHROME_CHAR,1,F$2+1),IF($A5=39,INDEX(CHROME_CHAR,2,F$2+1),IF(AND(F205&gt;=1,F205&lt;=6),INDEX(ATLAS_CHAR,(F205-1)*26+$A5-INDEX(WIN_Y,F205)+1,F$2-INDEX(WIN_X,F205)+1),IF(F205=0,IF(AND(MOD(F$2,4)=0,MOD($A5,2)=0),"·",""),""))))</f>
        <v/>
      </c>
      <c r="G5" s="1">
        <f>IF($A5=0,INDEX(CHROME_CHAR,1,G$2+1),IF($A5=39,INDEX(CHROME_CHAR,2,G$2+1),IF(AND(G205&gt;=1,G205&lt;=6),INDEX(ATLAS_CHAR,(G205-1)*26+$A5-INDEX(WIN_Y,G205)+1,G$2-INDEX(WIN_X,G205)+1),IF(G205=0,IF(AND(MOD(G$2,4)=0,MOD($A5,2)=0),"·",""),""))))</f>
        <v/>
      </c>
      <c r="H5" s="1">
        <f>IF($A5=0,INDEX(CHROME_CHAR,1,H$2+1),IF($A5=39,INDEX(CHROME_CHAR,2,H$2+1),IF(AND(H205&gt;=1,H205&lt;=6),INDEX(ATLAS_CHAR,(H205-1)*26+$A5-INDEX(WIN_Y,H205)+1,H$2-INDEX(WIN_X,H205)+1),IF(H205=0,IF(AND(MOD(H$2,4)=0,MOD($A5,2)=0),"·",""),""))))</f>
        <v/>
      </c>
      <c r="I5" s="1">
        <f>IF($A5=0,INDEX(CHROME_CHAR,1,I$2+1),IF($A5=39,INDEX(CHROME_CHAR,2,I$2+1),IF(AND(I205&gt;=1,I205&lt;=6),INDEX(ATLAS_CHAR,(I205-1)*26+$A5-INDEX(WIN_Y,I205)+1,I$2-INDEX(WIN_X,I205)+1),IF(I205=0,IF(AND(MOD(I$2,4)=0,MOD($A5,2)=0),"·",""),""))))</f>
        <v/>
      </c>
      <c r="J5" s="1">
        <f>IF($A5=0,INDEX(CHROME_CHAR,1,J$2+1),IF($A5=39,INDEX(CHROME_CHAR,2,J$2+1),IF(AND(J205&gt;=1,J205&lt;=6),INDEX(ATLAS_CHAR,(J205-1)*26+$A5-INDEX(WIN_Y,J205)+1,J$2-INDEX(WIN_X,J205)+1),IF(J205=0,IF(AND(MOD(J$2,4)=0,MOD($A5,2)=0),"·",""),""))))</f>
        <v/>
      </c>
      <c r="K5" s="1">
        <f>IF($A5=0,INDEX(CHROME_CHAR,1,K$2+1),IF($A5=39,INDEX(CHROME_CHAR,2,K$2+1),IF(AND(K205&gt;=1,K205&lt;=6),INDEX(ATLAS_CHAR,(K205-1)*26+$A5-INDEX(WIN_Y,K205)+1,K$2-INDEX(WIN_X,K205)+1),IF(K205=0,IF(AND(MOD(K$2,4)=0,MOD($A5,2)=0),"·",""),""))))</f>
        <v/>
      </c>
      <c r="L5" s="1">
        <f>IF($A5=0,INDEX(CHROME_CHAR,1,L$2+1),IF($A5=39,INDEX(CHROME_CHAR,2,L$2+1),IF(AND(L205&gt;=1,L205&lt;=6),INDEX(ATLAS_CHAR,(L205-1)*26+$A5-INDEX(WIN_Y,L205)+1,L$2-INDEX(WIN_X,L205)+1),IF(L205=0,IF(AND(MOD(L$2,4)=0,MOD($A5,2)=0),"·",""),""))))</f>
        <v/>
      </c>
      <c r="M5" s="1">
        <f>IF($A5=0,INDEX(CHROME_CHAR,1,M$2+1),IF($A5=39,INDEX(CHROME_CHAR,2,M$2+1),IF(AND(M205&gt;=1,M205&lt;=6),INDEX(ATLAS_CHAR,(M205-1)*26+$A5-INDEX(WIN_Y,M205)+1,M$2-INDEX(WIN_X,M205)+1),IF(M205=0,IF(AND(MOD(M$2,4)=0,MOD($A5,2)=0),"·",""),""))))</f>
        <v/>
      </c>
      <c r="N5" s="1">
        <f>IF($A5=0,INDEX(CHROME_CHAR,1,N$2+1),IF($A5=39,INDEX(CHROME_CHAR,2,N$2+1),IF(AND(N205&gt;=1,N205&lt;=6),INDEX(ATLAS_CHAR,(N205-1)*26+$A5-INDEX(WIN_Y,N205)+1,N$2-INDEX(WIN_X,N205)+1),IF(N205=0,IF(AND(MOD(N$2,4)=0,MOD($A5,2)=0),"·",""),""))))</f>
        <v/>
      </c>
      <c r="O5" s="1">
        <f>IF($A5=0,INDEX(CHROME_CHAR,1,O$2+1),IF($A5=39,INDEX(CHROME_CHAR,2,O$2+1),IF(AND(O205&gt;=1,O205&lt;=6),INDEX(ATLAS_CHAR,(O205-1)*26+$A5-INDEX(WIN_Y,O205)+1,O$2-INDEX(WIN_X,O205)+1),IF(O205=0,IF(AND(MOD(O$2,4)=0,MOD($A5,2)=0),"·",""),""))))</f>
        <v/>
      </c>
      <c r="P5" s="1">
        <f>IF($A5=0,INDEX(CHROME_CHAR,1,P$2+1),IF($A5=39,INDEX(CHROME_CHAR,2,P$2+1),IF(AND(P205&gt;=1,P205&lt;=6),INDEX(ATLAS_CHAR,(P205-1)*26+$A5-INDEX(WIN_Y,P205)+1,P$2-INDEX(WIN_X,P205)+1),IF(P205=0,IF(AND(MOD(P$2,4)=0,MOD($A5,2)=0),"·",""),""))))</f>
        <v/>
      </c>
      <c r="Q5" s="1">
        <f>IF($A5=0,INDEX(CHROME_CHAR,1,Q$2+1),IF($A5=39,INDEX(CHROME_CHAR,2,Q$2+1),IF(AND(Q205&gt;=1,Q205&lt;=6),INDEX(ATLAS_CHAR,(Q205-1)*26+$A5-INDEX(WIN_Y,Q205)+1,Q$2-INDEX(WIN_X,Q205)+1),IF(Q205=0,IF(AND(MOD(Q$2,4)=0,MOD($A5,2)=0),"·",""),""))))</f>
        <v/>
      </c>
      <c r="R5" s="1">
        <f>IF($A5=0,INDEX(CHROME_CHAR,1,R$2+1),IF($A5=39,INDEX(CHROME_CHAR,2,R$2+1),IF(AND(R205&gt;=1,R205&lt;=6),INDEX(ATLAS_CHAR,(R205-1)*26+$A5-INDEX(WIN_Y,R205)+1,R$2-INDEX(WIN_X,R205)+1),IF(R205=0,IF(AND(MOD(R$2,4)=0,MOD($A5,2)=0),"·",""),""))))</f>
        <v/>
      </c>
      <c r="S5" s="1">
        <f>IF($A5=0,INDEX(CHROME_CHAR,1,S$2+1),IF($A5=39,INDEX(CHROME_CHAR,2,S$2+1),IF(AND(S205&gt;=1,S205&lt;=6),INDEX(ATLAS_CHAR,(S205-1)*26+$A5-INDEX(WIN_Y,S205)+1,S$2-INDEX(WIN_X,S205)+1),IF(S205=0,IF(AND(MOD(S$2,4)=0,MOD($A5,2)=0),"·",""),""))))</f>
        <v/>
      </c>
      <c r="T5" s="1">
        <f>IF($A5=0,INDEX(CHROME_CHAR,1,T$2+1),IF($A5=39,INDEX(CHROME_CHAR,2,T$2+1),IF(AND(T205&gt;=1,T205&lt;=6),INDEX(ATLAS_CHAR,(T205-1)*26+$A5-INDEX(WIN_Y,T205)+1,T$2-INDEX(WIN_X,T205)+1),IF(T205=0,IF(AND(MOD(T$2,4)=0,MOD($A5,2)=0),"·",""),""))))</f>
        <v/>
      </c>
      <c r="U5" s="1">
        <f>IF($A5=0,INDEX(CHROME_CHAR,1,U$2+1),IF($A5=39,INDEX(CHROME_CHAR,2,U$2+1),IF(AND(U205&gt;=1,U205&lt;=6),INDEX(ATLAS_CHAR,(U205-1)*26+$A5-INDEX(WIN_Y,U205)+1,U$2-INDEX(WIN_X,U205)+1),IF(U205=0,IF(AND(MOD(U$2,4)=0,MOD($A5,2)=0),"·",""),""))))</f>
        <v/>
      </c>
      <c r="V5" s="1">
        <f>IF($A5=0,INDEX(CHROME_CHAR,1,V$2+1),IF($A5=39,INDEX(CHROME_CHAR,2,V$2+1),IF(AND(V205&gt;=1,V205&lt;=6),INDEX(ATLAS_CHAR,(V205-1)*26+$A5-INDEX(WIN_Y,V205)+1,V$2-INDEX(WIN_X,V205)+1),IF(V205=0,IF(AND(MOD(V$2,4)=0,MOD($A5,2)=0),"·",""),""))))</f>
        <v/>
      </c>
      <c r="W5" s="1">
        <f>IF($A5=0,INDEX(CHROME_CHAR,1,W$2+1),IF($A5=39,INDEX(CHROME_CHAR,2,W$2+1),IF(AND(W205&gt;=1,W205&lt;=6),INDEX(ATLAS_CHAR,(W205-1)*26+$A5-INDEX(WIN_Y,W205)+1,W$2-INDEX(WIN_X,W205)+1),IF(W205=0,IF(AND(MOD(W$2,4)=0,MOD($A5,2)=0),"·",""),""))))</f>
        <v/>
      </c>
      <c r="X5" s="1">
        <f>IF($A5=0,INDEX(CHROME_CHAR,1,X$2+1),IF($A5=39,INDEX(CHROME_CHAR,2,X$2+1),IF(AND(X205&gt;=1,X205&lt;=6),INDEX(ATLAS_CHAR,(X205-1)*26+$A5-INDEX(WIN_Y,X205)+1,X$2-INDEX(WIN_X,X205)+1),IF(X205=0,IF(AND(MOD(X$2,4)=0,MOD($A5,2)=0),"·",""),""))))</f>
        <v/>
      </c>
      <c r="Y5" s="1">
        <f>IF($A5=0,INDEX(CHROME_CHAR,1,Y$2+1),IF($A5=39,INDEX(CHROME_CHAR,2,Y$2+1),IF(AND(Y205&gt;=1,Y205&lt;=6),INDEX(ATLAS_CHAR,(Y205-1)*26+$A5-INDEX(WIN_Y,Y205)+1,Y$2-INDEX(WIN_X,Y205)+1),IF(Y205=0,IF(AND(MOD(Y$2,4)=0,MOD($A5,2)=0),"·",""),""))))</f>
        <v/>
      </c>
      <c r="Z5" s="1">
        <f>IF($A5=0,INDEX(CHROME_CHAR,1,Z$2+1),IF($A5=39,INDEX(CHROME_CHAR,2,Z$2+1),IF(AND(Z205&gt;=1,Z205&lt;=6),INDEX(ATLAS_CHAR,(Z205-1)*26+$A5-INDEX(WIN_Y,Z205)+1,Z$2-INDEX(WIN_X,Z205)+1),IF(Z205=0,IF(AND(MOD(Z$2,4)=0,MOD($A5,2)=0),"·",""),""))))</f>
        <v/>
      </c>
      <c r="AA5" s="1">
        <f>IF($A5=0,INDEX(CHROME_CHAR,1,AA$2+1),IF($A5=39,INDEX(CHROME_CHAR,2,AA$2+1),IF(AND(AA205&gt;=1,AA205&lt;=6),INDEX(ATLAS_CHAR,(AA205-1)*26+$A5-INDEX(WIN_Y,AA205)+1,AA$2-INDEX(WIN_X,AA205)+1),IF(AA205=0,IF(AND(MOD(AA$2,4)=0,MOD($A5,2)=0),"·",""),""))))</f>
        <v/>
      </c>
      <c r="AB5" s="1">
        <f>IF($A5=0,INDEX(CHROME_CHAR,1,AB$2+1),IF($A5=39,INDEX(CHROME_CHAR,2,AB$2+1),IF(AND(AB205&gt;=1,AB205&lt;=6),INDEX(ATLAS_CHAR,(AB205-1)*26+$A5-INDEX(WIN_Y,AB205)+1,AB$2-INDEX(WIN_X,AB205)+1),IF(AB205=0,IF(AND(MOD(AB$2,4)=0,MOD($A5,2)=0),"·",""),""))))</f>
        <v/>
      </c>
      <c r="AC5" s="1">
        <f>IF($A5=0,INDEX(CHROME_CHAR,1,AC$2+1),IF($A5=39,INDEX(CHROME_CHAR,2,AC$2+1),IF(AND(AC205&gt;=1,AC205&lt;=6),INDEX(ATLAS_CHAR,(AC205-1)*26+$A5-INDEX(WIN_Y,AC205)+1,AC$2-INDEX(WIN_X,AC205)+1),IF(AC205=0,IF(AND(MOD(AC$2,4)=0,MOD($A5,2)=0),"·",""),""))))</f>
        <v/>
      </c>
      <c r="AD5" s="1">
        <f>IF($A5=0,INDEX(CHROME_CHAR,1,AD$2+1),IF($A5=39,INDEX(CHROME_CHAR,2,AD$2+1),IF(AND(AD205&gt;=1,AD205&lt;=6),INDEX(ATLAS_CHAR,(AD205-1)*26+$A5-INDEX(WIN_Y,AD205)+1,AD$2-INDEX(WIN_X,AD205)+1),IF(AD205=0,IF(AND(MOD(AD$2,4)=0,MOD($A5,2)=0),"·",""),""))))</f>
        <v/>
      </c>
      <c r="AE5" s="1">
        <f>IF($A5=0,INDEX(CHROME_CHAR,1,AE$2+1),IF($A5=39,INDEX(CHROME_CHAR,2,AE$2+1),IF(AND(AE205&gt;=1,AE205&lt;=6),INDEX(ATLAS_CHAR,(AE205-1)*26+$A5-INDEX(WIN_Y,AE205)+1,AE$2-INDEX(WIN_X,AE205)+1),IF(AE205=0,IF(AND(MOD(AE$2,4)=0,MOD($A5,2)=0),"·",""),""))))</f>
        <v/>
      </c>
      <c r="AF5" s="1">
        <f>IF($A5=0,INDEX(CHROME_CHAR,1,AF$2+1),IF($A5=39,INDEX(CHROME_CHAR,2,AF$2+1),IF(AND(AF205&gt;=1,AF205&lt;=6),INDEX(ATLAS_CHAR,(AF205-1)*26+$A5-INDEX(WIN_Y,AF205)+1,AF$2-INDEX(WIN_X,AF205)+1),IF(AF205=0,IF(AND(MOD(AF$2,4)=0,MOD($A5,2)=0),"·",""),""))))</f>
        <v/>
      </c>
      <c r="AG5" s="1">
        <f>IF($A5=0,INDEX(CHROME_CHAR,1,AG$2+1),IF($A5=39,INDEX(CHROME_CHAR,2,AG$2+1),IF(AND(AG205&gt;=1,AG205&lt;=6),INDEX(ATLAS_CHAR,(AG205-1)*26+$A5-INDEX(WIN_Y,AG205)+1,AG$2-INDEX(WIN_X,AG205)+1),IF(AG205=0,IF(AND(MOD(AG$2,4)=0,MOD($A5,2)=0),"·",""),""))))</f>
        <v/>
      </c>
      <c r="AH5" s="1">
        <f>IF($A5=0,INDEX(CHROME_CHAR,1,AH$2+1),IF($A5=39,INDEX(CHROME_CHAR,2,AH$2+1),IF(AND(AH205&gt;=1,AH205&lt;=6),INDEX(ATLAS_CHAR,(AH205-1)*26+$A5-INDEX(WIN_Y,AH205)+1,AH$2-INDEX(WIN_X,AH205)+1),IF(AH205=0,IF(AND(MOD(AH$2,4)=0,MOD($A5,2)=0),"·",""),""))))</f>
        <v/>
      </c>
      <c r="AI5" s="1">
        <f>IF($A5=0,INDEX(CHROME_CHAR,1,AI$2+1),IF($A5=39,INDEX(CHROME_CHAR,2,AI$2+1),IF(AND(AI205&gt;=1,AI205&lt;=6),INDEX(ATLAS_CHAR,(AI205-1)*26+$A5-INDEX(WIN_Y,AI205)+1,AI$2-INDEX(WIN_X,AI205)+1),IF(AI205=0,IF(AND(MOD(AI$2,4)=0,MOD($A5,2)=0),"·",""),""))))</f>
        <v/>
      </c>
      <c r="AJ5" s="1">
        <f>IF($A5=0,INDEX(CHROME_CHAR,1,AJ$2+1),IF($A5=39,INDEX(CHROME_CHAR,2,AJ$2+1),IF(AND(AJ205&gt;=1,AJ205&lt;=6),INDEX(ATLAS_CHAR,(AJ205-1)*26+$A5-INDEX(WIN_Y,AJ205)+1,AJ$2-INDEX(WIN_X,AJ205)+1),IF(AJ205=0,IF(AND(MOD(AJ$2,4)=0,MOD($A5,2)=0),"·",""),""))))</f>
        <v/>
      </c>
      <c r="AK5" s="1">
        <f>IF($A5=0,INDEX(CHROME_CHAR,1,AK$2+1),IF($A5=39,INDEX(CHROME_CHAR,2,AK$2+1),IF(AND(AK205&gt;=1,AK205&lt;=6),INDEX(ATLAS_CHAR,(AK205-1)*26+$A5-INDEX(WIN_Y,AK205)+1,AK$2-INDEX(WIN_X,AK205)+1),IF(AK205=0,IF(AND(MOD(AK$2,4)=0,MOD($A5,2)=0),"·",""),""))))</f>
        <v/>
      </c>
      <c r="AL5" s="1">
        <f>IF($A5=0,INDEX(CHROME_CHAR,1,AL$2+1),IF($A5=39,INDEX(CHROME_CHAR,2,AL$2+1),IF(AND(AL205&gt;=1,AL205&lt;=6),INDEX(ATLAS_CHAR,(AL205-1)*26+$A5-INDEX(WIN_Y,AL205)+1,AL$2-INDEX(WIN_X,AL205)+1),IF(AL205=0,IF(AND(MOD(AL$2,4)=0,MOD($A5,2)=0),"·",""),""))))</f>
        <v/>
      </c>
      <c r="AM5" s="1">
        <f>IF($A5=0,INDEX(CHROME_CHAR,1,AM$2+1),IF($A5=39,INDEX(CHROME_CHAR,2,AM$2+1),IF(AND(AM205&gt;=1,AM205&lt;=6),INDEX(ATLAS_CHAR,(AM205-1)*26+$A5-INDEX(WIN_Y,AM205)+1,AM$2-INDEX(WIN_X,AM205)+1),IF(AM205=0,IF(AND(MOD(AM$2,4)=0,MOD($A5,2)=0),"·",""),""))))</f>
        <v/>
      </c>
      <c r="AN5" s="1">
        <f>IF($A5=0,INDEX(CHROME_CHAR,1,AN$2+1),IF($A5=39,INDEX(CHROME_CHAR,2,AN$2+1),IF(AND(AN205&gt;=1,AN205&lt;=6),INDEX(ATLAS_CHAR,(AN205-1)*26+$A5-INDEX(WIN_Y,AN205)+1,AN$2-INDEX(WIN_X,AN205)+1),IF(AN205=0,IF(AND(MOD(AN$2,4)=0,MOD($A5,2)=0),"·",""),""))))</f>
        <v/>
      </c>
      <c r="AO5" s="1">
        <f>IF($A5=0,INDEX(CHROME_CHAR,1,AO$2+1),IF($A5=39,INDEX(CHROME_CHAR,2,AO$2+1),IF(AND(AO205&gt;=1,AO205&lt;=6),INDEX(ATLAS_CHAR,(AO205-1)*26+$A5-INDEX(WIN_Y,AO205)+1,AO$2-INDEX(WIN_X,AO205)+1),IF(AO205=0,IF(AND(MOD(AO$2,4)=0,MOD($A5,2)=0),"·",""),""))))</f>
        <v/>
      </c>
      <c r="AP5" s="1">
        <f>IF($A5=0,INDEX(CHROME_CHAR,1,AP$2+1),IF($A5=39,INDEX(CHROME_CHAR,2,AP$2+1),IF(AND(AP205&gt;=1,AP205&lt;=6),INDEX(ATLAS_CHAR,(AP205-1)*26+$A5-INDEX(WIN_Y,AP205)+1,AP$2-INDEX(WIN_X,AP205)+1),IF(AP205=0,IF(AND(MOD(AP$2,4)=0,MOD($A5,2)=0),"·",""),""))))</f>
        <v/>
      </c>
      <c r="AQ5" s="1">
        <f>IF($A5=0,INDEX(CHROME_CHAR,1,AQ$2+1),IF($A5=39,INDEX(CHROME_CHAR,2,AQ$2+1),IF(AND(AQ205&gt;=1,AQ205&lt;=6),INDEX(ATLAS_CHAR,(AQ205-1)*26+$A5-INDEX(WIN_Y,AQ205)+1,AQ$2-INDEX(WIN_X,AQ205)+1),IF(AQ205=0,IF(AND(MOD(AQ$2,4)=0,MOD($A5,2)=0),"·",""),""))))</f>
        <v/>
      </c>
      <c r="AR5" s="1">
        <f>IF($A5=0,INDEX(CHROME_CHAR,1,AR$2+1),IF($A5=39,INDEX(CHROME_CHAR,2,AR$2+1),IF(AND(AR205&gt;=1,AR205&lt;=6),INDEX(ATLAS_CHAR,(AR205-1)*26+$A5-INDEX(WIN_Y,AR205)+1,AR$2-INDEX(WIN_X,AR205)+1),IF(AR205=0,IF(AND(MOD(AR$2,4)=0,MOD($A5,2)=0),"·",""),""))))</f>
        <v/>
      </c>
      <c r="AS5" s="1">
        <f>IF($A5=0,INDEX(CHROME_CHAR,1,AS$2+1),IF($A5=39,INDEX(CHROME_CHAR,2,AS$2+1),IF(AND(AS205&gt;=1,AS205&lt;=6),INDEX(ATLAS_CHAR,(AS205-1)*26+$A5-INDEX(WIN_Y,AS205)+1,AS$2-INDEX(WIN_X,AS205)+1),IF(AS205=0,IF(AND(MOD(AS$2,4)=0,MOD($A5,2)=0),"·",""),""))))</f>
        <v/>
      </c>
      <c r="AT5" s="1">
        <f>IF($A5=0,INDEX(CHROME_CHAR,1,AT$2+1),IF($A5=39,INDEX(CHROME_CHAR,2,AT$2+1),IF(AND(AT205&gt;=1,AT205&lt;=6),INDEX(ATLAS_CHAR,(AT205-1)*26+$A5-INDEX(WIN_Y,AT205)+1,AT$2-INDEX(WIN_X,AT205)+1),IF(AT205=0,IF(AND(MOD(AT$2,4)=0,MOD($A5,2)=0),"·",""),""))))</f>
        <v/>
      </c>
      <c r="AU5" s="1">
        <f>IF($A5=0,INDEX(CHROME_CHAR,1,AU$2+1),IF($A5=39,INDEX(CHROME_CHAR,2,AU$2+1),IF(AND(AU205&gt;=1,AU205&lt;=6),INDEX(ATLAS_CHAR,(AU205-1)*26+$A5-INDEX(WIN_Y,AU205)+1,AU$2-INDEX(WIN_X,AU205)+1),IF(AU205=0,IF(AND(MOD(AU$2,4)=0,MOD($A5,2)=0),"·",""),""))))</f>
        <v/>
      </c>
      <c r="AV5" s="1">
        <f>IF($A5=0,INDEX(CHROME_CHAR,1,AV$2+1),IF($A5=39,INDEX(CHROME_CHAR,2,AV$2+1),IF(AND(AV205&gt;=1,AV205&lt;=6),INDEX(ATLAS_CHAR,(AV205-1)*26+$A5-INDEX(WIN_Y,AV205)+1,AV$2-INDEX(WIN_X,AV205)+1),IF(AV205=0,IF(AND(MOD(AV$2,4)=0,MOD($A5,2)=0),"·",""),""))))</f>
        <v/>
      </c>
      <c r="AW5" s="1">
        <f>IF($A5=0,INDEX(CHROME_CHAR,1,AW$2+1),IF($A5=39,INDEX(CHROME_CHAR,2,AW$2+1),IF(AND(AW205&gt;=1,AW205&lt;=6),INDEX(ATLAS_CHAR,(AW205-1)*26+$A5-INDEX(WIN_Y,AW205)+1,AW$2-INDEX(WIN_X,AW205)+1),IF(AW205=0,IF(AND(MOD(AW$2,4)=0,MOD($A5,2)=0),"·",""),""))))</f>
        <v/>
      </c>
      <c r="AX5" s="1">
        <f>IF($A5=0,INDEX(CHROME_CHAR,1,AX$2+1),IF($A5=39,INDEX(CHROME_CHAR,2,AX$2+1),IF(AND(AX205&gt;=1,AX205&lt;=6),INDEX(ATLAS_CHAR,(AX205-1)*26+$A5-INDEX(WIN_Y,AX205)+1,AX$2-INDEX(WIN_X,AX205)+1),IF(AX205=0,IF(AND(MOD(AX$2,4)=0,MOD($A5,2)=0),"·",""),""))))</f>
        <v/>
      </c>
      <c r="AY5" s="1">
        <f>IF($A5=0,INDEX(CHROME_CHAR,1,AY$2+1),IF($A5=39,INDEX(CHROME_CHAR,2,AY$2+1),IF(AND(AY205&gt;=1,AY205&lt;=6),INDEX(ATLAS_CHAR,(AY205-1)*26+$A5-INDEX(WIN_Y,AY205)+1,AY$2-INDEX(WIN_X,AY205)+1),IF(AY205=0,IF(AND(MOD(AY$2,4)=0,MOD($A5,2)=0),"·",""),""))))</f>
        <v/>
      </c>
      <c r="AZ5" s="1">
        <f>IF($A5=0,INDEX(CHROME_CHAR,1,AZ$2+1),IF($A5=39,INDEX(CHROME_CHAR,2,AZ$2+1),IF(AND(AZ205&gt;=1,AZ205&lt;=6),INDEX(ATLAS_CHAR,(AZ205-1)*26+$A5-INDEX(WIN_Y,AZ205)+1,AZ$2-INDEX(WIN_X,AZ205)+1),IF(AZ205=0,IF(AND(MOD(AZ$2,4)=0,MOD($A5,2)=0),"·",""),""))))</f>
        <v/>
      </c>
      <c r="BA5" s="1">
        <f>IF($A5=0,INDEX(CHROME_CHAR,1,BA$2+1),IF($A5=39,INDEX(CHROME_CHAR,2,BA$2+1),IF(AND(BA205&gt;=1,BA205&lt;=6),INDEX(ATLAS_CHAR,(BA205-1)*26+$A5-INDEX(WIN_Y,BA205)+1,BA$2-INDEX(WIN_X,BA205)+1),IF(BA205=0,IF(AND(MOD(BA$2,4)=0,MOD($A5,2)=0),"·",""),""))))</f>
        <v/>
      </c>
      <c r="BB5" s="1">
        <f>IF($A5=0,INDEX(CHROME_CHAR,1,BB$2+1),IF($A5=39,INDEX(CHROME_CHAR,2,BB$2+1),IF(AND(BB205&gt;=1,BB205&lt;=6),INDEX(ATLAS_CHAR,(BB205-1)*26+$A5-INDEX(WIN_Y,BB205)+1,BB$2-INDEX(WIN_X,BB205)+1),IF(BB205=0,IF(AND(MOD(BB$2,4)=0,MOD($A5,2)=0),"·",""),""))))</f>
        <v/>
      </c>
      <c r="BC5" s="1">
        <f>IF($A5=0,INDEX(CHROME_CHAR,1,BC$2+1),IF($A5=39,INDEX(CHROME_CHAR,2,BC$2+1),IF(AND(BC205&gt;=1,BC205&lt;=6),INDEX(ATLAS_CHAR,(BC205-1)*26+$A5-INDEX(WIN_Y,BC205)+1,BC$2-INDEX(WIN_X,BC205)+1),IF(BC205=0,IF(AND(MOD(BC$2,4)=0,MOD($A5,2)=0),"·",""),""))))</f>
        <v/>
      </c>
      <c r="BD5" s="1">
        <f>IF($A5=0,INDEX(CHROME_CHAR,1,BD$2+1),IF($A5=39,INDEX(CHROME_CHAR,2,BD$2+1),IF(AND(BD205&gt;=1,BD205&lt;=6),INDEX(ATLAS_CHAR,(BD205-1)*26+$A5-INDEX(WIN_Y,BD205)+1,BD$2-INDEX(WIN_X,BD205)+1),IF(BD205=0,IF(AND(MOD(BD$2,4)=0,MOD($A5,2)=0),"·",""),""))))</f>
        <v/>
      </c>
      <c r="BE5" s="1">
        <f>IF($A5=0,INDEX(CHROME_CHAR,1,BE$2+1),IF($A5=39,INDEX(CHROME_CHAR,2,BE$2+1),IF(AND(BE205&gt;=1,BE205&lt;=6),INDEX(ATLAS_CHAR,(BE205-1)*26+$A5-INDEX(WIN_Y,BE205)+1,BE$2-INDEX(WIN_X,BE205)+1),IF(BE205=0,IF(AND(MOD(BE$2,4)=0,MOD($A5,2)=0),"·",""),""))))</f>
        <v/>
      </c>
      <c r="BF5" s="1">
        <f>IF($A5=0,INDEX(CHROME_CHAR,1,BF$2+1),IF($A5=39,INDEX(CHROME_CHAR,2,BF$2+1),IF(AND(BF205&gt;=1,BF205&lt;=6),INDEX(ATLAS_CHAR,(BF205-1)*26+$A5-INDEX(WIN_Y,BF205)+1,BF$2-INDEX(WIN_X,BF205)+1),IF(BF205=0,IF(AND(MOD(BF$2,4)=0,MOD($A5,2)=0),"·",""),""))))</f>
        <v/>
      </c>
      <c r="BG5" s="1">
        <f>IF($A5=0,INDEX(CHROME_CHAR,1,BG$2+1),IF($A5=39,INDEX(CHROME_CHAR,2,BG$2+1),IF(AND(BG205&gt;=1,BG205&lt;=6),INDEX(ATLAS_CHAR,(BG205-1)*26+$A5-INDEX(WIN_Y,BG205)+1,BG$2-INDEX(WIN_X,BG205)+1),IF(BG205=0,IF(AND(MOD(BG$2,4)=0,MOD($A5,2)=0),"·",""),""))))</f>
        <v/>
      </c>
      <c r="BH5" s="1">
        <f>IF($A5=0,INDEX(CHROME_CHAR,1,BH$2+1),IF($A5=39,INDEX(CHROME_CHAR,2,BH$2+1),IF(AND(BH205&gt;=1,BH205&lt;=6),INDEX(ATLAS_CHAR,(BH205-1)*26+$A5-INDEX(WIN_Y,BH205)+1,BH$2-INDEX(WIN_X,BH205)+1),IF(BH205=0,IF(AND(MOD(BH$2,4)=0,MOD($A5,2)=0),"·",""),""))))</f>
        <v/>
      </c>
      <c r="BI5" s="1">
        <f>IF($A5=0,INDEX(CHROME_CHAR,1,BI$2+1),IF($A5=39,INDEX(CHROME_CHAR,2,BI$2+1),IF(AND(BI205&gt;=1,BI205&lt;=6),INDEX(ATLAS_CHAR,(BI205-1)*26+$A5-INDEX(WIN_Y,BI205)+1,BI$2-INDEX(WIN_X,BI205)+1),IF(BI205=0,IF(AND(MOD(BI$2,4)=0,MOD($A5,2)=0),"·",""),""))))</f>
        <v/>
      </c>
      <c r="BJ5" s="1">
        <f>IF($A5=0,INDEX(CHROME_CHAR,1,BJ$2+1),IF($A5=39,INDEX(CHROME_CHAR,2,BJ$2+1),IF(AND(BJ205&gt;=1,BJ205&lt;=6),INDEX(ATLAS_CHAR,(BJ205-1)*26+$A5-INDEX(WIN_Y,BJ205)+1,BJ$2-INDEX(WIN_X,BJ205)+1),IF(BJ205=0,IF(AND(MOD(BJ$2,4)=0,MOD($A5,2)=0),"·",""),""))))</f>
        <v/>
      </c>
      <c r="BK5" s="1">
        <f>IF($A5=0,INDEX(CHROME_CHAR,1,BK$2+1),IF($A5=39,INDEX(CHROME_CHAR,2,BK$2+1),IF(AND(BK205&gt;=1,BK205&lt;=6),INDEX(ATLAS_CHAR,(BK205-1)*26+$A5-INDEX(WIN_Y,BK205)+1,BK$2-INDEX(WIN_X,BK205)+1),IF(BK205=0,IF(AND(MOD(BK$2,4)=0,MOD($A5,2)=0),"·",""),""))))</f>
        <v/>
      </c>
      <c r="BL5" s="1">
        <f>IF($A5=0,INDEX(CHROME_CHAR,1,BL$2+1),IF($A5=39,INDEX(CHROME_CHAR,2,BL$2+1),IF(AND(BL205&gt;=1,BL205&lt;=6),INDEX(ATLAS_CHAR,(BL205-1)*26+$A5-INDEX(WIN_Y,BL205)+1,BL$2-INDEX(WIN_X,BL205)+1),IF(BL205=0,IF(AND(MOD(BL$2,4)=0,MOD($A5,2)=0),"·",""),""))))</f>
        <v/>
      </c>
      <c r="BM5" s="1">
        <f>IF($A5=0,INDEX(CHROME_CHAR,1,BM$2+1),IF($A5=39,INDEX(CHROME_CHAR,2,BM$2+1),IF(AND(BM205&gt;=1,BM205&lt;=6),INDEX(ATLAS_CHAR,(BM205-1)*26+$A5-INDEX(WIN_Y,BM205)+1,BM$2-INDEX(WIN_X,BM205)+1),IF(BM205=0,IF(AND(MOD(BM$2,4)=0,MOD($A5,2)=0),"·",""),""))))</f>
        <v/>
      </c>
      <c r="BN5" s="1">
        <f>IF($A5=0,INDEX(CHROME_CHAR,1,BN$2+1),IF($A5=39,INDEX(CHROME_CHAR,2,BN$2+1),IF(AND(BN205&gt;=1,BN205&lt;=6),INDEX(ATLAS_CHAR,(BN205-1)*26+$A5-INDEX(WIN_Y,BN205)+1,BN$2-INDEX(WIN_X,BN205)+1),IF(BN205=0,IF(AND(MOD(BN$2,4)=0,MOD($A5,2)=0),"·",""),""))))</f>
        <v/>
      </c>
      <c r="BO5" s="1">
        <f>IF($A5=0,INDEX(CHROME_CHAR,1,BO$2+1),IF($A5=39,INDEX(CHROME_CHAR,2,BO$2+1),IF(AND(BO205&gt;=1,BO205&lt;=6),INDEX(ATLAS_CHAR,(BO205-1)*26+$A5-INDEX(WIN_Y,BO205)+1,BO$2-INDEX(WIN_X,BO205)+1),IF(BO205=0,IF(AND(MOD(BO$2,4)=0,MOD($A5,2)=0),"·",""),""))))</f>
        <v/>
      </c>
      <c r="BP5" s="1">
        <f>IF($A5=0,INDEX(CHROME_CHAR,1,BP$2+1),IF($A5=39,INDEX(CHROME_CHAR,2,BP$2+1),IF(AND(BP205&gt;=1,BP205&lt;=6),INDEX(ATLAS_CHAR,(BP205-1)*26+$A5-INDEX(WIN_Y,BP205)+1,BP$2-INDEX(WIN_X,BP205)+1),IF(BP205=0,IF(AND(MOD(BP$2,4)=0,MOD($A5,2)=0),"·",""),""))))</f>
        <v/>
      </c>
      <c r="BQ5" s="1">
        <f>IF($A5=0,INDEX(CHROME_CHAR,1,BQ$2+1),IF($A5=39,INDEX(CHROME_CHAR,2,BQ$2+1),IF(AND(BQ205&gt;=1,BQ205&lt;=6),INDEX(ATLAS_CHAR,(BQ205-1)*26+$A5-INDEX(WIN_Y,BQ205)+1,BQ$2-INDEX(WIN_X,BQ205)+1),IF(BQ205=0,IF(AND(MOD(BQ$2,4)=0,MOD($A5,2)=0),"·",""),""))))</f>
        <v/>
      </c>
      <c r="BR5" s="1">
        <f>IF($A5=0,INDEX(CHROME_CHAR,1,BR$2+1),IF($A5=39,INDEX(CHROME_CHAR,2,BR$2+1),IF(AND(BR205&gt;=1,BR205&lt;=6),INDEX(ATLAS_CHAR,(BR205-1)*26+$A5-INDEX(WIN_Y,BR205)+1,BR$2-INDEX(WIN_X,BR205)+1),IF(BR205=0,IF(AND(MOD(BR$2,4)=0,MOD($A5,2)=0),"·",""),""))))</f>
        <v/>
      </c>
      <c r="BS5" s="1">
        <f>IF($A5=0,INDEX(CHROME_CHAR,1,BS$2+1),IF($A5=39,INDEX(CHROME_CHAR,2,BS$2+1),IF(AND(BS205&gt;=1,BS205&lt;=6),INDEX(ATLAS_CHAR,(BS205-1)*26+$A5-INDEX(WIN_Y,BS205)+1,BS$2-INDEX(WIN_X,BS205)+1),IF(BS205=0,IF(AND(MOD(BS$2,4)=0,MOD($A5,2)=0),"·",""),""))))</f>
        <v/>
      </c>
      <c r="BT5" s="1">
        <f>IF($A5=0,INDEX(CHROME_CHAR,1,BT$2+1),IF($A5=39,INDEX(CHROME_CHAR,2,BT$2+1),IF(AND(BT205&gt;=1,BT205&lt;=6),INDEX(ATLAS_CHAR,(BT205-1)*26+$A5-INDEX(WIN_Y,BT205)+1,BT$2-INDEX(WIN_X,BT205)+1),IF(BT205=0,IF(AND(MOD(BT$2,4)=0,MOD($A5,2)=0),"·",""),""))))</f>
        <v/>
      </c>
      <c r="BU5" s="1">
        <f>IF($A5=0,INDEX(CHROME_CHAR,1,BU$2+1),IF($A5=39,INDEX(CHROME_CHAR,2,BU$2+1),IF(AND(BU205&gt;=1,BU205&lt;=6),INDEX(ATLAS_CHAR,(BU205-1)*26+$A5-INDEX(WIN_Y,BU205)+1,BU$2-INDEX(WIN_X,BU205)+1),IF(BU205=0,IF(AND(MOD(BU$2,4)=0,MOD($A5,2)=0),"·",""),""))))</f>
        <v/>
      </c>
      <c r="BV5" s="1">
        <f>IF($A5=0,INDEX(CHROME_CHAR,1,BV$2+1),IF($A5=39,INDEX(CHROME_CHAR,2,BV$2+1),IF(AND(BV205&gt;=1,BV205&lt;=6),INDEX(ATLAS_CHAR,(BV205-1)*26+$A5-INDEX(WIN_Y,BV205)+1,BV$2-INDEX(WIN_X,BV205)+1),IF(BV205=0,IF(AND(MOD(BV$2,4)=0,MOD($A5,2)=0),"·",""),""))))</f>
        <v/>
      </c>
      <c r="BW5" s="1">
        <f>IF($A5=0,INDEX(CHROME_CHAR,1,BW$2+1),IF($A5=39,INDEX(CHROME_CHAR,2,BW$2+1),IF(AND(BW205&gt;=1,BW205&lt;=6),INDEX(ATLAS_CHAR,(BW205-1)*26+$A5-INDEX(WIN_Y,BW205)+1,BW$2-INDEX(WIN_X,BW205)+1),IF(BW205=0,IF(AND(MOD(BW$2,4)=0,MOD($A5,2)=0),"·",""),""))))</f>
        <v/>
      </c>
      <c r="BX5" s="1">
        <f>IF($A5=0,INDEX(CHROME_CHAR,1,BX$2+1),IF($A5=39,INDEX(CHROME_CHAR,2,BX$2+1),IF(AND(BX205&gt;=1,BX205&lt;=6),INDEX(ATLAS_CHAR,(BX205-1)*26+$A5-INDEX(WIN_Y,BX205)+1,BX$2-INDEX(WIN_X,BX205)+1),IF(BX205=0,IF(AND(MOD(BX$2,4)=0,MOD($A5,2)=0),"·",""),""))))</f>
        <v/>
      </c>
      <c r="BY5" s="1">
        <f>IF($A5=0,INDEX(CHROME_CHAR,1,BY$2+1),IF($A5=39,INDEX(CHROME_CHAR,2,BY$2+1),IF(AND(BY205&gt;=1,BY205&lt;=6),INDEX(ATLAS_CHAR,(BY205-1)*26+$A5-INDEX(WIN_Y,BY205)+1,BY$2-INDEX(WIN_X,BY205)+1),IF(BY205=0,IF(AND(MOD(BY$2,4)=0,MOD($A5,2)=0),"·",""),""))))</f>
        <v/>
      </c>
      <c r="BZ5" s="1">
        <f>IF($A5=0,INDEX(CHROME_CHAR,1,BZ$2+1),IF($A5=39,INDEX(CHROME_CHAR,2,BZ$2+1),IF(AND(BZ205&gt;=1,BZ205&lt;=6),INDEX(ATLAS_CHAR,(BZ205-1)*26+$A5-INDEX(WIN_Y,BZ205)+1,BZ$2-INDEX(WIN_X,BZ205)+1),IF(BZ205=0,IF(AND(MOD(BZ$2,4)=0,MOD($A5,2)=0),"·",""),""))))</f>
        <v/>
      </c>
      <c r="CA5" s="1">
        <f>IF($A5=0,INDEX(CHROME_CHAR,1,CA$2+1),IF($A5=39,INDEX(CHROME_CHAR,2,CA$2+1),IF(AND(CA205&gt;=1,CA205&lt;=6),INDEX(ATLAS_CHAR,(CA205-1)*26+$A5-INDEX(WIN_Y,CA205)+1,CA$2-INDEX(WIN_X,CA205)+1),IF(CA205=0,IF(AND(MOD(CA$2,4)=0,MOD($A5,2)=0),"·",""),""))))</f>
        <v/>
      </c>
      <c r="CB5" s="1">
        <f>IF($A5=0,INDEX(CHROME_CHAR,1,CB$2+1),IF($A5=39,INDEX(CHROME_CHAR,2,CB$2+1),IF(AND(CB205&gt;=1,CB205&lt;=6),INDEX(ATLAS_CHAR,(CB205-1)*26+$A5-INDEX(WIN_Y,CB205)+1,CB$2-INDEX(WIN_X,CB205)+1),IF(CB205=0,IF(AND(MOD(CB$2,4)=0,MOD($A5,2)=0),"·",""),""))))</f>
        <v/>
      </c>
      <c r="CC5" s="1">
        <f>IF($A5=0,INDEX(CHROME_CHAR,1,CC$2+1),IF($A5=39,INDEX(CHROME_CHAR,2,CC$2+1),IF(AND(CC205&gt;=1,CC205&lt;=6),INDEX(ATLAS_CHAR,(CC205-1)*26+$A5-INDEX(WIN_Y,CC205)+1,CC$2-INDEX(WIN_X,CC205)+1),IF(CC205=0,IF(AND(MOD(CC$2,4)=0,MOD($A5,2)=0),"·",""),""))))</f>
        <v/>
      </c>
      <c r="CD5" s="1">
        <f>IF($A5=0,INDEX(CHROME_CHAR,1,CD$2+1),IF($A5=39,INDEX(CHROME_CHAR,2,CD$2+1),IF(AND(CD205&gt;=1,CD205&lt;=6),INDEX(ATLAS_CHAR,(CD205-1)*26+$A5-INDEX(WIN_Y,CD205)+1,CD$2-INDEX(WIN_X,CD205)+1),IF(CD205=0,IF(AND(MOD(CD$2,4)=0,MOD($A5,2)=0),"·",""),""))))</f>
        <v/>
      </c>
      <c r="CE5" s="1">
        <f>IF($A5=0,INDEX(CHROME_CHAR,1,CE$2+1),IF($A5=39,INDEX(CHROME_CHAR,2,CE$2+1),IF(AND(CE205&gt;=1,CE205&lt;=6),INDEX(ATLAS_CHAR,(CE205-1)*26+$A5-INDEX(WIN_Y,CE205)+1,CE$2-INDEX(WIN_X,CE205)+1),IF(CE205=0,IF(AND(MOD(CE$2,4)=0,MOD($A5,2)=0),"·",""),""))))</f>
        <v/>
      </c>
      <c r="CF5" s="1">
        <f>IF($A5=0,INDEX(CHROME_CHAR,1,CF$2+1),IF($A5=39,INDEX(CHROME_CHAR,2,CF$2+1),IF(AND(CF205&gt;=1,CF205&lt;=6),INDEX(ATLAS_CHAR,(CF205-1)*26+$A5-INDEX(WIN_Y,CF205)+1,CF$2-INDEX(WIN_X,CF205)+1),IF(CF205=0,IF(AND(MOD(CF$2,4)=0,MOD($A5,2)=0),"·",""),""))))</f>
        <v/>
      </c>
      <c r="CG5" s="1">
        <f>IF($A5=0,INDEX(CHROME_CHAR,1,CG$2+1),IF($A5=39,INDEX(CHROME_CHAR,2,CG$2+1),IF(AND(CG205&gt;=1,CG205&lt;=6),INDEX(ATLAS_CHAR,(CG205-1)*26+$A5-INDEX(WIN_Y,CG205)+1,CG$2-INDEX(WIN_X,CG205)+1),IF(CG205=0,IF(AND(MOD(CG$2,4)=0,MOD($A5,2)=0),"·",""),""))))</f>
        <v/>
      </c>
      <c r="CH5" s="1">
        <f>IF($A5=0,INDEX(CHROME_CHAR,1,CH$2+1),IF($A5=39,INDEX(CHROME_CHAR,2,CH$2+1),IF(AND(CH205&gt;=1,CH205&lt;=6),INDEX(ATLAS_CHAR,(CH205-1)*26+$A5-INDEX(WIN_Y,CH205)+1,CH$2-INDEX(WIN_X,CH205)+1),IF(CH205=0,IF(AND(MOD(CH$2,4)=0,MOD($A5,2)=0),"·",""),""))))</f>
        <v/>
      </c>
      <c r="CI5" s="1">
        <f>IF($A5=0,INDEX(CHROME_CHAR,1,CI$2+1),IF($A5=39,INDEX(CHROME_CHAR,2,CI$2+1),IF(AND(CI205&gt;=1,CI205&lt;=6),INDEX(ATLAS_CHAR,(CI205-1)*26+$A5-INDEX(WIN_Y,CI205)+1,CI$2-INDEX(WIN_X,CI205)+1),IF(CI205=0,IF(AND(MOD(CI$2,4)=0,MOD($A5,2)=0),"·",""),""))))</f>
        <v/>
      </c>
      <c r="CJ5" s="1">
        <f>IF($A5=0,INDEX(CHROME_CHAR,1,CJ$2+1),IF($A5=39,INDEX(CHROME_CHAR,2,CJ$2+1),IF(AND(CJ205&gt;=1,CJ205&lt;=6),INDEX(ATLAS_CHAR,(CJ205-1)*26+$A5-INDEX(WIN_Y,CJ205)+1,CJ$2-INDEX(WIN_X,CJ205)+1),IF(CJ205=0,IF(AND(MOD(CJ$2,4)=0,MOD($A5,2)=0),"·",""),""))))</f>
        <v/>
      </c>
      <c r="CK5" s="1">
        <f>IF($A5=0,INDEX(CHROME_CHAR,1,CK$2+1),IF($A5=39,INDEX(CHROME_CHAR,2,CK$2+1),IF(AND(CK205&gt;=1,CK205&lt;=6),INDEX(ATLAS_CHAR,(CK205-1)*26+$A5-INDEX(WIN_Y,CK205)+1,CK$2-INDEX(WIN_X,CK205)+1),IF(CK205=0,IF(AND(MOD(CK$2,4)=0,MOD($A5,2)=0),"·",""),""))))</f>
        <v/>
      </c>
      <c r="CL5" s="1">
        <f>IF($A5=0,INDEX(CHROME_CHAR,1,CL$2+1),IF($A5=39,INDEX(CHROME_CHAR,2,CL$2+1),IF(AND(CL205&gt;=1,CL205&lt;=6),INDEX(ATLAS_CHAR,(CL205-1)*26+$A5-INDEX(WIN_Y,CL205)+1,CL$2-INDEX(WIN_X,CL205)+1),IF(CL205=0,IF(AND(MOD(CL$2,4)=0,MOD($A5,2)=0),"·",""),""))))</f>
        <v/>
      </c>
      <c r="CM5" s="1">
        <f>IF($A5=0,INDEX(CHROME_CHAR,1,CM$2+1),IF($A5=39,INDEX(CHROME_CHAR,2,CM$2+1),IF(AND(CM205&gt;=1,CM205&lt;=6),INDEX(ATLAS_CHAR,(CM205-1)*26+$A5-INDEX(WIN_Y,CM205)+1,CM$2-INDEX(WIN_X,CM205)+1),IF(CM205=0,IF(AND(MOD(CM$2,4)=0,MOD($A5,2)=0),"·",""),""))))</f>
        <v/>
      </c>
      <c r="CN5" s="1">
        <f>IF($A5=0,INDEX(CHROME_CHAR,1,CN$2+1),IF($A5=39,INDEX(CHROME_CHAR,2,CN$2+1),IF(AND(CN205&gt;=1,CN205&lt;=6),INDEX(ATLAS_CHAR,(CN205-1)*26+$A5-INDEX(WIN_Y,CN205)+1,CN$2-INDEX(WIN_X,CN205)+1),IF(CN205=0,IF(AND(MOD(CN$2,4)=0,MOD($A5,2)=0),"·",""),""))))</f>
        <v/>
      </c>
      <c r="CO5" s="1">
        <f>IF($A5=0,INDEX(CHROME_CHAR,1,CO$2+1),IF($A5=39,INDEX(CHROME_CHAR,2,CO$2+1),IF(AND(CO205&gt;=1,CO205&lt;=6),INDEX(ATLAS_CHAR,(CO205-1)*26+$A5-INDEX(WIN_Y,CO205)+1,CO$2-INDEX(WIN_X,CO205)+1),IF(CO205=0,IF(AND(MOD(CO$2,4)=0,MOD($A5,2)=0),"·",""),""))))</f>
        <v/>
      </c>
      <c r="CP5" s="1">
        <f>IF($A5=0,INDEX(CHROME_CHAR,1,CP$2+1),IF($A5=39,INDEX(CHROME_CHAR,2,CP$2+1),IF(AND(CP205&gt;=1,CP205&lt;=6),INDEX(ATLAS_CHAR,(CP205-1)*26+$A5-INDEX(WIN_Y,CP205)+1,CP$2-INDEX(WIN_X,CP205)+1),IF(CP205=0,IF(AND(MOD(CP$2,4)=0,MOD($A5,2)=0),"·",""),""))))</f>
        <v/>
      </c>
      <c r="CQ5" s="1">
        <f>IF($A5=0,INDEX(CHROME_CHAR,1,CQ$2+1),IF($A5=39,INDEX(CHROME_CHAR,2,CQ$2+1),IF(AND(CQ205&gt;=1,CQ205&lt;=6),INDEX(ATLAS_CHAR,(CQ205-1)*26+$A5-INDEX(WIN_Y,CQ205)+1,CQ$2-INDEX(WIN_X,CQ205)+1),IF(CQ205=0,IF(AND(MOD(CQ$2,4)=0,MOD($A5,2)=0),"·",""),""))))</f>
        <v/>
      </c>
      <c r="CR5" s="1">
        <f>IF($A5=0,INDEX(CHROME_CHAR,1,CR$2+1),IF($A5=39,INDEX(CHROME_CHAR,2,CR$2+1),IF(AND(CR205&gt;=1,CR205&lt;=6),INDEX(ATLAS_CHAR,(CR205-1)*26+$A5-INDEX(WIN_Y,CR205)+1,CR$2-INDEX(WIN_X,CR205)+1),IF(CR205=0,IF(AND(MOD(CR$2,4)=0,MOD($A5,2)=0),"·",""),""))))</f>
        <v/>
      </c>
      <c r="CS5" s="1">
        <f>IF($A5=0,INDEX(CHROME_CHAR,1,CS$2+1),IF($A5=39,INDEX(CHROME_CHAR,2,CS$2+1),IF(AND(CS205&gt;=1,CS205&lt;=6),INDEX(ATLAS_CHAR,(CS205-1)*26+$A5-INDEX(WIN_Y,CS205)+1,CS$2-INDEX(WIN_X,CS205)+1),IF(CS205=0,IF(AND(MOD(CS$2,4)=0,MOD($A5,2)=0),"·",""),""))))</f>
        <v/>
      </c>
      <c r="CT5" s="1">
        <f>IF($A5=0,INDEX(CHROME_CHAR,1,CT$2+1),IF($A5=39,INDEX(CHROME_CHAR,2,CT$2+1),IF(AND(CT205&gt;=1,CT205&lt;=6),INDEX(ATLAS_CHAR,(CT205-1)*26+$A5-INDEX(WIN_Y,CT205)+1,CT$2-INDEX(WIN_X,CT205)+1),IF(CT205=0,IF(AND(MOD(CT$2,4)=0,MOD($A5,2)=0),"·",""),""))))</f>
        <v/>
      </c>
      <c r="CU5" s="1">
        <f>IF($A5=0,INDEX(CHROME_CHAR,1,CU$2+1),IF($A5=39,INDEX(CHROME_CHAR,2,CU$2+1),IF(AND(CU205&gt;=1,CU205&lt;=6),INDEX(ATLAS_CHAR,(CU205-1)*26+$A5-INDEX(WIN_Y,CU205)+1,CU$2-INDEX(WIN_X,CU205)+1),IF(CU205=0,IF(AND(MOD(CU$2,4)=0,MOD($A5,2)=0),"·",""),""))))</f>
        <v/>
      </c>
      <c r="CV5" s="1">
        <f>IF($A5=0,INDEX(CHROME_CHAR,1,CV$2+1),IF($A5=39,INDEX(CHROME_CHAR,2,CV$2+1),IF(AND(CV205&gt;=1,CV205&lt;=6),INDEX(ATLAS_CHAR,(CV205-1)*26+$A5-INDEX(WIN_Y,CV205)+1,CV$2-INDEX(WIN_X,CV205)+1),IF(CV205=0,IF(AND(MOD(CV$2,4)=0,MOD($A5,2)=0),"·",""),""))))</f>
        <v/>
      </c>
      <c r="CW5" s="1">
        <f>IF($A5=0,INDEX(CHROME_CHAR,1,CW$2+1),IF($A5=39,INDEX(CHROME_CHAR,2,CW$2+1),IF(AND(CW205&gt;=1,CW205&lt;=6),INDEX(ATLAS_CHAR,(CW205-1)*26+$A5-INDEX(WIN_Y,CW205)+1,CW$2-INDEX(WIN_X,CW205)+1),IF(CW205=0,IF(AND(MOD(CW$2,4)=0,MOD($A5,2)=0),"·",""),""))))</f>
        <v/>
      </c>
      <c r="CX5" s="1">
        <f>IF($A5=0,INDEX(CHROME_CHAR,1,CX$2+1),IF($A5=39,INDEX(CHROME_CHAR,2,CX$2+1),IF(AND(CX205&gt;=1,CX205&lt;=6),INDEX(ATLAS_CHAR,(CX205-1)*26+$A5-INDEX(WIN_Y,CX205)+1,CX$2-INDEX(WIN_X,CX205)+1),IF(CX205=0,IF(AND(MOD(CX$2,4)=0,MOD($A5,2)=0),"·",""),""))))</f>
        <v/>
      </c>
      <c r="CY5" s="1">
        <f>IF($A5=0,INDEX(CHROME_CHAR,1,CY$2+1),IF($A5=39,INDEX(CHROME_CHAR,2,CY$2+1),IF(AND(CY205&gt;=1,CY205&lt;=6),INDEX(ATLAS_CHAR,(CY205-1)*26+$A5-INDEX(WIN_Y,CY205)+1,CY$2-INDEX(WIN_X,CY205)+1),IF(CY205=0,IF(AND(MOD(CY$2,4)=0,MOD($A5,2)=0),"·",""),""))))</f>
        <v/>
      </c>
      <c r="CZ5" s="1">
        <f>IF($A5=0,INDEX(CHROME_CHAR,1,CZ$2+1),IF($A5=39,INDEX(CHROME_CHAR,2,CZ$2+1),IF(AND(CZ205&gt;=1,CZ205&lt;=6),INDEX(ATLAS_CHAR,(CZ205-1)*26+$A5-INDEX(WIN_Y,CZ205)+1,CZ$2-INDEX(WIN_X,CZ205)+1),IF(CZ205=0,IF(AND(MOD(CZ$2,4)=0,MOD($A5,2)=0),"·",""),""))))</f>
        <v/>
      </c>
      <c r="DA5" s="1">
        <f>IF($A5=0,INDEX(CHROME_CHAR,1,DA$2+1),IF($A5=39,INDEX(CHROME_CHAR,2,DA$2+1),IF(AND(DA205&gt;=1,DA205&lt;=6),INDEX(ATLAS_CHAR,(DA205-1)*26+$A5-INDEX(WIN_Y,DA205)+1,DA$2-INDEX(WIN_X,DA205)+1),IF(DA205=0,IF(AND(MOD(DA$2,4)=0,MOD($A5,2)=0),"·",""),""))))</f>
        <v/>
      </c>
      <c r="DB5" s="1">
        <f>IF($A5=0,INDEX(CHROME_CHAR,1,DB$2+1),IF($A5=39,INDEX(CHROME_CHAR,2,DB$2+1),IF(AND(DB205&gt;=1,DB205&lt;=6),INDEX(ATLAS_CHAR,(DB205-1)*26+$A5-INDEX(WIN_Y,DB205)+1,DB$2-INDEX(WIN_X,DB205)+1),IF(DB205=0,IF(AND(MOD(DB$2,4)=0,MOD($A5,2)=0),"·",""),""))))</f>
        <v/>
      </c>
      <c r="DC5" s="1">
        <f>IF($A5=0,INDEX(CHROME_CHAR,1,DC$2+1),IF($A5=39,INDEX(CHROME_CHAR,2,DC$2+1),IF(AND(DC205&gt;=1,DC205&lt;=6),INDEX(ATLAS_CHAR,(DC205-1)*26+$A5-INDEX(WIN_Y,DC205)+1,DC$2-INDEX(WIN_X,DC205)+1),IF(DC205=0,IF(AND(MOD(DC$2,4)=0,MOD($A5,2)=0),"·",""),""))))</f>
        <v/>
      </c>
      <c r="DD5" s="1">
        <f>IF($A5=0,INDEX(CHROME_CHAR,1,DD$2+1),IF($A5=39,INDEX(CHROME_CHAR,2,DD$2+1),IF(AND(DD205&gt;=1,DD205&lt;=6),INDEX(ATLAS_CHAR,(DD205-1)*26+$A5-INDEX(WIN_Y,DD205)+1,DD$2-INDEX(WIN_X,DD205)+1),IF(DD205=0,IF(AND(MOD(DD$2,4)=0,MOD($A5,2)=0),"·",""),""))))</f>
        <v/>
      </c>
      <c r="DE5" s="1">
        <f>IF($A5=0,INDEX(CHROME_CHAR,1,DE$2+1),IF($A5=39,INDEX(CHROME_CHAR,2,DE$2+1),IF(AND(DE205&gt;=1,DE205&lt;=6),INDEX(ATLAS_CHAR,(DE205-1)*26+$A5-INDEX(WIN_Y,DE205)+1,DE$2-INDEX(WIN_X,DE205)+1),IF(DE205=0,IF(AND(MOD(DE$2,4)=0,MOD($A5,2)=0),"·",""),""))))</f>
        <v/>
      </c>
      <c r="DF5" s="1">
        <f>IF($A5=0,INDEX(CHROME_CHAR,1,DF$2+1),IF($A5=39,INDEX(CHROME_CHAR,2,DF$2+1),IF(AND(DF205&gt;=1,DF205&lt;=6),INDEX(ATLAS_CHAR,(DF205-1)*26+$A5-INDEX(WIN_Y,DF205)+1,DF$2-INDEX(WIN_X,DF205)+1),IF(DF205=0,IF(AND(MOD(DF$2,4)=0,MOD($A5,2)=0),"·",""),""))))</f>
        <v/>
      </c>
      <c r="DG5" s="1">
        <f>IF($A5=0,INDEX(CHROME_CHAR,1,DG$2+1),IF($A5=39,INDEX(CHROME_CHAR,2,DG$2+1),IF(AND(DG205&gt;=1,DG205&lt;=6),INDEX(ATLAS_CHAR,(DG205-1)*26+$A5-INDEX(WIN_Y,DG205)+1,DG$2-INDEX(WIN_X,DG205)+1),IF(DG205=0,IF(AND(MOD(DG$2,4)=0,MOD($A5,2)=0),"·",""),""))))</f>
        <v/>
      </c>
      <c r="DH5" s="1">
        <f>IF($A5=0,INDEX(CHROME_CHAR,1,DH$2+1),IF($A5=39,INDEX(CHROME_CHAR,2,DH$2+1),IF(AND(DH205&gt;=1,DH205&lt;=6),INDEX(ATLAS_CHAR,(DH205-1)*26+$A5-INDEX(WIN_Y,DH205)+1,DH$2-INDEX(WIN_X,DH205)+1),IF(DH205=0,IF(AND(MOD(DH$2,4)=0,MOD($A5,2)=0),"·",""),""))))</f>
        <v/>
      </c>
      <c r="DI5" s="1">
        <f>IF($A5=0,INDEX(CHROME_CHAR,1,DI$2+1),IF($A5=39,INDEX(CHROME_CHAR,2,DI$2+1),IF(AND(DI205&gt;=1,DI205&lt;=6),INDEX(ATLAS_CHAR,(DI205-1)*26+$A5-INDEX(WIN_Y,DI205)+1,DI$2-INDEX(WIN_X,DI205)+1),IF(DI205=0,IF(AND(MOD(DI$2,4)=0,MOD($A5,2)=0),"·",""),""))))</f>
        <v/>
      </c>
      <c r="DJ5" s="1">
        <f>IF($A5=0,INDEX(CHROME_CHAR,1,DJ$2+1),IF($A5=39,INDEX(CHROME_CHAR,2,DJ$2+1),IF(AND(DJ205&gt;=1,DJ205&lt;=6),INDEX(ATLAS_CHAR,(DJ205-1)*26+$A5-INDEX(WIN_Y,DJ205)+1,DJ$2-INDEX(WIN_X,DJ205)+1),IF(DJ205=0,IF(AND(MOD(DJ$2,4)=0,MOD($A5,2)=0),"·",""),""))))</f>
        <v/>
      </c>
      <c r="DK5" s="1">
        <f>IF($A5=0,INDEX(CHROME_CHAR,1,DK$2+1),IF($A5=39,INDEX(CHROME_CHAR,2,DK$2+1),IF(AND(DK205&gt;=1,DK205&lt;=6),INDEX(ATLAS_CHAR,(DK205-1)*26+$A5-INDEX(WIN_Y,DK205)+1,DK$2-INDEX(WIN_X,DK205)+1),IF(DK205=0,IF(AND(MOD(DK$2,4)=0,MOD($A5,2)=0),"·",""),""))))</f>
        <v/>
      </c>
      <c r="DL5" s="1">
        <f>IF($A5=0,INDEX(CHROME_CHAR,1,DL$2+1),IF($A5=39,INDEX(CHROME_CHAR,2,DL$2+1),IF(AND(DL205&gt;=1,DL205&lt;=6),INDEX(ATLAS_CHAR,(DL205-1)*26+$A5-INDEX(WIN_Y,DL205)+1,DL$2-INDEX(WIN_X,DL205)+1),IF(DL205=0,IF(AND(MOD(DL$2,4)=0,MOD($A5,2)=0),"·",""),""))))</f>
        <v/>
      </c>
      <c r="DM5" s="1">
        <f>IF($A5=0,INDEX(CHROME_CHAR,1,DM$2+1),IF($A5=39,INDEX(CHROME_CHAR,2,DM$2+1),IF(AND(DM205&gt;=1,DM205&lt;=6),INDEX(ATLAS_CHAR,(DM205-1)*26+$A5-INDEX(WIN_Y,DM205)+1,DM$2-INDEX(WIN_X,DM205)+1),IF(DM205=0,IF(AND(MOD(DM$2,4)=0,MOD($A5,2)=0),"·",""),""))))</f>
        <v/>
      </c>
      <c r="DN5" s="1">
        <f>IF($A5=0,INDEX(CHROME_CHAR,1,DN$2+1),IF($A5=39,INDEX(CHROME_CHAR,2,DN$2+1),IF(AND(DN205&gt;=1,DN205&lt;=6),INDEX(ATLAS_CHAR,(DN205-1)*26+$A5-INDEX(WIN_Y,DN205)+1,DN$2-INDEX(WIN_X,DN205)+1),IF(DN205=0,IF(AND(MOD(DN$2,4)=0,MOD($A5,2)=0),"·",""),""))))</f>
        <v/>
      </c>
      <c r="DO5" s="1">
        <f>IF($A5=0,INDEX(CHROME_CHAR,1,DO$2+1),IF($A5=39,INDEX(CHROME_CHAR,2,DO$2+1),IF(AND(DO205&gt;=1,DO205&lt;=6),INDEX(ATLAS_CHAR,(DO205-1)*26+$A5-INDEX(WIN_Y,DO205)+1,DO$2-INDEX(WIN_X,DO205)+1),IF(DO205=0,IF(AND(MOD(DO$2,4)=0,MOD($A5,2)=0),"·",""),""))))</f>
        <v/>
      </c>
    </row>
    <row r="6" ht="12.75" customHeight="1">
      <c r="A6" t="n">
        <v>3</v>
      </c>
      <c r="B6" s="1">
        <f>IF($A6=0,INDEX(CHROME_CHAR,1,B$2+1),IF($A6=39,INDEX(CHROME_CHAR,2,B$2+1),IF(AND(B206&gt;=1,B206&lt;=6),INDEX(ATLAS_CHAR,(B206-1)*26+$A6-INDEX(WIN_Y,B206)+1,B$2-INDEX(WIN_X,B206)+1),IF(B206=0,IF(AND(MOD(B$2,4)=0,MOD($A6,2)=0),"·",""),""))))</f>
        <v/>
      </c>
      <c r="C6" s="1">
        <f>IF($A6=0,INDEX(CHROME_CHAR,1,C$2+1),IF($A6=39,INDEX(CHROME_CHAR,2,C$2+1),IF(AND(C206&gt;=1,C206&lt;=6),INDEX(ATLAS_CHAR,(C206-1)*26+$A6-INDEX(WIN_Y,C206)+1,C$2-INDEX(WIN_X,C206)+1),IF(C206=0,IF(AND(MOD(C$2,4)=0,MOD($A6,2)=0),"·",""),""))))</f>
        <v/>
      </c>
      <c r="D6" s="1">
        <f>IF($A6=0,INDEX(CHROME_CHAR,1,D$2+1),IF($A6=39,INDEX(CHROME_CHAR,2,D$2+1),IF(AND(D206&gt;=1,D206&lt;=6),INDEX(ATLAS_CHAR,(D206-1)*26+$A6-INDEX(WIN_Y,D206)+1,D$2-INDEX(WIN_X,D206)+1),IF(D206=0,IF(AND(MOD(D$2,4)=0,MOD($A6,2)=0),"·",""),""))))</f>
        <v/>
      </c>
      <c r="E6" s="1">
        <f>IF($A6=0,INDEX(CHROME_CHAR,1,E$2+1),IF($A6=39,INDEX(CHROME_CHAR,2,E$2+1),IF(AND(E206&gt;=1,E206&lt;=6),INDEX(ATLAS_CHAR,(E206-1)*26+$A6-INDEX(WIN_Y,E206)+1,E$2-INDEX(WIN_X,E206)+1),IF(E206=0,IF(AND(MOD(E$2,4)=0,MOD($A6,2)=0),"·",""),""))))</f>
        <v/>
      </c>
      <c r="F6" s="1">
        <f>IF($A6=0,INDEX(CHROME_CHAR,1,F$2+1),IF($A6=39,INDEX(CHROME_CHAR,2,F$2+1),IF(AND(F206&gt;=1,F206&lt;=6),INDEX(ATLAS_CHAR,(F206-1)*26+$A6-INDEX(WIN_Y,F206)+1,F$2-INDEX(WIN_X,F206)+1),IF(F206=0,IF(AND(MOD(F$2,4)=0,MOD($A6,2)=0),"·",""),""))))</f>
        <v/>
      </c>
      <c r="G6" s="1">
        <f>IF($A6=0,INDEX(CHROME_CHAR,1,G$2+1),IF($A6=39,INDEX(CHROME_CHAR,2,G$2+1),IF(AND(G206&gt;=1,G206&lt;=6),INDEX(ATLAS_CHAR,(G206-1)*26+$A6-INDEX(WIN_Y,G206)+1,G$2-INDEX(WIN_X,G206)+1),IF(G206=0,IF(AND(MOD(G$2,4)=0,MOD($A6,2)=0),"·",""),""))))</f>
        <v/>
      </c>
      <c r="H6" s="1">
        <f>IF($A6=0,INDEX(CHROME_CHAR,1,H$2+1),IF($A6=39,INDEX(CHROME_CHAR,2,H$2+1),IF(AND(H206&gt;=1,H206&lt;=6),INDEX(ATLAS_CHAR,(H206-1)*26+$A6-INDEX(WIN_Y,H206)+1,H$2-INDEX(WIN_X,H206)+1),IF(H206=0,IF(AND(MOD(H$2,4)=0,MOD($A6,2)=0),"·",""),""))))</f>
        <v/>
      </c>
      <c r="I6" s="1">
        <f>IF($A6=0,INDEX(CHROME_CHAR,1,I$2+1),IF($A6=39,INDEX(CHROME_CHAR,2,I$2+1),IF(AND(I206&gt;=1,I206&lt;=6),INDEX(ATLAS_CHAR,(I206-1)*26+$A6-INDEX(WIN_Y,I206)+1,I$2-INDEX(WIN_X,I206)+1),IF(I206=0,IF(AND(MOD(I$2,4)=0,MOD($A6,2)=0),"·",""),""))))</f>
        <v/>
      </c>
      <c r="J6" s="1">
        <f>IF($A6=0,INDEX(CHROME_CHAR,1,J$2+1),IF($A6=39,INDEX(CHROME_CHAR,2,J$2+1),IF(AND(J206&gt;=1,J206&lt;=6),INDEX(ATLAS_CHAR,(J206-1)*26+$A6-INDEX(WIN_Y,J206)+1,J$2-INDEX(WIN_X,J206)+1),IF(J206=0,IF(AND(MOD(J$2,4)=0,MOD($A6,2)=0),"·",""),""))))</f>
        <v/>
      </c>
      <c r="K6" s="1">
        <f>IF($A6=0,INDEX(CHROME_CHAR,1,K$2+1),IF($A6=39,INDEX(CHROME_CHAR,2,K$2+1),IF(AND(K206&gt;=1,K206&lt;=6),INDEX(ATLAS_CHAR,(K206-1)*26+$A6-INDEX(WIN_Y,K206)+1,K$2-INDEX(WIN_X,K206)+1),IF(K206=0,IF(AND(MOD(K$2,4)=0,MOD($A6,2)=0),"·",""),""))))</f>
        <v/>
      </c>
      <c r="L6" s="1">
        <f>IF($A6=0,INDEX(CHROME_CHAR,1,L$2+1),IF($A6=39,INDEX(CHROME_CHAR,2,L$2+1),IF(AND(L206&gt;=1,L206&lt;=6),INDEX(ATLAS_CHAR,(L206-1)*26+$A6-INDEX(WIN_Y,L206)+1,L$2-INDEX(WIN_X,L206)+1),IF(L206=0,IF(AND(MOD(L$2,4)=0,MOD($A6,2)=0),"·",""),""))))</f>
        <v/>
      </c>
      <c r="M6" s="1">
        <f>IF($A6=0,INDEX(CHROME_CHAR,1,M$2+1),IF($A6=39,INDEX(CHROME_CHAR,2,M$2+1),IF(AND(M206&gt;=1,M206&lt;=6),INDEX(ATLAS_CHAR,(M206-1)*26+$A6-INDEX(WIN_Y,M206)+1,M$2-INDEX(WIN_X,M206)+1),IF(M206=0,IF(AND(MOD(M$2,4)=0,MOD($A6,2)=0),"·",""),""))))</f>
        <v/>
      </c>
      <c r="N6" s="1">
        <f>IF($A6=0,INDEX(CHROME_CHAR,1,N$2+1),IF($A6=39,INDEX(CHROME_CHAR,2,N$2+1),IF(AND(N206&gt;=1,N206&lt;=6),INDEX(ATLAS_CHAR,(N206-1)*26+$A6-INDEX(WIN_Y,N206)+1,N$2-INDEX(WIN_X,N206)+1),IF(N206=0,IF(AND(MOD(N$2,4)=0,MOD($A6,2)=0),"·",""),""))))</f>
        <v/>
      </c>
      <c r="O6" s="1">
        <f>IF($A6=0,INDEX(CHROME_CHAR,1,O$2+1),IF($A6=39,INDEX(CHROME_CHAR,2,O$2+1),IF(AND(O206&gt;=1,O206&lt;=6),INDEX(ATLAS_CHAR,(O206-1)*26+$A6-INDEX(WIN_Y,O206)+1,O$2-INDEX(WIN_X,O206)+1),IF(O206=0,IF(AND(MOD(O$2,4)=0,MOD($A6,2)=0),"·",""),""))))</f>
        <v/>
      </c>
      <c r="P6" s="1">
        <f>IF($A6=0,INDEX(CHROME_CHAR,1,P$2+1),IF($A6=39,INDEX(CHROME_CHAR,2,P$2+1),IF(AND(P206&gt;=1,P206&lt;=6),INDEX(ATLAS_CHAR,(P206-1)*26+$A6-INDEX(WIN_Y,P206)+1,P$2-INDEX(WIN_X,P206)+1),IF(P206=0,IF(AND(MOD(P$2,4)=0,MOD($A6,2)=0),"·",""),""))))</f>
        <v/>
      </c>
      <c r="Q6" s="1">
        <f>IF($A6=0,INDEX(CHROME_CHAR,1,Q$2+1),IF($A6=39,INDEX(CHROME_CHAR,2,Q$2+1),IF(AND(Q206&gt;=1,Q206&lt;=6),INDEX(ATLAS_CHAR,(Q206-1)*26+$A6-INDEX(WIN_Y,Q206)+1,Q$2-INDEX(WIN_X,Q206)+1),IF(Q206=0,IF(AND(MOD(Q$2,4)=0,MOD($A6,2)=0),"·",""),""))))</f>
        <v/>
      </c>
      <c r="R6" s="1">
        <f>IF($A6=0,INDEX(CHROME_CHAR,1,R$2+1),IF($A6=39,INDEX(CHROME_CHAR,2,R$2+1),IF(AND(R206&gt;=1,R206&lt;=6),INDEX(ATLAS_CHAR,(R206-1)*26+$A6-INDEX(WIN_Y,R206)+1,R$2-INDEX(WIN_X,R206)+1),IF(R206=0,IF(AND(MOD(R$2,4)=0,MOD($A6,2)=0),"·",""),""))))</f>
        <v/>
      </c>
      <c r="S6" s="1">
        <f>IF($A6=0,INDEX(CHROME_CHAR,1,S$2+1),IF($A6=39,INDEX(CHROME_CHAR,2,S$2+1),IF(AND(S206&gt;=1,S206&lt;=6),INDEX(ATLAS_CHAR,(S206-1)*26+$A6-INDEX(WIN_Y,S206)+1,S$2-INDEX(WIN_X,S206)+1),IF(S206=0,IF(AND(MOD(S$2,4)=0,MOD($A6,2)=0),"·",""),""))))</f>
        <v/>
      </c>
      <c r="T6" s="1">
        <f>IF($A6=0,INDEX(CHROME_CHAR,1,T$2+1),IF($A6=39,INDEX(CHROME_CHAR,2,T$2+1),IF(AND(T206&gt;=1,T206&lt;=6),INDEX(ATLAS_CHAR,(T206-1)*26+$A6-INDEX(WIN_Y,T206)+1,T$2-INDEX(WIN_X,T206)+1),IF(T206=0,IF(AND(MOD(T$2,4)=0,MOD($A6,2)=0),"·",""),""))))</f>
        <v/>
      </c>
      <c r="U6" s="1">
        <f>IF($A6=0,INDEX(CHROME_CHAR,1,U$2+1),IF($A6=39,INDEX(CHROME_CHAR,2,U$2+1),IF(AND(U206&gt;=1,U206&lt;=6),INDEX(ATLAS_CHAR,(U206-1)*26+$A6-INDEX(WIN_Y,U206)+1,U$2-INDEX(WIN_X,U206)+1),IF(U206=0,IF(AND(MOD(U$2,4)=0,MOD($A6,2)=0),"·",""),""))))</f>
        <v/>
      </c>
      <c r="V6" s="1">
        <f>IF($A6=0,INDEX(CHROME_CHAR,1,V$2+1),IF($A6=39,INDEX(CHROME_CHAR,2,V$2+1),IF(AND(V206&gt;=1,V206&lt;=6),INDEX(ATLAS_CHAR,(V206-1)*26+$A6-INDEX(WIN_Y,V206)+1,V$2-INDEX(WIN_X,V206)+1),IF(V206=0,IF(AND(MOD(V$2,4)=0,MOD($A6,2)=0),"·",""),""))))</f>
        <v/>
      </c>
      <c r="W6" s="1">
        <f>IF($A6=0,INDEX(CHROME_CHAR,1,W$2+1),IF($A6=39,INDEX(CHROME_CHAR,2,W$2+1),IF(AND(W206&gt;=1,W206&lt;=6),INDEX(ATLAS_CHAR,(W206-1)*26+$A6-INDEX(WIN_Y,W206)+1,W$2-INDEX(WIN_X,W206)+1),IF(W206=0,IF(AND(MOD(W$2,4)=0,MOD($A6,2)=0),"·",""),""))))</f>
        <v/>
      </c>
      <c r="X6" s="1">
        <f>IF($A6=0,INDEX(CHROME_CHAR,1,X$2+1),IF($A6=39,INDEX(CHROME_CHAR,2,X$2+1),IF(AND(X206&gt;=1,X206&lt;=6),INDEX(ATLAS_CHAR,(X206-1)*26+$A6-INDEX(WIN_Y,X206)+1,X$2-INDEX(WIN_X,X206)+1),IF(X206=0,IF(AND(MOD(X$2,4)=0,MOD($A6,2)=0),"·",""),""))))</f>
        <v/>
      </c>
      <c r="Y6" s="1">
        <f>IF($A6=0,INDEX(CHROME_CHAR,1,Y$2+1),IF($A6=39,INDEX(CHROME_CHAR,2,Y$2+1),IF(AND(Y206&gt;=1,Y206&lt;=6),INDEX(ATLAS_CHAR,(Y206-1)*26+$A6-INDEX(WIN_Y,Y206)+1,Y$2-INDEX(WIN_X,Y206)+1),IF(Y206=0,IF(AND(MOD(Y$2,4)=0,MOD($A6,2)=0),"·",""),""))))</f>
        <v/>
      </c>
      <c r="Z6" s="1">
        <f>IF($A6=0,INDEX(CHROME_CHAR,1,Z$2+1),IF($A6=39,INDEX(CHROME_CHAR,2,Z$2+1),IF(AND(Z206&gt;=1,Z206&lt;=6),INDEX(ATLAS_CHAR,(Z206-1)*26+$A6-INDEX(WIN_Y,Z206)+1,Z$2-INDEX(WIN_X,Z206)+1),IF(Z206=0,IF(AND(MOD(Z$2,4)=0,MOD($A6,2)=0),"·",""),""))))</f>
        <v/>
      </c>
      <c r="AA6" s="1">
        <f>IF($A6=0,INDEX(CHROME_CHAR,1,AA$2+1),IF($A6=39,INDEX(CHROME_CHAR,2,AA$2+1),IF(AND(AA206&gt;=1,AA206&lt;=6),INDEX(ATLAS_CHAR,(AA206-1)*26+$A6-INDEX(WIN_Y,AA206)+1,AA$2-INDEX(WIN_X,AA206)+1),IF(AA206=0,IF(AND(MOD(AA$2,4)=0,MOD($A6,2)=0),"·",""),""))))</f>
        <v/>
      </c>
      <c r="AB6" s="1">
        <f>IF($A6=0,INDEX(CHROME_CHAR,1,AB$2+1),IF($A6=39,INDEX(CHROME_CHAR,2,AB$2+1),IF(AND(AB206&gt;=1,AB206&lt;=6),INDEX(ATLAS_CHAR,(AB206-1)*26+$A6-INDEX(WIN_Y,AB206)+1,AB$2-INDEX(WIN_X,AB206)+1),IF(AB206=0,IF(AND(MOD(AB$2,4)=0,MOD($A6,2)=0),"·",""),""))))</f>
        <v/>
      </c>
      <c r="AC6" s="1">
        <f>IF($A6=0,INDEX(CHROME_CHAR,1,AC$2+1),IF($A6=39,INDEX(CHROME_CHAR,2,AC$2+1),IF(AND(AC206&gt;=1,AC206&lt;=6),INDEX(ATLAS_CHAR,(AC206-1)*26+$A6-INDEX(WIN_Y,AC206)+1,AC$2-INDEX(WIN_X,AC206)+1),IF(AC206=0,IF(AND(MOD(AC$2,4)=0,MOD($A6,2)=0),"·",""),""))))</f>
        <v/>
      </c>
      <c r="AD6" s="1">
        <f>IF($A6=0,INDEX(CHROME_CHAR,1,AD$2+1),IF($A6=39,INDEX(CHROME_CHAR,2,AD$2+1),IF(AND(AD206&gt;=1,AD206&lt;=6),INDEX(ATLAS_CHAR,(AD206-1)*26+$A6-INDEX(WIN_Y,AD206)+1,AD$2-INDEX(WIN_X,AD206)+1),IF(AD206=0,IF(AND(MOD(AD$2,4)=0,MOD($A6,2)=0),"·",""),""))))</f>
        <v/>
      </c>
      <c r="AE6" s="1">
        <f>IF($A6=0,INDEX(CHROME_CHAR,1,AE$2+1),IF($A6=39,INDEX(CHROME_CHAR,2,AE$2+1),IF(AND(AE206&gt;=1,AE206&lt;=6),INDEX(ATLAS_CHAR,(AE206-1)*26+$A6-INDEX(WIN_Y,AE206)+1,AE$2-INDEX(WIN_X,AE206)+1),IF(AE206=0,IF(AND(MOD(AE$2,4)=0,MOD($A6,2)=0),"·",""),""))))</f>
        <v/>
      </c>
      <c r="AF6" s="1">
        <f>IF($A6=0,INDEX(CHROME_CHAR,1,AF$2+1),IF($A6=39,INDEX(CHROME_CHAR,2,AF$2+1),IF(AND(AF206&gt;=1,AF206&lt;=6),INDEX(ATLAS_CHAR,(AF206-1)*26+$A6-INDEX(WIN_Y,AF206)+1,AF$2-INDEX(WIN_X,AF206)+1),IF(AF206=0,IF(AND(MOD(AF$2,4)=0,MOD($A6,2)=0),"·",""),""))))</f>
        <v/>
      </c>
      <c r="AG6" s="1">
        <f>IF($A6=0,INDEX(CHROME_CHAR,1,AG$2+1),IF($A6=39,INDEX(CHROME_CHAR,2,AG$2+1),IF(AND(AG206&gt;=1,AG206&lt;=6),INDEX(ATLAS_CHAR,(AG206-1)*26+$A6-INDEX(WIN_Y,AG206)+1,AG$2-INDEX(WIN_X,AG206)+1),IF(AG206=0,IF(AND(MOD(AG$2,4)=0,MOD($A6,2)=0),"·",""),""))))</f>
        <v/>
      </c>
      <c r="AH6" s="1">
        <f>IF($A6=0,INDEX(CHROME_CHAR,1,AH$2+1),IF($A6=39,INDEX(CHROME_CHAR,2,AH$2+1),IF(AND(AH206&gt;=1,AH206&lt;=6),INDEX(ATLAS_CHAR,(AH206-1)*26+$A6-INDEX(WIN_Y,AH206)+1,AH$2-INDEX(WIN_X,AH206)+1),IF(AH206=0,IF(AND(MOD(AH$2,4)=0,MOD($A6,2)=0),"·",""),""))))</f>
        <v/>
      </c>
      <c r="AI6" s="1">
        <f>IF($A6=0,INDEX(CHROME_CHAR,1,AI$2+1),IF($A6=39,INDEX(CHROME_CHAR,2,AI$2+1),IF(AND(AI206&gt;=1,AI206&lt;=6),INDEX(ATLAS_CHAR,(AI206-1)*26+$A6-INDEX(WIN_Y,AI206)+1,AI$2-INDEX(WIN_X,AI206)+1),IF(AI206=0,IF(AND(MOD(AI$2,4)=0,MOD($A6,2)=0),"·",""),""))))</f>
        <v/>
      </c>
      <c r="AJ6" s="1">
        <f>IF($A6=0,INDEX(CHROME_CHAR,1,AJ$2+1),IF($A6=39,INDEX(CHROME_CHAR,2,AJ$2+1),IF(AND(AJ206&gt;=1,AJ206&lt;=6),INDEX(ATLAS_CHAR,(AJ206-1)*26+$A6-INDEX(WIN_Y,AJ206)+1,AJ$2-INDEX(WIN_X,AJ206)+1),IF(AJ206=0,IF(AND(MOD(AJ$2,4)=0,MOD($A6,2)=0),"·",""),""))))</f>
        <v/>
      </c>
      <c r="AK6" s="1">
        <f>IF($A6=0,INDEX(CHROME_CHAR,1,AK$2+1),IF($A6=39,INDEX(CHROME_CHAR,2,AK$2+1),IF(AND(AK206&gt;=1,AK206&lt;=6),INDEX(ATLAS_CHAR,(AK206-1)*26+$A6-INDEX(WIN_Y,AK206)+1,AK$2-INDEX(WIN_X,AK206)+1),IF(AK206=0,IF(AND(MOD(AK$2,4)=0,MOD($A6,2)=0),"·",""),""))))</f>
        <v/>
      </c>
      <c r="AL6" s="1">
        <f>IF($A6=0,INDEX(CHROME_CHAR,1,AL$2+1),IF($A6=39,INDEX(CHROME_CHAR,2,AL$2+1),IF(AND(AL206&gt;=1,AL206&lt;=6),INDEX(ATLAS_CHAR,(AL206-1)*26+$A6-INDEX(WIN_Y,AL206)+1,AL$2-INDEX(WIN_X,AL206)+1),IF(AL206=0,IF(AND(MOD(AL$2,4)=0,MOD($A6,2)=0),"·",""),""))))</f>
        <v/>
      </c>
      <c r="AM6" s="1">
        <f>IF($A6=0,INDEX(CHROME_CHAR,1,AM$2+1),IF($A6=39,INDEX(CHROME_CHAR,2,AM$2+1),IF(AND(AM206&gt;=1,AM206&lt;=6),INDEX(ATLAS_CHAR,(AM206-1)*26+$A6-INDEX(WIN_Y,AM206)+1,AM$2-INDEX(WIN_X,AM206)+1),IF(AM206=0,IF(AND(MOD(AM$2,4)=0,MOD($A6,2)=0),"·",""),""))))</f>
        <v/>
      </c>
      <c r="AN6" s="1">
        <f>IF($A6=0,INDEX(CHROME_CHAR,1,AN$2+1),IF($A6=39,INDEX(CHROME_CHAR,2,AN$2+1),IF(AND(AN206&gt;=1,AN206&lt;=6),INDEX(ATLAS_CHAR,(AN206-1)*26+$A6-INDEX(WIN_Y,AN206)+1,AN$2-INDEX(WIN_X,AN206)+1),IF(AN206=0,IF(AND(MOD(AN$2,4)=0,MOD($A6,2)=0),"·",""),""))))</f>
        <v/>
      </c>
      <c r="AO6" s="1">
        <f>IF($A6=0,INDEX(CHROME_CHAR,1,AO$2+1),IF($A6=39,INDEX(CHROME_CHAR,2,AO$2+1),IF(AND(AO206&gt;=1,AO206&lt;=6),INDEX(ATLAS_CHAR,(AO206-1)*26+$A6-INDEX(WIN_Y,AO206)+1,AO$2-INDEX(WIN_X,AO206)+1),IF(AO206=0,IF(AND(MOD(AO$2,4)=0,MOD($A6,2)=0),"·",""),""))))</f>
        <v/>
      </c>
      <c r="AP6" s="1">
        <f>IF($A6=0,INDEX(CHROME_CHAR,1,AP$2+1),IF($A6=39,INDEX(CHROME_CHAR,2,AP$2+1),IF(AND(AP206&gt;=1,AP206&lt;=6),INDEX(ATLAS_CHAR,(AP206-1)*26+$A6-INDEX(WIN_Y,AP206)+1,AP$2-INDEX(WIN_X,AP206)+1),IF(AP206=0,IF(AND(MOD(AP$2,4)=0,MOD($A6,2)=0),"·",""),""))))</f>
        <v/>
      </c>
      <c r="AQ6" s="1">
        <f>IF($A6=0,INDEX(CHROME_CHAR,1,AQ$2+1),IF($A6=39,INDEX(CHROME_CHAR,2,AQ$2+1),IF(AND(AQ206&gt;=1,AQ206&lt;=6),INDEX(ATLAS_CHAR,(AQ206-1)*26+$A6-INDEX(WIN_Y,AQ206)+1,AQ$2-INDEX(WIN_X,AQ206)+1),IF(AQ206=0,IF(AND(MOD(AQ$2,4)=0,MOD($A6,2)=0),"·",""),""))))</f>
        <v/>
      </c>
      <c r="AR6" s="1">
        <f>IF($A6=0,INDEX(CHROME_CHAR,1,AR$2+1),IF($A6=39,INDEX(CHROME_CHAR,2,AR$2+1),IF(AND(AR206&gt;=1,AR206&lt;=6),INDEX(ATLAS_CHAR,(AR206-1)*26+$A6-INDEX(WIN_Y,AR206)+1,AR$2-INDEX(WIN_X,AR206)+1),IF(AR206=0,IF(AND(MOD(AR$2,4)=0,MOD($A6,2)=0),"·",""),""))))</f>
        <v/>
      </c>
      <c r="AS6" s="1">
        <f>IF($A6=0,INDEX(CHROME_CHAR,1,AS$2+1),IF($A6=39,INDEX(CHROME_CHAR,2,AS$2+1),IF(AND(AS206&gt;=1,AS206&lt;=6),INDEX(ATLAS_CHAR,(AS206-1)*26+$A6-INDEX(WIN_Y,AS206)+1,AS$2-INDEX(WIN_X,AS206)+1),IF(AS206=0,IF(AND(MOD(AS$2,4)=0,MOD($A6,2)=0),"·",""),""))))</f>
        <v/>
      </c>
      <c r="AT6" s="1">
        <f>IF($A6=0,INDEX(CHROME_CHAR,1,AT$2+1),IF($A6=39,INDEX(CHROME_CHAR,2,AT$2+1),IF(AND(AT206&gt;=1,AT206&lt;=6),INDEX(ATLAS_CHAR,(AT206-1)*26+$A6-INDEX(WIN_Y,AT206)+1,AT$2-INDEX(WIN_X,AT206)+1),IF(AT206=0,IF(AND(MOD(AT$2,4)=0,MOD($A6,2)=0),"·",""),""))))</f>
        <v/>
      </c>
      <c r="AU6" s="1">
        <f>IF($A6=0,INDEX(CHROME_CHAR,1,AU$2+1),IF($A6=39,INDEX(CHROME_CHAR,2,AU$2+1),IF(AND(AU206&gt;=1,AU206&lt;=6),INDEX(ATLAS_CHAR,(AU206-1)*26+$A6-INDEX(WIN_Y,AU206)+1,AU$2-INDEX(WIN_X,AU206)+1),IF(AU206=0,IF(AND(MOD(AU$2,4)=0,MOD($A6,2)=0),"·",""),""))))</f>
        <v/>
      </c>
      <c r="AV6" s="1">
        <f>IF($A6=0,INDEX(CHROME_CHAR,1,AV$2+1),IF($A6=39,INDEX(CHROME_CHAR,2,AV$2+1),IF(AND(AV206&gt;=1,AV206&lt;=6),INDEX(ATLAS_CHAR,(AV206-1)*26+$A6-INDEX(WIN_Y,AV206)+1,AV$2-INDEX(WIN_X,AV206)+1),IF(AV206=0,IF(AND(MOD(AV$2,4)=0,MOD($A6,2)=0),"·",""),""))))</f>
        <v/>
      </c>
      <c r="AW6" s="1">
        <f>IF($A6=0,INDEX(CHROME_CHAR,1,AW$2+1),IF($A6=39,INDEX(CHROME_CHAR,2,AW$2+1),IF(AND(AW206&gt;=1,AW206&lt;=6),INDEX(ATLAS_CHAR,(AW206-1)*26+$A6-INDEX(WIN_Y,AW206)+1,AW$2-INDEX(WIN_X,AW206)+1),IF(AW206=0,IF(AND(MOD(AW$2,4)=0,MOD($A6,2)=0),"·",""),""))))</f>
        <v/>
      </c>
      <c r="AX6" s="1">
        <f>IF($A6=0,INDEX(CHROME_CHAR,1,AX$2+1),IF($A6=39,INDEX(CHROME_CHAR,2,AX$2+1),IF(AND(AX206&gt;=1,AX206&lt;=6),INDEX(ATLAS_CHAR,(AX206-1)*26+$A6-INDEX(WIN_Y,AX206)+1,AX$2-INDEX(WIN_X,AX206)+1),IF(AX206=0,IF(AND(MOD(AX$2,4)=0,MOD($A6,2)=0),"·",""),""))))</f>
        <v/>
      </c>
      <c r="AY6" s="1">
        <f>IF($A6=0,INDEX(CHROME_CHAR,1,AY$2+1),IF($A6=39,INDEX(CHROME_CHAR,2,AY$2+1),IF(AND(AY206&gt;=1,AY206&lt;=6),INDEX(ATLAS_CHAR,(AY206-1)*26+$A6-INDEX(WIN_Y,AY206)+1,AY$2-INDEX(WIN_X,AY206)+1),IF(AY206=0,IF(AND(MOD(AY$2,4)=0,MOD($A6,2)=0),"·",""),""))))</f>
        <v/>
      </c>
      <c r="AZ6" s="1">
        <f>IF($A6=0,INDEX(CHROME_CHAR,1,AZ$2+1),IF($A6=39,INDEX(CHROME_CHAR,2,AZ$2+1),IF(AND(AZ206&gt;=1,AZ206&lt;=6),INDEX(ATLAS_CHAR,(AZ206-1)*26+$A6-INDEX(WIN_Y,AZ206)+1,AZ$2-INDEX(WIN_X,AZ206)+1),IF(AZ206=0,IF(AND(MOD(AZ$2,4)=0,MOD($A6,2)=0),"·",""),""))))</f>
        <v/>
      </c>
      <c r="BA6" s="1">
        <f>IF($A6=0,INDEX(CHROME_CHAR,1,BA$2+1),IF($A6=39,INDEX(CHROME_CHAR,2,BA$2+1),IF(AND(BA206&gt;=1,BA206&lt;=6),INDEX(ATLAS_CHAR,(BA206-1)*26+$A6-INDEX(WIN_Y,BA206)+1,BA$2-INDEX(WIN_X,BA206)+1),IF(BA206=0,IF(AND(MOD(BA$2,4)=0,MOD($A6,2)=0),"·",""),""))))</f>
        <v/>
      </c>
      <c r="BB6" s="1">
        <f>IF($A6=0,INDEX(CHROME_CHAR,1,BB$2+1),IF($A6=39,INDEX(CHROME_CHAR,2,BB$2+1),IF(AND(BB206&gt;=1,BB206&lt;=6),INDEX(ATLAS_CHAR,(BB206-1)*26+$A6-INDEX(WIN_Y,BB206)+1,BB$2-INDEX(WIN_X,BB206)+1),IF(BB206=0,IF(AND(MOD(BB$2,4)=0,MOD($A6,2)=0),"·",""),""))))</f>
        <v/>
      </c>
      <c r="BC6" s="1">
        <f>IF($A6=0,INDEX(CHROME_CHAR,1,BC$2+1),IF($A6=39,INDEX(CHROME_CHAR,2,BC$2+1),IF(AND(BC206&gt;=1,BC206&lt;=6),INDEX(ATLAS_CHAR,(BC206-1)*26+$A6-INDEX(WIN_Y,BC206)+1,BC$2-INDEX(WIN_X,BC206)+1),IF(BC206=0,IF(AND(MOD(BC$2,4)=0,MOD($A6,2)=0),"·",""),""))))</f>
        <v/>
      </c>
      <c r="BD6" s="1">
        <f>IF($A6=0,INDEX(CHROME_CHAR,1,BD$2+1),IF($A6=39,INDEX(CHROME_CHAR,2,BD$2+1),IF(AND(BD206&gt;=1,BD206&lt;=6),INDEX(ATLAS_CHAR,(BD206-1)*26+$A6-INDEX(WIN_Y,BD206)+1,BD$2-INDEX(WIN_X,BD206)+1),IF(BD206=0,IF(AND(MOD(BD$2,4)=0,MOD($A6,2)=0),"·",""),""))))</f>
        <v/>
      </c>
      <c r="BE6" s="1">
        <f>IF($A6=0,INDEX(CHROME_CHAR,1,BE$2+1),IF($A6=39,INDEX(CHROME_CHAR,2,BE$2+1),IF(AND(BE206&gt;=1,BE206&lt;=6),INDEX(ATLAS_CHAR,(BE206-1)*26+$A6-INDEX(WIN_Y,BE206)+1,BE$2-INDEX(WIN_X,BE206)+1),IF(BE206=0,IF(AND(MOD(BE$2,4)=0,MOD($A6,2)=0),"·",""),""))))</f>
        <v/>
      </c>
      <c r="BF6" s="1">
        <f>IF($A6=0,INDEX(CHROME_CHAR,1,BF$2+1),IF($A6=39,INDEX(CHROME_CHAR,2,BF$2+1),IF(AND(BF206&gt;=1,BF206&lt;=6),INDEX(ATLAS_CHAR,(BF206-1)*26+$A6-INDEX(WIN_Y,BF206)+1,BF$2-INDEX(WIN_X,BF206)+1),IF(BF206=0,IF(AND(MOD(BF$2,4)=0,MOD($A6,2)=0),"·",""),""))))</f>
        <v/>
      </c>
      <c r="BG6" s="1">
        <f>IF($A6=0,INDEX(CHROME_CHAR,1,BG$2+1),IF($A6=39,INDEX(CHROME_CHAR,2,BG$2+1),IF(AND(BG206&gt;=1,BG206&lt;=6),INDEX(ATLAS_CHAR,(BG206-1)*26+$A6-INDEX(WIN_Y,BG206)+1,BG$2-INDEX(WIN_X,BG206)+1),IF(BG206=0,IF(AND(MOD(BG$2,4)=0,MOD($A6,2)=0),"·",""),""))))</f>
        <v/>
      </c>
      <c r="BH6" s="1">
        <f>IF($A6=0,INDEX(CHROME_CHAR,1,BH$2+1),IF($A6=39,INDEX(CHROME_CHAR,2,BH$2+1),IF(AND(BH206&gt;=1,BH206&lt;=6),INDEX(ATLAS_CHAR,(BH206-1)*26+$A6-INDEX(WIN_Y,BH206)+1,BH$2-INDEX(WIN_X,BH206)+1),IF(BH206=0,IF(AND(MOD(BH$2,4)=0,MOD($A6,2)=0),"·",""),""))))</f>
        <v/>
      </c>
      <c r="BI6" s="1">
        <f>IF($A6=0,INDEX(CHROME_CHAR,1,BI$2+1),IF($A6=39,INDEX(CHROME_CHAR,2,BI$2+1),IF(AND(BI206&gt;=1,BI206&lt;=6),INDEX(ATLAS_CHAR,(BI206-1)*26+$A6-INDEX(WIN_Y,BI206)+1,BI$2-INDEX(WIN_X,BI206)+1),IF(BI206=0,IF(AND(MOD(BI$2,4)=0,MOD($A6,2)=0),"·",""),""))))</f>
        <v/>
      </c>
      <c r="BJ6" s="1">
        <f>IF($A6=0,INDEX(CHROME_CHAR,1,BJ$2+1),IF($A6=39,INDEX(CHROME_CHAR,2,BJ$2+1),IF(AND(BJ206&gt;=1,BJ206&lt;=6),INDEX(ATLAS_CHAR,(BJ206-1)*26+$A6-INDEX(WIN_Y,BJ206)+1,BJ$2-INDEX(WIN_X,BJ206)+1),IF(BJ206=0,IF(AND(MOD(BJ$2,4)=0,MOD($A6,2)=0),"·",""),""))))</f>
        <v/>
      </c>
      <c r="BK6" s="1">
        <f>IF($A6=0,INDEX(CHROME_CHAR,1,BK$2+1),IF($A6=39,INDEX(CHROME_CHAR,2,BK$2+1),IF(AND(BK206&gt;=1,BK206&lt;=6),INDEX(ATLAS_CHAR,(BK206-1)*26+$A6-INDEX(WIN_Y,BK206)+1,BK$2-INDEX(WIN_X,BK206)+1),IF(BK206=0,IF(AND(MOD(BK$2,4)=0,MOD($A6,2)=0),"·",""),""))))</f>
        <v/>
      </c>
      <c r="BL6" s="1">
        <f>IF($A6=0,INDEX(CHROME_CHAR,1,BL$2+1),IF($A6=39,INDEX(CHROME_CHAR,2,BL$2+1),IF(AND(BL206&gt;=1,BL206&lt;=6),INDEX(ATLAS_CHAR,(BL206-1)*26+$A6-INDEX(WIN_Y,BL206)+1,BL$2-INDEX(WIN_X,BL206)+1),IF(BL206=0,IF(AND(MOD(BL$2,4)=0,MOD($A6,2)=0),"·",""),""))))</f>
        <v/>
      </c>
      <c r="BM6" s="1">
        <f>IF($A6=0,INDEX(CHROME_CHAR,1,BM$2+1),IF($A6=39,INDEX(CHROME_CHAR,2,BM$2+1),IF(AND(BM206&gt;=1,BM206&lt;=6),INDEX(ATLAS_CHAR,(BM206-1)*26+$A6-INDEX(WIN_Y,BM206)+1,BM$2-INDEX(WIN_X,BM206)+1),IF(BM206=0,IF(AND(MOD(BM$2,4)=0,MOD($A6,2)=0),"·",""),""))))</f>
        <v/>
      </c>
      <c r="BN6" s="1">
        <f>IF($A6=0,INDEX(CHROME_CHAR,1,BN$2+1),IF($A6=39,INDEX(CHROME_CHAR,2,BN$2+1),IF(AND(BN206&gt;=1,BN206&lt;=6),INDEX(ATLAS_CHAR,(BN206-1)*26+$A6-INDEX(WIN_Y,BN206)+1,BN$2-INDEX(WIN_X,BN206)+1),IF(BN206=0,IF(AND(MOD(BN$2,4)=0,MOD($A6,2)=0),"·",""),""))))</f>
        <v/>
      </c>
      <c r="BO6" s="1">
        <f>IF($A6=0,INDEX(CHROME_CHAR,1,BO$2+1),IF($A6=39,INDEX(CHROME_CHAR,2,BO$2+1),IF(AND(BO206&gt;=1,BO206&lt;=6),INDEX(ATLAS_CHAR,(BO206-1)*26+$A6-INDEX(WIN_Y,BO206)+1,BO$2-INDEX(WIN_X,BO206)+1),IF(BO206=0,IF(AND(MOD(BO$2,4)=0,MOD($A6,2)=0),"·",""),""))))</f>
        <v/>
      </c>
      <c r="BP6" s="1">
        <f>IF($A6=0,INDEX(CHROME_CHAR,1,BP$2+1),IF($A6=39,INDEX(CHROME_CHAR,2,BP$2+1),IF(AND(BP206&gt;=1,BP206&lt;=6),INDEX(ATLAS_CHAR,(BP206-1)*26+$A6-INDEX(WIN_Y,BP206)+1,BP$2-INDEX(WIN_X,BP206)+1),IF(BP206=0,IF(AND(MOD(BP$2,4)=0,MOD($A6,2)=0),"·",""),""))))</f>
        <v/>
      </c>
      <c r="BQ6" s="1">
        <f>IF($A6=0,INDEX(CHROME_CHAR,1,BQ$2+1),IF($A6=39,INDEX(CHROME_CHAR,2,BQ$2+1),IF(AND(BQ206&gt;=1,BQ206&lt;=6),INDEX(ATLAS_CHAR,(BQ206-1)*26+$A6-INDEX(WIN_Y,BQ206)+1,BQ$2-INDEX(WIN_X,BQ206)+1),IF(BQ206=0,IF(AND(MOD(BQ$2,4)=0,MOD($A6,2)=0),"·",""),""))))</f>
        <v/>
      </c>
      <c r="BR6" s="1">
        <f>IF($A6=0,INDEX(CHROME_CHAR,1,BR$2+1),IF($A6=39,INDEX(CHROME_CHAR,2,BR$2+1),IF(AND(BR206&gt;=1,BR206&lt;=6),INDEX(ATLAS_CHAR,(BR206-1)*26+$A6-INDEX(WIN_Y,BR206)+1,BR$2-INDEX(WIN_X,BR206)+1),IF(BR206=0,IF(AND(MOD(BR$2,4)=0,MOD($A6,2)=0),"·",""),""))))</f>
        <v/>
      </c>
      <c r="BS6" s="1">
        <f>IF($A6=0,INDEX(CHROME_CHAR,1,BS$2+1),IF($A6=39,INDEX(CHROME_CHAR,2,BS$2+1),IF(AND(BS206&gt;=1,BS206&lt;=6),INDEX(ATLAS_CHAR,(BS206-1)*26+$A6-INDEX(WIN_Y,BS206)+1,BS$2-INDEX(WIN_X,BS206)+1),IF(BS206=0,IF(AND(MOD(BS$2,4)=0,MOD($A6,2)=0),"·",""),""))))</f>
        <v/>
      </c>
      <c r="BT6" s="1">
        <f>IF($A6=0,INDEX(CHROME_CHAR,1,BT$2+1),IF($A6=39,INDEX(CHROME_CHAR,2,BT$2+1),IF(AND(BT206&gt;=1,BT206&lt;=6),INDEX(ATLAS_CHAR,(BT206-1)*26+$A6-INDEX(WIN_Y,BT206)+1,BT$2-INDEX(WIN_X,BT206)+1),IF(BT206=0,IF(AND(MOD(BT$2,4)=0,MOD($A6,2)=0),"·",""),""))))</f>
        <v/>
      </c>
      <c r="BU6" s="1">
        <f>IF($A6=0,INDEX(CHROME_CHAR,1,BU$2+1),IF($A6=39,INDEX(CHROME_CHAR,2,BU$2+1),IF(AND(BU206&gt;=1,BU206&lt;=6),INDEX(ATLAS_CHAR,(BU206-1)*26+$A6-INDEX(WIN_Y,BU206)+1,BU$2-INDEX(WIN_X,BU206)+1),IF(BU206=0,IF(AND(MOD(BU$2,4)=0,MOD($A6,2)=0),"·",""),""))))</f>
        <v/>
      </c>
      <c r="BV6" s="1">
        <f>IF($A6=0,INDEX(CHROME_CHAR,1,BV$2+1),IF($A6=39,INDEX(CHROME_CHAR,2,BV$2+1),IF(AND(BV206&gt;=1,BV206&lt;=6),INDEX(ATLAS_CHAR,(BV206-1)*26+$A6-INDEX(WIN_Y,BV206)+1,BV$2-INDEX(WIN_X,BV206)+1),IF(BV206=0,IF(AND(MOD(BV$2,4)=0,MOD($A6,2)=0),"·",""),""))))</f>
        <v/>
      </c>
      <c r="BW6" s="1">
        <f>IF($A6=0,INDEX(CHROME_CHAR,1,BW$2+1),IF($A6=39,INDEX(CHROME_CHAR,2,BW$2+1),IF(AND(BW206&gt;=1,BW206&lt;=6),INDEX(ATLAS_CHAR,(BW206-1)*26+$A6-INDEX(WIN_Y,BW206)+1,BW$2-INDEX(WIN_X,BW206)+1),IF(BW206=0,IF(AND(MOD(BW$2,4)=0,MOD($A6,2)=0),"·",""),""))))</f>
        <v/>
      </c>
      <c r="BX6" s="1">
        <f>IF($A6=0,INDEX(CHROME_CHAR,1,BX$2+1),IF($A6=39,INDEX(CHROME_CHAR,2,BX$2+1),IF(AND(BX206&gt;=1,BX206&lt;=6),INDEX(ATLAS_CHAR,(BX206-1)*26+$A6-INDEX(WIN_Y,BX206)+1,BX$2-INDEX(WIN_X,BX206)+1),IF(BX206=0,IF(AND(MOD(BX$2,4)=0,MOD($A6,2)=0),"·",""),""))))</f>
        <v/>
      </c>
      <c r="BY6" s="1">
        <f>IF($A6=0,INDEX(CHROME_CHAR,1,BY$2+1),IF($A6=39,INDEX(CHROME_CHAR,2,BY$2+1),IF(AND(BY206&gt;=1,BY206&lt;=6),INDEX(ATLAS_CHAR,(BY206-1)*26+$A6-INDEX(WIN_Y,BY206)+1,BY$2-INDEX(WIN_X,BY206)+1),IF(BY206=0,IF(AND(MOD(BY$2,4)=0,MOD($A6,2)=0),"·",""),""))))</f>
        <v/>
      </c>
      <c r="BZ6" s="1">
        <f>IF($A6=0,INDEX(CHROME_CHAR,1,BZ$2+1),IF($A6=39,INDEX(CHROME_CHAR,2,BZ$2+1),IF(AND(BZ206&gt;=1,BZ206&lt;=6),INDEX(ATLAS_CHAR,(BZ206-1)*26+$A6-INDEX(WIN_Y,BZ206)+1,BZ$2-INDEX(WIN_X,BZ206)+1),IF(BZ206=0,IF(AND(MOD(BZ$2,4)=0,MOD($A6,2)=0),"·",""),""))))</f>
        <v/>
      </c>
      <c r="CA6" s="1">
        <f>IF($A6=0,INDEX(CHROME_CHAR,1,CA$2+1),IF($A6=39,INDEX(CHROME_CHAR,2,CA$2+1),IF(AND(CA206&gt;=1,CA206&lt;=6),INDEX(ATLAS_CHAR,(CA206-1)*26+$A6-INDEX(WIN_Y,CA206)+1,CA$2-INDEX(WIN_X,CA206)+1),IF(CA206=0,IF(AND(MOD(CA$2,4)=0,MOD($A6,2)=0),"·",""),""))))</f>
        <v/>
      </c>
      <c r="CB6" s="1">
        <f>IF($A6=0,INDEX(CHROME_CHAR,1,CB$2+1),IF($A6=39,INDEX(CHROME_CHAR,2,CB$2+1),IF(AND(CB206&gt;=1,CB206&lt;=6),INDEX(ATLAS_CHAR,(CB206-1)*26+$A6-INDEX(WIN_Y,CB206)+1,CB$2-INDEX(WIN_X,CB206)+1),IF(CB206=0,IF(AND(MOD(CB$2,4)=0,MOD($A6,2)=0),"·",""),""))))</f>
        <v/>
      </c>
      <c r="CC6" s="1">
        <f>IF($A6=0,INDEX(CHROME_CHAR,1,CC$2+1),IF($A6=39,INDEX(CHROME_CHAR,2,CC$2+1),IF(AND(CC206&gt;=1,CC206&lt;=6),INDEX(ATLAS_CHAR,(CC206-1)*26+$A6-INDEX(WIN_Y,CC206)+1,CC$2-INDEX(WIN_X,CC206)+1),IF(CC206=0,IF(AND(MOD(CC$2,4)=0,MOD($A6,2)=0),"·",""),""))))</f>
        <v/>
      </c>
      <c r="CD6" s="1">
        <f>IF($A6=0,INDEX(CHROME_CHAR,1,CD$2+1),IF($A6=39,INDEX(CHROME_CHAR,2,CD$2+1),IF(AND(CD206&gt;=1,CD206&lt;=6),INDEX(ATLAS_CHAR,(CD206-1)*26+$A6-INDEX(WIN_Y,CD206)+1,CD$2-INDEX(WIN_X,CD206)+1),IF(CD206=0,IF(AND(MOD(CD$2,4)=0,MOD($A6,2)=0),"·",""),""))))</f>
        <v/>
      </c>
      <c r="CE6" s="1">
        <f>IF($A6=0,INDEX(CHROME_CHAR,1,CE$2+1),IF($A6=39,INDEX(CHROME_CHAR,2,CE$2+1),IF(AND(CE206&gt;=1,CE206&lt;=6),INDEX(ATLAS_CHAR,(CE206-1)*26+$A6-INDEX(WIN_Y,CE206)+1,CE$2-INDEX(WIN_X,CE206)+1),IF(CE206=0,IF(AND(MOD(CE$2,4)=0,MOD($A6,2)=0),"·",""),""))))</f>
        <v/>
      </c>
      <c r="CF6" s="1">
        <f>IF($A6=0,INDEX(CHROME_CHAR,1,CF$2+1),IF($A6=39,INDEX(CHROME_CHAR,2,CF$2+1),IF(AND(CF206&gt;=1,CF206&lt;=6),INDEX(ATLAS_CHAR,(CF206-1)*26+$A6-INDEX(WIN_Y,CF206)+1,CF$2-INDEX(WIN_X,CF206)+1),IF(CF206=0,IF(AND(MOD(CF$2,4)=0,MOD($A6,2)=0),"·",""),""))))</f>
        <v/>
      </c>
      <c r="CG6" s="1">
        <f>IF($A6=0,INDEX(CHROME_CHAR,1,CG$2+1),IF($A6=39,INDEX(CHROME_CHAR,2,CG$2+1),IF(AND(CG206&gt;=1,CG206&lt;=6),INDEX(ATLAS_CHAR,(CG206-1)*26+$A6-INDEX(WIN_Y,CG206)+1,CG$2-INDEX(WIN_X,CG206)+1),IF(CG206=0,IF(AND(MOD(CG$2,4)=0,MOD($A6,2)=0),"·",""),""))))</f>
        <v/>
      </c>
      <c r="CH6" s="1">
        <f>IF($A6=0,INDEX(CHROME_CHAR,1,CH$2+1),IF($A6=39,INDEX(CHROME_CHAR,2,CH$2+1),IF(AND(CH206&gt;=1,CH206&lt;=6),INDEX(ATLAS_CHAR,(CH206-1)*26+$A6-INDEX(WIN_Y,CH206)+1,CH$2-INDEX(WIN_X,CH206)+1),IF(CH206=0,IF(AND(MOD(CH$2,4)=0,MOD($A6,2)=0),"·",""),""))))</f>
        <v/>
      </c>
      <c r="CI6" s="1">
        <f>IF($A6=0,INDEX(CHROME_CHAR,1,CI$2+1),IF($A6=39,INDEX(CHROME_CHAR,2,CI$2+1),IF(AND(CI206&gt;=1,CI206&lt;=6),INDEX(ATLAS_CHAR,(CI206-1)*26+$A6-INDEX(WIN_Y,CI206)+1,CI$2-INDEX(WIN_X,CI206)+1),IF(CI206=0,IF(AND(MOD(CI$2,4)=0,MOD($A6,2)=0),"·",""),""))))</f>
        <v/>
      </c>
      <c r="CJ6" s="1">
        <f>IF($A6=0,INDEX(CHROME_CHAR,1,CJ$2+1),IF($A6=39,INDEX(CHROME_CHAR,2,CJ$2+1),IF(AND(CJ206&gt;=1,CJ206&lt;=6),INDEX(ATLAS_CHAR,(CJ206-1)*26+$A6-INDEX(WIN_Y,CJ206)+1,CJ$2-INDEX(WIN_X,CJ206)+1),IF(CJ206=0,IF(AND(MOD(CJ$2,4)=0,MOD($A6,2)=0),"·",""),""))))</f>
        <v/>
      </c>
      <c r="CK6" s="1">
        <f>IF($A6=0,INDEX(CHROME_CHAR,1,CK$2+1),IF($A6=39,INDEX(CHROME_CHAR,2,CK$2+1),IF(AND(CK206&gt;=1,CK206&lt;=6),INDEX(ATLAS_CHAR,(CK206-1)*26+$A6-INDEX(WIN_Y,CK206)+1,CK$2-INDEX(WIN_X,CK206)+1),IF(CK206=0,IF(AND(MOD(CK$2,4)=0,MOD($A6,2)=0),"·",""),""))))</f>
        <v/>
      </c>
      <c r="CL6" s="1">
        <f>IF($A6=0,INDEX(CHROME_CHAR,1,CL$2+1),IF($A6=39,INDEX(CHROME_CHAR,2,CL$2+1),IF(AND(CL206&gt;=1,CL206&lt;=6),INDEX(ATLAS_CHAR,(CL206-1)*26+$A6-INDEX(WIN_Y,CL206)+1,CL$2-INDEX(WIN_X,CL206)+1),IF(CL206=0,IF(AND(MOD(CL$2,4)=0,MOD($A6,2)=0),"·",""),""))))</f>
        <v/>
      </c>
      <c r="CM6" s="1">
        <f>IF($A6=0,INDEX(CHROME_CHAR,1,CM$2+1),IF($A6=39,INDEX(CHROME_CHAR,2,CM$2+1),IF(AND(CM206&gt;=1,CM206&lt;=6),INDEX(ATLAS_CHAR,(CM206-1)*26+$A6-INDEX(WIN_Y,CM206)+1,CM$2-INDEX(WIN_X,CM206)+1),IF(CM206=0,IF(AND(MOD(CM$2,4)=0,MOD($A6,2)=0),"·",""),""))))</f>
        <v/>
      </c>
      <c r="CN6" s="1">
        <f>IF($A6=0,INDEX(CHROME_CHAR,1,CN$2+1),IF($A6=39,INDEX(CHROME_CHAR,2,CN$2+1),IF(AND(CN206&gt;=1,CN206&lt;=6),INDEX(ATLAS_CHAR,(CN206-1)*26+$A6-INDEX(WIN_Y,CN206)+1,CN$2-INDEX(WIN_X,CN206)+1),IF(CN206=0,IF(AND(MOD(CN$2,4)=0,MOD($A6,2)=0),"·",""),""))))</f>
        <v/>
      </c>
      <c r="CO6" s="1">
        <f>IF($A6=0,INDEX(CHROME_CHAR,1,CO$2+1),IF($A6=39,INDEX(CHROME_CHAR,2,CO$2+1),IF(AND(CO206&gt;=1,CO206&lt;=6),INDEX(ATLAS_CHAR,(CO206-1)*26+$A6-INDEX(WIN_Y,CO206)+1,CO$2-INDEX(WIN_X,CO206)+1),IF(CO206=0,IF(AND(MOD(CO$2,4)=0,MOD($A6,2)=0),"·",""),""))))</f>
        <v/>
      </c>
      <c r="CP6" s="1">
        <f>IF($A6=0,INDEX(CHROME_CHAR,1,CP$2+1),IF($A6=39,INDEX(CHROME_CHAR,2,CP$2+1),IF(AND(CP206&gt;=1,CP206&lt;=6),INDEX(ATLAS_CHAR,(CP206-1)*26+$A6-INDEX(WIN_Y,CP206)+1,CP$2-INDEX(WIN_X,CP206)+1),IF(CP206=0,IF(AND(MOD(CP$2,4)=0,MOD($A6,2)=0),"·",""),""))))</f>
        <v/>
      </c>
      <c r="CQ6" s="1">
        <f>IF($A6=0,INDEX(CHROME_CHAR,1,CQ$2+1),IF($A6=39,INDEX(CHROME_CHAR,2,CQ$2+1),IF(AND(CQ206&gt;=1,CQ206&lt;=6),INDEX(ATLAS_CHAR,(CQ206-1)*26+$A6-INDEX(WIN_Y,CQ206)+1,CQ$2-INDEX(WIN_X,CQ206)+1),IF(CQ206=0,IF(AND(MOD(CQ$2,4)=0,MOD($A6,2)=0),"·",""),""))))</f>
        <v/>
      </c>
      <c r="CR6" s="1">
        <f>IF($A6=0,INDEX(CHROME_CHAR,1,CR$2+1),IF($A6=39,INDEX(CHROME_CHAR,2,CR$2+1),IF(AND(CR206&gt;=1,CR206&lt;=6),INDEX(ATLAS_CHAR,(CR206-1)*26+$A6-INDEX(WIN_Y,CR206)+1,CR$2-INDEX(WIN_X,CR206)+1),IF(CR206=0,IF(AND(MOD(CR$2,4)=0,MOD($A6,2)=0),"·",""),""))))</f>
        <v/>
      </c>
      <c r="CS6" s="1">
        <f>IF($A6=0,INDEX(CHROME_CHAR,1,CS$2+1),IF($A6=39,INDEX(CHROME_CHAR,2,CS$2+1),IF(AND(CS206&gt;=1,CS206&lt;=6),INDEX(ATLAS_CHAR,(CS206-1)*26+$A6-INDEX(WIN_Y,CS206)+1,CS$2-INDEX(WIN_X,CS206)+1),IF(CS206=0,IF(AND(MOD(CS$2,4)=0,MOD($A6,2)=0),"·",""),""))))</f>
        <v/>
      </c>
      <c r="CT6" s="1">
        <f>IF($A6=0,INDEX(CHROME_CHAR,1,CT$2+1),IF($A6=39,INDEX(CHROME_CHAR,2,CT$2+1),IF(AND(CT206&gt;=1,CT206&lt;=6),INDEX(ATLAS_CHAR,(CT206-1)*26+$A6-INDEX(WIN_Y,CT206)+1,CT$2-INDEX(WIN_X,CT206)+1),IF(CT206=0,IF(AND(MOD(CT$2,4)=0,MOD($A6,2)=0),"·",""),""))))</f>
        <v/>
      </c>
      <c r="CU6" s="1">
        <f>IF($A6=0,INDEX(CHROME_CHAR,1,CU$2+1),IF($A6=39,INDEX(CHROME_CHAR,2,CU$2+1),IF(AND(CU206&gt;=1,CU206&lt;=6),INDEX(ATLAS_CHAR,(CU206-1)*26+$A6-INDEX(WIN_Y,CU206)+1,CU$2-INDEX(WIN_X,CU206)+1),IF(CU206=0,IF(AND(MOD(CU$2,4)=0,MOD($A6,2)=0),"·",""),""))))</f>
        <v/>
      </c>
      <c r="CV6" s="1">
        <f>IF($A6=0,INDEX(CHROME_CHAR,1,CV$2+1),IF($A6=39,INDEX(CHROME_CHAR,2,CV$2+1),IF(AND(CV206&gt;=1,CV206&lt;=6),INDEX(ATLAS_CHAR,(CV206-1)*26+$A6-INDEX(WIN_Y,CV206)+1,CV$2-INDEX(WIN_X,CV206)+1),IF(CV206=0,IF(AND(MOD(CV$2,4)=0,MOD($A6,2)=0),"·",""),""))))</f>
        <v/>
      </c>
      <c r="CW6" s="1">
        <f>IF($A6=0,INDEX(CHROME_CHAR,1,CW$2+1),IF($A6=39,INDEX(CHROME_CHAR,2,CW$2+1),IF(AND(CW206&gt;=1,CW206&lt;=6),INDEX(ATLAS_CHAR,(CW206-1)*26+$A6-INDEX(WIN_Y,CW206)+1,CW$2-INDEX(WIN_X,CW206)+1),IF(CW206=0,IF(AND(MOD(CW$2,4)=0,MOD($A6,2)=0),"·",""),""))))</f>
        <v/>
      </c>
      <c r="CX6" s="1">
        <f>IF($A6=0,INDEX(CHROME_CHAR,1,CX$2+1),IF($A6=39,INDEX(CHROME_CHAR,2,CX$2+1),IF(AND(CX206&gt;=1,CX206&lt;=6),INDEX(ATLAS_CHAR,(CX206-1)*26+$A6-INDEX(WIN_Y,CX206)+1,CX$2-INDEX(WIN_X,CX206)+1),IF(CX206=0,IF(AND(MOD(CX$2,4)=0,MOD($A6,2)=0),"·",""),""))))</f>
        <v/>
      </c>
      <c r="CY6" s="1">
        <f>IF($A6=0,INDEX(CHROME_CHAR,1,CY$2+1),IF($A6=39,INDEX(CHROME_CHAR,2,CY$2+1),IF(AND(CY206&gt;=1,CY206&lt;=6),INDEX(ATLAS_CHAR,(CY206-1)*26+$A6-INDEX(WIN_Y,CY206)+1,CY$2-INDEX(WIN_X,CY206)+1),IF(CY206=0,IF(AND(MOD(CY$2,4)=0,MOD($A6,2)=0),"·",""),""))))</f>
        <v/>
      </c>
      <c r="CZ6" s="1">
        <f>IF($A6=0,INDEX(CHROME_CHAR,1,CZ$2+1),IF($A6=39,INDEX(CHROME_CHAR,2,CZ$2+1),IF(AND(CZ206&gt;=1,CZ206&lt;=6),INDEX(ATLAS_CHAR,(CZ206-1)*26+$A6-INDEX(WIN_Y,CZ206)+1,CZ$2-INDEX(WIN_X,CZ206)+1),IF(CZ206=0,IF(AND(MOD(CZ$2,4)=0,MOD($A6,2)=0),"·",""),""))))</f>
        <v/>
      </c>
      <c r="DA6" s="1">
        <f>IF($A6=0,INDEX(CHROME_CHAR,1,DA$2+1),IF($A6=39,INDEX(CHROME_CHAR,2,DA$2+1),IF(AND(DA206&gt;=1,DA206&lt;=6),INDEX(ATLAS_CHAR,(DA206-1)*26+$A6-INDEX(WIN_Y,DA206)+1,DA$2-INDEX(WIN_X,DA206)+1),IF(DA206=0,IF(AND(MOD(DA$2,4)=0,MOD($A6,2)=0),"·",""),""))))</f>
        <v/>
      </c>
      <c r="DB6" s="1">
        <f>IF($A6=0,INDEX(CHROME_CHAR,1,DB$2+1),IF($A6=39,INDEX(CHROME_CHAR,2,DB$2+1),IF(AND(DB206&gt;=1,DB206&lt;=6),INDEX(ATLAS_CHAR,(DB206-1)*26+$A6-INDEX(WIN_Y,DB206)+1,DB$2-INDEX(WIN_X,DB206)+1),IF(DB206=0,IF(AND(MOD(DB$2,4)=0,MOD($A6,2)=0),"·",""),""))))</f>
        <v/>
      </c>
      <c r="DC6" s="1">
        <f>IF($A6=0,INDEX(CHROME_CHAR,1,DC$2+1),IF($A6=39,INDEX(CHROME_CHAR,2,DC$2+1),IF(AND(DC206&gt;=1,DC206&lt;=6),INDEX(ATLAS_CHAR,(DC206-1)*26+$A6-INDEX(WIN_Y,DC206)+1,DC$2-INDEX(WIN_X,DC206)+1),IF(DC206=0,IF(AND(MOD(DC$2,4)=0,MOD($A6,2)=0),"·",""),""))))</f>
        <v/>
      </c>
      <c r="DD6" s="1">
        <f>IF($A6=0,INDEX(CHROME_CHAR,1,DD$2+1),IF($A6=39,INDEX(CHROME_CHAR,2,DD$2+1),IF(AND(DD206&gt;=1,DD206&lt;=6),INDEX(ATLAS_CHAR,(DD206-1)*26+$A6-INDEX(WIN_Y,DD206)+1,DD$2-INDEX(WIN_X,DD206)+1),IF(DD206=0,IF(AND(MOD(DD$2,4)=0,MOD($A6,2)=0),"·",""),""))))</f>
        <v/>
      </c>
      <c r="DE6" s="1">
        <f>IF($A6=0,INDEX(CHROME_CHAR,1,DE$2+1),IF($A6=39,INDEX(CHROME_CHAR,2,DE$2+1),IF(AND(DE206&gt;=1,DE206&lt;=6),INDEX(ATLAS_CHAR,(DE206-1)*26+$A6-INDEX(WIN_Y,DE206)+1,DE$2-INDEX(WIN_X,DE206)+1),IF(DE206=0,IF(AND(MOD(DE$2,4)=0,MOD($A6,2)=0),"·",""),""))))</f>
        <v/>
      </c>
      <c r="DF6" s="1">
        <f>IF($A6=0,INDEX(CHROME_CHAR,1,DF$2+1),IF($A6=39,INDEX(CHROME_CHAR,2,DF$2+1),IF(AND(DF206&gt;=1,DF206&lt;=6),INDEX(ATLAS_CHAR,(DF206-1)*26+$A6-INDEX(WIN_Y,DF206)+1,DF$2-INDEX(WIN_X,DF206)+1),IF(DF206=0,IF(AND(MOD(DF$2,4)=0,MOD($A6,2)=0),"·",""),""))))</f>
        <v/>
      </c>
      <c r="DG6" s="1">
        <f>IF($A6=0,INDEX(CHROME_CHAR,1,DG$2+1),IF($A6=39,INDEX(CHROME_CHAR,2,DG$2+1),IF(AND(DG206&gt;=1,DG206&lt;=6),INDEX(ATLAS_CHAR,(DG206-1)*26+$A6-INDEX(WIN_Y,DG206)+1,DG$2-INDEX(WIN_X,DG206)+1),IF(DG206=0,IF(AND(MOD(DG$2,4)=0,MOD($A6,2)=0),"·",""),""))))</f>
        <v/>
      </c>
      <c r="DH6" s="1">
        <f>IF($A6=0,INDEX(CHROME_CHAR,1,DH$2+1),IF($A6=39,INDEX(CHROME_CHAR,2,DH$2+1),IF(AND(DH206&gt;=1,DH206&lt;=6),INDEX(ATLAS_CHAR,(DH206-1)*26+$A6-INDEX(WIN_Y,DH206)+1,DH$2-INDEX(WIN_X,DH206)+1),IF(DH206=0,IF(AND(MOD(DH$2,4)=0,MOD($A6,2)=0),"·",""),""))))</f>
        <v/>
      </c>
      <c r="DI6" s="1">
        <f>IF($A6=0,INDEX(CHROME_CHAR,1,DI$2+1),IF($A6=39,INDEX(CHROME_CHAR,2,DI$2+1),IF(AND(DI206&gt;=1,DI206&lt;=6),INDEX(ATLAS_CHAR,(DI206-1)*26+$A6-INDEX(WIN_Y,DI206)+1,DI$2-INDEX(WIN_X,DI206)+1),IF(DI206=0,IF(AND(MOD(DI$2,4)=0,MOD($A6,2)=0),"·",""),""))))</f>
        <v/>
      </c>
      <c r="DJ6" s="1">
        <f>IF($A6=0,INDEX(CHROME_CHAR,1,DJ$2+1),IF($A6=39,INDEX(CHROME_CHAR,2,DJ$2+1),IF(AND(DJ206&gt;=1,DJ206&lt;=6),INDEX(ATLAS_CHAR,(DJ206-1)*26+$A6-INDEX(WIN_Y,DJ206)+1,DJ$2-INDEX(WIN_X,DJ206)+1),IF(DJ206=0,IF(AND(MOD(DJ$2,4)=0,MOD($A6,2)=0),"·",""),""))))</f>
        <v/>
      </c>
      <c r="DK6" s="1">
        <f>IF($A6=0,INDEX(CHROME_CHAR,1,DK$2+1),IF($A6=39,INDEX(CHROME_CHAR,2,DK$2+1),IF(AND(DK206&gt;=1,DK206&lt;=6),INDEX(ATLAS_CHAR,(DK206-1)*26+$A6-INDEX(WIN_Y,DK206)+1,DK$2-INDEX(WIN_X,DK206)+1),IF(DK206=0,IF(AND(MOD(DK$2,4)=0,MOD($A6,2)=0),"·",""),""))))</f>
        <v/>
      </c>
      <c r="DL6" s="1">
        <f>IF($A6=0,INDEX(CHROME_CHAR,1,DL$2+1),IF($A6=39,INDEX(CHROME_CHAR,2,DL$2+1),IF(AND(DL206&gt;=1,DL206&lt;=6),INDEX(ATLAS_CHAR,(DL206-1)*26+$A6-INDEX(WIN_Y,DL206)+1,DL$2-INDEX(WIN_X,DL206)+1),IF(DL206=0,IF(AND(MOD(DL$2,4)=0,MOD($A6,2)=0),"·",""),""))))</f>
        <v/>
      </c>
      <c r="DM6" s="1">
        <f>IF($A6=0,INDEX(CHROME_CHAR,1,DM$2+1),IF($A6=39,INDEX(CHROME_CHAR,2,DM$2+1),IF(AND(DM206&gt;=1,DM206&lt;=6),INDEX(ATLAS_CHAR,(DM206-1)*26+$A6-INDEX(WIN_Y,DM206)+1,DM$2-INDEX(WIN_X,DM206)+1),IF(DM206=0,IF(AND(MOD(DM$2,4)=0,MOD($A6,2)=0),"·",""),""))))</f>
        <v/>
      </c>
      <c r="DN6" s="1">
        <f>IF($A6=0,INDEX(CHROME_CHAR,1,DN$2+1),IF($A6=39,INDEX(CHROME_CHAR,2,DN$2+1),IF(AND(DN206&gt;=1,DN206&lt;=6),INDEX(ATLAS_CHAR,(DN206-1)*26+$A6-INDEX(WIN_Y,DN206)+1,DN$2-INDEX(WIN_X,DN206)+1),IF(DN206=0,IF(AND(MOD(DN$2,4)=0,MOD($A6,2)=0),"·",""),""))))</f>
        <v/>
      </c>
      <c r="DO6" s="1">
        <f>IF($A6=0,INDEX(CHROME_CHAR,1,DO$2+1),IF($A6=39,INDEX(CHROME_CHAR,2,DO$2+1),IF(AND(DO206&gt;=1,DO206&lt;=6),INDEX(ATLAS_CHAR,(DO206-1)*26+$A6-INDEX(WIN_Y,DO206)+1,DO$2-INDEX(WIN_X,DO206)+1),IF(DO206=0,IF(AND(MOD(DO$2,4)=0,MOD($A6,2)=0),"·",""),""))))</f>
        <v/>
      </c>
    </row>
    <row r="7" ht="12.75" customHeight="1">
      <c r="A7" t="n">
        <v>4</v>
      </c>
      <c r="B7" s="1">
        <f>IF($A7=0,INDEX(CHROME_CHAR,1,B$2+1),IF($A7=39,INDEX(CHROME_CHAR,2,B$2+1),IF(AND(B207&gt;=1,B207&lt;=6),INDEX(ATLAS_CHAR,(B207-1)*26+$A7-INDEX(WIN_Y,B207)+1,B$2-INDEX(WIN_X,B207)+1),IF(B207=0,IF(AND(MOD(B$2,4)=0,MOD($A7,2)=0),"·",""),""))))</f>
        <v/>
      </c>
      <c r="C7" s="1">
        <f>IF($A7=0,INDEX(CHROME_CHAR,1,C$2+1),IF($A7=39,INDEX(CHROME_CHAR,2,C$2+1),IF(AND(C207&gt;=1,C207&lt;=6),INDEX(ATLAS_CHAR,(C207-1)*26+$A7-INDEX(WIN_Y,C207)+1,C$2-INDEX(WIN_X,C207)+1),IF(C207=0,IF(AND(MOD(C$2,4)=0,MOD($A7,2)=0),"·",""),""))))</f>
        <v/>
      </c>
      <c r="D7" s="1">
        <f>IF($A7=0,INDEX(CHROME_CHAR,1,D$2+1),IF($A7=39,INDEX(CHROME_CHAR,2,D$2+1),IF(AND(D207&gt;=1,D207&lt;=6),INDEX(ATLAS_CHAR,(D207-1)*26+$A7-INDEX(WIN_Y,D207)+1,D$2-INDEX(WIN_X,D207)+1),IF(D207=0,IF(AND(MOD(D$2,4)=0,MOD($A7,2)=0),"·",""),""))))</f>
        <v/>
      </c>
      <c r="E7" s="1">
        <f>IF($A7=0,INDEX(CHROME_CHAR,1,E$2+1),IF($A7=39,INDEX(CHROME_CHAR,2,E$2+1),IF(AND(E207&gt;=1,E207&lt;=6),INDEX(ATLAS_CHAR,(E207-1)*26+$A7-INDEX(WIN_Y,E207)+1,E$2-INDEX(WIN_X,E207)+1),IF(E207=0,IF(AND(MOD(E$2,4)=0,MOD($A7,2)=0),"·",""),""))))</f>
        <v/>
      </c>
      <c r="F7" s="1">
        <f>IF($A7=0,INDEX(CHROME_CHAR,1,F$2+1),IF($A7=39,INDEX(CHROME_CHAR,2,F$2+1),IF(AND(F207&gt;=1,F207&lt;=6),INDEX(ATLAS_CHAR,(F207-1)*26+$A7-INDEX(WIN_Y,F207)+1,F$2-INDEX(WIN_X,F207)+1),IF(F207=0,IF(AND(MOD(F$2,4)=0,MOD($A7,2)=0),"·",""),""))))</f>
        <v/>
      </c>
      <c r="G7" s="1">
        <f>IF($A7=0,INDEX(CHROME_CHAR,1,G$2+1),IF($A7=39,INDEX(CHROME_CHAR,2,G$2+1),IF(AND(G207&gt;=1,G207&lt;=6),INDEX(ATLAS_CHAR,(G207-1)*26+$A7-INDEX(WIN_Y,G207)+1,G$2-INDEX(WIN_X,G207)+1),IF(G207=0,IF(AND(MOD(G$2,4)=0,MOD($A7,2)=0),"·",""),""))))</f>
        <v/>
      </c>
      <c r="H7" s="1">
        <f>IF($A7=0,INDEX(CHROME_CHAR,1,H$2+1),IF($A7=39,INDEX(CHROME_CHAR,2,H$2+1),IF(AND(H207&gt;=1,H207&lt;=6),INDEX(ATLAS_CHAR,(H207-1)*26+$A7-INDEX(WIN_Y,H207)+1,H$2-INDEX(WIN_X,H207)+1),IF(H207=0,IF(AND(MOD(H$2,4)=0,MOD($A7,2)=0),"·",""),""))))</f>
        <v/>
      </c>
      <c r="I7" s="1">
        <f>IF($A7=0,INDEX(CHROME_CHAR,1,I$2+1),IF($A7=39,INDEX(CHROME_CHAR,2,I$2+1),IF(AND(I207&gt;=1,I207&lt;=6),INDEX(ATLAS_CHAR,(I207-1)*26+$A7-INDEX(WIN_Y,I207)+1,I$2-INDEX(WIN_X,I207)+1),IF(I207=0,IF(AND(MOD(I$2,4)=0,MOD($A7,2)=0),"·",""),""))))</f>
        <v/>
      </c>
      <c r="J7" s="1">
        <f>IF($A7=0,INDEX(CHROME_CHAR,1,J$2+1),IF($A7=39,INDEX(CHROME_CHAR,2,J$2+1),IF(AND(J207&gt;=1,J207&lt;=6),INDEX(ATLAS_CHAR,(J207-1)*26+$A7-INDEX(WIN_Y,J207)+1,J$2-INDEX(WIN_X,J207)+1),IF(J207=0,IF(AND(MOD(J$2,4)=0,MOD($A7,2)=0),"·",""),""))))</f>
        <v/>
      </c>
      <c r="K7" s="1">
        <f>IF($A7=0,INDEX(CHROME_CHAR,1,K$2+1),IF($A7=39,INDEX(CHROME_CHAR,2,K$2+1),IF(AND(K207&gt;=1,K207&lt;=6),INDEX(ATLAS_CHAR,(K207-1)*26+$A7-INDEX(WIN_Y,K207)+1,K$2-INDEX(WIN_X,K207)+1),IF(K207=0,IF(AND(MOD(K$2,4)=0,MOD($A7,2)=0),"·",""),""))))</f>
        <v/>
      </c>
      <c r="L7" s="1">
        <f>IF($A7=0,INDEX(CHROME_CHAR,1,L$2+1),IF($A7=39,INDEX(CHROME_CHAR,2,L$2+1),IF(AND(L207&gt;=1,L207&lt;=6),INDEX(ATLAS_CHAR,(L207-1)*26+$A7-INDEX(WIN_Y,L207)+1,L$2-INDEX(WIN_X,L207)+1),IF(L207=0,IF(AND(MOD(L$2,4)=0,MOD($A7,2)=0),"·",""),""))))</f>
        <v/>
      </c>
      <c r="M7" s="1">
        <f>IF($A7=0,INDEX(CHROME_CHAR,1,M$2+1),IF($A7=39,INDEX(CHROME_CHAR,2,M$2+1),IF(AND(M207&gt;=1,M207&lt;=6),INDEX(ATLAS_CHAR,(M207-1)*26+$A7-INDEX(WIN_Y,M207)+1,M$2-INDEX(WIN_X,M207)+1),IF(M207=0,IF(AND(MOD(M$2,4)=0,MOD($A7,2)=0),"·",""),""))))</f>
        <v/>
      </c>
      <c r="N7" s="1">
        <f>IF($A7=0,INDEX(CHROME_CHAR,1,N$2+1),IF($A7=39,INDEX(CHROME_CHAR,2,N$2+1),IF(AND(N207&gt;=1,N207&lt;=6),INDEX(ATLAS_CHAR,(N207-1)*26+$A7-INDEX(WIN_Y,N207)+1,N$2-INDEX(WIN_X,N207)+1),IF(N207=0,IF(AND(MOD(N$2,4)=0,MOD($A7,2)=0),"·",""),""))))</f>
        <v/>
      </c>
      <c r="O7" s="1">
        <f>IF($A7=0,INDEX(CHROME_CHAR,1,O$2+1),IF($A7=39,INDEX(CHROME_CHAR,2,O$2+1),IF(AND(O207&gt;=1,O207&lt;=6),INDEX(ATLAS_CHAR,(O207-1)*26+$A7-INDEX(WIN_Y,O207)+1,O$2-INDEX(WIN_X,O207)+1),IF(O207=0,IF(AND(MOD(O$2,4)=0,MOD($A7,2)=0),"·",""),""))))</f>
        <v/>
      </c>
      <c r="P7" s="1">
        <f>IF($A7=0,INDEX(CHROME_CHAR,1,P$2+1),IF($A7=39,INDEX(CHROME_CHAR,2,P$2+1),IF(AND(P207&gt;=1,P207&lt;=6),INDEX(ATLAS_CHAR,(P207-1)*26+$A7-INDEX(WIN_Y,P207)+1,P$2-INDEX(WIN_X,P207)+1),IF(P207=0,IF(AND(MOD(P$2,4)=0,MOD($A7,2)=0),"·",""),""))))</f>
        <v/>
      </c>
      <c r="Q7" s="1">
        <f>IF($A7=0,INDEX(CHROME_CHAR,1,Q$2+1),IF($A7=39,INDEX(CHROME_CHAR,2,Q$2+1),IF(AND(Q207&gt;=1,Q207&lt;=6),INDEX(ATLAS_CHAR,(Q207-1)*26+$A7-INDEX(WIN_Y,Q207)+1,Q$2-INDEX(WIN_X,Q207)+1),IF(Q207=0,IF(AND(MOD(Q$2,4)=0,MOD($A7,2)=0),"·",""),""))))</f>
        <v/>
      </c>
      <c r="R7" s="1">
        <f>IF($A7=0,INDEX(CHROME_CHAR,1,R$2+1),IF($A7=39,INDEX(CHROME_CHAR,2,R$2+1),IF(AND(R207&gt;=1,R207&lt;=6),INDEX(ATLAS_CHAR,(R207-1)*26+$A7-INDEX(WIN_Y,R207)+1,R$2-INDEX(WIN_X,R207)+1),IF(R207=0,IF(AND(MOD(R$2,4)=0,MOD($A7,2)=0),"·",""),""))))</f>
        <v/>
      </c>
      <c r="S7" s="1">
        <f>IF($A7=0,INDEX(CHROME_CHAR,1,S$2+1),IF($A7=39,INDEX(CHROME_CHAR,2,S$2+1),IF(AND(S207&gt;=1,S207&lt;=6),INDEX(ATLAS_CHAR,(S207-1)*26+$A7-INDEX(WIN_Y,S207)+1,S$2-INDEX(WIN_X,S207)+1),IF(S207=0,IF(AND(MOD(S$2,4)=0,MOD($A7,2)=0),"·",""),""))))</f>
        <v/>
      </c>
      <c r="T7" s="1">
        <f>IF($A7=0,INDEX(CHROME_CHAR,1,T$2+1),IF($A7=39,INDEX(CHROME_CHAR,2,T$2+1),IF(AND(T207&gt;=1,T207&lt;=6),INDEX(ATLAS_CHAR,(T207-1)*26+$A7-INDEX(WIN_Y,T207)+1,T$2-INDEX(WIN_X,T207)+1),IF(T207=0,IF(AND(MOD(T$2,4)=0,MOD($A7,2)=0),"·",""),""))))</f>
        <v/>
      </c>
      <c r="U7" s="1">
        <f>IF($A7=0,INDEX(CHROME_CHAR,1,U$2+1),IF($A7=39,INDEX(CHROME_CHAR,2,U$2+1),IF(AND(U207&gt;=1,U207&lt;=6),INDEX(ATLAS_CHAR,(U207-1)*26+$A7-INDEX(WIN_Y,U207)+1,U$2-INDEX(WIN_X,U207)+1),IF(U207=0,IF(AND(MOD(U$2,4)=0,MOD($A7,2)=0),"·",""),""))))</f>
        <v/>
      </c>
      <c r="V7" s="1">
        <f>IF($A7=0,INDEX(CHROME_CHAR,1,V$2+1),IF($A7=39,INDEX(CHROME_CHAR,2,V$2+1),IF(AND(V207&gt;=1,V207&lt;=6),INDEX(ATLAS_CHAR,(V207-1)*26+$A7-INDEX(WIN_Y,V207)+1,V$2-INDEX(WIN_X,V207)+1),IF(V207=0,IF(AND(MOD(V$2,4)=0,MOD($A7,2)=0),"·",""),""))))</f>
        <v/>
      </c>
      <c r="W7" s="1">
        <f>IF($A7=0,INDEX(CHROME_CHAR,1,W$2+1),IF($A7=39,INDEX(CHROME_CHAR,2,W$2+1),IF(AND(W207&gt;=1,W207&lt;=6),INDEX(ATLAS_CHAR,(W207-1)*26+$A7-INDEX(WIN_Y,W207)+1,W$2-INDEX(WIN_X,W207)+1),IF(W207=0,IF(AND(MOD(W$2,4)=0,MOD($A7,2)=0),"·",""),""))))</f>
        <v/>
      </c>
      <c r="X7" s="1">
        <f>IF($A7=0,INDEX(CHROME_CHAR,1,X$2+1),IF($A7=39,INDEX(CHROME_CHAR,2,X$2+1),IF(AND(X207&gt;=1,X207&lt;=6),INDEX(ATLAS_CHAR,(X207-1)*26+$A7-INDEX(WIN_Y,X207)+1,X$2-INDEX(WIN_X,X207)+1),IF(X207=0,IF(AND(MOD(X$2,4)=0,MOD($A7,2)=0),"·",""),""))))</f>
        <v/>
      </c>
      <c r="Y7" s="1">
        <f>IF($A7=0,INDEX(CHROME_CHAR,1,Y$2+1),IF($A7=39,INDEX(CHROME_CHAR,2,Y$2+1),IF(AND(Y207&gt;=1,Y207&lt;=6),INDEX(ATLAS_CHAR,(Y207-1)*26+$A7-INDEX(WIN_Y,Y207)+1,Y$2-INDEX(WIN_X,Y207)+1),IF(Y207=0,IF(AND(MOD(Y$2,4)=0,MOD($A7,2)=0),"·",""),""))))</f>
        <v/>
      </c>
      <c r="Z7" s="1">
        <f>IF($A7=0,INDEX(CHROME_CHAR,1,Z$2+1),IF($A7=39,INDEX(CHROME_CHAR,2,Z$2+1),IF(AND(Z207&gt;=1,Z207&lt;=6),INDEX(ATLAS_CHAR,(Z207-1)*26+$A7-INDEX(WIN_Y,Z207)+1,Z$2-INDEX(WIN_X,Z207)+1),IF(Z207=0,IF(AND(MOD(Z$2,4)=0,MOD($A7,2)=0),"·",""),""))))</f>
        <v/>
      </c>
      <c r="AA7" s="1">
        <f>IF($A7=0,INDEX(CHROME_CHAR,1,AA$2+1),IF($A7=39,INDEX(CHROME_CHAR,2,AA$2+1),IF(AND(AA207&gt;=1,AA207&lt;=6),INDEX(ATLAS_CHAR,(AA207-1)*26+$A7-INDEX(WIN_Y,AA207)+1,AA$2-INDEX(WIN_X,AA207)+1),IF(AA207=0,IF(AND(MOD(AA$2,4)=0,MOD($A7,2)=0),"·",""),""))))</f>
        <v/>
      </c>
      <c r="AB7" s="1">
        <f>IF($A7=0,INDEX(CHROME_CHAR,1,AB$2+1),IF($A7=39,INDEX(CHROME_CHAR,2,AB$2+1),IF(AND(AB207&gt;=1,AB207&lt;=6),INDEX(ATLAS_CHAR,(AB207-1)*26+$A7-INDEX(WIN_Y,AB207)+1,AB$2-INDEX(WIN_X,AB207)+1),IF(AB207=0,IF(AND(MOD(AB$2,4)=0,MOD($A7,2)=0),"·",""),""))))</f>
        <v/>
      </c>
      <c r="AC7" s="1">
        <f>IF($A7=0,INDEX(CHROME_CHAR,1,AC$2+1),IF($A7=39,INDEX(CHROME_CHAR,2,AC$2+1),IF(AND(AC207&gt;=1,AC207&lt;=6),INDEX(ATLAS_CHAR,(AC207-1)*26+$A7-INDEX(WIN_Y,AC207)+1,AC$2-INDEX(WIN_X,AC207)+1),IF(AC207=0,IF(AND(MOD(AC$2,4)=0,MOD($A7,2)=0),"·",""),""))))</f>
        <v/>
      </c>
      <c r="AD7" s="1">
        <f>IF($A7=0,INDEX(CHROME_CHAR,1,AD$2+1),IF($A7=39,INDEX(CHROME_CHAR,2,AD$2+1),IF(AND(AD207&gt;=1,AD207&lt;=6),INDEX(ATLAS_CHAR,(AD207-1)*26+$A7-INDEX(WIN_Y,AD207)+1,AD$2-INDEX(WIN_X,AD207)+1),IF(AD207=0,IF(AND(MOD(AD$2,4)=0,MOD($A7,2)=0),"·",""),""))))</f>
        <v/>
      </c>
      <c r="AE7" s="1">
        <f>IF($A7=0,INDEX(CHROME_CHAR,1,AE$2+1),IF($A7=39,INDEX(CHROME_CHAR,2,AE$2+1),IF(AND(AE207&gt;=1,AE207&lt;=6),INDEX(ATLAS_CHAR,(AE207-1)*26+$A7-INDEX(WIN_Y,AE207)+1,AE$2-INDEX(WIN_X,AE207)+1),IF(AE207=0,IF(AND(MOD(AE$2,4)=0,MOD($A7,2)=0),"·",""),""))))</f>
        <v/>
      </c>
      <c r="AF7" s="1">
        <f>IF($A7=0,INDEX(CHROME_CHAR,1,AF$2+1),IF($A7=39,INDEX(CHROME_CHAR,2,AF$2+1),IF(AND(AF207&gt;=1,AF207&lt;=6),INDEX(ATLAS_CHAR,(AF207-1)*26+$A7-INDEX(WIN_Y,AF207)+1,AF$2-INDEX(WIN_X,AF207)+1),IF(AF207=0,IF(AND(MOD(AF$2,4)=0,MOD($A7,2)=0),"·",""),""))))</f>
        <v/>
      </c>
      <c r="AG7" s="1">
        <f>IF($A7=0,INDEX(CHROME_CHAR,1,AG$2+1),IF($A7=39,INDEX(CHROME_CHAR,2,AG$2+1),IF(AND(AG207&gt;=1,AG207&lt;=6),INDEX(ATLAS_CHAR,(AG207-1)*26+$A7-INDEX(WIN_Y,AG207)+1,AG$2-INDEX(WIN_X,AG207)+1),IF(AG207=0,IF(AND(MOD(AG$2,4)=0,MOD($A7,2)=0),"·",""),""))))</f>
        <v/>
      </c>
      <c r="AH7" s="1">
        <f>IF($A7=0,INDEX(CHROME_CHAR,1,AH$2+1),IF($A7=39,INDEX(CHROME_CHAR,2,AH$2+1),IF(AND(AH207&gt;=1,AH207&lt;=6),INDEX(ATLAS_CHAR,(AH207-1)*26+$A7-INDEX(WIN_Y,AH207)+1,AH$2-INDEX(WIN_X,AH207)+1),IF(AH207=0,IF(AND(MOD(AH$2,4)=0,MOD($A7,2)=0),"·",""),""))))</f>
        <v/>
      </c>
      <c r="AI7" s="1">
        <f>IF($A7=0,INDEX(CHROME_CHAR,1,AI$2+1),IF($A7=39,INDEX(CHROME_CHAR,2,AI$2+1),IF(AND(AI207&gt;=1,AI207&lt;=6),INDEX(ATLAS_CHAR,(AI207-1)*26+$A7-INDEX(WIN_Y,AI207)+1,AI$2-INDEX(WIN_X,AI207)+1),IF(AI207=0,IF(AND(MOD(AI$2,4)=0,MOD($A7,2)=0),"·",""),""))))</f>
        <v/>
      </c>
      <c r="AJ7" s="1">
        <f>IF($A7=0,INDEX(CHROME_CHAR,1,AJ$2+1),IF($A7=39,INDEX(CHROME_CHAR,2,AJ$2+1),IF(AND(AJ207&gt;=1,AJ207&lt;=6),INDEX(ATLAS_CHAR,(AJ207-1)*26+$A7-INDEX(WIN_Y,AJ207)+1,AJ$2-INDEX(WIN_X,AJ207)+1),IF(AJ207=0,IF(AND(MOD(AJ$2,4)=0,MOD($A7,2)=0),"·",""),""))))</f>
        <v/>
      </c>
      <c r="AK7" s="1">
        <f>IF($A7=0,INDEX(CHROME_CHAR,1,AK$2+1),IF($A7=39,INDEX(CHROME_CHAR,2,AK$2+1),IF(AND(AK207&gt;=1,AK207&lt;=6),INDEX(ATLAS_CHAR,(AK207-1)*26+$A7-INDEX(WIN_Y,AK207)+1,AK$2-INDEX(WIN_X,AK207)+1),IF(AK207=0,IF(AND(MOD(AK$2,4)=0,MOD($A7,2)=0),"·",""),""))))</f>
        <v/>
      </c>
      <c r="AL7" s="1">
        <f>IF($A7=0,INDEX(CHROME_CHAR,1,AL$2+1),IF($A7=39,INDEX(CHROME_CHAR,2,AL$2+1),IF(AND(AL207&gt;=1,AL207&lt;=6),INDEX(ATLAS_CHAR,(AL207-1)*26+$A7-INDEX(WIN_Y,AL207)+1,AL$2-INDEX(WIN_X,AL207)+1),IF(AL207=0,IF(AND(MOD(AL$2,4)=0,MOD($A7,2)=0),"·",""),""))))</f>
        <v/>
      </c>
      <c r="AM7" s="1">
        <f>IF($A7=0,INDEX(CHROME_CHAR,1,AM$2+1),IF($A7=39,INDEX(CHROME_CHAR,2,AM$2+1),IF(AND(AM207&gt;=1,AM207&lt;=6),INDEX(ATLAS_CHAR,(AM207-1)*26+$A7-INDEX(WIN_Y,AM207)+1,AM$2-INDEX(WIN_X,AM207)+1),IF(AM207=0,IF(AND(MOD(AM$2,4)=0,MOD($A7,2)=0),"·",""),""))))</f>
        <v/>
      </c>
      <c r="AN7" s="1">
        <f>IF($A7=0,INDEX(CHROME_CHAR,1,AN$2+1),IF($A7=39,INDEX(CHROME_CHAR,2,AN$2+1),IF(AND(AN207&gt;=1,AN207&lt;=6),INDEX(ATLAS_CHAR,(AN207-1)*26+$A7-INDEX(WIN_Y,AN207)+1,AN$2-INDEX(WIN_X,AN207)+1),IF(AN207=0,IF(AND(MOD(AN$2,4)=0,MOD($A7,2)=0),"·",""),""))))</f>
        <v/>
      </c>
      <c r="AO7" s="1">
        <f>IF($A7=0,INDEX(CHROME_CHAR,1,AO$2+1),IF($A7=39,INDEX(CHROME_CHAR,2,AO$2+1),IF(AND(AO207&gt;=1,AO207&lt;=6),INDEX(ATLAS_CHAR,(AO207-1)*26+$A7-INDEX(WIN_Y,AO207)+1,AO$2-INDEX(WIN_X,AO207)+1),IF(AO207=0,IF(AND(MOD(AO$2,4)=0,MOD($A7,2)=0),"·",""),""))))</f>
        <v/>
      </c>
      <c r="AP7" s="1">
        <f>IF($A7=0,INDEX(CHROME_CHAR,1,AP$2+1),IF($A7=39,INDEX(CHROME_CHAR,2,AP$2+1),IF(AND(AP207&gt;=1,AP207&lt;=6),INDEX(ATLAS_CHAR,(AP207-1)*26+$A7-INDEX(WIN_Y,AP207)+1,AP$2-INDEX(WIN_X,AP207)+1),IF(AP207=0,IF(AND(MOD(AP$2,4)=0,MOD($A7,2)=0),"·",""),""))))</f>
        <v/>
      </c>
      <c r="AQ7" s="1">
        <f>IF($A7=0,INDEX(CHROME_CHAR,1,AQ$2+1),IF($A7=39,INDEX(CHROME_CHAR,2,AQ$2+1),IF(AND(AQ207&gt;=1,AQ207&lt;=6),INDEX(ATLAS_CHAR,(AQ207-1)*26+$A7-INDEX(WIN_Y,AQ207)+1,AQ$2-INDEX(WIN_X,AQ207)+1),IF(AQ207=0,IF(AND(MOD(AQ$2,4)=0,MOD($A7,2)=0),"·",""),""))))</f>
        <v/>
      </c>
      <c r="AR7" s="1">
        <f>IF($A7=0,INDEX(CHROME_CHAR,1,AR$2+1),IF($A7=39,INDEX(CHROME_CHAR,2,AR$2+1),IF(AND(AR207&gt;=1,AR207&lt;=6),INDEX(ATLAS_CHAR,(AR207-1)*26+$A7-INDEX(WIN_Y,AR207)+1,AR$2-INDEX(WIN_X,AR207)+1),IF(AR207=0,IF(AND(MOD(AR$2,4)=0,MOD($A7,2)=0),"·",""),""))))</f>
        <v/>
      </c>
      <c r="AS7" s="1">
        <f>IF($A7=0,INDEX(CHROME_CHAR,1,AS$2+1),IF($A7=39,INDEX(CHROME_CHAR,2,AS$2+1),IF(AND(AS207&gt;=1,AS207&lt;=6),INDEX(ATLAS_CHAR,(AS207-1)*26+$A7-INDEX(WIN_Y,AS207)+1,AS$2-INDEX(WIN_X,AS207)+1),IF(AS207=0,IF(AND(MOD(AS$2,4)=0,MOD($A7,2)=0),"·",""),""))))</f>
        <v/>
      </c>
      <c r="AT7" s="1">
        <f>IF($A7=0,INDEX(CHROME_CHAR,1,AT$2+1),IF($A7=39,INDEX(CHROME_CHAR,2,AT$2+1),IF(AND(AT207&gt;=1,AT207&lt;=6),INDEX(ATLAS_CHAR,(AT207-1)*26+$A7-INDEX(WIN_Y,AT207)+1,AT$2-INDEX(WIN_X,AT207)+1),IF(AT207=0,IF(AND(MOD(AT$2,4)=0,MOD($A7,2)=0),"·",""),""))))</f>
        <v/>
      </c>
      <c r="AU7" s="1">
        <f>IF($A7=0,INDEX(CHROME_CHAR,1,AU$2+1),IF($A7=39,INDEX(CHROME_CHAR,2,AU$2+1),IF(AND(AU207&gt;=1,AU207&lt;=6),INDEX(ATLAS_CHAR,(AU207-1)*26+$A7-INDEX(WIN_Y,AU207)+1,AU$2-INDEX(WIN_X,AU207)+1),IF(AU207=0,IF(AND(MOD(AU$2,4)=0,MOD($A7,2)=0),"·",""),""))))</f>
        <v/>
      </c>
      <c r="AV7" s="1">
        <f>IF($A7=0,INDEX(CHROME_CHAR,1,AV$2+1),IF($A7=39,INDEX(CHROME_CHAR,2,AV$2+1),IF(AND(AV207&gt;=1,AV207&lt;=6),INDEX(ATLAS_CHAR,(AV207-1)*26+$A7-INDEX(WIN_Y,AV207)+1,AV$2-INDEX(WIN_X,AV207)+1),IF(AV207=0,IF(AND(MOD(AV$2,4)=0,MOD($A7,2)=0),"·",""),""))))</f>
        <v/>
      </c>
      <c r="AW7" s="1">
        <f>IF($A7=0,INDEX(CHROME_CHAR,1,AW$2+1),IF($A7=39,INDEX(CHROME_CHAR,2,AW$2+1),IF(AND(AW207&gt;=1,AW207&lt;=6),INDEX(ATLAS_CHAR,(AW207-1)*26+$A7-INDEX(WIN_Y,AW207)+1,AW$2-INDEX(WIN_X,AW207)+1),IF(AW207=0,IF(AND(MOD(AW$2,4)=0,MOD($A7,2)=0),"·",""),""))))</f>
        <v/>
      </c>
      <c r="AX7" s="1">
        <f>IF($A7=0,INDEX(CHROME_CHAR,1,AX$2+1),IF($A7=39,INDEX(CHROME_CHAR,2,AX$2+1),IF(AND(AX207&gt;=1,AX207&lt;=6),INDEX(ATLAS_CHAR,(AX207-1)*26+$A7-INDEX(WIN_Y,AX207)+1,AX$2-INDEX(WIN_X,AX207)+1),IF(AX207=0,IF(AND(MOD(AX$2,4)=0,MOD($A7,2)=0),"·",""),""))))</f>
        <v/>
      </c>
      <c r="AY7" s="1">
        <f>IF($A7=0,INDEX(CHROME_CHAR,1,AY$2+1),IF($A7=39,INDEX(CHROME_CHAR,2,AY$2+1),IF(AND(AY207&gt;=1,AY207&lt;=6),INDEX(ATLAS_CHAR,(AY207-1)*26+$A7-INDEX(WIN_Y,AY207)+1,AY$2-INDEX(WIN_X,AY207)+1),IF(AY207=0,IF(AND(MOD(AY$2,4)=0,MOD($A7,2)=0),"·",""),""))))</f>
        <v/>
      </c>
      <c r="AZ7" s="1">
        <f>IF($A7=0,INDEX(CHROME_CHAR,1,AZ$2+1),IF($A7=39,INDEX(CHROME_CHAR,2,AZ$2+1),IF(AND(AZ207&gt;=1,AZ207&lt;=6),INDEX(ATLAS_CHAR,(AZ207-1)*26+$A7-INDEX(WIN_Y,AZ207)+1,AZ$2-INDEX(WIN_X,AZ207)+1),IF(AZ207=0,IF(AND(MOD(AZ$2,4)=0,MOD($A7,2)=0),"·",""),""))))</f>
        <v/>
      </c>
      <c r="BA7" s="1">
        <f>IF($A7=0,INDEX(CHROME_CHAR,1,BA$2+1),IF($A7=39,INDEX(CHROME_CHAR,2,BA$2+1),IF(AND(BA207&gt;=1,BA207&lt;=6),INDEX(ATLAS_CHAR,(BA207-1)*26+$A7-INDEX(WIN_Y,BA207)+1,BA$2-INDEX(WIN_X,BA207)+1),IF(BA207=0,IF(AND(MOD(BA$2,4)=0,MOD($A7,2)=0),"·",""),""))))</f>
        <v/>
      </c>
      <c r="BB7" s="1">
        <f>IF($A7=0,INDEX(CHROME_CHAR,1,BB$2+1),IF($A7=39,INDEX(CHROME_CHAR,2,BB$2+1),IF(AND(BB207&gt;=1,BB207&lt;=6),INDEX(ATLAS_CHAR,(BB207-1)*26+$A7-INDEX(WIN_Y,BB207)+1,BB$2-INDEX(WIN_X,BB207)+1),IF(BB207=0,IF(AND(MOD(BB$2,4)=0,MOD($A7,2)=0),"·",""),""))))</f>
        <v/>
      </c>
      <c r="BC7" s="1">
        <f>IF($A7=0,INDEX(CHROME_CHAR,1,BC$2+1),IF($A7=39,INDEX(CHROME_CHAR,2,BC$2+1),IF(AND(BC207&gt;=1,BC207&lt;=6),INDEX(ATLAS_CHAR,(BC207-1)*26+$A7-INDEX(WIN_Y,BC207)+1,BC$2-INDEX(WIN_X,BC207)+1),IF(BC207=0,IF(AND(MOD(BC$2,4)=0,MOD($A7,2)=0),"·",""),""))))</f>
        <v/>
      </c>
      <c r="BD7" s="1">
        <f>IF($A7=0,INDEX(CHROME_CHAR,1,BD$2+1),IF($A7=39,INDEX(CHROME_CHAR,2,BD$2+1),IF(AND(BD207&gt;=1,BD207&lt;=6),INDEX(ATLAS_CHAR,(BD207-1)*26+$A7-INDEX(WIN_Y,BD207)+1,BD$2-INDEX(WIN_X,BD207)+1),IF(BD207=0,IF(AND(MOD(BD$2,4)=0,MOD($A7,2)=0),"·",""),""))))</f>
        <v/>
      </c>
      <c r="BE7" s="1">
        <f>IF($A7=0,INDEX(CHROME_CHAR,1,BE$2+1),IF($A7=39,INDEX(CHROME_CHAR,2,BE$2+1),IF(AND(BE207&gt;=1,BE207&lt;=6),INDEX(ATLAS_CHAR,(BE207-1)*26+$A7-INDEX(WIN_Y,BE207)+1,BE$2-INDEX(WIN_X,BE207)+1),IF(BE207=0,IF(AND(MOD(BE$2,4)=0,MOD($A7,2)=0),"·",""),""))))</f>
        <v/>
      </c>
      <c r="BF7" s="1">
        <f>IF($A7=0,INDEX(CHROME_CHAR,1,BF$2+1),IF($A7=39,INDEX(CHROME_CHAR,2,BF$2+1),IF(AND(BF207&gt;=1,BF207&lt;=6),INDEX(ATLAS_CHAR,(BF207-1)*26+$A7-INDEX(WIN_Y,BF207)+1,BF$2-INDEX(WIN_X,BF207)+1),IF(BF207=0,IF(AND(MOD(BF$2,4)=0,MOD($A7,2)=0),"·",""),""))))</f>
        <v/>
      </c>
      <c r="BG7" s="1">
        <f>IF($A7=0,INDEX(CHROME_CHAR,1,BG$2+1),IF($A7=39,INDEX(CHROME_CHAR,2,BG$2+1),IF(AND(BG207&gt;=1,BG207&lt;=6),INDEX(ATLAS_CHAR,(BG207-1)*26+$A7-INDEX(WIN_Y,BG207)+1,BG$2-INDEX(WIN_X,BG207)+1),IF(BG207=0,IF(AND(MOD(BG$2,4)=0,MOD($A7,2)=0),"·",""),""))))</f>
        <v/>
      </c>
      <c r="BH7" s="1">
        <f>IF($A7=0,INDEX(CHROME_CHAR,1,BH$2+1),IF($A7=39,INDEX(CHROME_CHAR,2,BH$2+1),IF(AND(BH207&gt;=1,BH207&lt;=6),INDEX(ATLAS_CHAR,(BH207-1)*26+$A7-INDEX(WIN_Y,BH207)+1,BH$2-INDEX(WIN_X,BH207)+1),IF(BH207=0,IF(AND(MOD(BH$2,4)=0,MOD($A7,2)=0),"·",""),""))))</f>
        <v/>
      </c>
      <c r="BI7" s="1">
        <f>IF($A7=0,INDEX(CHROME_CHAR,1,BI$2+1),IF($A7=39,INDEX(CHROME_CHAR,2,BI$2+1),IF(AND(BI207&gt;=1,BI207&lt;=6),INDEX(ATLAS_CHAR,(BI207-1)*26+$A7-INDEX(WIN_Y,BI207)+1,BI$2-INDEX(WIN_X,BI207)+1),IF(BI207=0,IF(AND(MOD(BI$2,4)=0,MOD($A7,2)=0),"·",""),""))))</f>
        <v/>
      </c>
      <c r="BJ7" s="1">
        <f>IF($A7=0,INDEX(CHROME_CHAR,1,BJ$2+1),IF($A7=39,INDEX(CHROME_CHAR,2,BJ$2+1),IF(AND(BJ207&gt;=1,BJ207&lt;=6),INDEX(ATLAS_CHAR,(BJ207-1)*26+$A7-INDEX(WIN_Y,BJ207)+1,BJ$2-INDEX(WIN_X,BJ207)+1),IF(BJ207=0,IF(AND(MOD(BJ$2,4)=0,MOD($A7,2)=0),"·",""),""))))</f>
        <v/>
      </c>
      <c r="BK7" s="1">
        <f>IF($A7=0,INDEX(CHROME_CHAR,1,BK$2+1),IF($A7=39,INDEX(CHROME_CHAR,2,BK$2+1),IF(AND(BK207&gt;=1,BK207&lt;=6),INDEX(ATLAS_CHAR,(BK207-1)*26+$A7-INDEX(WIN_Y,BK207)+1,BK$2-INDEX(WIN_X,BK207)+1),IF(BK207=0,IF(AND(MOD(BK$2,4)=0,MOD($A7,2)=0),"·",""),""))))</f>
        <v/>
      </c>
      <c r="BL7" s="1">
        <f>IF($A7=0,INDEX(CHROME_CHAR,1,BL$2+1),IF($A7=39,INDEX(CHROME_CHAR,2,BL$2+1),IF(AND(BL207&gt;=1,BL207&lt;=6),INDEX(ATLAS_CHAR,(BL207-1)*26+$A7-INDEX(WIN_Y,BL207)+1,BL$2-INDEX(WIN_X,BL207)+1),IF(BL207=0,IF(AND(MOD(BL$2,4)=0,MOD($A7,2)=0),"·",""),""))))</f>
        <v/>
      </c>
      <c r="BM7" s="1">
        <f>IF($A7=0,INDEX(CHROME_CHAR,1,BM$2+1),IF($A7=39,INDEX(CHROME_CHAR,2,BM$2+1),IF(AND(BM207&gt;=1,BM207&lt;=6),INDEX(ATLAS_CHAR,(BM207-1)*26+$A7-INDEX(WIN_Y,BM207)+1,BM$2-INDEX(WIN_X,BM207)+1),IF(BM207=0,IF(AND(MOD(BM$2,4)=0,MOD($A7,2)=0),"·",""),""))))</f>
        <v/>
      </c>
      <c r="BN7" s="1">
        <f>IF($A7=0,INDEX(CHROME_CHAR,1,BN$2+1),IF($A7=39,INDEX(CHROME_CHAR,2,BN$2+1),IF(AND(BN207&gt;=1,BN207&lt;=6),INDEX(ATLAS_CHAR,(BN207-1)*26+$A7-INDEX(WIN_Y,BN207)+1,BN$2-INDEX(WIN_X,BN207)+1),IF(BN207=0,IF(AND(MOD(BN$2,4)=0,MOD($A7,2)=0),"·",""),""))))</f>
        <v/>
      </c>
      <c r="BO7" s="1">
        <f>IF($A7=0,INDEX(CHROME_CHAR,1,BO$2+1),IF($A7=39,INDEX(CHROME_CHAR,2,BO$2+1),IF(AND(BO207&gt;=1,BO207&lt;=6),INDEX(ATLAS_CHAR,(BO207-1)*26+$A7-INDEX(WIN_Y,BO207)+1,BO$2-INDEX(WIN_X,BO207)+1),IF(BO207=0,IF(AND(MOD(BO$2,4)=0,MOD($A7,2)=0),"·",""),""))))</f>
        <v/>
      </c>
      <c r="BP7" s="1">
        <f>IF($A7=0,INDEX(CHROME_CHAR,1,BP$2+1),IF($A7=39,INDEX(CHROME_CHAR,2,BP$2+1),IF(AND(BP207&gt;=1,BP207&lt;=6),INDEX(ATLAS_CHAR,(BP207-1)*26+$A7-INDEX(WIN_Y,BP207)+1,BP$2-INDEX(WIN_X,BP207)+1),IF(BP207=0,IF(AND(MOD(BP$2,4)=0,MOD($A7,2)=0),"·",""),""))))</f>
        <v/>
      </c>
      <c r="BQ7" s="1">
        <f>IF($A7=0,INDEX(CHROME_CHAR,1,BQ$2+1),IF($A7=39,INDEX(CHROME_CHAR,2,BQ$2+1),IF(AND(BQ207&gt;=1,BQ207&lt;=6),INDEX(ATLAS_CHAR,(BQ207-1)*26+$A7-INDEX(WIN_Y,BQ207)+1,BQ$2-INDEX(WIN_X,BQ207)+1),IF(BQ207=0,IF(AND(MOD(BQ$2,4)=0,MOD($A7,2)=0),"·",""),""))))</f>
        <v/>
      </c>
      <c r="BR7" s="1">
        <f>IF($A7=0,INDEX(CHROME_CHAR,1,BR$2+1),IF($A7=39,INDEX(CHROME_CHAR,2,BR$2+1),IF(AND(BR207&gt;=1,BR207&lt;=6),INDEX(ATLAS_CHAR,(BR207-1)*26+$A7-INDEX(WIN_Y,BR207)+1,BR$2-INDEX(WIN_X,BR207)+1),IF(BR207=0,IF(AND(MOD(BR$2,4)=0,MOD($A7,2)=0),"·",""),""))))</f>
        <v/>
      </c>
      <c r="BS7" s="1">
        <f>IF($A7=0,INDEX(CHROME_CHAR,1,BS$2+1),IF($A7=39,INDEX(CHROME_CHAR,2,BS$2+1),IF(AND(BS207&gt;=1,BS207&lt;=6),INDEX(ATLAS_CHAR,(BS207-1)*26+$A7-INDEX(WIN_Y,BS207)+1,BS$2-INDEX(WIN_X,BS207)+1),IF(BS207=0,IF(AND(MOD(BS$2,4)=0,MOD($A7,2)=0),"·",""),""))))</f>
        <v/>
      </c>
      <c r="BT7" s="1">
        <f>IF($A7=0,INDEX(CHROME_CHAR,1,BT$2+1),IF($A7=39,INDEX(CHROME_CHAR,2,BT$2+1),IF(AND(BT207&gt;=1,BT207&lt;=6),INDEX(ATLAS_CHAR,(BT207-1)*26+$A7-INDEX(WIN_Y,BT207)+1,BT$2-INDEX(WIN_X,BT207)+1),IF(BT207=0,IF(AND(MOD(BT$2,4)=0,MOD($A7,2)=0),"·",""),""))))</f>
        <v/>
      </c>
      <c r="BU7" s="1">
        <f>IF($A7=0,INDEX(CHROME_CHAR,1,BU$2+1),IF($A7=39,INDEX(CHROME_CHAR,2,BU$2+1),IF(AND(BU207&gt;=1,BU207&lt;=6),INDEX(ATLAS_CHAR,(BU207-1)*26+$A7-INDEX(WIN_Y,BU207)+1,BU$2-INDEX(WIN_X,BU207)+1),IF(BU207=0,IF(AND(MOD(BU$2,4)=0,MOD($A7,2)=0),"·",""),""))))</f>
        <v/>
      </c>
      <c r="BV7" s="1">
        <f>IF($A7=0,INDEX(CHROME_CHAR,1,BV$2+1),IF($A7=39,INDEX(CHROME_CHAR,2,BV$2+1),IF(AND(BV207&gt;=1,BV207&lt;=6),INDEX(ATLAS_CHAR,(BV207-1)*26+$A7-INDEX(WIN_Y,BV207)+1,BV$2-INDEX(WIN_X,BV207)+1),IF(BV207=0,IF(AND(MOD(BV$2,4)=0,MOD($A7,2)=0),"·",""),""))))</f>
        <v/>
      </c>
      <c r="BW7" s="1">
        <f>IF($A7=0,INDEX(CHROME_CHAR,1,BW$2+1),IF($A7=39,INDEX(CHROME_CHAR,2,BW$2+1),IF(AND(BW207&gt;=1,BW207&lt;=6),INDEX(ATLAS_CHAR,(BW207-1)*26+$A7-INDEX(WIN_Y,BW207)+1,BW$2-INDEX(WIN_X,BW207)+1),IF(BW207=0,IF(AND(MOD(BW$2,4)=0,MOD($A7,2)=0),"·",""),""))))</f>
        <v/>
      </c>
      <c r="BX7" s="1">
        <f>IF($A7=0,INDEX(CHROME_CHAR,1,BX$2+1),IF($A7=39,INDEX(CHROME_CHAR,2,BX$2+1),IF(AND(BX207&gt;=1,BX207&lt;=6),INDEX(ATLAS_CHAR,(BX207-1)*26+$A7-INDEX(WIN_Y,BX207)+1,BX$2-INDEX(WIN_X,BX207)+1),IF(BX207=0,IF(AND(MOD(BX$2,4)=0,MOD($A7,2)=0),"·",""),""))))</f>
        <v/>
      </c>
      <c r="BY7" s="1">
        <f>IF($A7=0,INDEX(CHROME_CHAR,1,BY$2+1),IF($A7=39,INDEX(CHROME_CHAR,2,BY$2+1),IF(AND(BY207&gt;=1,BY207&lt;=6),INDEX(ATLAS_CHAR,(BY207-1)*26+$A7-INDEX(WIN_Y,BY207)+1,BY$2-INDEX(WIN_X,BY207)+1),IF(BY207=0,IF(AND(MOD(BY$2,4)=0,MOD($A7,2)=0),"·",""),""))))</f>
        <v/>
      </c>
      <c r="BZ7" s="1">
        <f>IF($A7=0,INDEX(CHROME_CHAR,1,BZ$2+1),IF($A7=39,INDEX(CHROME_CHAR,2,BZ$2+1),IF(AND(BZ207&gt;=1,BZ207&lt;=6),INDEX(ATLAS_CHAR,(BZ207-1)*26+$A7-INDEX(WIN_Y,BZ207)+1,BZ$2-INDEX(WIN_X,BZ207)+1),IF(BZ207=0,IF(AND(MOD(BZ$2,4)=0,MOD($A7,2)=0),"·",""),""))))</f>
        <v/>
      </c>
      <c r="CA7" s="1">
        <f>IF($A7=0,INDEX(CHROME_CHAR,1,CA$2+1),IF($A7=39,INDEX(CHROME_CHAR,2,CA$2+1),IF(AND(CA207&gt;=1,CA207&lt;=6),INDEX(ATLAS_CHAR,(CA207-1)*26+$A7-INDEX(WIN_Y,CA207)+1,CA$2-INDEX(WIN_X,CA207)+1),IF(CA207=0,IF(AND(MOD(CA$2,4)=0,MOD($A7,2)=0),"·",""),""))))</f>
        <v/>
      </c>
      <c r="CB7" s="1">
        <f>IF($A7=0,INDEX(CHROME_CHAR,1,CB$2+1),IF($A7=39,INDEX(CHROME_CHAR,2,CB$2+1),IF(AND(CB207&gt;=1,CB207&lt;=6),INDEX(ATLAS_CHAR,(CB207-1)*26+$A7-INDEX(WIN_Y,CB207)+1,CB$2-INDEX(WIN_X,CB207)+1),IF(CB207=0,IF(AND(MOD(CB$2,4)=0,MOD($A7,2)=0),"·",""),""))))</f>
        <v/>
      </c>
      <c r="CC7" s="1">
        <f>IF($A7=0,INDEX(CHROME_CHAR,1,CC$2+1),IF($A7=39,INDEX(CHROME_CHAR,2,CC$2+1),IF(AND(CC207&gt;=1,CC207&lt;=6),INDEX(ATLAS_CHAR,(CC207-1)*26+$A7-INDEX(WIN_Y,CC207)+1,CC$2-INDEX(WIN_X,CC207)+1),IF(CC207=0,IF(AND(MOD(CC$2,4)=0,MOD($A7,2)=0),"·",""),""))))</f>
        <v/>
      </c>
      <c r="CD7" s="1">
        <f>IF($A7=0,INDEX(CHROME_CHAR,1,CD$2+1),IF($A7=39,INDEX(CHROME_CHAR,2,CD$2+1),IF(AND(CD207&gt;=1,CD207&lt;=6),INDEX(ATLAS_CHAR,(CD207-1)*26+$A7-INDEX(WIN_Y,CD207)+1,CD$2-INDEX(WIN_X,CD207)+1),IF(CD207=0,IF(AND(MOD(CD$2,4)=0,MOD($A7,2)=0),"·",""),""))))</f>
        <v/>
      </c>
      <c r="CE7" s="1">
        <f>IF($A7=0,INDEX(CHROME_CHAR,1,CE$2+1),IF($A7=39,INDEX(CHROME_CHAR,2,CE$2+1),IF(AND(CE207&gt;=1,CE207&lt;=6),INDEX(ATLAS_CHAR,(CE207-1)*26+$A7-INDEX(WIN_Y,CE207)+1,CE$2-INDEX(WIN_X,CE207)+1),IF(CE207=0,IF(AND(MOD(CE$2,4)=0,MOD($A7,2)=0),"·",""),""))))</f>
        <v/>
      </c>
      <c r="CF7" s="1">
        <f>IF($A7=0,INDEX(CHROME_CHAR,1,CF$2+1),IF($A7=39,INDEX(CHROME_CHAR,2,CF$2+1),IF(AND(CF207&gt;=1,CF207&lt;=6),INDEX(ATLAS_CHAR,(CF207-1)*26+$A7-INDEX(WIN_Y,CF207)+1,CF$2-INDEX(WIN_X,CF207)+1),IF(CF207=0,IF(AND(MOD(CF$2,4)=0,MOD($A7,2)=0),"·",""),""))))</f>
        <v/>
      </c>
      <c r="CG7" s="1">
        <f>IF($A7=0,INDEX(CHROME_CHAR,1,CG$2+1),IF($A7=39,INDEX(CHROME_CHAR,2,CG$2+1),IF(AND(CG207&gt;=1,CG207&lt;=6),INDEX(ATLAS_CHAR,(CG207-1)*26+$A7-INDEX(WIN_Y,CG207)+1,CG$2-INDEX(WIN_X,CG207)+1),IF(CG207=0,IF(AND(MOD(CG$2,4)=0,MOD($A7,2)=0),"·",""),""))))</f>
        <v/>
      </c>
      <c r="CH7" s="1">
        <f>IF($A7=0,INDEX(CHROME_CHAR,1,CH$2+1),IF($A7=39,INDEX(CHROME_CHAR,2,CH$2+1),IF(AND(CH207&gt;=1,CH207&lt;=6),INDEX(ATLAS_CHAR,(CH207-1)*26+$A7-INDEX(WIN_Y,CH207)+1,CH$2-INDEX(WIN_X,CH207)+1),IF(CH207=0,IF(AND(MOD(CH$2,4)=0,MOD($A7,2)=0),"·",""),""))))</f>
        <v/>
      </c>
      <c r="CI7" s="1">
        <f>IF($A7=0,INDEX(CHROME_CHAR,1,CI$2+1),IF($A7=39,INDEX(CHROME_CHAR,2,CI$2+1),IF(AND(CI207&gt;=1,CI207&lt;=6),INDEX(ATLAS_CHAR,(CI207-1)*26+$A7-INDEX(WIN_Y,CI207)+1,CI$2-INDEX(WIN_X,CI207)+1),IF(CI207=0,IF(AND(MOD(CI$2,4)=0,MOD($A7,2)=0),"·",""),""))))</f>
        <v/>
      </c>
      <c r="CJ7" s="1">
        <f>IF($A7=0,INDEX(CHROME_CHAR,1,CJ$2+1),IF($A7=39,INDEX(CHROME_CHAR,2,CJ$2+1),IF(AND(CJ207&gt;=1,CJ207&lt;=6),INDEX(ATLAS_CHAR,(CJ207-1)*26+$A7-INDEX(WIN_Y,CJ207)+1,CJ$2-INDEX(WIN_X,CJ207)+1),IF(CJ207=0,IF(AND(MOD(CJ$2,4)=0,MOD($A7,2)=0),"·",""),""))))</f>
        <v/>
      </c>
      <c r="CK7" s="1">
        <f>IF($A7=0,INDEX(CHROME_CHAR,1,CK$2+1),IF($A7=39,INDEX(CHROME_CHAR,2,CK$2+1),IF(AND(CK207&gt;=1,CK207&lt;=6),INDEX(ATLAS_CHAR,(CK207-1)*26+$A7-INDEX(WIN_Y,CK207)+1,CK$2-INDEX(WIN_X,CK207)+1),IF(CK207=0,IF(AND(MOD(CK$2,4)=0,MOD($A7,2)=0),"·",""),""))))</f>
        <v/>
      </c>
      <c r="CL7" s="1">
        <f>IF($A7=0,INDEX(CHROME_CHAR,1,CL$2+1),IF($A7=39,INDEX(CHROME_CHAR,2,CL$2+1),IF(AND(CL207&gt;=1,CL207&lt;=6),INDEX(ATLAS_CHAR,(CL207-1)*26+$A7-INDEX(WIN_Y,CL207)+1,CL$2-INDEX(WIN_X,CL207)+1),IF(CL207=0,IF(AND(MOD(CL$2,4)=0,MOD($A7,2)=0),"·",""),""))))</f>
        <v/>
      </c>
      <c r="CM7" s="1">
        <f>IF($A7=0,INDEX(CHROME_CHAR,1,CM$2+1),IF($A7=39,INDEX(CHROME_CHAR,2,CM$2+1),IF(AND(CM207&gt;=1,CM207&lt;=6),INDEX(ATLAS_CHAR,(CM207-1)*26+$A7-INDEX(WIN_Y,CM207)+1,CM$2-INDEX(WIN_X,CM207)+1),IF(CM207=0,IF(AND(MOD(CM$2,4)=0,MOD($A7,2)=0),"·",""),""))))</f>
        <v/>
      </c>
      <c r="CN7" s="1">
        <f>IF($A7=0,INDEX(CHROME_CHAR,1,CN$2+1),IF($A7=39,INDEX(CHROME_CHAR,2,CN$2+1),IF(AND(CN207&gt;=1,CN207&lt;=6),INDEX(ATLAS_CHAR,(CN207-1)*26+$A7-INDEX(WIN_Y,CN207)+1,CN$2-INDEX(WIN_X,CN207)+1),IF(CN207=0,IF(AND(MOD(CN$2,4)=0,MOD($A7,2)=0),"·",""),""))))</f>
        <v/>
      </c>
      <c r="CO7" s="1">
        <f>IF($A7=0,INDEX(CHROME_CHAR,1,CO$2+1),IF($A7=39,INDEX(CHROME_CHAR,2,CO$2+1),IF(AND(CO207&gt;=1,CO207&lt;=6),INDEX(ATLAS_CHAR,(CO207-1)*26+$A7-INDEX(WIN_Y,CO207)+1,CO$2-INDEX(WIN_X,CO207)+1),IF(CO207=0,IF(AND(MOD(CO$2,4)=0,MOD($A7,2)=0),"·",""),""))))</f>
        <v/>
      </c>
      <c r="CP7" s="1">
        <f>IF($A7=0,INDEX(CHROME_CHAR,1,CP$2+1),IF($A7=39,INDEX(CHROME_CHAR,2,CP$2+1),IF(AND(CP207&gt;=1,CP207&lt;=6),INDEX(ATLAS_CHAR,(CP207-1)*26+$A7-INDEX(WIN_Y,CP207)+1,CP$2-INDEX(WIN_X,CP207)+1),IF(CP207=0,IF(AND(MOD(CP$2,4)=0,MOD($A7,2)=0),"·",""),""))))</f>
        <v/>
      </c>
      <c r="CQ7" s="1">
        <f>IF($A7=0,INDEX(CHROME_CHAR,1,CQ$2+1),IF($A7=39,INDEX(CHROME_CHAR,2,CQ$2+1),IF(AND(CQ207&gt;=1,CQ207&lt;=6),INDEX(ATLAS_CHAR,(CQ207-1)*26+$A7-INDEX(WIN_Y,CQ207)+1,CQ$2-INDEX(WIN_X,CQ207)+1),IF(CQ207=0,IF(AND(MOD(CQ$2,4)=0,MOD($A7,2)=0),"·",""),""))))</f>
        <v/>
      </c>
      <c r="CR7" s="1">
        <f>IF($A7=0,INDEX(CHROME_CHAR,1,CR$2+1),IF($A7=39,INDEX(CHROME_CHAR,2,CR$2+1),IF(AND(CR207&gt;=1,CR207&lt;=6),INDEX(ATLAS_CHAR,(CR207-1)*26+$A7-INDEX(WIN_Y,CR207)+1,CR$2-INDEX(WIN_X,CR207)+1),IF(CR207=0,IF(AND(MOD(CR$2,4)=0,MOD($A7,2)=0),"·",""),""))))</f>
        <v/>
      </c>
      <c r="CS7" s="1">
        <f>IF($A7=0,INDEX(CHROME_CHAR,1,CS$2+1),IF($A7=39,INDEX(CHROME_CHAR,2,CS$2+1),IF(AND(CS207&gt;=1,CS207&lt;=6),INDEX(ATLAS_CHAR,(CS207-1)*26+$A7-INDEX(WIN_Y,CS207)+1,CS$2-INDEX(WIN_X,CS207)+1),IF(CS207=0,IF(AND(MOD(CS$2,4)=0,MOD($A7,2)=0),"·",""),""))))</f>
        <v/>
      </c>
      <c r="CT7" s="1">
        <f>IF($A7=0,INDEX(CHROME_CHAR,1,CT$2+1),IF($A7=39,INDEX(CHROME_CHAR,2,CT$2+1),IF(AND(CT207&gt;=1,CT207&lt;=6),INDEX(ATLAS_CHAR,(CT207-1)*26+$A7-INDEX(WIN_Y,CT207)+1,CT$2-INDEX(WIN_X,CT207)+1),IF(CT207=0,IF(AND(MOD(CT$2,4)=0,MOD($A7,2)=0),"·",""),""))))</f>
        <v/>
      </c>
      <c r="CU7" s="1">
        <f>IF($A7=0,INDEX(CHROME_CHAR,1,CU$2+1),IF($A7=39,INDEX(CHROME_CHAR,2,CU$2+1),IF(AND(CU207&gt;=1,CU207&lt;=6),INDEX(ATLAS_CHAR,(CU207-1)*26+$A7-INDEX(WIN_Y,CU207)+1,CU$2-INDEX(WIN_X,CU207)+1),IF(CU207=0,IF(AND(MOD(CU$2,4)=0,MOD($A7,2)=0),"·",""),""))))</f>
        <v/>
      </c>
      <c r="CV7" s="1">
        <f>IF($A7=0,INDEX(CHROME_CHAR,1,CV$2+1),IF($A7=39,INDEX(CHROME_CHAR,2,CV$2+1),IF(AND(CV207&gt;=1,CV207&lt;=6),INDEX(ATLAS_CHAR,(CV207-1)*26+$A7-INDEX(WIN_Y,CV207)+1,CV$2-INDEX(WIN_X,CV207)+1),IF(CV207=0,IF(AND(MOD(CV$2,4)=0,MOD($A7,2)=0),"·",""),""))))</f>
        <v/>
      </c>
      <c r="CW7" s="1">
        <f>IF($A7=0,INDEX(CHROME_CHAR,1,CW$2+1),IF($A7=39,INDEX(CHROME_CHAR,2,CW$2+1),IF(AND(CW207&gt;=1,CW207&lt;=6),INDEX(ATLAS_CHAR,(CW207-1)*26+$A7-INDEX(WIN_Y,CW207)+1,CW$2-INDEX(WIN_X,CW207)+1),IF(CW207=0,IF(AND(MOD(CW$2,4)=0,MOD($A7,2)=0),"·",""),""))))</f>
        <v/>
      </c>
      <c r="CX7" s="1">
        <f>IF($A7=0,INDEX(CHROME_CHAR,1,CX$2+1),IF($A7=39,INDEX(CHROME_CHAR,2,CX$2+1),IF(AND(CX207&gt;=1,CX207&lt;=6),INDEX(ATLAS_CHAR,(CX207-1)*26+$A7-INDEX(WIN_Y,CX207)+1,CX$2-INDEX(WIN_X,CX207)+1),IF(CX207=0,IF(AND(MOD(CX$2,4)=0,MOD($A7,2)=0),"·",""),""))))</f>
        <v/>
      </c>
      <c r="CY7" s="1">
        <f>IF($A7=0,INDEX(CHROME_CHAR,1,CY$2+1),IF($A7=39,INDEX(CHROME_CHAR,2,CY$2+1),IF(AND(CY207&gt;=1,CY207&lt;=6),INDEX(ATLAS_CHAR,(CY207-1)*26+$A7-INDEX(WIN_Y,CY207)+1,CY$2-INDEX(WIN_X,CY207)+1),IF(CY207=0,IF(AND(MOD(CY$2,4)=0,MOD($A7,2)=0),"·",""),""))))</f>
        <v/>
      </c>
      <c r="CZ7" s="1">
        <f>IF($A7=0,INDEX(CHROME_CHAR,1,CZ$2+1),IF($A7=39,INDEX(CHROME_CHAR,2,CZ$2+1),IF(AND(CZ207&gt;=1,CZ207&lt;=6),INDEX(ATLAS_CHAR,(CZ207-1)*26+$A7-INDEX(WIN_Y,CZ207)+1,CZ$2-INDEX(WIN_X,CZ207)+1),IF(CZ207=0,IF(AND(MOD(CZ$2,4)=0,MOD($A7,2)=0),"·",""),""))))</f>
        <v/>
      </c>
      <c r="DA7" s="1">
        <f>IF($A7=0,INDEX(CHROME_CHAR,1,DA$2+1),IF($A7=39,INDEX(CHROME_CHAR,2,DA$2+1),IF(AND(DA207&gt;=1,DA207&lt;=6),INDEX(ATLAS_CHAR,(DA207-1)*26+$A7-INDEX(WIN_Y,DA207)+1,DA$2-INDEX(WIN_X,DA207)+1),IF(DA207=0,IF(AND(MOD(DA$2,4)=0,MOD($A7,2)=0),"·",""),""))))</f>
        <v/>
      </c>
      <c r="DB7" s="1">
        <f>IF($A7=0,INDEX(CHROME_CHAR,1,DB$2+1),IF($A7=39,INDEX(CHROME_CHAR,2,DB$2+1),IF(AND(DB207&gt;=1,DB207&lt;=6),INDEX(ATLAS_CHAR,(DB207-1)*26+$A7-INDEX(WIN_Y,DB207)+1,DB$2-INDEX(WIN_X,DB207)+1),IF(DB207=0,IF(AND(MOD(DB$2,4)=0,MOD($A7,2)=0),"·",""),""))))</f>
        <v/>
      </c>
      <c r="DC7" s="1">
        <f>IF($A7=0,INDEX(CHROME_CHAR,1,DC$2+1),IF($A7=39,INDEX(CHROME_CHAR,2,DC$2+1),IF(AND(DC207&gt;=1,DC207&lt;=6),INDEX(ATLAS_CHAR,(DC207-1)*26+$A7-INDEX(WIN_Y,DC207)+1,DC$2-INDEX(WIN_X,DC207)+1),IF(DC207=0,IF(AND(MOD(DC$2,4)=0,MOD($A7,2)=0),"·",""),""))))</f>
        <v/>
      </c>
      <c r="DD7" s="1">
        <f>IF($A7=0,INDEX(CHROME_CHAR,1,DD$2+1),IF($A7=39,INDEX(CHROME_CHAR,2,DD$2+1),IF(AND(DD207&gt;=1,DD207&lt;=6),INDEX(ATLAS_CHAR,(DD207-1)*26+$A7-INDEX(WIN_Y,DD207)+1,DD$2-INDEX(WIN_X,DD207)+1),IF(DD207=0,IF(AND(MOD(DD$2,4)=0,MOD($A7,2)=0),"·",""),""))))</f>
        <v/>
      </c>
      <c r="DE7" s="1">
        <f>IF($A7=0,INDEX(CHROME_CHAR,1,DE$2+1),IF($A7=39,INDEX(CHROME_CHAR,2,DE$2+1),IF(AND(DE207&gt;=1,DE207&lt;=6),INDEX(ATLAS_CHAR,(DE207-1)*26+$A7-INDEX(WIN_Y,DE207)+1,DE$2-INDEX(WIN_X,DE207)+1),IF(DE207=0,IF(AND(MOD(DE$2,4)=0,MOD($A7,2)=0),"·",""),""))))</f>
        <v/>
      </c>
      <c r="DF7" s="1">
        <f>IF($A7=0,INDEX(CHROME_CHAR,1,DF$2+1),IF($A7=39,INDEX(CHROME_CHAR,2,DF$2+1),IF(AND(DF207&gt;=1,DF207&lt;=6),INDEX(ATLAS_CHAR,(DF207-1)*26+$A7-INDEX(WIN_Y,DF207)+1,DF$2-INDEX(WIN_X,DF207)+1),IF(DF207=0,IF(AND(MOD(DF$2,4)=0,MOD($A7,2)=0),"·",""),""))))</f>
        <v/>
      </c>
      <c r="DG7" s="1">
        <f>IF($A7=0,INDEX(CHROME_CHAR,1,DG$2+1),IF($A7=39,INDEX(CHROME_CHAR,2,DG$2+1),IF(AND(DG207&gt;=1,DG207&lt;=6),INDEX(ATLAS_CHAR,(DG207-1)*26+$A7-INDEX(WIN_Y,DG207)+1,DG$2-INDEX(WIN_X,DG207)+1),IF(DG207=0,IF(AND(MOD(DG$2,4)=0,MOD($A7,2)=0),"·",""),""))))</f>
        <v/>
      </c>
      <c r="DH7" s="1">
        <f>IF($A7=0,INDEX(CHROME_CHAR,1,DH$2+1),IF($A7=39,INDEX(CHROME_CHAR,2,DH$2+1),IF(AND(DH207&gt;=1,DH207&lt;=6),INDEX(ATLAS_CHAR,(DH207-1)*26+$A7-INDEX(WIN_Y,DH207)+1,DH$2-INDEX(WIN_X,DH207)+1),IF(DH207=0,IF(AND(MOD(DH$2,4)=0,MOD($A7,2)=0),"·",""),""))))</f>
        <v/>
      </c>
      <c r="DI7" s="1">
        <f>IF($A7=0,INDEX(CHROME_CHAR,1,DI$2+1),IF($A7=39,INDEX(CHROME_CHAR,2,DI$2+1),IF(AND(DI207&gt;=1,DI207&lt;=6),INDEX(ATLAS_CHAR,(DI207-1)*26+$A7-INDEX(WIN_Y,DI207)+1,DI$2-INDEX(WIN_X,DI207)+1),IF(DI207=0,IF(AND(MOD(DI$2,4)=0,MOD($A7,2)=0),"·",""),""))))</f>
        <v/>
      </c>
      <c r="DJ7" s="1">
        <f>IF($A7=0,INDEX(CHROME_CHAR,1,DJ$2+1),IF($A7=39,INDEX(CHROME_CHAR,2,DJ$2+1),IF(AND(DJ207&gt;=1,DJ207&lt;=6),INDEX(ATLAS_CHAR,(DJ207-1)*26+$A7-INDEX(WIN_Y,DJ207)+1,DJ$2-INDEX(WIN_X,DJ207)+1),IF(DJ207=0,IF(AND(MOD(DJ$2,4)=0,MOD($A7,2)=0),"·",""),""))))</f>
        <v/>
      </c>
      <c r="DK7" s="1">
        <f>IF($A7=0,INDEX(CHROME_CHAR,1,DK$2+1),IF($A7=39,INDEX(CHROME_CHAR,2,DK$2+1),IF(AND(DK207&gt;=1,DK207&lt;=6),INDEX(ATLAS_CHAR,(DK207-1)*26+$A7-INDEX(WIN_Y,DK207)+1,DK$2-INDEX(WIN_X,DK207)+1),IF(DK207=0,IF(AND(MOD(DK$2,4)=0,MOD($A7,2)=0),"·",""),""))))</f>
        <v/>
      </c>
      <c r="DL7" s="1">
        <f>IF($A7=0,INDEX(CHROME_CHAR,1,DL$2+1),IF($A7=39,INDEX(CHROME_CHAR,2,DL$2+1),IF(AND(DL207&gt;=1,DL207&lt;=6),INDEX(ATLAS_CHAR,(DL207-1)*26+$A7-INDEX(WIN_Y,DL207)+1,DL$2-INDEX(WIN_X,DL207)+1),IF(DL207=0,IF(AND(MOD(DL$2,4)=0,MOD($A7,2)=0),"·",""),""))))</f>
        <v/>
      </c>
      <c r="DM7" s="1">
        <f>IF($A7=0,INDEX(CHROME_CHAR,1,DM$2+1),IF($A7=39,INDEX(CHROME_CHAR,2,DM$2+1),IF(AND(DM207&gt;=1,DM207&lt;=6),INDEX(ATLAS_CHAR,(DM207-1)*26+$A7-INDEX(WIN_Y,DM207)+1,DM$2-INDEX(WIN_X,DM207)+1),IF(DM207=0,IF(AND(MOD(DM$2,4)=0,MOD($A7,2)=0),"·",""),""))))</f>
        <v/>
      </c>
      <c r="DN7" s="1">
        <f>IF($A7=0,INDEX(CHROME_CHAR,1,DN$2+1),IF($A7=39,INDEX(CHROME_CHAR,2,DN$2+1),IF(AND(DN207&gt;=1,DN207&lt;=6),INDEX(ATLAS_CHAR,(DN207-1)*26+$A7-INDEX(WIN_Y,DN207)+1,DN$2-INDEX(WIN_X,DN207)+1),IF(DN207=0,IF(AND(MOD(DN$2,4)=0,MOD($A7,2)=0),"·",""),""))))</f>
        <v/>
      </c>
      <c r="DO7" s="1">
        <f>IF($A7=0,INDEX(CHROME_CHAR,1,DO$2+1),IF($A7=39,INDEX(CHROME_CHAR,2,DO$2+1),IF(AND(DO207&gt;=1,DO207&lt;=6),INDEX(ATLAS_CHAR,(DO207-1)*26+$A7-INDEX(WIN_Y,DO207)+1,DO$2-INDEX(WIN_X,DO207)+1),IF(DO207=0,IF(AND(MOD(DO$2,4)=0,MOD($A7,2)=0),"·",""),""))))</f>
        <v/>
      </c>
    </row>
    <row r="8" ht="12.75" customHeight="1">
      <c r="A8" t="n">
        <v>5</v>
      </c>
      <c r="B8" s="1">
        <f>IF($A8=0,INDEX(CHROME_CHAR,1,B$2+1),IF($A8=39,INDEX(CHROME_CHAR,2,B$2+1),IF(AND(B208&gt;=1,B208&lt;=6),INDEX(ATLAS_CHAR,(B208-1)*26+$A8-INDEX(WIN_Y,B208)+1,B$2-INDEX(WIN_X,B208)+1),IF(B208=0,IF(AND(MOD(B$2,4)=0,MOD($A8,2)=0),"·",""),""))))</f>
        <v/>
      </c>
      <c r="C8" s="1">
        <f>IF($A8=0,INDEX(CHROME_CHAR,1,C$2+1),IF($A8=39,INDEX(CHROME_CHAR,2,C$2+1),IF(AND(C208&gt;=1,C208&lt;=6),INDEX(ATLAS_CHAR,(C208-1)*26+$A8-INDEX(WIN_Y,C208)+1,C$2-INDEX(WIN_X,C208)+1),IF(C208=0,IF(AND(MOD(C$2,4)=0,MOD($A8,2)=0),"·",""),""))))</f>
        <v/>
      </c>
      <c r="D8" s="1">
        <f>IF($A8=0,INDEX(CHROME_CHAR,1,D$2+1),IF($A8=39,INDEX(CHROME_CHAR,2,D$2+1),IF(AND(D208&gt;=1,D208&lt;=6),INDEX(ATLAS_CHAR,(D208-1)*26+$A8-INDEX(WIN_Y,D208)+1,D$2-INDEX(WIN_X,D208)+1),IF(D208=0,IF(AND(MOD(D$2,4)=0,MOD($A8,2)=0),"·",""),""))))</f>
        <v/>
      </c>
      <c r="E8" s="1">
        <f>IF($A8=0,INDEX(CHROME_CHAR,1,E$2+1),IF($A8=39,INDEX(CHROME_CHAR,2,E$2+1),IF(AND(E208&gt;=1,E208&lt;=6),INDEX(ATLAS_CHAR,(E208-1)*26+$A8-INDEX(WIN_Y,E208)+1,E$2-INDEX(WIN_X,E208)+1),IF(E208=0,IF(AND(MOD(E$2,4)=0,MOD($A8,2)=0),"·",""),""))))</f>
        <v/>
      </c>
      <c r="F8" s="1">
        <f>IF($A8=0,INDEX(CHROME_CHAR,1,F$2+1),IF($A8=39,INDEX(CHROME_CHAR,2,F$2+1),IF(AND(F208&gt;=1,F208&lt;=6),INDEX(ATLAS_CHAR,(F208-1)*26+$A8-INDEX(WIN_Y,F208)+1,F$2-INDEX(WIN_X,F208)+1),IF(F208=0,IF(AND(MOD(F$2,4)=0,MOD($A8,2)=0),"·",""),""))))</f>
        <v/>
      </c>
      <c r="G8" s="1">
        <f>IF($A8=0,INDEX(CHROME_CHAR,1,G$2+1),IF($A8=39,INDEX(CHROME_CHAR,2,G$2+1),IF(AND(G208&gt;=1,G208&lt;=6),INDEX(ATLAS_CHAR,(G208-1)*26+$A8-INDEX(WIN_Y,G208)+1,G$2-INDEX(WIN_X,G208)+1),IF(G208=0,IF(AND(MOD(G$2,4)=0,MOD($A8,2)=0),"·",""),""))))</f>
        <v/>
      </c>
      <c r="H8" s="1">
        <f>IF($A8=0,INDEX(CHROME_CHAR,1,H$2+1),IF($A8=39,INDEX(CHROME_CHAR,2,H$2+1),IF(AND(H208&gt;=1,H208&lt;=6),INDEX(ATLAS_CHAR,(H208-1)*26+$A8-INDEX(WIN_Y,H208)+1,H$2-INDEX(WIN_X,H208)+1),IF(H208=0,IF(AND(MOD(H$2,4)=0,MOD($A8,2)=0),"·",""),""))))</f>
        <v/>
      </c>
      <c r="I8" s="1">
        <f>IF($A8=0,INDEX(CHROME_CHAR,1,I$2+1),IF($A8=39,INDEX(CHROME_CHAR,2,I$2+1),IF(AND(I208&gt;=1,I208&lt;=6),INDEX(ATLAS_CHAR,(I208-1)*26+$A8-INDEX(WIN_Y,I208)+1,I$2-INDEX(WIN_X,I208)+1),IF(I208=0,IF(AND(MOD(I$2,4)=0,MOD($A8,2)=0),"·",""),""))))</f>
        <v/>
      </c>
      <c r="J8" s="1">
        <f>IF($A8=0,INDEX(CHROME_CHAR,1,J$2+1),IF($A8=39,INDEX(CHROME_CHAR,2,J$2+1),IF(AND(J208&gt;=1,J208&lt;=6),INDEX(ATLAS_CHAR,(J208-1)*26+$A8-INDEX(WIN_Y,J208)+1,J$2-INDEX(WIN_X,J208)+1),IF(J208=0,IF(AND(MOD(J$2,4)=0,MOD($A8,2)=0),"·",""),""))))</f>
        <v/>
      </c>
      <c r="K8" s="1">
        <f>IF($A8=0,INDEX(CHROME_CHAR,1,K$2+1),IF($A8=39,INDEX(CHROME_CHAR,2,K$2+1),IF(AND(K208&gt;=1,K208&lt;=6),INDEX(ATLAS_CHAR,(K208-1)*26+$A8-INDEX(WIN_Y,K208)+1,K$2-INDEX(WIN_X,K208)+1),IF(K208=0,IF(AND(MOD(K$2,4)=0,MOD($A8,2)=0),"·",""),""))))</f>
        <v/>
      </c>
      <c r="L8" s="1">
        <f>IF($A8=0,INDEX(CHROME_CHAR,1,L$2+1),IF($A8=39,INDEX(CHROME_CHAR,2,L$2+1),IF(AND(L208&gt;=1,L208&lt;=6),INDEX(ATLAS_CHAR,(L208-1)*26+$A8-INDEX(WIN_Y,L208)+1,L$2-INDEX(WIN_X,L208)+1),IF(L208=0,IF(AND(MOD(L$2,4)=0,MOD($A8,2)=0),"·",""),""))))</f>
        <v/>
      </c>
      <c r="M8" s="1">
        <f>IF($A8=0,INDEX(CHROME_CHAR,1,M$2+1),IF($A8=39,INDEX(CHROME_CHAR,2,M$2+1),IF(AND(M208&gt;=1,M208&lt;=6),INDEX(ATLAS_CHAR,(M208-1)*26+$A8-INDEX(WIN_Y,M208)+1,M$2-INDEX(WIN_X,M208)+1),IF(M208=0,IF(AND(MOD(M$2,4)=0,MOD($A8,2)=0),"·",""),""))))</f>
        <v/>
      </c>
      <c r="N8" s="1">
        <f>IF($A8=0,INDEX(CHROME_CHAR,1,N$2+1),IF($A8=39,INDEX(CHROME_CHAR,2,N$2+1),IF(AND(N208&gt;=1,N208&lt;=6),INDEX(ATLAS_CHAR,(N208-1)*26+$A8-INDEX(WIN_Y,N208)+1,N$2-INDEX(WIN_X,N208)+1),IF(N208=0,IF(AND(MOD(N$2,4)=0,MOD($A8,2)=0),"·",""),""))))</f>
        <v/>
      </c>
      <c r="O8" s="1">
        <f>IF($A8=0,INDEX(CHROME_CHAR,1,O$2+1),IF($A8=39,INDEX(CHROME_CHAR,2,O$2+1),IF(AND(O208&gt;=1,O208&lt;=6),INDEX(ATLAS_CHAR,(O208-1)*26+$A8-INDEX(WIN_Y,O208)+1,O$2-INDEX(WIN_X,O208)+1),IF(O208=0,IF(AND(MOD(O$2,4)=0,MOD($A8,2)=0),"·",""),""))))</f>
        <v/>
      </c>
      <c r="P8" s="1">
        <f>IF($A8=0,INDEX(CHROME_CHAR,1,P$2+1),IF($A8=39,INDEX(CHROME_CHAR,2,P$2+1),IF(AND(P208&gt;=1,P208&lt;=6),INDEX(ATLAS_CHAR,(P208-1)*26+$A8-INDEX(WIN_Y,P208)+1,P$2-INDEX(WIN_X,P208)+1),IF(P208=0,IF(AND(MOD(P$2,4)=0,MOD($A8,2)=0),"·",""),""))))</f>
        <v/>
      </c>
      <c r="Q8" s="1">
        <f>IF($A8=0,INDEX(CHROME_CHAR,1,Q$2+1),IF($A8=39,INDEX(CHROME_CHAR,2,Q$2+1),IF(AND(Q208&gt;=1,Q208&lt;=6),INDEX(ATLAS_CHAR,(Q208-1)*26+$A8-INDEX(WIN_Y,Q208)+1,Q$2-INDEX(WIN_X,Q208)+1),IF(Q208=0,IF(AND(MOD(Q$2,4)=0,MOD($A8,2)=0),"·",""),""))))</f>
        <v/>
      </c>
      <c r="R8" s="1">
        <f>IF($A8=0,INDEX(CHROME_CHAR,1,R$2+1),IF($A8=39,INDEX(CHROME_CHAR,2,R$2+1),IF(AND(R208&gt;=1,R208&lt;=6),INDEX(ATLAS_CHAR,(R208-1)*26+$A8-INDEX(WIN_Y,R208)+1,R$2-INDEX(WIN_X,R208)+1),IF(R208=0,IF(AND(MOD(R$2,4)=0,MOD($A8,2)=0),"·",""),""))))</f>
        <v/>
      </c>
      <c r="S8" s="1">
        <f>IF($A8=0,INDEX(CHROME_CHAR,1,S$2+1),IF($A8=39,INDEX(CHROME_CHAR,2,S$2+1),IF(AND(S208&gt;=1,S208&lt;=6),INDEX(ATLAS_CHAR,(S208-1)*26+$A8-INDEX(WIN_Y,S208)+1,S$2-INDEX(WIN_X,S208)+1),IF(S208=0,IF(AND(MOD(S$2,4)=0,MOD($A8,2)=0),"·",""),""))))</f>
        <v/>
      </c>
      <c r="T8" s="1">
        <f>IF($A8=0,INDEX(CHROME_CHAR,1,T$2+1),IF($A8=39,INDEX(CHROME_CHAR,2,T$2+1),IF(AND(T208&gt;=1,T208&lt;=6),INDEX(ATLAS_CHAR,(T208-1)*26+$A8-INDEX(WIN_Y,T208)+1,T$2-INDEX(WIN_X,T208)+1),IF(T208=0,IF(AND(MOD(T$2,4)=0,MOD($A8,2)=0),"·",""),""))))</f>
        <v/>
      </c>
      <c r="U8" s="1">
        <f>IF($A8=0,INDEX(CHROME_CHAR,1,U$2+1),IF($A8=39,INDEX(CHROME_CHAR,2,U$2+1),IF(AND(U208&gt;=1,U208&lt;=6),INDEX(ATLAS_CHAR,(U208-1)*26+$A8-INDEX(WIN_Y,U208)+1,U$2-INDEX(WIN_X,U208)+1),IF(U208=0,IF(AND(MOD(U$2,4)=0,MOD($A8,2)=0),"·",""),""))))</f>
        <v/>
      </c>
      <c r="V8" s="1">
        <f>IF($A8=0,INDEX(CHROME_CHAR,1,V$2+1),IF($A8=39,INDEX(CHROME_CHAR,2,V$2+1),IF(AND(V208&gt;=1,V208&lt;=6),INDEX(ATLAS_CHAR,(V208-1)*26+$A8-INDEX(WIN_Y,V208)+1,V$2-INDEX(WIN_X,V208)+1),IF(V208=0,IF(AND(MOD(V$2,4)=0,MOD($A8,2)=0),"·",""),""))))</f>
        <v/>
      </c>
      <c r="W8" s="1">
        <f>IF($A8=0,INDEX(CHROME_CHAR,1,W$2+1),IF($A8=39,INDEX(CHROME_CHAR,2,W$2+1),IF(AND(W208&gt;=1,W208&lt;=6),INDEX(ATLAS_CHAR,(W208-1)*26+$A8-INDEX(WIN_Y,W208)+1,W$2-INDEX(WIN_X,W208)+1),IF(W208=0,IF(AND(MOD(W$2,4)=0,MOD($A8,2)=0),"·",""),""))))</f>
        <v/>
      </c>
      <c r="X8" s="1">
        <f>IF($A8=0,INDEX(CHROME_CHAR,1,X$2+1),IF($A8=39,INDEX(CHROME_CHAR,2,X$2+1),IF(AND(X208&gt;=1,X208&lt;=6),INDEX(ATLAS_CHAR,(X208-1)*26+$A8-INDEX(WIN_Y,X208)+1,X$2-INDEX(WIN_X,X208)+1),IF(X208=0,IF(AND(MOD(X$2,4)=0,MOD($A8,2)=0),"·",""),""))))</f>
        <v/>
      </c>
      <c r="Y8" s="1">
        <f>IF($A8=0,INDEX(CHROME_CHAR,1,Y$2+1),IF($A8=39,INDEX(CHROME_CHAR,2,Y$2+1),IF(AND(Y208&gt;=1,Y208&lt;=6),INDEX(ATLAS_CHAR,(Y208-1)*26+$A8-INDEX(WIN_Y,Y208)+1,Y$2-INDEX(WIN_X,Y208)+1),IF(Y208=0,IF(AND(MOD(Y$2,4)=0,MOD($A8,2)=0),"·",""),""))))</f>
        <v/>
      </c>
      <c r="Z8" s="1">
        <f>IF($A8=0,INDEX(CHROME_CHAR,1,Z$2+1),IF($A8=39,INDEX(CHROME_CHAR,2,Z$2+1),IF(AND(Z208&gt;=1,Z208&lt;=6),INDEX(ATLAS_CHAR,(Z208-1)*26+$A8-INDEX(WIN_Y,Z208)+1,Z$2-INDEX(WIN_X,Z208)+1),IF(Z208=0,IF(AND(MOD(Z$2,4)=0,MOD($A8,2)=0),"·",""),""))))</f>
        <v/>
      </c>
      <c r="AA8" s="1">
        <f>IF($A8=0,INDEX(CHROME_CHAR,1,AA$2+1),IF($A8=39,INDEX(CHROME_CHAR,2,AA$2+1),IF(AND(AA208&gt;=1,AA208&lt;=6),INDEX(ATLAS_CHAR,(AA208-1)*26+$A8-INDEX(WIN_Y,AA208)+1,AA$2-INDEX(WIN_X,AA208)+1),IF(AA208=0,IF(AND(MOD(AA$2,4)=0,MOD($A8,2)=0),"·",""),""))))</f>
        <v/>
      </c>
      <c r="AB8" s="1">
        <f>IF($A8=0,INDEX(CHROME_CHAR,1,AB$2+1),IF($A8=39,INDEX(CHROME_CHAR,2,AB$2+1),IF(AND(AB208&gt;=1,AB208&lt;=6),INDEX(ATLAS_CHAR,(AB208-1)*26+$A8-INDEX(WIN_Y,AB208)+1,AB$2-INDEX(WIN_X,AB208)+1),IF(AB208=0,IF(AND(MOD(AB$2,4)=0,MOD($A8,2)=0),"·",""),""))))</f>
        <v/>
      </c>
      <c r="AC8" s="1">
        <f>IF($A8=0,INDEX(CHROME_CHAR,1,AC$2+1),IF($A8=39,INDEX(CHROME_CHAR,2,AC$2+1),IF(AND(AC208&gt;=1,AC208&lt;=6),INDEX(ATLAS_CHAR,(AC208-1)*26+$A8-INDEX(WIN_Y,AC208)+1,AC$2-INDEX(WIN_X,AC208)+1),IF(AC208=0,IF(AND(MOD(AC$2,4)=0,MOD($A8,2)=0),"·",""),""))))</f>
        <v/>
      </c>
      <c r="AD8" s="1">
        <f>IF($A8=0,INDEX(CHROME_CHAR,1,AD$2+1),IF($A8=39,INDEX(CHROME_CHAR,2,AD$2+1),IF(AND(AD208&gt;=1,AD208&lt;=6),INDEX(ATLAS_CHAR,(AD208-1)*26+$A8-INDEX(WIN_Y,AD208)+1,AD$2-INDEX(WIN_X,AD208)+1),IF(AD208=0,IF(AND(MOD(AD$2,4)=0,MOD($A8,2)=0),"·",""),""))))</f>
        <v/>
      </c>
      <c r="AE8" s="1">
        <f>IF($A8=0,INDEX(CHROME_CHAR,1,AE$2+1),IF($A8=39,INDEX(CHROME_CHAR,2,AE$2+1),IF(AND(AE208&gt;=1,AE208&lt;=6),INDEX(ATLAS_CHAR,(AE208-1)*26+$A8-INDEX(WIN_Y,AE208)+1,AE$2-INDEX(WIN_X,AE208)+1),IF(AE208=0,IF(AND(MOD(AE$2,4)=0,MOD($A8,2)=0),"·",""),""))))</f>
        <v/>
      </c>
      <c r="AF8" s="1">
        <f>IF($A8=0,INDEX(CHROME_CHAR,1,AF$2+1),IF($A8=39,INDEX(CHROME_CHAR,2,AF$2+1),IF(AND(AF208&gt;=1,AF208&lt;=6),INDEX(ATLAS_CHAR,(AF208-1)*26+$A8-INDEX(WIN_Y,AF208)+1,AF$2-INDEX(WIN_X,AF208)+1),IF(AF208=0,IF(AND(MOD(AF$2,4)=0,MOD($A8,2)=0),"·",""),""))))</f>
        <v/>
      </c>
      <c r="AG8" s="1">
        <f>IF($A8=0,INDEX(CHROME_CHAR,1,AG$2+1),IF($A8=39,INDEX(CHROME_CHAR,2,AG$2+1),IF(AND(AG208&gt;=1,AG208&lt;=6),INDEX(ATLAS_CHAR,(AG208-1)*26+$A8-INDEX(WIN_Y,AG208)+1,AG$2-INDEX(WIN_X,AG208)+1),IF(AG208=0,IF(AND(MOD(AG$2,4)=0,MOD($A8,2)=0),"·",""),""))))</f>
        <v/>
      </c>
      <c r="AH8" s="1">
        <f>IF($A8=0,INDEX(CHROME_CHAR,1,AH$2+1),IF($A8=39,INDEX(CHROME_CHAR,2,AH$2+1),IF(AND(AH208&gt;=1,AH208&lt;=6),INDEX(ATLAS_CHAR,(AH208-1)*26+$A8-INDEX(WIN_Y,AH208)+1,AH$2-INDEX(WIN_X,AH208)+1),IF(AH208=0,IF(AND(MOD(AH$2,4)=0,MOD($A8,2)=0),"·",""),""))))</f>
        <v/>
      </c>
      <c r="AI8" s="1">
        <f>IF($A8=0,INDEX(CHROME_CHAR,1,AI$2+1),IF($A8=39,INDEX(CHROME_CHAR,2,AI$2+1),IF(AND(AI208&gt;=1,AI208&lt;=6),INDEX(ATLAS_CHAR,(AI208-1)*26+$A8-INDEX(WIN_Y,AI208)+1,AI$2-INDEX(WIN_X,AI208)+1),IF(AI208=0,IF(AND(MOD(AI$2,4)=0,MOD($A8,2)=0),"·",""),""))))</f>
        <v/>
      </c>
      <c r="AJ8" s="1">
        <f>IF($A8=0,INDEX(CHROME_CHAR,1,AJ$2+1),IF($A8=39,INDEX(CHROME_CHAR,2,AJ$2+1),IF(AND(AJ208&gt;=1,AJ208&lt;=6),INDEX(ATLAS_CHAR,(AJ208-1)*26+$A8-INDEX(WIN_Y,AJ208)+1,AJ$2-INDEX(WIN_X,AJ208)+1),IF(AJ208=0,IF(AND(MOD(AJ$2,4)=0,MOD($A8,2)=0),"·",""),""))))</f>
        <v/>
      </c>
      <c r="AK8" s="1">
        <f>IF($A8=0,INDEX(CHROME_CHAR,1,AK$2+1),IF($A8=39,INDEX(CHROME_CHAR,2,AK$2+1),IF(AND(AK208&gt;=1,AK208&lt;=6),INDEX(ATLAS_CHAR,(AK208-1)*26+$A8-INDEX(WIN_Y,AK208)+1,AK$2-INDEX(WIN_X,AK208)+1),IF(AK208=0,IF(AND(MOD(AK$2,4)=0,MOD($A8,2)=0),"·",""),""))))</f>
        <v/>
      </c>
      <c r="AL8" s="1">
        <f>IF($A8=0,INDEX(CHROME_CHAR,1,AL$2+1),IF($A8=39,INDEX(CHROME_CHAR,2,AL$2+1),IF(AND(AL208&gt;=1,AL208&lt;=6),INDEX(ATLAS_CHAR,(AL208-1)*26+$A8-INDEX(WIN_Y,AL208)+1,AL$2-INDEX(WIN_X,AL208)+1),IF(AL208=0,IF(AND(MOD(AL$2,4)=0,MOD($A8,2)=0),"·",""),""))))</f>
        <v/>
      </c>
      <c r="AM8" s="1">
        <f>IF($A8=0,INDEX(CHROME_CHAR,1,AM$2+1),IF($A8=39,INDEX(CHROME_CHAR,2,AM$2+1),IF(AND(AM208&gt;=1,AM208&lt;=6),INDEX(ATLAS_CHAR,(AM208-1)*26+$A8-INDEX(WIN_Y,AM208)+1,AM$2-INDEX(WIN_X,AM208)+1),IF(AM208=0,IF(AND(MOD(AM$2,4)=0,MOD($A8,2)=0),"·",""),""))))</f>
        <v/>
      </c>
      <c r="AN8" s="1">
        <f>IF($A8=0,INDEX(CHROME_CHAR,1,AN$2+1),IF($A8=39,INDEX(CHROME_CHAR,2,AN$2+1),IF(AND(AN208&gt;=1,AN208&lt;=6),INDEX(ATLAS_CHAR,(AN208-1)*26+$A8-INDEX(WIN_Y,AN208)+1,AN$2-INDEX(WIN_X,AN208)+1),IF(AN208=0,IF(AND(MOD(AN$2,4)=0,MOD($A8,2)=0),"·",""),""))))</f>
        <v/>
      </c>
      <c r="AO8" s="1">
        <f>IF($A8=0,INDEX(CHROME_CHAR,1,AO$2+1),IF($A8=39,INDEX(CHROME_CHAR,2,AO$2+1),IF(AND(AO208&gt;=1,AO208&lt;=6),INDEX(ATLAS_CHAR,(AO208-1)*26+$A8-INDEX(WIN_Y,AO208)+1,AO$2-INDEX(WIN_X,AO208)+1),IF(AO208=0,IF(AND(MOD(AO$2,4)=0,MOD($A8,2)=0),"·",""),""))))</f>
        <v/>
      </c>
      <c r="AP8" s="1">
        <f>IF($A8=0,INDEX(CHROME_CHAR,1,AP$2+1),IF($A8=39,INDEX(CHROME_CHAR,2,AP$2+1),IF(AND(AP208&gt;=1,AP208&lt;=6),INDEX(ATLAS_CHAR,(AP208-1)*26+$A8-INDEX(WIN_Y,AP208)+1,AP$2-INDEX(WIN_X,AP208)+1),IF(AP208=0,IF(AND(MOD(AP$2,4)=0,MOD($A8,2)=0),"·",""),""))))</f>
        <v/>
      </c>
      <c r="AQ8" s="1">
        <f>IF($A8=0,INDEX(CHROME_CHAR,1,AQ$2+1),IF($A8=39,INDEX(CHROME_CHAR,2,AQ$2+1),IF(AND(AQ208&gt;=1,AQ208&lt;=6),INDEX(ATLAS_CHAR,(AQ208-1)*26+$A8-INDEX(WIN_Y,AQ208)+1,AQ$2-INDEX(WIN_X,AQ208)+1),IF(AQ208=0,IF(AND(MOD(AQ$2,4)=0,MOD($A8,2)=0),"·",""),""))))</f>
        <v/>
      </c>
      <c r="AR8" s="1">
        <f>IF($A8=0,INDEX(CHROME_CHAR,1,AR$2+1),IF($A8=39,INDEX(CHROME_CHAR,2,AR$2+1),IF(AND(AR208&gt;=1,AR208&lt;=6),INDEX(ATLAS_CHAR,(AR208-1)*26+$A8-INDEX(WIN_Y,AR208)+1,AR$2-INDEX(WIN_X,AR208)+1),IF(AR208=0,IF(AND(MOD(AR$2,4)=0,MOD($A8,2)=0),"·",""),""))))</f>
        <v/>
      </c>
      <c r="AS8" s="1">
        <f>IF($A8=0,INDEX(CHROME_CHAR,1,AS$2+1),IF($A8=39,INDEX(CHROME_CHAR,2,AS$2+1),IF(AND(AS208&gt;=1,AS208&lt;=6),INDEX(ATLAS_CHAR,(AS208-1)*26+$A8-INDEX(WIN_Y,AS208)+1,AS$2-INDEX(WIN_X,AS208)+1),IF(AS208=0,IF(AND(MOD(AS$2,4)=0,MOD($A8,2)=0),"·",""),""))))</f>
        <v/>
      </c>
      <c r="AT8" s="1">
        <f>IF($A8=0,INDEX(CHROME_CHAR,1,AT$2+1),IF($A8=39,INDEX(CHROME_CHAR,2,AT$2+1),IF(AND(AT208&gt;=1,AT208&lt;=6),INDEX(ATLAS_CHAR,(AT208-1)*26+$A8-INDEX(WIN_Y,AT208)+1,AT$2-INDEX(WIN_X,AT208)+1),IF(AT208=0,IF(AND(MOD(AT$2,4)=0,MOD($A8,2)=0),"·",""),""))))</f>
        <v/>
      </c>
      <c r="AU8" s="1">
        <f>IF($A8=0,INDEX(CHROME_CHAR,1,AU$2+1),IF($A8=39,INDEX(CHROME_CHAR,2,AU$2+1),IF(AND(AU208&gt;=1,AU208&lt;=6),INDEX(ATLAS_CHAR,(AU208-1)*26+$A8-INDEX(WIN_Y,AU208)+1,AU$2-INDEX(WIN_X,AU208)+1),IF(AU208=0,IF(AND(MOD(AU$2,4)=0,MOD($A8,2)=0),"·",""),""))))</f>
        <v/>
      </c>
      <c r="AV8" s="1">
        <f>IF($A8=0,INDEX(CHROME_CHAR,1,AV$2+1),IF($A8=39,INDEX(CHROME_CHAR,2,AV$2+1),IF(AND(AV208&gt;=1,AV208&lt;=6),INDEX(ATLAS_CHAR,(AV208-1)*26+$A8-INDEX(WIN_Y,AV208)+1,AV$2-INDEX(WIN_X,AV208)+1),IF(AV208=0,IF(AND(MOD(AV$2,4)=0,MOD($A8,2)=0),"·",""),""))))</f>
        <v/>
      </c>
      <c r="AW8" s="1">
        <f>IF($A8=0,INDEX(CHROME_CHAR,1,AW$2+1),IF($A8=39,INDEX(CHROME_CHAR,2,AW$2+1),IF(AND(AW208&gt;=1,AW208&lt;=6),INDEX(ATLAS_CHAR,(AW208-1)*26+$A8-INDEX(WIN_Y,AW208)+1,AW$2-INDEX(WIN_X,AW208)+1),IF(AW208=0,IF(AND(MOD(AW$2,4)=0,MOD($A8,2)=0),"·",""),""))))</f>
        <v/>
      </c>
      <c r="AX8" s="1">
        <f>IF($A8=0,INDEX(CHROME_CHAR,1,AX$2+1),IF($A8=39,INDEX(CHROME_CHAR,2,AX$2+1),IF(AND(AX208&gt;=1,AX208&lt;=6),INDEX(ATLAS_CHAR,(AX208-1)*26+$A8-INDEX(WIN_Y,AX208)+1,AX$2-INDEX(WIN_X,AX208)+1),IF(AX208=0,IF(AND(MOD(AX$2,4)=0,MOD($A8,2)=0),"·",""),""))))</f>
        <v/>
      </c>
      <c r="AY8" s="1">
        <f>IF($A8=0,INDEX(CHROME_CHAR,1,AY$2+1),IF($A8=39,INDEX(CHROME_CHAR,2,AY$2+1),IF(AND(AY208&gt;=1,AY208&lt;=6),INDEX(ATLAS_CHAR,(AY208-1)*26+$A8-INDEX(WIN_Y,AY208)+1,AY$2-INDEX(WIN_X,AY208)+1),IF(AY208=0,IF(AND(MOD(AY$2,4)=0,MOD($A8,2)=0),"·",""),""))))</f>
        <v/>
      </c>
      <c r="AZ8" s="1">
        <f>IF($A8=0,INDEX(CHROME_CHAR,1,AZ$2+1),IF($A8=39,INDEX(CHROME_CHAR,2,AZ$2+1),IF(AND(AZ208&gt;=1,AZ208&lt;=6),INDEX(ATLAS_CHAR,(AZ208-1)*26+$A8-INDEX(WIN_Y,AZ208)+1,AZ$2-INDEX(WIN_X,AZ208)+1),IF(AZ208=0,IF(AND(MOD(AZ$2,4)=0,MOD($A8,2)=0),"·",""),""))))</f>
        <v/>
      </c>
      <c r="BA8" s="1">
        <f>IF($A8=0,INDEX(CHROME_CHAR,1,BA$2+1),IF($A8=39,INDEX(CHROME_CHAR,2,BA$2+1),IF(AND(BA208&gt;=1,BA208&lt;=6),INDEX(ATLAS_CHAR,(BA208-1)*26+$A8-INDEX(WIN_Y,BA208)+1,BA$2-INDEX(WIN_X,BA208)+1),IF(BA208=0,IF(AND(MOD(BA$2,4)=0,MOD($A8,2)=0),"·",""),""))))</f>
        <v/>
      </c>
      <c r="BB8" s="1">
        <f>IF($A8=0,INDEX(CHROME_CHAR,1,BB$2+1),IF($A8=39,INDEX(CHROME_CHAR,2,BB$2+1),IF(AND(BB208&gt;=1,BB208&lt;=6),INDEX(ATLAS_CHAR,(BB208-1)*26+$A8-INDEX(WIN_Y,BB208)+1,BB$2-INDEX(WIN_X,BB208)+1),IF(BB208=0,IF(AND(MOD(BB$2,4)=0,MOD($A8,2)=0),"·",""),""))))</f>
        <v/>
      </c>
      <c r="BC8" s="1">
        <f>IF($A8=0,INDEX(CHROME_CHAR,1,BC$2+1),IF($A8=39,INDEX(CHROME_CHAR,2,BC$2+1),IF(AND(BC208&gt;=1,BC208&lt;=6),INDEX(ATLAS_CHAR,(BC208-1)*26+$A8-INDEX(WIN_Y,BC208)+1,BC$2-INDEX(WIN_X,BC208)+1),IF(BC208=0,IF(AND(MOD(BC$2,4)=0,MOD($A8,2)=0),"·",""),""))))</f>
        <v/>
      </c>
      <c r="BD8" s="1">
        <f>IF($A8=0,INDEX(CHROME_CHAR,1,BD$2+1),IF($A8=39,INDEX(CHROME_CHAR,2,BD$2+1),IF(AND(BD208&gt;=1,BD208&lt;=6),INDEX(ATLAS_CHAR,(BD208-1)*26+$A8-INDEX(WIN_Y,BD208)+1,BD$2-INDEX(WIN_X,BD208)+1),IF(BD208=0,IF(AND(MOD(BD$2,4)=0,MOD($A8,2)=0),"·",""),""))))</f>
        <v/>
      </c>
      <c r="BE8" s="1">
        <f>IF($A8=0,INDEX(CHROME_CHAR,1,BE$2+1),IF($A8=39,INDEX(CHROME_CHAR,2,BE$2+1),IF(AND(BE208&gt;=1,BE208&lt;=6),INDEX(ATLAS_CHAR,(BE208-1)*26+$A8-INDEX(WIN_Y,BE208)+1,BE$2-INDEX(WIN_X,BE208)+1),IF(BE208=0,IF(AND(MOD(BE$2,4)=0,MOD($A8,2)=0),"·",""),""))))</f>
        <v/>
      </c>
      <c r="BF8" s="1">
        <f>IF($A8=0,INDEX(CHROME_CHAR,1,BF$2+1),IF($A8=39,INDEX(CHROME_CHAR,2,BF$2+1),IF(AND(BF208&gt;=1,BF208&lt;=6),INDEX(ATLAS_CHAR,(BF208-1)*26+$A8-INDEX(WIN_Y,BF208)+1,BF$2-INDEX(WIN_X,BF208)+1),IF(BF208=0,IF(AND(MOD(BF$2,4)=0,MOD($A8,2)=0),"·",""),""))))</f>
        <v/>
      </c>
      <c r="BG8" s="1">
        <f>IF($A8=0,INDEX(CHROME_CHAR,1,BG$2+1),IF($A8=39,INDEX(CHROME_CHAR,2,BG$2+1),IF(AND(BG208&gt;=1,BG208&lt;=6),INDEX(ATLAS_CHAR,(BG208-1)*26+$A8-INDEX(WIN_Y,BG208)+1,BG$2-INDEX(WIN_X,BG208)+1),IF(BG208=0,IF(AND(MOD(BG$2,4)=0,MOD($A8,2)=0),"·",""),""))))</f>
        <v/>
      </c>
      <c r="BH8" s="1">
        <f>IF($A8=0,INDEX(CHROME_CHAR,1,BH$2+1),IF($A8=39,INDEX(CHROME_CHAR,2,BH$2+1),IF(AND(BH208&gt;=1,BH208&lt;=6),INDEX(ATLAS_CHAR,(BH208-1)*26+$A8-INDEX(WIN_Y,BH208)+1,BH$2-INDEX(WIN_X,BH208)+1),IF(BH208=0,IF(AND(MOD(BH$2,4)=0,MOD($A8,2)=0),"·",""),""))))</f>
        <v/>
      </c>
      <c r="BI8" s="1">
        <f>IF($A8=0,INDEX(CHROME_CHAR,1,BI$2+1),IF($A8=39,INDEX(CHROME_CHAR,2,BI$2+1),IF(AND(BI208&gt;=1,BI208&lt;=6),INDEX(ATLAS_CHAR,(BI208-1)*26+$A8-INDEX(WIN_Y,BI208)+1,BI$2-INDEX(WIN_X,BI208)+1),IF(BI208=0,IF(AND(MOD(BI$2,4)=0,MOD($A8,2)=0),"·",""),""))))</f>
        <v/>
      </c>
      <c r="BJ8" s="1">
        <f>IF($A8=0,INDEX(CHROME_CHAR,1,BJ$2+1),IF($A8=39,INDEX(CHROME_CHAR,2,BJ$2+1),IF(AND(BJ208&gt;=1,BJ208&lt;=6),INDEX(ATLAS_CHAR,(BJ208-1)*26+$A8-INDEX(WIN_Y,BJ208)+1,BJ$2-INDEX(WIN_X,BJ208)+1),IF(BJ208=0,IF(AND(MOD(BJ$2,4)=0,MOD($A8,2)=0),"·",""),""))))</f>
        <v/>
      </c>
      <c r="BK8" s="1">
        <f>IF($A8=0,INDEX(CHROME_CHAR,1,BK$2+1),IF($A8=39,INDEX(CHROME_CHAR,2,BK$2+1),IF(AND(BK208&gt;=1,BK208&lt;=6),INDEX(ATLAS_CHAR,(BK208-1)*26+$A8-INDEX(WIN_Y,BK208)+1,BK$2-INDEX(WIN_X,BK208)+1),IF(BK208=0,IF(AND(MOD(BK$2,4)=0,MOD($A8,2)=0),"·",""),""))))</f>
        <v/>
      </c>
      <c r="BL8" s="1">
        <f>IF($A8=0,INDEX(CHROME_CHAR,1,BL$2+1),IF($A8=39,INDEX(CHROME_CHAR,2,BL$2+1),IF(AND(BL208&gt;=1,BL208&lt;=6),INDEX(ATLAS_CHAR,(BL208-1)*26+$A8-INDEX(WIN_Y,BL208)+1,BL$2-INDEX(WIN_X,BL208)+1),IF(BL208=0,IF(AND(MOD(BL$2,4)=0,MOD($A8,2)=0),"·",""),""))))</f>
        <v/>
      </c>
      <c r="BM8" s="1">
        <f>IF($A8=0,INDEX(CHROME_CHAR,1,BM$2+1),IF($A8=39,INDEX(CHROME_CHAR,2,BM$2+1),IF(AND(BM208&gt;=1,BM208&lt;=6),INDEX(ATLAS_CHAR,(BM208-1)*26+$A8-INDEX(WIN_Y,BM208)+1,BM$2-INDEX(WIN_X,BM208)+1),IF(BM208=0,IF(AND(MOD(BM$2,4)=0,MOD($A8,2)=0),"·",""),""))))</f>
        <v/>
      </c>
      <c r="BN8" s="1">
        <f>IF($A8=0,INDEX(CHROME_CHAR,1,BN$2+1),IF($A8=39,INDEX(CHROME_CHAR,2,BN$2+1),IF(AND(BN208&gt;=1,BN208&lt;=6),INDEX(ATLAS_CHAR,(BN208-1)*26+$A8-INDEX(WIN_Y,BN208)+1,BN$2-INDEX(WIN_X,BN208)+1),IF(BN208=0,IF(AND(MOD(BN$2,4)=0,MOD($A8,2)=0),"·",""),""))))</f>
        <v/>
      </c>
      <c r="BO8" s="1">
        <f>IF($A8=0,INDEX(CHROME_CHAR,1,BO$2+1),IF($A8=39,INDEX(CHROME_CHAR,2,BO$2+1),IF(AND(BO208&gt;=1,BO208&lt;=6),INDEX(ATLAS_CHAR,(BO208-1)*26+$A8-INDEX(WIN_Y,BO208)+1,BO$2-INDEX(WIN_X,BO208)+1),IF(BO208=0,IF(AND(MOD(BO$2,4)=0,MOD($A8,2)=0),"·",""),""))))</f>
        <v/>
      </c>
      <c r="BP8" s="1">
        <f>IF($A8=0,INDEX(CHROME_CHAR,1,BP$2+1),IF($A8=39,INDEX(CHROME_CHAR,2,BP$2+1),IF(AND(BP208&gt;=1,BP208&lt;=6),INDEX(ATLAS_CHAR,(BP208-1)*26+$A8-INDEX(WIN_Y,BP208)+1,BP$2-INDEX(WIN_X,BP208)+1),IF(BP208=0,IF(AND(MOD(BP$2,4)=0,MOD($A8,2)=0),"·",""),""))))</f>
        <v/>
      </c>
      <c r="BQ8" s="1">
        <f>IF($A8=0,INDEX(CHROME_CHAR,1,BQ$2+1),IF($A8=39,INDEX(CHROME_CHAR,2,BQ$2+1),IF(AND(BQ208&gt;=1,BQ208&lt;=6),INDEX(ATLAS_CHAR,(BQ208-1)*26+$A8-INDEX(WIN_Y,BQ208)+1,BQ$2-INDEX(WIN_X,BQ208)+1),IF(BQ208=0,IF(AND(MOD(BQ$2,4)=0,MOD($A8,2)=0),"·",""),""))))</f>
        <v/>
      </c>
      <c r="BR8" s="1">
        <f>IF($A8=0,INDEX(CHROME_CHAR,1,BR$2+1),IF($A8=39,INDEX(CHROME_CHAR,2,BR$2+1),IF(AND(BR208&gt;=1,BR208&lt;=6),INDEX(ATLAS_CHAR,(BR208-1)*26+$A8-INDEX(WIN_Y,BR208)+1,BR$2-INDEX(WIN_X,BR208)+1),IF(BR208=0,IF(AND(MOD(BR$2,4)=0,MOD($A8,2)=0),"·",""),""))))</f>
        <v/>
      </c>
      <c r="BS8" s="1">
        <f>IF($A8=0,INDEX(CHROME_CHAR,1,BS$2+1),IF($A8=39,INDEX(CHROME_CHAR,2,BS$2+1),IF(AND(BS208&gt;=1,BS208&lt;=6),INDEX(ATLAS_CHAR,(BS208-1)*26+$A8-INDEX(WIN_Y,BS208)+1,BS$2-INDEX(WIN_X,BS208)+1),IF(BS208=0,IF(AND(MOD(BS$2,4)=0,MOD($A8,2)=0),"·",""),""))))</f>
        <v/>
      </c>
      <c r="BT8" s="1">
        <f>IF($A8=0,INDEX(CHROME_CHAR,1,BT$2+1),IF($A8=39,INDEX(CHROME_CHAR,2,BT$2+1),IF(AND(BT208&gt;=1,BT208&lt;=6),INDEX(ATLAS_CHAR,(BT208-1)*26+$A8-INDEX(WIN_Y,BT208)+1,BT$2-INDEX(WIN_X,BT208)+1),IF(BT208=0,IF(AND(MOD(BT$2,4)=0,MOD($A8,2)=0),"·",""),""))))</f>
        <v/>
      </c>
      <c r="BU8" s="1">
        <f>IF($A8=0,INDEX(CHROME_CHAR,1,BU$2+1),IF($A8=39,INDEX(CHROME_CHAR,2,BU$2+1),IF(AND(BU208&gt;=1,BU208&lt;=6),INDEX(ATLAS_CHAR,(BU208-1)*26+$A8-INDEX(WIN_Y,BU208)+1,BU$2-INDEX(WIN_X,BU208)+1),IF(BU208=0,IF(AND(MOD(BU$2,4)=0,MOD($A8,2)=0),"·",""),""))))</f>
        <v/>
      </c>
      <c r="BV8" s="1">
        <f>IF($A8=0,INDEX(CHROME_CHAR,1,BV$2+1),IF($A8=39,INDEX(CHROME_CHAR,2,BV$2+1),IF(AND(BV208&gt;=1,BV208&lt;=6),INDEX(ATLAS_CHAR,(BV208-1)*26+$A8-INDEX(WIN_Y,BV208)+1,BV$2-INDEX(WIN_X,BV208)+1),IF(BV208=0,IF(AND(MOD(BV$2,4)=0,MOD($A8,2)=0),"·",""),""))))</f>
        <v/>
      </c>
      <c r="BW8" s="1">
        <f>IF($A8=0,INDEX(CHROME_CHAR,1,BW$2+1),IF($A8=39,INDEX(CHROME_CHAR,2,BW$2+1),IF(AND(BW208&gt;=1,BW208&lt;=6),INDEX(ATLAS_CHAR,(BW208-1)*26+$A8-INDEX(WIN_Y,BW208)+1,BW$2-INDEX(WIN_X,BW208)+1),IF(BW208=0,IF(AND(MOD(BW$2,4)=0,MOD($A8,2)=0),"·",""),""))))</f>
        <v/>
      </c>
      <c r="BX8" s="1">
        <f>IF($A8=0,INDEX(CHROME_CHAR,1,BX$2+1),IF($A8=39,INDEX(CHROME_CHAR,2,BX$2+1),IF(AND(BX208&gt;=1,BX208&lt;=6),INDEX(ATLAS_CHAR,(BX208-1)*26+$A8-INDEX(WIN_Y,BX208)+1,BX$2-INDEX(WIN_X,BX208)+1),IF(BX208=0,IF(AND(MOD(BX$2,4)=0,MOD($A8,2)=0),"·",""),""))))</f>
        <v/>
      </c>
      <c r="BY8" s="1">
        <f>IF($A8=0,INDEX(CHROME_CHAR,1,BY$2+1),IF($A8=39,INDEX(CHROME_CHAR,2,BY$2+1),IF(AND(BY208&gt;=1,BY208&lt;=6),INDEX(ATLAS_CHAR,(BY208-1)*26+$A8-INDEX(WIN_Y,BY208)+1,BY$2-INDEX(WIN_X,BY208)+1),IF(BY208=0,IF(AND(MOD(BY$2,4)=0,MOD($A8,2)=0),"·",""),""))))</f>
        <v/>
      </c>
      <c r="BZ8" s="1">
        <f>IF($A8=0,INDEX(CHROME_CHAR,1,BZ$2+1),IF($A8=39,INDEX(CHROME_CHAR,2,BZ$2+1),IF(AND(BZ208&gt;=1,BZ208&lt;=6),INDEX(ATLAS_CHAR,(BZ208-1)*26+$A8-INDEX(WIN_Y,BZ208)+1,BZ$2-INDEX(WIN_X,BZ208)+1),IF(BZ208=0,IF(AND(MOD(BZ$2,4)=0,MOD($A8,2)=0),"·",""),""))))</f>
        <v/>
      </c>
      <c r="CA8" s="1">
        <f>IF($A8=0,INDEX(CHROME_CHAR,1,CA$2+1),IF($A8=39,INDEX(CHROME_CHAR,2,CA$2+1),IF(AND(CA208&gt;=1,CA208&lt;=6),INDEX(ATLAS_CHAR,(CA208-1)*26+$A8-INDEX(WIN_Y,CA208)+1,CA$2-INDEX(WIN_X,CA208)+1),IF(CA208=0,IF(AND(MOD(CA$2,4)=0,MOD($A8,2)=0),"·",""),""))))</f>
        <v/>
      </c>
      <c r="CB8" s="1">
        <f>IF($A8=0,INDEX(CHROME_CHAR,1,CB$2+1),IF($A8=39,INDEX(CHROME_CHAR,2,CB$2+1),IF(AND(CB208&gt;=1,CB208&lt;=6),INDEX(ATLAS_CHAR,(CB208-1)*26+$A8-INDEX(WIN_Y,CB208)+1,CB$2-INDEX(WIN_X,CB208)+1),IF(CB208=0,IF(AND(MOD(CB$2,4)=0,MOD($A8,2)=0),"·",""),""))))</f>
        <v/>
      </c>
      <c r="CC8" s="1">
        <f>IF($A8=0,INDEX(CHROME_CHAR,1,CC$2+1),IF($A8=39,INDEX(CHROME_CHAR,2,CC$2+1),IF(AND(CC208&gt;=1,CC208&lt;=6),INDEX(ATLAS_CHAR,(CC208-1)*26+$A8-INDEX(WIN_Y,CC208)+1,CC$2-INDEX(WIN_X,CC208)+1),IF(CC208=0,IF(AND(MOD(CC$2,4)=0,MOD($A8,2)=0),"·",""),""))))</f>
        <v/>
      </c>
      <c r="CD8" s="1">
        <f>IF($A8=0,INDEX(CHROME_CHAR,1,CD$2+1),IF($A8=39,INDEX(CHROME_CHAR,2,CD$2+1),IF(AND(CD208&gt;=1,CD208&lt;=6),INDEX(ATLAS_CHAR,(CD208-1)*26+$A8-INDEX(WIN_Y,CD208)+1,CD$2-INDEX(WIN_X,CD208)+1),IF(CD208=0,IF(AND(MOD(CD$2,4)=0,MOD($A8,2)=0),"·",""),""))))</f>
        <v/>
      </c>
      <c r="CE8" s="1">
        <f>IF($A8=0,INDEX(CHROME_CHAR,1,CE$2+1),IF($A8=39,INDEX(CHROME_CHAR,2,CE$2+1),IF(AND(CE208&gt;=1,CE208&lt;=6),INDEX(ATLAS_CHAR,(CE208-1)*26+$A8-INDEX(WIN_Y,CE208)+1,CE$2-INDEX(WIN_X,CE208)+1),IF(CE208=0,IF(AND(MOD(CE$2,4)=0,MOD($A8,2)=0),"·",""),""))))</f>
        <v/>
      </c>
      <c r="CF8" s="1">
        <f>IF($A8=0,INDEX(CHROME_CHAR,1,CF$2+1),IF($A8=39,INDEX(CHROME_CHAR,2,CF$2+1),IF(AND(CF208&gt;=1,CF208&lt;=6),INDEX(ATLAS_CHAR,(CF208-1)*26+$A8-INDEX(WIN_Y,CF208)+1,CF$2-INDEX(WIN_X,CF208)+1),IF(CF208=0,IF(AND(MOD(CF$2,4)=0,MOD($A8,2)=0),"·",""),""))))</f>
        <v/>
      </c>
      <c r="CG8" s="1">
        <f>IF($A8=0,INDEX(CHROME_CHAR,1,CG$2+1),IF($A8=39,INDEX(CHROME_CHAR,2,CG$2+1),IF(AND(CG208&gt;=1,CG208&lt;=6),INDEX(ATLAS_CHAR,(CG208-1)*26+$A8-INDEX(WIN_Y,CG208)+1,CG$2-INDEX(WIN_X,CG208)+1),IF(CG208=0,IF(AND(MOD(CG$2,4)=0,MOD($A8,2)=0),"·",""),""))))</f>
        <v/>
      </c>
      <c r="CH8" s="1">
        <f>IF($A8=0,INDEX(CHROME_CHAR,1,CH$2+1),IF($A8=39,INDEX(CHROME_CHAR,2,CH$2+1),IF(AND(CH208&gt;=1,CH208&lt;=6),INDEX(ATLAS_CHAR,(CH208-1)*26+$A8-INDEX(WIN_Y,CH208)+1,CH$2-INDEX(WIN_X,CH208)+1),IF(CH208=0,IF(AND(MOD(CH$2,4)=0,MOD($A8,2)=0),"·",""),""))))</f>
        <v/>
      </c>
      <c r="CI8" s="1">
        <f>IF($A8=0,INDEX(CHROME_CHAR,1,CI$2+1),IF($A8=39,INDEX(CHROME_CHAR,2,CI$2+1),IF(AND(CI208&gt;=1,CI208&lt;=6),INDEX(ATLAS_CHAR,(CI208-1)*26+$A8-INDEX(WIN_Y,CI208)+1,CI$2-INDEX(WIN_X,CI208)+1),IF(CI208=0,IF(AND(MOD(CI$2,4)=0,MOD($A8,2)=0),"·",""),""))))</f>
        <v/>
      </c>
      <c r="CJ8" s="1">
        <f>IF($A8=0,INDEX(CHROME_CHAR,1,CJ$2+1),IF($A8=39,INDEX(CHROME_CHAR,2,CJ$2+1),IF(AND(CJ208&gt;=1,CJ208&lt;=6),INDEX(ATLAS_CHAR,(CJ208-1)*26+$A8-INDEX(WIN_Y,CJ208)+1,CJ$2-INDEX(WIN_X,CJ208)+1),IF(CJ208=0,IF(AND(MOD(CJ$2,4)=0,MOD($A8,2)=0),"·",""),""))))</f>
        <v/>
      </c>
      <c r="CK8" s="1">
        <f>IF($A8=0,INDEX(CHROME_CHAR,1,CK$2+1),IF($A8=39,INDEX(CHROME_CHAR,2,CK$2+1),IF(AND(CK208&gt;=1,CK208&lt;=6),INDEX(ATLAS_CHAR,(CK208-1)*26+$A8-INDEX(WIN_Y,CK208)+1,CK$2-INDEX(WIN_X,CK208)+1),IF(CK208=0,IF(AND(MOD(CK$2,4)=0,MOD($A8,2)=0),"·",""),""))))</f>
        <v/>
      </c>
      <c r="CL8" s="1">
        <f>IF($A8=0,INDEX(CHROME_CHAR,1,CL$2+1),IF($A8=39,INDEX(CHROME_CHAR,2,CL$2+1),IF(AND(CL208&gt;=1,CL208&lt;=6),INDEX(ATLAS_CHAR,(CL208-1)*26+$A8-INDEX(WIN_Y,CL208)+1,CL$2-INDEX(WIN_X,CL208)+1),IF(CL208=0,IF(AND(MOD(CL$2,4)=0,MOD($A8,2)=0),"·",""),""))))</f>
        <v/>
      </c>
      <c r="CM8" s="1">
        <f>IF($A8=0,INDEX(CHROME_CHAR,1,CM$2+1),IF($A8=39,INDEX(CHROME_CHAR,2,CM$2+1),IF(AND(CM208&gt;=1,CM208&lt;=6),INDEX(ATLAS_CHAR,(CM208-1)*26+$A8-INDEX(WIN_Y,CM208)+1,CM$2-INDEX(WIN_X,CM208)+1),IF(CM208=0,IF(AND(MOD(CM$2,4)=0,MOD($A8,2)=0),"·",""),""))))</f>
        <v/>
      </c>
      <c r="CN8" s="1">
        <f>IF($A8=0,INDEX(CHROME_CHAR,1,CN$2+1),IF($A8=39,INDEX(CHROME_CHAR,2,CN$2+1),IF(AND(CN208&gt;=1,CN208&lt;=6),INDEX(ATLAS_CHAR,(CN208-1)*26+$A8-INDEX(WIN_Y,CN208)+1,CN$2-INDEX(WIN_X,CN208)+1),IF(CN208=0,IF(AND(MOD(CN$2,4)=0,MOD($A8,2)=0),"·",""),""))))</f>
        <v/>
      </c>
      <c r="CO8" s="1">
        <f>IF($A8=0,INDEX(CHROME_CHAR,1,CO$2+1),IF($A8=39,INDEX(CHROME_CHAR,2,CO$2+1),IF(AND(CO208&gt;=1,CO208&lt;=6),INDEX(ATLAS_CHAR,(CO208-1)*26+$A8-INDEX(WIN_Y,CO208)+1,CO$2-INDEX(WIN_X,CO208)+1),IF(CO208=0,IF(AND(MOD(CO$2,4)=0,MOD($A8,2)=0),"·",""),""))))</f>
        <v/>
      </c>
      <c r="CP8" s="1">
        <f>IF($A8=0,INDEX(CHROME_CHAR,1,CP$2+1),IF($A8=39,INDEX(CHROME_CHAR,2,CP$2+1),IF(AND(CP208&gt;=1,CP208&lt;=6),INDEX(ATLAS_CHAR,(CP208-1)*26+$A8-INDEX(WIN_Y,CP208)+1,CP$2-INDEX(WIN_X,CP208)+1),IF(CP208=0,IF(AND(MOD(CP$2,4)=0,MOD($A8,2)=0),"·",""),""))))</f>
        <v/>
      </c>
      <c r="CQ8" s="1">
        <f>IF($A8=0,INDEX(CHROME_CHAR,1,CQ$2+1),IF($A8=39,INDEX(CHROME_CHAR,2,CQ$2+1),IF(AND(CQ208&gt;=1,CQ208&lt;=6),INDEX(ATLAS_CHAR,(CQ208-1)*26+$A8-INDEX(WIN_Y,CQ208)+1,CQ$2-INDEX(WIN_X,CQ208)+1),IF(CQ208=0,IF(AND(MOD(CQ$2,4)=0,MOD($A8,2)=0),"·",""),""))))</f>
        <v/>
      </c>
      <c r="CR8" s="1">
        <f>IF($A8=0,INDEX(CHROME_CHAR,1,CR$2+1),IF($A8=39,INDEX(CHROME_CHAR,2,CR$2+1),IF(AND(CR208&gt;=1,CR208&lt;=6),INDEX(ATLAS_CHAR,(CR208-1)*26+$A8-INDEX(WIN_Y,CR208)+1,CR$2-INDEX(WIN_X,CR208)+1),IF(CR208=0,IF(AND(MOD(CR$2,4)=0,MOD($A8,2)=0),"·",""),""))))</f>
        <v/>
      </c>
      <c r="CS8" s="1">
        <f>IF($A8=0,INDEX(CHROME_CHAR,1,CS$2+1),IF($A8=39,INDEX(CHROME_CHAR,2,CS$2+1),IF(AND(CS208&gt;=1,CS208&lt;=6),INDEX(ATLAS_CHAR,(CS208-1)*26+$A8-INDEX(WIN_Y,CS208)+1,CS$2-INDEX(WIN_X,CS208)+1),IF(CS208=0,IF(AND(MOD(CS$2,4)=0,MOD($A8,2)=0),"·",""),""))))</f>
        <v/>
      </c>
      <c r="CT8" s="1">
        <f>IF($A8=0,INDEX(CHROME_CHAR,1,CT$2+1),IF($A8=39,INDEX(CHROME_CHAR,2,CT$2+1),IF(AND(CT208&gt;=1,CT208&lt;=6),INDEX(ATLAS_CHAR,(CT208-1)*26+$A8-INDEX(WIN_Y,CT208)+1,CT$2-INDEX(WIN_X,CT208)+1),IF(CT208=0,IF(AND(MOD(CT$2,4)=0,MOD($A8,2)=0),"·",""),""))))</f>
        <v/>
      </c>
      <c r="CU8" s="1">
        <f>IF($A8=0,INDEX(CHROME_CHAR,1,CU$2+1),IF($A8=39,INDEX(CHROME_CHAR,2,CU$2+1),IF(AND(CU208&gt;=1,CU208&lt;=6),INDEX(ATLAS_CHAR,(CU208-1)*26+$A8-INDEX(WIN_Y,CU208)+1,CU$2-INDEX(WIN_X,CU208)+1),IF(CU208=0,IF(AND(MOD(CU$2,4)=0,MOD($A8,2)=0),"·",""),""))))</f>
        <v/>
      </c>
      <c r="CV8" s="1">
        <f>IF($A8=0,INDEX(CHROME_CHAR,1,CV$2+1),IF($A8=39,INDEX(CHROME_CHAR,2,CV$2+1),IF(AND(CV208&gt;=1,CV208&lt;=6),INDEX(ATLAS_CHAR,(CV208-1)*26+$A8-INDEX(WIN_Y,CV208)+1,CV$2-INDEX(WIN_X,CV208)+1),IF(CV208=0,IF(AND(MOD(CV$2,4)=0,MOD($A8,2)=0),"·",""),""))))</f>
        <v/>
      </c>
      <c r="CW8" s="1">
        <f>IF($A8=0,INDEX(CHROME_CHAR,1,CW$2+1),IF($A8=39,INDEX(CHROME_CHAR,2,CW$2+1),IF(AND(CW208&gt;=1,CW208&lt;=6),INDEX(ATLAS_CHAR,(CW208-1)*26+$A8-INDEX(WIN_Y,CW208)+1,CW$2-INDEX(WIN_X,CW208)+1),IF(CW208=0,IF(AND(MOD(CW$2,4)=0,MOD($A8,2)=0),"·",""),""))))</f>
        <v/>
      </c>
      <c r="CX8" s="1">
        <f>IF($A8=0,INDEX(CHROME_CHAR,1,CX$2+1),IF($A8=39,INDEX(CHROME_CHAR,2,CX$2+1),IF(AND(CX208&gt;=1,CX208&lt;=6),INDEX(ATLAS_CHAR,(CX208-1)*26+$A8-INDEX(WIN_Y,CX208)+1,CX$2-INDEX(WIN_X,CX208)+1),IF(CX208=0,IF(AND(MOD(CX$2,4)=0,MOD($A8,2)=0),"·",""),""))))</f>
        <v/>
      </c>
      <c r="CY8" s="1">
        <f>IF($A8=0,INDEX(CHROME_CHAR,1,CY$2+1),IF($A8=39,INDEX(CHROME_CHAR,2,CY$2+1),IF(AND(CY208&gt;=1,CY208&lt;=6),INDEX(ATLAS_CHAR,(CY208-1)*26+$A8-INDEX(WIN_Y,CY208)+1,CY$2-INDEX(WIN_X,CY208)+1),IF(CY208=0,IF(AND(MOD(CY$2,4)=0,MOD($A8,2)=0),"·",""),""))))</f>
        <v/>
      </c>
      <c r="CZ8" s="1">
        <f>IF($A8=0,INDEX(CHROME_CHAR,1,CZ$2+1),IF($A8=39,INDEX(CHROME_CHAR,2,CZ$2+1),IF(AND(CZ208&gt;=1,CZ208&lt;=6),INDEX(ATLAS_CHAR,(CZ208-1)*26+$A8-INDEX(WIN_Y,CZ208)+1,CZ$2-INDEX(WIN_X,CZ208)+1),IF(CZ208=0,IF(AND(MOD(CZ$2,4)=0,MOD($A8,2)=0),"·",""),""))))</f>
        <v/>
      </c>
      <c r="DA8" s="1">
        <f>IF($A8=0,INDEX(CHROME_CHAR,1,DA$2+1),IF($A8=39,INDEX(CHROME_CHAR,2,DA$2+1),IF(AND(DA208&gt;=1,DA208&lt;=6),INDEX(ATLAS_CHAR,(DA208-1)*26+$A8-INDEX(WIN_Y,DA208)+1,DA$2-INDEX(WIN_X,DA208)+1),IF(DA208=0,IF(AND(MOD(DA$2,4)=0,MOD($A8,2)=0),"·",""),""))))</f>
        <v/>
      </c>
      <c r="DB8" s="1">
        <f>IF($A8=0,INDEX(CHROME_CHAR,1,DB$2+1),IF($A8=39,INDEX(CHROME_CHAR,2,DB$2+1),IF(AND(DB208&gt;=1,DB208&lt;=6),INDEX(ATLAS_CHAR,(DB208-1)*26+$A8-INDEX(WIN_Y,DB208)+1,DB$2-INDEX(WIN_X,DB208)+1),IF(DB208=0,IF(AND(MOD(DB$2,4)=0,MOD($A8,2)=0),"·",""),""))))</f>
        <v/>
      </c>
      <c r="DC8" s="1">
        <f>IF($A8=0,INDEX(CHROME_CHAR,1,DC$2+1),IF($A8=39,INDEX(CHROME_CHAR,2,DC$2+1),IF(AND(DC208&gt;=1,DC208&lt;=6),INDEX(ATLAS_CHAR,(DC208-1)*26+$A8-INDEX(WIN_Y,DC208)+1,DC$2-INDEX(WIN_X,DC208)+1),IF(DC208=0,IF(AND(MOD(DC$2,4)=0,MOD($A8,2)=0),"·",""),""))))</f>
        <v/>
      </c>
      <c r="DD8" s="1">
        <f>IF($A8=0,INDEX(CHROME_CHAR,1,DD$2+1),IF($A8=39,INDEX(CHROME_CHAR,2,DD$2+1),IF(AND(DD208&gt;=1,DD208&lt;=6),INDEX(ATLAS_CHAR,(DD208-1)*26+$A8-INDEX(WIN_Y,DD208)+1,DD$2-INDEX(WIN_X,DD208)+1),IF(DD208=0,IF(AND(MOD(DD$2,4)=0,MOD($A8,2)=0),"·",""),""))))</f>
        <v/>
      </c>
      <c r="DE8" s="1">
        <f>IF($A8=0,INDEX(CHROME_CHAR,1,DE$2+1),IF($A8=39,INDEX(CHROME_CHAR,2,DE$2+1),IF(AND(DE208&gt;=1,DE208&lt;=6),INDEX(ATLAS_CHAR,(DE208-1)*26+$A8-INDEX(WIN_Y,DE208)+1,DE$2-INDEX(WIN_X,DE208)+1),IF(DE208=0,IF(AND(MOD(DE$2,4)=0,MOD($A8,2)=0),"·",""),""))))</f>
        <v/>
      </c>
      <c r="DF8" s="1">
        <f>IF($A8=0,INDEX(CHROME_CHAR,1,DF$2+1),IF($A8=39,INDEX(CHROME_CHAR,2,DF$2+1),IF(AND(DF208&gt;=1,DF208&lt;=6),INDEX(ATLAS_CHAR,(DF208-1)*26+$A8-INDEX(WIN_Y,DF208)+1,DF$2-INDEX(WIN_X,DF208)+1),IF(DF208=0,IF(AND(MOD(DF$2,4)=0,MOD($A8,2)=0),"·",""),""))))</f>
        <v/>
      </c>
      <c r="DG8" s="1">
        <f>IF($A8=0,INDEX(CHROME_CHAR,1,DG$2+1),IF($A8=39,INDEX(CHROME_CHAR,2,DG$2+1),IF(AND(DG208&gt;=1,DG208&lt;=6),INDEX(ATLAS_CHAR,(DG208-1)*26+$A8-INDEX(WIN_Y,DG208)+1,DG$2-INDEX(WIN_X,DG208)+1),IF(DG208=0,IF(AND(MOD(DG$2,4)=0,MOD($A8,2)=0),"·",""),""))))</f>
        <v/>
      </c>
      <c r="DH8" s="1">
        <f>IF($A8=0,INDEX(CHROME_CHAR,1,DH$2+1),IF($A8=39,INDEX(CHROME_CHAR,2,DH$2+1),IF(AND(DH208&gt;=1,DH208&lt;=6),INDEX(ATLAS_CHAR,(DH208-1)*26+$A8-INDEX(WIN_Y,DH208)+1,DH$2-INDEX(WIN_X,DH208)+1),IF(DH208=0,IF(AND(MOD(DH$2,4)=0,MOD($A8,2)=0),"·",""),""))))</f>
        <v/>
      </c>
      <c r="DI8" s="1">
        <f>IF($A8=0,INDEX(CHROME_CHAR,1,DI$2+1),IF($A8=39,INDEX(CHROME_CHAR,2,DI$2+1),IF(AND(DI208&gt;=1,DI208&lt;=6),INDEX(ATLAS_CHAR,(DI208-1)*26+$A8-INDEX(WIN_Y,DI208)+1,DI$2-INDEX(WIN_X,DI208)+1),IF(DI208=0,IF(AND(MOD(DI$2,4)=0,MOD($A8,2)=0),"·",""),""))))</f>
        <v/>
      </c>
      <c r="DJ8" s="1">
        <f>IF($A8=0,INDEX(CHROME_CHAR,1,DJ$2+1),IF($A8=39,INDEX(CHROME_CHAR,2,DJ$2+1),IF(AND(DJ208&gt;=1,DJ208&lt;=6),INDEX(ATLAS_CHAR,(DJ208-1)*26+$A8-INDEX(WIN_Y,DJ208)+1,DJ$2-INDEX(WIN_X,DJ208)+1),IF(DJ208=0,IF(AND(MOD(DJ$2,4)=0,MOD($A8,2)=0),"·",""),""))))</f>
        <v/>
      </c>
      <c r="DK8" s="1">
        <f>IF($A8=0,INDEX(CHROME_CHAR,1,DK$2+1),IF($A8=39,INDEX(CHROME_CHAR,2,DK$2+1),IF(AND(DK208&gt;=1,DK208&lt;=6),INDEX(ATLAS_CHAR,(DK208-1)*26+$A8-INDEX(WIN_Y,DK208)+1,DK$2-INDEX(WIN_X,DK208)+1),IF(DK208=0,IF(AND(MOD(DK$2,4)=0,MOD($A8,2)=0),"·",""),""))))</f>
        <v/>
      </c>
      <c r="DL8" s="1">
        <f>IF($A8=0,INDEX(CHROME_CHAR,1,DL$2+1),IF($A8=39,INDEX(CHROME_CHAR,2,DL$2+1),IF(AND(DL208&gt;=1,DL208&lt;=6),INDEX(ATLAS_CHAR,(DL208-1)*26+$A8-INDEX(WIN_Y,DL208)+1,DL$2-INDEX(WIN_X,DL208)+1),IF(DL208=0,IF(AND(MOD(DL$2,4)=0,MOD($A8,2)=0),"·",""),""))))</f>
        <v/>
      </c>
      <c r="DM8" s="1">
        <f>IF($A8=0,INDEX(CHROME_CHAR,1,DM$2+1),IF($A8=39,INDEX(CHROME_CHAR,2,DM$2+1),IF(AND(DM208&gt;=1,DM208&lt;=6),INDEX(ATLAS_CHAR,(DM208-1)*26+$A8-INDEX(WIN_Y,DM208)+1,DM$2-INDEX(WIN_X,DM208)+1),IF(DM208=0,IF(AND(MOD(DM$2,4)=0,MOD($A8,2)=0),"·",""),""))))</f>
        <v/>
      </c>
      <c r="DN8" s="1">
        <f>IF($A8=0,INDEX(CHROME_CHAR,1,DN$2+1),IF($A8=39,INDEX(CHROME_CHAR,2,DN$2+1),IF(AND(DN208&gt;=1,DN208&lt;=6),INDEX(ATLAS_CHAR,(DN208-1)*26+$A8-INDEX(WIN_Y,DN208)+1,DN$2-INDEX(WIN_X,DN208)+1),IF(DN208=0,IF(AND(MOD(DN$2,4)=0,MOD($A8,2)=0),"·",""),""))))</f>
        <v/>
      </c>
      <c r="DO8" s="1">
        <f>IF($A8=0,INDEX(CHROME_CHAR,1,DO$2+1),IF($A8=39,INDEX(CHROME_CHAR,2,DO$2+1),IF(AND(DO208&gt;=1,DO208&lt;=6),INDEX(ATLAS_CHAR,(DO208-1)*26+$A8-INDEX(WIN_Y,DO208)+1,DO$2-INDEX(WIN_X,DO208)+1),IF(DO208=0,IF(AND(MOD(DO$2,4)=0,MOD($A8,2)=0),"·",""),""))))</f>
        <v/>
      </c>
    </row>
    <row r="9" ht="12.75" customHeight="1">
      <c r="A9" t="n">
        <v>6</v>
      </c>
      <c r="B9" s="1">
        <f>IF($A9=0,INDEX(CHROME_CHAR,1,B$2+1),IF($A9=39,INDEX(CHROME_CHAR,2,B$2+1),IF(AND(B209&gt;=1,B209&lt;=6),INDEX(ATLAS_CHAR,(B209-1)*26+$A9-INDEX(WIN_Y,B209)+1,B$2-INDEX(WIN_X,B209)+1),IF(B209=0,IF(AND(MOD(B$2,4)=0,MOD($A9,2)=0),"·",""),""))))</f>
        <v/>
      </c>
      <c r="C9" s="1">
        <f>IF($A9=0,INDEX(CHROME_CHAR,1,C$2+1),IF($A9=39,INDEX(CHROME_CHAR,2,C$2+1),IF(AND(C209&gt;=1,C209&lt;=6),INDEX(ATLAS_CHAR,(C209-1)*26+$A9-INDEX(WIN_Y,C209)+1,C$2-INDEX(WIN_X,C209)+1),IF(C209=0,IF(AND(MOD(C$2,4)=0,MOD($A9,2)=0),"·",""),""))))</f>
        <v/>
      </c>
      <c r="D9" s="1">
        <f>IF($A9=0,INDEX(CHROME_CHAR,1,D$2+1),IF($A9=39,INDEX(CHROME_CHAR,2,D$2+1),IF(AND(D209&gt;=1,D209&lt;=6),INDEX(ATLAS_CHAR,(D209-1)*26+$A9-INDEX(WIN_Y,D209)+1,D$2-INDEX(WIN_X,D209)+1),IF(D209=0,IF(AND(MOD(D$2,4)=0,MOD($A9,2)=0),"·",""),""))))</f>
        <v/>
      </c>
      <c r="E9" s="1">
        <f>IF($A9=0,INDEX(CHROME_CHAR,1,E$2+1),IF($A9=39,INDEX(CHROME_CHAR,2,E$2+1),IF(AND(E209&gt;=1,E209&lt;=6),INDEX(ATLAS_CHAR,(E209-1)*26+$A9-INDEX(WIN_Y,E209)+1,E$2-INDEX(WIN_X,E209)+1),IF(E209=0,IF(AND(MOD(E$2,4)=0,MOD($A9,2)=0),"·",""),""))))</f>
        <v/>
      </c>
      <c r="F9" s="1">
        <f>IF($A9=0,INDEX(CHROME_CHAR,1,F$2+1),IF($A9=39,INDEX(CHROME_CHAR,2,F$2+1),IF(AND(F209&gt;=1,F209&lt;=6),INDEX(ATLAS_CHAR,(F209-1)*26+$A9-INDEX(WIN_Y,F209)+1,F$2-INDEX(WIN_X,F209)+1),IF(F209=0,IF(AND(MOD(F$2,4)=0,MOD($A9,2)=0),"·",""),""))))</f>
        <v/>
      </c>
      <c r="G9" s="1">
        <f>IF($A9=0,INDEX(CHROME_CHAR,1,G$2+1),IF($A9=39,INDEX(CHROME_CHAR,2,G$2+1),IF(AND(G209&gt;=1,G209&lt;=6),INDEX(ATLAS_CHAR,(G209-1)*26+$A9-INDEX(WIN_Y,G209)+1,G$2-INDEX(WIN_X,G209)+1),IF(G209=0,IF(AND(MOD(G$2,4)=0,MOD($A9,2)=0),"·",""),""))))</f>
        <v/>
      </c>
      <c r="H9" s="1">
        <f>IF($A9=0,INDEX(CHROME_CHAR,1,H$2+1),IF($A9=39,INDEX(CHROME_CHAR,2,H$2+1),IF(AND(H209&gt;=1,H209&lt;=6),INDEX(ATLAS_CHAR,(H209-1)*26+$A9-INDEX(WIN_Y,H209)+1,H$2-INDEX(WIN_X,H209)+1),IF(H209=0,IF(AND(MOD(H$2,4)=0,MOD($A9,2)=0),"·",""),""))))</f>
        <v/>
      </c>
      <c r="I9" s="1">
        <f>IF($A9=0,INDEX(CHROME_CHAR,1,I$2+1),IF($A9=39,INDEX(CHROME_CHAR,2,I$2+1),IF(AND(I209&gt;=1,I209&lt;=6),INDEX(ATLAS_CHAR,(I209-1)*26+$A9-INDEX(WIN_Y,I209)+1,I$2-INDEX(WIN_X,I209)+1),IF(I209=0,IF(AND(MOD(I$2,4)=0,MOD($A9,2)=0),"·",""),""))))</f>
        <v/>
      </c>
      <c r="J9" s="1">
        <f>IF($A9=0,INDEX(CHROME_CHAR,1,J$2+1),IF($A9=39,INDEX(CHROME_CHAR,2,J$2+1),IF(AND(J209&gt;=1,J209&lt;=6),INDEX(ATLAS_CHAR,(J209-1)*26+$A9-INDEX(WIN_Y,J209)+1,J$2-INDEX(WIN_X,J209)+1),IF(J209=0,IF(AND(MOD(J$2,4)=0,MOD($A9,2)=0),"·",""),""))))</f>
        <v/>
      </c>
      <c r="K9" s="1">
        <f>IF($A9=0,INDEX(CHROME_CHAR,1,K$2+1),IF($A9=39,INDEX(CHROME_CHAR,2,K$2+1),IF(AND(K209&gt;=1,K209&lt;=6),INDEX(ATLAS_CHAR,(K209-1)*26+$A9-INDEX(WIN_Y,K209)+1,K$2-INDEX(WIN_X,K209)+1),IF(K209=0,IF(AND(MOD(K$2,4)=0,MOD($A9,2)=0),"·",""),""))))</f>
        <v/>
      </c>
      <c r="L9" s="1">
        <f>IF($A9=0,INDEX(CHROME_CHAR,1,L$2+1),IF($A9=39,INDEX(CHROME_CHAR,2,L$2+1),IF(AND(L209&gt;=1,L209&lt;=6),INDEX(ATLAS_CHAR,(L209-1)*26+$A9-INDEX(WIN_Y,L209)+1,L$2-INDEX(WIN_X,L209)+1),IF(L209=0,IF(AND(MOD(L$2,4)=0,MOD($A9,2)=0),"·",""),""))))</f>
        <v/>
      </c>
      <c r="M9" s="1">
        <f>IF($A9=0,INDEX(CHROME_CHAR,1,M$2+1),IF($A9=39,INDEX(CHROME_CHAR,2,M$2+1),IF(AND(M209&gt;=1,M209&lt;=6),INDEX(ATLAS_CHAR,(M209-1)*26+$A9-INDEX(WIN_Y,M209)+1,M$2-INDEX(WIN_X,M209)+1),IF(M209=0,IF(AND(MOD(M$2,4)=0,MOD($A9,2)=0),"·",""),""))))</f>
        <v/>
      </c>
      <c r="N9" s="1">
        <f>IF($A9=0,INDEX(CHROME_CHAR,1,N$2+1),IF($A9=39,INDEX(CHROME_CHAR,2,N$2+1),IF(AND(N209&gt;=1,N209&lt;=6),INDEX(ATLAS_CHAR,(N209-1)*26+$A9-INDEX(WIN_Y,N209)+1,N$2-INDEX(WIN_X,N209)+1),IF(N209=0,IF(AND(MOD(N$2,4)=0,MOD($A9,2)=0),"·",""),""))))</f>
        <v/>
      </c>
      <c r="O9" s="1">
        <f>IF($A9=0,INDEX(CHROME_CHAR,1,O$2+1),IF($A9=39,INDEX(CHROME_CHAR,2,O$2+1),IF(AND(O209&gt;=1,O209&lt;=6),INDEX(ATLAS_CHAR,(O209-1)*26+$A9-INDEX(WIN_Y,O209)+1,O$2-INDEX(WIN_X,O209)+1),IF(O209=0,IF(AND(MOD(O$2,4)=0,MOD($A9,2)=0),"·",""),""))))</f>
        <v/>
      </c>
      <c r="P9" s="1">
        <f>IF($A9=0,INDEX(CHROME_CHAR,1,P$2+1),IF($A9=39,INDEX(CHROME_CHAR,2,P$2+1),IF(AND(P209&gt;=1,P209&lt;=6),INDEX(ATLAS_CHAR,(P209-1)*26+$A9-INDEX(WIN_Y,P209)+1,P$2-INDEX(WIN_X,P209)+1),IF(P209=0,IF(AND(MOD(P$2,4)=0,MOD($A9,2)=0),"·",""),""))))</f>
        <v/>
      </c>
      <c r="Q9" s="1">
        <f>IF($A9=0,INDEX(CHROME_CHAR,1,Q$2+1),IF($A9=39,INDEX(CHROME_CHAR,2,Q$2+1),IF(AND(Q209&gt;=1,Q209&lt;=6),INDEX(ATLAS_CHAR,(Q209-1)*26+$A9-INDEX(WIN_Y,Q209)+1,Q$2-INDEX(WIN_X,Q209)+1),IF(Q209=0,IF(AND(MOD(Q$2,4)=0,MOD($A9,2)=0),"·",""),""))))</f>
        <v/>
      </c>
      <c r="R9" s="1">
        <f>IF($A9=0,INDEX(CHROME_CHAR,1,R$2+1),IF($A9=39,INDEX(CHROME_CHAR,2,R$2+1),IF(AND(R209&gt;=1,R209&lt;=6),INDEX(ATLAS_CHAR,(R209-1)*26+$A9-INDEX(WIN_Y,R209)+1,R$2-INDEX(WIN_X,R209)+1),IF(R209=0,IF(AND(MOD(R$2,4)=0,MOD($A9,2)=0),"·",""),""))))</f>
        <v/>
      </c>
      <c r="S9" s="1">
        <f>IF($A9=0,INDEX(CHROME_CHAR,1,S$2+1),IF($A9=39,INDEX(CHROME_CHAR,2,S$2+1),IF(AND(S209&gt;=1,S209&lt;=6),INDEX(ATLAS_CHAR,(S209-1)*26+$A9-INDEX(WIN_Y,S209)+1,S$2-INDEX(WIN_X,S209)+1),IF(S209=0,IF(AND(MOD(S$2,4)=0,MOD($A9,2)=0),"·",""),""))))</f>
        <v/>
      </c>
      <c r="T9" s="1">
        <f>IF($A9=0,INDEX(CHROME_CHAR,1,T$2+1),IF($A9=39,INDEX(CHROME_CHAR,2,T$2+1),IF(AND(T209&gt;=1,T209&lt;=6),INDEX(ATLAS_CHAR,(T209-1)*26+$A9-INDEX(WIN_Y,T209)+1,T$2-INDEX(WIN_X,T209)+1),IF(T209=0,IF(AND(MOD(T$2,4)=0,MOD($A9,2)=0),"·",""),""))))</f>
        <v/>
      </c>
      <c r="U9" s="1">
        <f>IF($A9=0,INDEX(CHROME_CHAR,1,U$2+1),IF($A9=39,INDEX(CHROME_CHAR,2,U$2+1),IF(AND(U209&gt;=1,U209&lt;=6),INDEX(ATLAS_CHAR,(U209-1)*26+$A9-INDEX(WIN_Y,U209)+1,U$2-INDEX(WIN_X,U209)+1),IF(U209=0,IF(AND(MOD(U$2,4)=0,MOD($A9,2)=0),"·",""),""))))</f>
        <v/>
      </c>
      <c r="V9" s="1">
        <f>IF($A9=0,INDEX(CHROME_CHAR,1,V$2+1),IF($A9=39,INDEX(CHROME_CHAR,2,V$2+1),IF(AND(V209&gt;=1,V209&lt;=6),INDEX(ATLAS_CHAR,(V209-1)*26+$A9-INDEX(WIN_Y,V209)+1,V$2-INDEX(WIN_X,V209)+1),IF(V209=0,IF(AND(MOD(V$2,4)=0,MOD($A9,2)=0),"·",""),""))))</f>
        <v/>
      </c>
      <c r="W9" s="1">
        <f>IF($A9=0,INDEX(CHROME_CHAR,1,W$2+1),IF($A9=39,INDEX(CHROME_CHAR,2,W$2+1),IF(AND(W209&gt;=1,W209&lt;=6),INDEX(ATLAS_CHAR,(W209-1)*26+$A9-INDEX(WIN_Y,W209)+1,W$2-INDEX(WIN_X,W209)+1),IF(W209=0,IF(AND(MOD(W$2,4)=0,MOD($A9,2)=0),"·",""),""))))</f>
        <v/>
      </c>
      <c r="X9" s="1">
        <f>IF($A9=0,INDEX(CHROME_CHAR,1,X$2+1),IF($A9=39,INDEX(CHROME_CHAR,2,X$2+1),IF(AND(X209&gt;=1,X209&lt;=6),INDEX(ATLAS_CHAR,(X209-1)*26+$A9-INDEX(WIN_Y,X209)+1,X$2-INDEX(WIN_X,X209)+1),IF(X209=0,IF(AND(MOD(X$2,4)=0,MOD($A9,2)=0),"·",""),""))))</f>
        <v/>
      </c>
      <c r="Y9" s="1">
        <f>IF($A9=0,INDEX(CHROME_CHAR,1,Y$2+1),IF($A9=39,INDEX(CHROME_CHAR,2,Y$2+1),IF(AND(Y209&gt;=1,Y209&lt;=6),INDEX(ATLAS_CHAR,(Y209-1)*26+$A9-INDEX(WIN_Y,Y209)+1,Y$2-INDEX(WIN_X,Y209)+1),IF(Y209=0,IF(AND(MOD(Y$2,4)=0,MOD($A9,2)=0),"·",""),""))))</f>
        <v/>
      </c>
      <c r="Z9" s="1">
        <f>IF($A9=0,INDEX(CHROME_CHAR,1,Z$2+1),IF($A9=39,INDEX(CHROME_CHAR,2,Z$2+1),IF(AND(Z209&gt;=1,Z209&lt;=6),INDEX(ATLAS_CHAR,(Z209-1)*26+$A9-INDEX(WIN_Y,Z209)+1,Z$2-INDEX(WIN_X,Z209)+1),IF(Z209=0,IF(AND(MOD(Z$2,4)=0,MOD($A9,2)=0),"·",""),""))))</f>
        <v/>
      </c>
      <c r="AA9" s="1">
        <f>IF($A9=0,INDEX(CHROME_CHAR,1,AA$2+1),IF($A9=39,INDEX(CHROME_CHAR,2,AA$2+1),IF(AND(AA209&gt;=1,AA209&lt;=6),INDEX(ATLAS_CHAR,(AA209-1)*26+$A9-INDEX(WIN_Y,AA209)+1,AA$2-INDEX(WIN_X,AA209)+1),IF(AA209=0,IF(AND(MOD(AA$2,4)=0,MOD($A9,2)=0),"·",""),""))))</f>
        <v/>
      </c>
      <c r="AB9" s="1">
        <f>IF($A9=0,INDEX(CHROME_CHAR,1,AB$2+1),IF($A9=39,INDEX(CHROME_CHAR,2,AB$2+1),IF(AND(AB209&gt;=1,AB209&lt;=6),INDEX(ATLAS_CHAR,(AB209-1)*26+$A9-INDEX(WIN_Y,AB209)+1,AB$2-INDEX(WIN_X,AB209)+1),IF(AB209=0,IF(AND(MOD(AB$2,4)=0,MOD($A9,2)=0),"·",""),""))))</f>
        <v/>
      </c>
      <c r="AC9" s="1">
        <f>IF($A9=0,INDEX(CHROME_CHAR,1,AC$2+1),IF($A9=39,INDEX(CHROME_CHAR,2,AC$2+1),IF(AND(AC209&gt;=1,AC209&lt;=6),INDEX(ATLAS_CHAR,(AC209-1)*26+$A9-INDEX(WIN_Y,AC209)+1,AC$2-INDEX(WIN_X,AC209)+1),IF(AC209=0,IF(AND(MOD(AC$2,4)=0,MOD($A9,2)=0),"·",""),""))))</f>
        <v/>
      </c>
      <c r="AD9" s="1">
        <f>IF($A9=0,INDEX(CHROME_CHAR,1,AD$2+1),IF($A9=39,INDEX(CHROME_CHAR,2,AD$2+1),IF(AND(AD209&gt;=1,AD209&lt;=6),INDEX(ATLAS_CHAR,(AD209-1)*26+$A9-INDEX(WIN_Y,AD209)+1,AD$2-INDEX(WIN_X,AD209)+1),IF(AD209=0,IF(AND(MOD(AD$2,4)=0,MOD($A9,2)=0),"·",""),""))))</f>
        <v/>
      </c>
      <c r="AE9" s="1">
        <f>IF($A9=0,INDEX(CHROME_CHAR,1,AE$2+1),IF($A9=39,INDEX(CHROME_CHAR,2,AE$2+1),IF(AND(AE209&gt;=1,AE209&lt;=6),INDEX(ATLAS_CHAR,(AE209-1)*26+$A9-INDEX(WIN_Y,AE209)+1,AE$2-INDEX(WIN_X,AE209)+1),IF(AE209=0,IF(AND(MOD(AE$2,4)=0,MOD($A9,2)=0),"·",""),""))))</f>
        <v/>
      </c>
      <c r="AF9" s="1">
        <f>IF($A9=0,INDEX(CHROME_CHAR,1,AF$2+1),IF($A9=39,INDEX(CHROME_CHAR,2,AF$2+1),IF(AND(AF209&gt;=1,AF209&lt;=6),INDEX(ATLAS_CHAR,(AF209-1)*26+$A9-INDEX(WIN_Y,AF209)+1,AF$2-INDEX(WIN_X,AF209)+1),IF(AF209=0,IF(AND(MOD(AF$2,4)=0,MOD($A9,2)=0),"·",""),""))))</f>
        <v/>
      </c>
      <c r="AG9" s="1">
        <f>IF($A9=0,INDEX(CHROME_CHAR,1,AG$2+1),IF($A9=39,INDEX(CHROME_CHAR,2,AG$2+1),IF(AND(AG209&gt;=1,AG209&lt;=6),INDEX(ATLAS_CHAR,(AG209-1)*26+$A9-INDEX(WIN_Y,AG209)+1,AG$2-INDEX(WIN_X,AG209)+1),IF(AG209=0,IF(AND(MOD(AG$2,4)=0,MOD($A9,2)=0),"·",""),""))))</f>
        <v/>
      </c>
      <c r="AH9" s="1">
        <f>IF($A9=0,INDEX(CHROME_CHAR,1,AH$2+1),IF($A9=39,INDEX(CHROME_CHAR,2,AH$2+1),IF(AND(AH209&gt;=1,AH209&lt;=6),INDEX(ATLAS_CHAR,(AH209-1)*26+$A9-INDEX(WIN_Y,AH209)+1,AH$2-INDEX(WIN_X,AH209)+1),IF(AH209=0,IF(AND(MOD(AH$2,4)=0,MOD($A9,2)=0),"·",""),""))))</f>
        <v/>
      </c>
      <c r="AI9" s="1">
        <f>IF($A9=0,INDEX(CHROME_CHAR,1,AI$2+1),IF($A9=39,INDEX(CHROME_CHAR,2,AI$2+1),IF(AND(AI209&gt;=1,AI209&lt;=6),INDEX(ATLAS_CHAR,(AI209-1)*26+$A9-INDEX(WIN_Y,AI209)+1,AI$2-INDEX(WIN_X,AI209)+1),IF(AI209=0,IF(AND(MOD(AI$2,4)=0,MOD($A9,2)=0),"·",""),""))))</f>
        <v/>
      </c>
      <c r="AJ9" s="1">
        <f>IF($A9=0,INDEX(CHROME_CHAR,1,AJ$2+1),IF($A9=39,INDEX(CHROME_CHAR,2,AJ$2+1),IF(AND(AJ209&gt;=1,AJ209&lt;=6),INDEX(ATLAS_CHAR,(AJ209-1)*26+$A9-INDEX(WIN_Y,AJ209)+1,AJ$2-INDEX(WIN_X,AJ209)+1),IF(AJ209=0,IF(AND(MOD(AJ$2,4)=0,MOD($A9,2)=0),"·",""),""))))</f>
        <v/>
      </c>
      <c r="AK9" s="1">
        <f>IF($A9=0,INDEX(CHROME_CHAR,1,AK$2+1),IF($A9=39,INDEX(CHROME_CHAR,2,AK$2+1),IF(AND(AK209&gt;=1,AK209&lt;=6),INDEX(ATLAS_CHAR,(AK209-1)*26+$A9-INDEX(WIN_Y,AK209)+1,AK$2-INDEX(WIN_X,AK209)+1),IF(AK209=0,IF(AND(MOD(AK$2,4)=0,MOD($A9,2)=0),"·",""),""))))</f>
        <v/>
      </c>
      <c r="AL9" s="1">
        <f>IF($A9=0,INDEX(CHROME_CHAR,1,AL$2+1),IF($A9=39,INDEX(CHROME_CHAR,2,AL$2+1),IF(AND(AL209&gt;=1,AL209&lt;=6),INDEX(ATLAS_CHAR,(AL209-1)*26+$A9-INDEX(WIN_Y,AL209)+1,AL$2-INDEX(WIN_X,AL209)+1),IF(AL209=0,IF(AND(MOD(AL$2,4)=0,MOD($A9,2)=0),"·",""),""))))</f>
        <v/>
      </c>
      <c r="AM9" s="1">
        <f>IF($A9=0,INDEX(CHROME_CHAR,1,AM$2+1),IF($A9=39,INDEX(CHROME_CHAR,2,AM$2+1),IF(AND(AM209&gt;=1,AM209&lt;=6),INDEX(ATLAS_CHAR,(AM209-1)*26+$A9-INDEX(WIN_Y,AM209)+1,AM$2-INDEX(WIN_X,AM209)+1),IF(AM209=0,IF(AND(MOD(AM$2,4)=0,MOD($A9,2)=0),"·",""),""))))</f>
        <v/>
      </c>
      <c r="AN9" s="1">
        <f>IF($A9=0,INDEX(CHROME_CHAR,1,AN$2+1),IF($A9=39,INDEX(CHROME_CHAR,2,AN$2+1),IF(AND(AN209&gt;=1,AN209&lt;=6),INDEX(ATLAS_CHAR,(AN209-1)*26+$A9-INDEX(WIN_Y,AN209)+1,AN$2-INDEX(WIN_X,AN209)+1),IF(AN209=0,IF(AND(MOD(AN$2,4)=0,MOD($A9,2)=0),"·",""),""))))</f>
        <v/>
      </c>
      <c r="AO9" s="1">
        <f>IF($A9=0,INDEX(CHROME_CHAR,1,AO$2+1),IF($A9=39,INDEX(CHROME_CHAR,2,AO$2+1),IF(AND(AO209&gt;=1,AO209&lt;=6),INDEX(ATLAS_CHAR,(AO209-1)*26+$A9-INDEX(WIN_Y,AO209)+1,AO$2-INDEX(WIN_X,AO209)+1),IF(AO209=0,IF(AND(MOD(AO$2,4)=0,MOD($A9,2)=0),"·",""),""))))</f>
        <v/>
      </c>
      <c r="AP9" s="1">
        <f>IF($A9=0,INDEX(CHROME_CHAR,1,AP$2+1),IF($A9=39,INDEX(CHROME_CHAR,2,AP$2+1),IF(AND(AP209&gt;=1,AP209&lt;=6),INDEX(ATLAS_CHAR,(AP209-1)*26+$A9-INDEX(WIN_Y,AP209)+1,AP$2-INDEX(WIN_X,AP209)+1),IF(AP209=0,IF(AND(MOD(AP$2,4)=0,MOD($A9,2)=0),"·",""),""))))</f>
        <v/>
      </c>
      <c r="AQ9" s="1">
        <f>IF($A9=0,INDEX(CHROME_CHAR,1,AQ$2+1),IF($A9=39,INDEX(CHROME_CHAR,2,AQ$2+1),IF(AND(AQ209&gt;=1,AQ209&lt;=6),INDEX(ATLAS_CHAR,(AQ209-1)*26+$A9-INDEX(WIN_Y,AQ209)+1,AQ$2-INDEX(WIN_X,AQ209)+1),IF(AQ209=0,IF(AND(MOD(AQ$2,4)=0,MOD($A9,2)=0),"·",""),""))))</f>
        <v/>
      </c>
      <c r="AR9" s="1">
        <f>IF($A9=0,INDEX(CHROME_CHAR,1,AR$2+1),IF($A9=39,INDEX(CHROME_CHAR,2,AR$2+1),IF(AND(AR209&gt;=1,AR209&lt;=6),INDEX(ATLAS_CHAR,(AR209-1)*26+$A9-INDEX(WIN_Y,AR209)+1,AR$2-INDEX(WIN_X,AR209)+1),IF(AR209=0,IF(AND(MOD(AR$2,4)=0,MOD($A9,2)=0),"·",""),""))))</f>
        <v/>
      </c>
      <c r="AS9" s="1">
        <f>IF($A9=0,INDEX(CHROME_CHAR,1,AS$2+1),IF($A9=39,INDEX(CHROME_CHAR,2,AS$2+1),IF(AND(AS209&gt;=1,AS209&lt;=6),INDEX(ATLAS_CHAR,(AS209-1)*26+$A9-INDEX(WIN_Y,AS209)+1,AS$2-INDEX(WIN_X,AS209)+1),IF(AS209=0,IF(AND(MOD(AS$2,4)=0,MOD($A9,2)=0),"·",""),""))))</f>
        <v/>
      </c>
      <c r="AT9" s="1">
        <f>IF($A9=0,INDEX(CHROME_CHAR,1,AT$2+1),IF($A9=39,INDEX(CHROME_CHAR,2,AT$2+1),IF(AND(AT209&gt;=1,AT209&lt;=6),INDEX(ATLAS_CHAR,(AT209-1)*26+$A9-INDEX(WIN_Y,AT209)+1,AT$2-INDEX(WIN_X,AT209)+1),IF(AT209=0,IF(AND(MOD(AT$2,4)=0,MOD($A9,2)=0),"·",""),""))))</f>
        <v/>
      </c>
      <c r="AU9" s="1">
        <f>IF($A9=0,INDEX(CHROME_CHAR,1,AU$2+1),IF($A9=39,INDEX(CHROME_CHAR,2,AU$2+1),IF(AND(AU209&gt;=1,AU209&lt;=6),INDEX(ATLAS_CHAR,(AU209-1)*26+$A9-INDEX(WIN_Y,AU209)+1,AU$2-INDEX(WIN_X,AU209)+1),IF(AU209=0,IF(AND(MOD(AU$2,4)=0,MOD($A9,2)=0),"·",""),""))))</f>
        <v/>
      </c>
      <c r="AV9" s="1">
        <f>IF($A9=0,INDEX(CHROME_CHAR,1,AV$2+1),IF($A9=39,INDEX(CHROME_CHAR,2,AV$2+1),IF(AND(AV209&gt;=1,AV209&lt;=6),INDEX(ATLAS_CHAR,(AV209-1)*26+$A9-INDEX(WIN_Y,AV209)+1,AV$2-INDEX(WIN_X,AV209)+1),IF(AV209=0,IF(AND(MOD(AV$2,4)=0,MOD($A9,2)=0),"·",""),""))))</f>
        <v/>
      </c>
      <c r="AW9" s="1">
        <f>IF($A9=0,INDEX(CHROME_CHAR,1,AW$2+1),IF($A9=39,INDEX(CHROME_CHAR,2,AW$2+1),IF(AND(AW209&gt;=1,AW209&lt;=6),INDEX(ATLAS_CHAR,(AW209-1)*26+$A9-INDEX(WIN_Y,AW209)+1,AW$2-INDEX(WIN_X,AW209)+1),IF(AW209=0,IF(AND(MOD(AW$2,4)=0,MOD($A9,2)=0),"·",""),""))))</f>
        <v/>
      </c>
      <c r="AX9" s="1">
        <f>IF($A9=0,INDEX(CHROME_CHAR,1,AX$2+1),IF($A9=39,INDEX(CHROME_CHAR,2,AX$2+1),IF(AND(AX209&gt;=1,AX209&lt;=6),INDEX(ATLAS_CHAR,(AX209-1)*26+$A9-INDEX(WIN_Y,AX209)+1,AX$2-INDEX(WIN_X,AX209)+1),IF(AX209=0,IF(AND(MOD(AX$2,4)=0,MOD($A9,2)=0),"·",""),""))))</f>
        <v/>
      </c>
      <c r="AY9" s="1">
        <f>IF($A9=0,INDEX(CHROME_CHAR,1,AY$2+1),IF($A9=39,INDEX(CHROME_CHAR,2,AY$2+1),IF(AND(AY209&gt;=1,AY209&lt;=6),INDEX(ATLAS_CHAR,(AY209-1)*26+$A9-INDEX(WIN_Y,AY209)+1,AY$2-INDEX(WIN_X,AY209)+1),IF(AY209=0,IF(AND(MOD(AY$2,4)=0,MOD($A9,2)=0),"·",""),""))))</f>
        <v/>
      </c>
      <c r="AZ9" s="1">
        <f>IF($A9=0,INDEX(CHROME_CHAR,1,AZ$2+1),IF($A9=39,INDEX(CHROME_CHAR,2,AZ$2+1),IF(AND(AZ209&gt;=1,AZ209&lt;=6),INDEX(ATLAS_CHAR,(AZ209-1)*26+$A9-INDEX(WIN_Y,AZ209)+1,AZ$2-INDEX(WIN_X,AZ209)+1),IF(AZ209=0,IF(AND(MOD(AZ$2,4)=0,MOD($A9,2)=0),"·",""),""))))</f>
        <v/>
      </c>
      <c r="BA9" s="1">
        <f>IF($A9=0,INDEX(CHROME_CHAR,1,BA$2+1),IF($A9=39,INDEX(CHROME_CHAR,2,BA$2+1),IF(AND(BA209&gt;=1,BA209&lt;=6),INDEX(ATLAS_CHAR,(BA209-1)*26+$A9-INDEX(WIN_Y,BA209)+1,BA$2-INDEX(WIN_X,BA209)+1),IF(BA209=0,IF(AND(MOD(BA$2,4)=0,MOD($A9,2)=0),"·",""),""))))</f>
        <v/>
      </c>
      <c r="BB9" s="1">
        <f>IF($A9=0,INDEX(CHROME_CHAR,1,BB$2+1),IF($A9=39,INDEX(CHROME_CHAR,2,BB$2+1),IF(AND(BB209&gt;=1,BB209&lt;=6),INDEX(ATLAS_CHAR,(BB209-1)*26+$A9-INDEX(WIN_Y,BB209)+1,BB$2-INDEX(WIN_X,BB209)+1),IF(BB209=0,IF(AND(MOD(BB$2,4)=0,MOD($A9,2)=0),"·",""),""))))</f>
        <v/>
      </c>
      <c r="BC9" s="1">
        <f>IF($A9=0,INDEX(CHROME_CHAR,1,BC$2+1),IF($A9=39,INDEX(CHROME_CHAR,2,BC$2+1),IF(AND(BC209&gt;=1,BC209&lt;=6),INDEX(ATLAS_CHAR,(BC209-1)*26+$A9-INDEX(WIN_Y,BC209)+1,BC$2-INDEX(WIN_X,BC209)+1),IF(BC209=0,IF(AND(MOD(BC$2,4)=0,MOD($A9,2)=0),"·",""),""))))</f>
        <v/>
      </c>
      <c r="BD9" s="1">
        <f>IF($A9=0,INDEX(CHROME_CHAR,1,BD$2+1),IF($A9=39,INDEX(CHROME_CHAR,2,BD$2+1),IF(AND(BD209&gt;=1,BD209&lt;=6),INDEX(ATLAS_CHAR,(BD209-1)*26+$A9-INDEX(WIN_Y,BD209)+1,BD$2-INDEX(WIN_X,BD209)+1),IF(BD209=0,IF(AND(MOD(BD$2,4)=0,MOD($A9,2)=0),"·",""),""))))</f>
        <v/>
      </c>
      <c r="BE9" s="1">
        <f>IF($A9=0,INDEX(CHROME_CHAR,1,BE$2+1),IF($A9=39,INDEX(CHROME_CHAR,2,BE$2+1),IF(AND(BE209&gt;=1,BE209&lt;=6),INDEX(ATLAS_CHAR,(BE209-1)*26+$A9-INDEX(WIN_Y,BE209)+1,BE$2-INDEX(WIN_X,BE209)+1),IF(BE209=0,IF(AND(MOD(BE$2,4)=0,MOD($A9,2)=0),"·",""),""))))</f>
        <v/>
      </c>
      <c r="BF9" s="1">
        <f>IF($A9=0,INDEX(CHROME_CHAR,1,BF$2+1),IF($A9=39,INDEX(CHROME_CHAR,2,BF$2+1),IF(AND(BF209&gt;=1,BF209&lt;=6),INDEX(ATLAS_CHAR,(BF209-1)*26+$A9-INDEX(WIN_Y,BF209)+1,BF$2-INDEX(WIN_X,BF209)+1),IF(BF209=0,IF(AND(MOD(BF$2,4)=0,MOD($A9,2)=0),"·",""),""))))</f>
        <v/>
      </c>
      <c r="BG9" s="1">
        <f>IF($A9=0,INDEX(CHROME_CHAR,1,BG$2+1),IF($A9=39,INDEX(CHROME_CHAR,2,BG$2+1),IF(AND(BG209&gt;=1,BG209&lt;=6),INDEX(ATLAS_CHAR,(BG209-1)*26+$A9-INDEX(WIN_Y,BG209)+1,BG$2-INDEX(WIN_X,BG209)+1),IF(BG209=0,IF(AND(MOD(BG$2,4)=0,MOD($A9,2)=0),"·",""),""))))</f>
        <v/>
      </c>
      <c r="BH9" s="1">
        <f>IF($A9=0,INDEX(CHROME_CHAR,1,BH$2+1),IF($A9=39,INDEX(CHROME_CHAR,2,BH$2+1),IF(AND(BH209&gt;=1,BH209&lt;=6),INDEX(ATLAS_CHAR,(BH209-1)*26+$A9-INDEX(WIN_Y,BH209)+1,BH$2-INDEX(WIN_X,BH209)+1),IF(BH209=0,IF(AND(MOD(BH$2,4)=0,MOD($A9,2)=0),"·",""),""))))</f>
        <v/>
      </c>
      <c r="BI9" s="1">
        <f>IF($A9=0,INDEX(CHROME_CHAR,1,BI$2+1),IF($A9=39,INDEX(CHROME_CHAR,2,BI$2+1),IF(AND(BI209&gt;=1,BI209&lt;=6),INDEX(ATLAS_CHAR,(BI209-1)*26+$A9-INDEX(WIN_Y,BI209)+1,BI$2-INDEX(WIN_X,BI209)+1),IF(BI209=0,IF(AND(MOD(BI$2,4)=0,MOD($A9,2)=0),"·",""),""))))</f>
        <v/>
      </c>
      <c r="BJ9" s="1">
        <f>IF($A9=0,INDEX(CHROME_CHAR,1,BJ$2+1),IF($A9=39,INDEX(CHROME_CHAR,2,BJ$2+1),IF(AND(BJ209&gt;=1,BJ209&lt;=6),INDEX(ATLAS_CHAR,(BJ209-1)*26+$A9-INDEX(WIN_Y,BJ209)+1,BJ$2-INDEX(WIN_X,BJ209)+1),IF(BJ209=0,IF(AND(MOD(BJ$2,4)=0,MOD($A9,2)=0),"·",""),""))))</f>
        <v/>
      </c>
      <c r="BK9" s="1">
        <f>IF($A9=0,INDEX(CHROME_CHAR,1,BK$2+1),IF($A9=39,INDEX(CHROME_CHAR,2,BK$2+1),IF(AND(BK209&gt;=1,BK209&lt;=6),INDEX(ATLAS_CHAR,(BK209-1)*26+$A9-INDEX(WIN_Y,BK209)+1,BK$2-INDEX(WIN_X,BK209)+1),IF(BK209=0,IF(AND(MOD(BK$2,4)=0,MOD($A9,2)=0),"·",""),""))))</f>
        <v/>
      </c>
      <c r="BL9" s="1">
        <f>IF($A9=0,INDEX(CHROME_CHAR,1,BL$2+1),IF($A9=39,INDEX(CHROME_CHAR,2,BL$2+1),IF(AND(BL209&gt;=1,BL209&lt;=6),INDEX(ATLAS_CHAR,(BL209-1)*26+$A9-INDEX(WIN_Y,BL209)+1,BL$2-INDEX(WIN_X,BL209)+1),IF(BL209=0,IF(AND(MOD(BL$2,4)=0,MOD($A9,2)=0),"·",""),""))))</f>
        <v/>
      </c>
      <c r="BM9" s="1">
        <f>IF($A9=0,INDEX(CHROME_CHAR,1,BM$2+1),IF($A9=39,INDEX(CHROME_CHAR,2,BM$2+1),IF(AND(BM209&gt;=1,BM209&lt;=6),INDEX(ATLAS_CHAR,(BM209-1)*26+$A9-INDEX(WIN_Y,BM209)+1,BM$2-INDEX(WIN_X,BM209)+1),IF(BM209=0,IF(AND(MOD(BM$2,4)=0,MOD($A9,2)=0),"·",""),""))))</f>
        <v/>
      </c>
      <c r="BN9" s="1">
        <f>IF($A9=0,INDEX(CHROME_CHAR,1,BN$2+1),IF($A9=39,INDEX(CHROME_CHAR,2,BN$2+1),IF(AND(BN209&gt;=1,BN209&lt;=6),INDEX(ATLAS_CHAR,(BN209-1)*26+$A9-INDEX(WIN_Y,BN209)+1,BN$2-INDEX(WIN_X,BN209)+1),IF(BN209=0,IF(AND(MOD(BN$2,4)=0,MOD($A9,2)=0),"·",""),""))))</f>
        <v/>
      </c>
      <c r="BO9" s="1">
        <f>IF($A9=0,INDEX(CHROME_CHAR,1,BO$2+1),IF($A9=39,INDEX(CHROME_CHAR,2,BO$2+1),IF(AND(BO209&gt;=1,BO209&lt;=6),INDEX(ATLAS_CHAR,(BO209-1)*26+$A9-INDEX(WIN_Y,BO209)+1,BO$2-INDEX(WIN_X,BO209)+1),IF(BO209=0,IF(AND(MOD(BO$2,4)=0,MOD($A9,2)=0),"·",""),""))))</f>
        <v/>
      </c>
      <c r="BP9" s="1">
        <f>IF($A9=0,INDEX(CHROME_CHAR,1,BP$2+1),IF($A9=39,INDEX(CHROME_CHAR,2,BP$2+1),IF(AND(BP209&gt;=1,BP209&lt;=6),INDEX(ATLAS_CHAR,(BP209-1)*26+$A9-INDEX(WIN_Y,BP209)+1,BP$2-INDEX(WIN_X,BP209)+1),IF(BP209=0,IF(AND(MOD(BP$2,4)=0,MOD($A9,2)=0),"·",""),""))))</f>
        <v/>
      </c>
      <c r="BQ9" s="1">
        <f>IF($A9=0,INDEX(CHROME_CHAR,1,BQ$2+1),IF($A9=39,INDEX(CHROME_CHAR,2,BQ$2+1),IF(AND(BQ209&gt;=1,BQ209&lt;=6),INDEX(ATLAS_CHAR,(BQ209-1)*26+$A9-INDEX(WIN_Y,BQ209)+1,BQ$2-INDEX(WIN_X,BQ209)+1),IF(BQ209=0,IF(AND(MOD(BQ$2,4)=0,MOD($A9,2)=0),"·",""),""))))</f>
        <v/>
      </c>
      <c r="BR9" s="1">
        <f>IF($A9=0,INDEX(CHROME_CHAR,1,BR$2+1),IF($A9=39,INDEX(CHROME_CHAR,2,BR$2+1),IF(AND(BR209&gt;=1,BR209&lt;=6),INDEX(ATLAS_CHAR,(BR209-1)*26+$A9-INDEX(WIN_Y,BR209)+1,BR$2-INDEX(WIN_X,BR209)+1),IF(BR209=0,IF(AND(MOD(BR$2,4)=0,MOD($A9,2)=0),"·",""),""))))</f>
        <v/>
      </c>
      <c r="BS9" s="1">
        <f>IF($A9=0,INDEX(CHROME_CHAR,1,BS$2+1),IF($A9=39,INDEX(CHROME_CHAR,2,BS$2+1),IF(AND(BS209&gt;=1,BS209&lt;=6),INDEX(ATLAS_CHAR,(BS209-1)*26+$A9-INDEX(WIN_Y,BS209)+1,BS$2-INDEX(WIN_X,BS209)+1),IF(BS209=0,IF(AND(MOD(BS$2,4)=0,MOD($A9,2)=0),"·",""),""))))</f>
        <v/>
      </c>
      <c r="BT9" s="1">
        <f>IF($A9=0,INDEX(CHROME_CHAR,1,BT$2+1),IF($A9=39,INDEX(CHROME_CHAR,2,BT$2+1),IF(AND(BT209&gt;=1,BT209&lt;=6),INDEX(ATLAS_CHAR,(BT209-1)*26+$A9-INDEX(WIN_Y,BT209)+1,BT$2-INDEX(WIN_X,BT209)+1),IF(BT209=0,IF(AND(MOD(BT$2,4)=0,MOD($A9,2)=0),"·",""),""))))</f>
        <v/>
      </c>
      <c r="BU9" s="1">
        <f>IF($A9=0,INDEX(CHROME_CHAR,1,BU$2+1),IF($A9=39,INDEX(CHROME_CHAR,2,BU$2+1),IF(AND(BU209&gt;=1,BU209&lt;=6),INDEX(ATLAS_CHAR,(BU209-1)*26+$A9-INDEX(WIN_Y,BU209)+1,BU$2-INDEX(WIN_X,BU209)+1),IF(BU209=0,IF(AND(MOD(BU$2,4)=0,MOD($A9,2)=0),"·",""),""))))</f>
        <v/>
      </c>
      <c r="BV9" s="1">
        <f>IF($A9=0,INDEX(CHROME_CHAR,1,BV$2+1),IF($A9=39,INDEX(CHROME_CHAR,2,BV$2+1),IF(AND(BV209&gt;=1,BV209&lt;=6),INDEX(ATLAS_CHAR,(BV209-1)*26+$A9-INDEX(WIN_Y,BV209)+1,BV$2-INDEX(WIN_X,BV209)+1),IF(BV209=0,IF(AND(MOD(BV$2,4)=0,MOD($A9,2)=0),"·",""),""))))</f>
        <v/>
      </c>
      <c r="BW9" s="1">
        <f>IF($A9=0,INDEX(CHROME_CHAR,1,BW$2+1),IF($A9=39,INDEX(CHROME_CHAR,2,BW$2+1),IF(AND(BW209&gt;=1,BW209&lt;=6),INDEX(ATLAS_CHAR,(BW209-1)*26+$A9-INDEX(WIN_Y,BW209)+1,BW$2-INDEX(WIN_X,BW209)+1),IF(BW209=0,IF(AND(MOD(BW$2,4)=0,MOD($A9,2)=0),"·",""),""))))</f>
        <v/>
      </c>
      <c r="BX9" s="1">
        <f>IF($A9=0,INDEX(CHROME_CHAR,1,BX$2+1),IF($A9=39,INDEX(CHROME_CHAR,2,BX$2+1),IF(AND(BX209&gt;=1,BX209&lt;=6),INDEX(ATLAS_CHAR,(BX209-1)*26+$A9-INDEX(WIN_Y,BX209)+1,BX$2-INDEX(WIN_X,BX209)+1),IF(BX209=0,IF(AND(MOD(BX$2,4)=0,MOD($A9,2)=0),"·",""),""))))</f>
        <v/>
      </c>
      <c r="BY9" s="1">
        <f>IF($A9=0,INDEX(CHROME_CHAR,1,BY$2+1),IF($A9=39,INDEX(CHROME_CHAR,2,BY$2+1),IF(AND(BY209&gt;=1,BY209&lt;=6),INDEX(ATLAS_CHAR,(BY209-1)*26+$A9-INDEX(WIN_Y,BY209)+1,BY$2-INDEX(WIN_X,BY209)+1),IF(BY209=0,IF(AND(MOD(BY$2,4)=0,MOD($A9,2)=0),"·",""),""))))</f>
        <v/>
      </c>
      <c r="BZ9" s="1">
        <f>IF($A9=0,INDEX(CHROME_CHAR,1,BZ$2+1),IF($A9=39,INDEX(CHROME_CHAR,2,BZ$2+1),IF(AND(BZ209&gt;=1,BZ209&lt;=6),INDEX(ATLAS_CHAR,(BZ209-1)*26+$A9-INDEX(WIN_Y,BZ209)+1,BZ$2-INDEX(WIN_X,BZ209)+1),IF(BZ209=0,IF(AND(MOD(BZ$2,4)=0,MOD($A9,2)=0),"·",""),""))))</f>
        <v/>
      </c>
      <c r="CA9" s="1">
        <f>IF($A9=0,INDEX(CHROME_CHAR,1,CA$2+1),IF($A9=39,INDEX(CHROME_CHAR,2,CA$2+1),IF(AND(CA209&gt;=1,CA209&lt;=6),INDEX(ATLAS_CHAR,(CA209-1)*26+$A9-INDEX(WIN_Y,CA209)+1,CA$2-INDEX(WIN_X,CA209)+1),IF(CA209=0,IF(AND(MOD(CA$2,4)=0,MOD($A9,2)=0),"·",""),""))))</f>
        <v/>
      </c>
      <c r="CB9" s="1">
        <f>IF($A9=0,INDEX(CHROME_CHAR,1,CB$2+1),IF($A9=39,INDEX(CHROME_CHAR,2,CB$2+1),IF(AND(CB209&gt;=1,CB209&lt;=6),INDEX(ATLAS_CHAR,(CB209-1)*26+$A9-INDEX(WIN_Y,CB209)+1,CB$2-INDEX(WIN_X,CB209)+1),IF(CB209=0,IF(AND(MOD(CB$2,4)=0,MOD($A9,2)=0),"·",""),""))))</f>
        <v/>
      </c>
      <c r="CC9" s="1">
        <f>IF($A9=0,INDEX(CHROME_CHAR,1,CC$2+1),IF($A9=39,INDEX(CHROME_CHAR,2,CC$2+1),IF(AND(CC209&gt;=1,CC209&lt;=6),INDEX(ATLAS_CHAR,(CC209-1)*26+$A9-INDEX(WIN_Y,CC209)+1,CC$2-INDEX(WIN_X,CC209)+1),IF(CC209=0,IF(AND(MOD(CC$2,4)=0,MOD($A9,2)=0),"·",""),""))))</f>
        <v/>
      </c>
      <c r="CD9" s="1">
        <f>IF($A9=0,INDEX(CHROME_CHAR,1,CD$2+1),IF($A9=39,INDEX(CHROME_CHAR,2,CD$2+1),IF(AND(CD209&gt;=1,CD209&lt;=6),INDEX(ATLAS_CHAR,(CD209-1)*26+$A9-INDEX(WIN_Y,CD209)+1,CD$2-INDEX(WIN_X,CD209)+1),IF(CD209=0,IF(AND(MOD(CD$2,4)=0,MOD($A9,2)=0),"·",""),""))))</f>
        <v/>
      </c>
      <c r="CE9" s="1">
        <f>IF($A9=0,INDEX(CHROME_CHAR,1,CE$2+1),IF($A9=39,INDEX(CHROME_CHAR,2,CE$2+1),IF(AND(CE209&gt;=1,CE209&lt;=6),INDEX(ATLAS_CHAR,(CE209-1)*26+$A9-INDEX(WIN_Y,CE209)+1,CE$2-INDEX(WIN_X,CE209)+1),IF(CE209=0,IF(AND(MOD(CE$2,4)=0,MOD($A9,2)=0),"·",""),""))))</f>
        <v/>
      </c>
      <c r="CF9" s="1">
        <f>IF($A9=0,INDEX(CHROME_CHAR,1,CF$2+1),IF($A9=39,INDEX(CHROME_CHAR,2,CF$2+1),IF(AND(CF209&gt;=1,CF209&lt;=6),INDEX(ATLAS_CHAR,(CF209-1)*26+$A9-INDEX(WIN_Y,CF209)+1,CF$2-INDEX(WIN_X,CF209)+1),IF(CF209=0,IF(AND(MOD(CF$2,4)=0,MOD($A9,2)=0),"·",""),""))))</f>
        <v/>
      </c>
      <c r="CG9" s="1">
        <f>IF($A9=0,INDEX(CHROME_CHAR,1,CG$2+1),IF($A9=39,INDEX(CHROME_CHAR,2,CG$2+1),IF(AND(CG209&gt;=1,CG209&lt;=6),INDEX(ATLAS_CHAR,(CG209-1)*26+$A9-INDEX(WIN_Y,CG209)+1,CG$2-INDEX(WIN_X,CG209)+1),IF(CG209=0,IF(AND(MOD(CG$2,4)=0,MOD($A9,2)=0),"·",""),""))))</f>
        <v/>
      </c>
      <c r="CH9" s="1">
        <f>IF($A9=0,INDEX(CHROME_CHAR,1,CH$2+1),IF($A9=39,INDEX(CHROME_CHAR,2,CH$2+1),IF(AND(CH209&gt;=1,CH209&lt;=6),INDEX(ATLAS_CHAR,(CH209-1)*26+$A9-INDEX(WIN_Y,CH209)+1,CH$2-INDEX(WIN_X,CH209)+1),IF(CH209=0,IF(AND(MOD(CH$2,4)=0,MOD($A9,2)=0),"·",""),""))))</f>
        <v/>
      </c>
      <c r="CI9" s="1">
        <f>IF($A9=0,INDEX(CHROME_CHAR,1,CI$2+1),IF($A9=39,INDEX(CHROME_CHAR,2,CI$2+1),IF(AND(CI209&gt;=1,CI209&lt;=6),INDEX(ATLAS_CHAR,(CI209-1)*26+$A9-INDEX(WIN_Y,CI209)+1,CI$2-INDEX(WIN_X,CI209)+1),IF(CI209=0,IF(AND(MOD(CI$2,4)=0,MOD($A9,2)=0),"·",""),""))))</f>
        <v/>
      </c>
      <c r="CJ9" s="1">
        <f>IF($A9=0,INDEX(CHROME_CHAR,1,CJ$2+1),IF($A9=39,INDEX(CHROME_CHAR,2,CJ$2+1),IF(AND(CJ209&gt;=1,CJ209&lt;=6),INDEX(ATLAS_CHAR,(CJ209-1)*26+$A9-INDEX(WIN_Y,CJ209)+1,CJ$2-INDEX(WIN_X,CJ209)+1),IF(CJ209=0,IF(AND(MOD(CJ$2,4)=0,MOD($A9,2)=0),"·",""),""))))</f>
        <v/>
      </c>
      <c r="CK9" s="1">
        <f>IF($A9=0,INDEX(CHROME_CHAR,1,CK$2+1),IF($A9=39,INDEX(CHROME_CHAR,2,CK$2+1),IF(AND(CK209&gt;=1,CK209&lt;=6),INDEX(ATLAS_CHAR,(CK209-1)*26+$A9-INDEX(WIN_Y,CK209)+1,CK$2-INDEX(WIN_X,CK209)+1),IF(CK209=0,IF(AND(MOD(CK$2,4)=0,MOD($A9,2)=0),"·",""),""))))</f>
        <v/>
      </c>
      <c r="CL9" s="1">
        <f>IF($A9=0,INDEX(CHROME_CHAR,1,CL$2+1),IF($A9=39,INDEX(CHROME_CHAR,2,CL$2+1),IF(AND(CL209&gt;=1,CL209&lt;=6),INDEX(ATLAS_CHAR,(CL209-1)*26+$A9-INDEX(WIN_Y,CL209)+1,CL$2-INDEX(WIN_X,CL209)+1),IF(CL209=0,IF(AND(MOD(CL$2,4)=0,MOD($A9,2)=0),"·",""),""))))</f>
        <v/>
      </c>
      <c r="CM9" s="1">
        <f>IF($A9=0,INDEX(CHROME_CHAR,1,CM$2+1),IF($A9=39,INDEX(CHROME_CHAR,2,CM$2+1),IF(AND(CM209&gt;=1,CM209&lt;=6),INDEX(ATLAS_CHAR,(CM209-1)*26+$A9-INDEX(WIN_Y,CM209)+1,CM$2-INDEX(WIN_X,CM209)+1),IF(CM209=0,IF(AND(MOD(CM$2,4)=0,MOD($A9,2)=0),"·",""),""))))</f>
        <v/>
      </c>
      <c r="CN9" s="1">
        <f>IF($A9=0,INDEX(CHROME_CHAR,1,CN$2+1),IF($A9=39,INDEX(CHROME_CHAR,2,CN$2+1),IF(AND(CN209&gt;=1,CN209&lt;=6),INDEX(ATLAS_CHAR,(CN209-1)*26+$A9-INDEX(WIN_Y,CN209)+1,CN$2-INDEX(WIN_X,CN209)+1),IF(CN209=0,IF(AND(MOD(CN$2,4)=0,MOD($A9,2)=0),"·",""),""))))</f>
        <v/>
      </c>
      <c r="CO9" s="1">
        <f>IF($A9=0,INDEX(CHROME_CHAR,1,CO$2+1),IF($A9=39,INDEX(CHROME_CHAR,2,CO$2+1),IF(AND(CO209&gt;=1,CO209&lt;=6),INDEX(ATLAS_CHAR,(CO209-1)*26+$A9-INDEX(WIN_Y,CO209)+1,CO$2-INDEX(WIN_X,CO209)+1),IF(CO209=0,IF(AND(MOD(CO$2,4)=0,MOD($A9,2)=0),"·",""),""))))</f>
        <v/>
      </c>
      <c r="CP9" s="1">
        <f>IF($A9=0,INDEX(CHROME_CHAR,1,CP$2+1),IF($A9=39,INDEX(CHROME_CHAR,2,CP$2+1),IF(AND(CP209&gt;=1,CP209&lt;=6),INDEX(ATLAS_CHAR,(CP209-1)*26+$A9-INDEX(WIN_Y,CP209)+1,CP$2-INDEX(WIN_X,CP209)+1),IF(CP209=0,IF(AND(MOD(CP$2,4)=0,MOD($A9,2)=0),"·",""),""))))</f>
        <v/>
      </c>
      <c r="CQ9" s="1">
        <f>IF($A9=0,INDEX(CHROME_CHAR,1,CQ$2+1),IF($A9=39,INDEX(CHROME_CHAR,2,CQ$2+1),IF(AND(CQ209&gt;=1,CQ209&lt;=6),INDEX(ATLAS_CHAR,(CQ209-1)*26+$A9-INDEX(WIN_Y,CQ209)+1,CQ$2-INDEX(WIN_X,CQ209)+1),IF(CQ209=0,IF(AND(MOD(CQ$2,4)=0,MOD($A9,2)=0),"·",""),""))))</f>
        <v/>
      </c>
      <c r="CR9" s="1">
        <f>IF($A9=0,INDEX(CHROME_CHAR,1,CR$2+1),IF($A9=39,INDEX(CHROME_CHAR,2,CR$2+1),IF(AND(CR209&gt;=1,CR209&lt;=6),INDEX(ATLAS_CHAR,(CR209-1)*26+$A9-INDEX(WIN_Y,CR209)+1,CR$2-INDEX(WIN_X,CR209)+1),IF(CR209=0,IF(AND(MOD(CR$2,4)=0,MOD($A9,2)=0),"·",""),""))))</f>
        <v/>
      </c>
      <c r="CS9" s="1">
        <f>IF($A9=0,INDEX(CHROME_CHAR,1,CS$2+1),IF($A9=39,INDEX(CHROME_CHAR,2,CS$2+1),IF(AND(CS209&gt;=1,CS209&lt;=6),INDEX(ATLAS_CHAR,(CS209-1)*26+$A9-INDEX(WIN_Y,CS209)+1,CS$2-INDEX(WIN_X,CS209)+1),IF(CS209=0,IF(AND(MOD(CS$2,4)=0,MOD($A9,2)=0),"·",""),""))))</f>
        <v/>
      </c>
      <c r="CT9" s="1">
        <f>IF($A9=0,INDEX(CHROME_CHAR,1,CT$2+1),IF($A9=39,INDEX(CHROME_CHAR,2,CT$2+1),IF(AND(CT209&gt;=1,CT209&lt;=6),INDEX(ATLAS_CHAR,(CT209-1)*26+$A9-INDEX(WIN_Y,CT209)+1,CT$2-INDEX(WIN_X,CT209)+1),IF(CT209=0,IF(AND(MOD(CT$2,4)=0,MOD($A9,2)=0),"·",""),""))))</f>
        <v/>
      </c>
      <c r="CU9" s="1">
        <f>IF($A9=0,INDEX(CHROME_CHAR,1,CU$2+1),IF($A9=39,INDEX(CHROME_CHAR,2,CU$2+1),IF(AND(CU209&gt;=1,CU209&lt;=6),INDEX(ATLAS_CHAR,(CU209-1)*26+$A9-INDEX(WIN_Y,CU209)+1,CU$2-INDEX(WIN_X,CU209)+1),IF(CU209=0,IF(AND(MOD(CU$2,4)=0,MOD($A9,2)=0),"·",""),""))))</f>
        <v/>
      </c>
      <c r="CV9" s="1">
        <f>IF($A9=0,INDEX(CHROME_CHAR,1,CV$2+1),IF($A9=39,INDEX(CHROME_CHAR,2,CV$2+1),IF(AND(CV209&gt;=1,CV209&lt;=6),INDEX(ATLAS_CHAR,(CV209-1)*26+$A9-INDEX(WIN_Y,CV209)+1,CV$2-INDEX(WIN_X,CV209)+1),IF(CV209=0,IF(AND(MOD(CV$2,4)=0,MOD($A9,2)=0),"·",""),""))))</f>
        <v/>
      </c>
      <c r="CW9" s="1">
        <f>IF($A9=0,INDEX(CHROME_CHAR,1,CW$2+1),IF($A9=39,INDEX(CHROME_CHAR,2,CW$2+1),IF(AND(CW209&gt;=1,CW209&lt;=6),INDEX(ATLAS_CHAR,(CW209-1)*26+$A9-INDEX(WIN_Y,CW209)+1,CW$2-INDEX(WIN_X,CW209)+1),IF(CW209=0,IF(AND(MOD(CW$2,4)=0,MOD($A9,2)=0),"·",""),""))))</f>
        <v/>
      </c>
      <c r="CX9" s="1">
        <f>IF($A9=0,INDEX(CHROME_CHAR,1,CX$2+1),IF($A9=39,INDEX(CHROME_CHAR,2,CX$2+1),IF(AND(CX209&gt;=1,CX209&lt;=6),INDEX(ATLAS_CHAR,(CX209-1)*26+$A9-INDEX(WIN_Y,CX209)+1,CX$2-INDEX(WIN_X,CX209)+1),IF(CX209=0,IF(AND(MOD(CX$2,4)=0,MOD($A9,2)=0),"·",""),""))))</f>
        <v/>
      </c>
      <c r="CY9" s="1">
        <f>IF($A9=0,INDEX(CHROME_CHAR,1,CY$2+1),IF($A9=39,INDEX(CHROME_CHAR,2,CY$2+1),IF(AND(CY209&gt;=1,CY209&lt;=6),INDEX(ATLAS_CHAR,(CY209-1)*26+$A9-INDEX(WIN_Y,CY209)+1,CY$2-INDEX(WIN_X,CY209)+1),IF(CY209=0,IF(AND(MOD(CY$2,4)=0,MOD($A9,2)=0),"·",""),""))))</f>
        <v/>
      </c>
      <c r="CZ9" s="1">
        <f>IF($A9=0,INDEX(CHROME_CHAR,1,CZ$2+1),IF($A9=39,INDEX(CHROME_CHAR,2,CZ$2+1),IF(AND(CZ209&gt;=1,CZ209&lt;=6),INDEX(ATLAS_CHAR,(CZ209-1)*26+$A9-INDEX(WIN_Y,CZ209)+1,CZ$2-INDEX(WIN_X,CZ209)+1),IF(CZ209=0,IF(AND(MOD(CZ$2,4)=0,MOD($A9,2)=0),"·",""),""))))</f>
        <v/>
      </c>
      <c r="DA9" s="1">
        <f>IF($A9=0,INDEX(CHROME_CHAR,1,DA$2+1),IF($A9=39,INDEX(CHROME_CHAR,2,DA$2+1),IF(AND(DA209&gt;=1,DA209&lt;=6),INDEX(ATLAS_CHAR,(DA209-1)*26+$A9-INDEX(WIN_Y,DA209)+1,DA$2-INDEX(WIN_X,DA209)+1),IF(DA209=0,IF(AND(MOD(DA$2,4)=0,MOD($A9,2)=0),"·",""),""))))</f>
        <v/>
      </c>
      <c r="DB9" s="1">
        <f>IF($A9=0,INDEX(CHROME_CHAR,1,DB$2+1),IF($A9=39,INDEX(CHROME_CHAR,2,DB$2+1),IF(AND(DB209&gt;=1,DB209&lt;=6),INDEX(ATLAS_CHAR,(DB209-1)*26+$A9-INDEX(WIN_Y,DB209)+1,DB$2-INDEX(WIN_X,DB209)+1),IF(DB209=0,IF(AND(MOD(DB$2,4)=0,MOD($A9,2)=0),"·",""),""))))</f>
        <v/>
      </c>
      <c r="DC9" s="1">
        <f>IF($A9=0,INDEX(CHROME_CHAR,1,DC$2+1),IF($A9=39,INDEX(CHROME_CHAR,2,DC$2+1),IF(AND(DC209&gt;=1,DC209&lt;=6),INDEX(ATLAS_CHAR,(DC209-1)*26+$A9-INDEX(WIN_Y,DC209)+1,DC$2-INDEX(WIN_X,DC209)+1),IF(DC209=0,IF(AND(MOD(DC$2,4)=0,MOD($A9,2)=0),"·",""),""))))</f>
        <v/>
      </c>
      <c r="DD9" s="1">
        <f>IF($A9=0,INDEX(CHROME_CHAR,1,DD$2+1),IF($A9=39,INDEX(CHROME_CHAR,2,DD$2+1),IF(AND(DD209&gt;=1,DD209&lt;=6),INDEX(ATLAS_CHAR,(DD209-1)*26+$A9-INDEX(WIN_Y,DD209)+1,DD$2-INDEX(WIN_X,DD209)+1),IF(DD209=0,IF(AND(MOD(DD$2,4)=0,MOD($A9,2)=0),"·",""),""))))</f>
        <v/>
      </c>
      <c r="DE9" s="1">
        <f>IF($A9=0,INDEX(CHROME_CHAR,1,DE$2+1),IF($A9=39,INDEX(CHROME_CHAR,2,DE$2+1),IF(AND(DE209&gt;=1,DE209&lt;=6),INDEX(ATLAS_CHAR,(DE209-1)*26+$A9-INDEX(WIN_Y,DE209)+1,DE$2-INDEX(WIN_X,DE209)+1),IF(DE209=0,IF(AND(MOD(DE$2,4)=0,MOD($A9,2)=0),"·",""),""))))</f>
        <v/>
      </c>
      <c r="DF9" s="1">
        <f>IF($A9=0,INDEX(CHROME_CHAR,1,DF$2+1),IF($A9=39,INDEX(CHROME_CHAR,2,DF$2+1),IF(AND(DF209&gt;=1,DF209&lt;=6),INDEX(ATLAS_CHAR,(DF209-1)*26+$A9-INDEX(WIN_Y,DF209)+1,DF$2-INDEX(WIN_X,DF209)+1),IF(DF209=0,IF(AND(MOD(DF$2,4)=0,MOD($A9,2)=0),"·",""),""))))</f>
        <v/>
      </c>
      <c r="DG9" s="1">
        <f>IF($A9=0,INDEX(CHROME_CHAR,1,DG$2+1),IF($A9=39,INDEX(CHROME_CHAR,2,DG$2+1),IF(AND(DG209&gt;=1,DG209&lt;=6),INDEX(ATLAS_CHAR,(DG209-1)*26+$A9-INDEX(WIN_Y,DG209)+1,DG$2-INDEX(WIN_X,DG209)+1),IF(DG209=0,IF(AND(MOD(DG$2,4)=0,MOD($A9,2)=0),"·",""),""))))</f>
        <v/>
      </c>
      <c r="DH9" s="1">
        <f>IF($A9=0,INDEX(CHROME_CHAR,1,DH$2+1),IF($A9=39,INDEX(CHROME_CHAR,2,DH$2+1),IF(AND(DH209&gt;=1,DH209&lt;=6),INDEX(ATLAS_CHAR,(DH209-1)*26+$A9-INDEX(WIN_Y,DH209)+1,DH$2-INDEX(WIN_X,DH209)+1),IF(DH209=0,IF(AND(MOD(DH$2,4)=0,MOD($A9,2)=0),"·",""),""))))</f>
        <v/>
      </c>
      <c r="DI9" s="1">
        <f>IF($A9=0,INDEX(CHROME_CHAR,1,DI$2+1),IF($A9=39,INDEX(CHROME_CHAR,2,DI$2+1),IF(AND(DI209&gt;=1,DI209&lt;=6),INDEX(ATLAS_CHAR,(DI209-1)*26+$A9-INDEX(WIN_Y,DI209)+1,DI$2-INDEX(WIN_X,DI209)+1),IF(DI209=0,IF(AND(MOD(DI$2,4)=0,MOD($A9,2)=0),"·",""),""))))</f>
        <v/>
      </c>
      <c r="DJ9" s="1">
        <f>IF($A9=0,INDEX(CHROME_CHAR,1,DJ$2+1),IF($A9=39,INDEX(CHROME_CHAR,2,DJ$2+1),IF(AND(DJ209&gt;=1,DJ209&lt;=6),INDEX(ATLAS_CHAR,(DJ209-1)*26+$A9-INDEX(WIN_Y,DJ209)+1,DJ$2-INDEX(WIN_X,DJ209)+1),IF(DJ209=0,IF(AND(MOD(DJ$2,4)=0,MOD($A9,2)=0),"·",""),""))))</f>
        <v/>
      </c>
      <c r="DK9" s="1">
        <f>IF($A9=0,INDEX(CHROME_CHAR,1,DK$2+1),IF($A9=39,INDEX(CHROME_CHAR,2,DK$2+1),IF(AND(DK209&gt;=1,DK209&lt;=6),INDEX(ATLAS_CHAR,(DK209-1)*26+$A9-INDEX(WIN_Y,DK209)+1,DK$2-INDEX(WIN_X,DK209)+1),IF(DK209=0,IF(AND(MOD(DK$2,4)=0,MOD($A9,2)=0),"·",""),""))))</f>
        <v/>
      </c>
      <c r="DL9" s="1">
        <f>IF($A9=0,INDEX(CHROME_CHAR,1,DL$2+1),IF($A9=39,INDEX(CHROME_CHAR,2,DL$2+1),IF(AND(DL209&gt;=1,DL209&lt;=6),INDEX(ATLAS_CHAR,(DL209-1)*26+$A9-INDEX(WIN_Y,DL209)+1,DL$2-INDEX(WIN_X,DL209)+1),IF(DL209=0,IF(AND(MOD(DL$2,4)=0,MOD($A9,2)=0),"·",""),""))))</f>
        <v/>
      </c>
      <c r="DM9" s="1">
        <f>IF($A9=0,INDEX(CHROME_CHAR,1,DM$2+1),IF($A9=39,INDEX(CHROME_CHAR,2,DM$2+1),IF(AND(DM209&gt;=1,DM209&lt;=6),INDEX(ATLAS_CHAR,(DM209-1)*26+$A9-INDEX(WIN_Y,DM209)+1,DM$2-INDEX(WIN_X,DM209)+1),IF(DM209=0,IF(AND(MOD(DM$2,4)=0,MOD($A9,2)=0),"·",""),""))))</f>
        <v/>
      </c>
      <c r="DN9" s="1">
        <f>IF($A9=0,INDEX(CHROME_CHAR,1,DN$2+1),IF($A9=39,INDEX(CHROME_CHAR,2,DN$2+1),IF(AND(DN209&gt;=1,DN209&lt;=6),INDEX(ATLAS_CHAR,(DN209-1)*26+$A9-INDEX(WIN_Y,DN209)+1,DN$2-INDEX(WIN_X,DN209)+1),IF(DN209=0,IF(AND(MOD(DN$2,4)=0,MOD($A9,2)=0),"·",""),""))))</f>
        <v/>
      </c>
      <c r="DO9" s="1">
        <f>IF($A9=0,INDEX(CHROME_CHAR,1,DO$2+1),IF($A9=39,INDEX(CHROME_CHAR,2,DO$2+1),IF(AND(DO209&gt;=1,DO209&lt;=6),INDEX(ATLAS_CHAR,(DO209-1)*26+$A9-INDEX(WIN_Y,DO209)+1,DO$2-INDEX(WIN_X,DO209)+1),IF(DO209=0,IF(AND(MOD(DO$2,4)=0,MOD($A9,2)=0),"·",""),""))))</f>
        <v/>
      </c>
    </row>
    <row r="10" ht="12.75" customHeight="1">
      <c r="A10" t="n">
        <v>7</v>
      </c>
      <c r="B10" s="1">
        <f>IF($A10=0,INDEX(CHROME_CHAR,1,B$2+1),IF($A10=39,INDEX(CHROME_CHAR,2,B$2+1),IF(AND(B210&gt;=1,B210&lt;=6),INDEX(ATLAS_CHAR,(B210-1)*26+$A10-INDEX(WIN_Y,B210)+1,B$2-INDEX(WIN_X,B210)+1),IF(B210=0,IF(AND(MOD(B$2,4)=0,MOD($A10,2)=0),"·",""),""))))</f>
        <v/>
      </c>
      <c r="C10" s="1">
        <f>IF($A10=0,INDEX(CHROME_CHAR,1,C$2+1),IF($A10=39,INDEX(CHROME_CHAR,2,C$2+1),IF(AND(C210&gt;=1,C210&lt;=6),INDEX(ATLAS_CHAR,(C210-1)*26+$A10-INDEX(WIN_Y,C210)+1,C$2-INDEX(WIN_X,C210)+1),IF(C210=0,IF(AND(MOD(C$2,4)=0,MOD($A10,2)=0),"·",""),""))))</f>
        <v/>
      </c>
      <c r="D10" s="1">
        <f>IF($A10=0,INDEX(CHROME_CHAR,1,D$2+1),IF($A10=39,INDEX(CHROME_CHAR,2,D$2+1),IF(AND(D210&gt;=1,D210&lt;=6),INDEX(ATLAS_CHAR,(D210-1)*26+$A10-INDEX(WIN_Y,D210)+1,D$2-INDEX(WIN_X,D210)+1),IF(D210=0,IF(AND(MOD(D$2,4)=0,MOD($A10,2)=0),"·",""),""))))</f>
        <v/>
      </c>
      <c r="E10" s="1">
        <f>IF($A10=0,INDEX(CHROME_CHAR,1,E$2+1),IF($A10=39,INDEX(CHROME_CHAR,2,E$2+1),IF(AND(E210&gt;=1,E210&lt;=6),INDEX(ATLAS_CHAR,(E210-1)*26+$A10-INDEX(WIN_Y,E210)+1,E$2-INDEX(WIN_X,E210)+1),IF(E210=0,IF(AND(MOD(E$2,4)=0,MOD($A10,2)=0),"·",""),""))))</f>
        <v/>
      </c>
      <c r="F10" s="1">
        <f>IF($A10=0,INDEX(CHROME_CHAR,1,F$2+1),IF($A10=39,INDEX(CHROME_CHAR,2,F$2+1),IF(AND(F210&gt;=1,F210&lt;=6),INDEX(ATLAS_CHAR,(F210-1)*26+$A10-INDEX(WIN_Y,F210)+1,F$2-INDEX(WIN_X,F210)+1),IF(F210=0,IF(AND(MOD(F$2,4)=0,MOD($A10,2)=0),"·",""),""))))</f>
        <v/>
      </c>
      <c r="G10" s="1">
        <f>IF($A10=0,INDEX(CHROME_CHAR,1,G$2+1),IF($A10=39,INDEX(CHROME_CHAR,2,G$2+1),IF(AND(G210&gt;=1,G210&lt;=6),INDEX(ATLAS_CHAR,(G210-1)*26+$A10-INDEX(WIN_Y,G210)+1,G$2-INDEX(WIN_X,G210)+1),IF(G210=0,IF(AND(MOD(G$2,4)=0,MOD($A10,2)=0),"·",""),""))))</f>
        <v/>
      </c>
      <c r="H10" s="1">
        <f>IF($A10=0,INDEX(CHROME_CHAR,1,H$2+1),IF($A10=39,INDEX(CHROME_CHAR,2,H$2+1),IF(AND(H210&gt;=1,H210&lt;=6),INDEX(ATLAS_CHAR,(H210-1)*26+$A10-INDEX(WIN_Y,H210)+1,H$2-INDEX(WIN_X,H210)+1),IF(H210=0,IF(AND(MOD(H$2,4)=0,MOD($A10,2)=0),"·",""),""))))</f>
        <v/>
      </c>
      <c r="I10" s="1">
        <f>IF($A10=0,INDEX(CHROME_CHAR,1,I$2+1),IF($A10=39,INDEX(CHROME_CHAR,2,I$2+1),IF(AND(I210&gt;=1,I210&lt;=6),INDEX(ATLAS_CHAR,(I210-1)*26+$A10-INDEX(WIN_Y,I210)+1,I$2-INDEX(WIN_X,I210)+1),IF(I210=0,IF(AND(MOD(I$2,4)=0,MOD($A10,2)=0),"·",""),""))))</f>
        <v/>
      </c>
      <c r="J10" s="1">
        <f>IF($A10=0,INDEX(CHROME_CHAR,1,J$2+1),IF($A10=39,INDEX(CHROME_CHAR,2,J$2+1),IF(AND(J210&gt;=1,J210&lt;=6),INDEX(ATLAS_CHAR,(J210-1)*26+$A10-INDEX(WIN_Y,J210)+1,J$2-INDEX(WIN_X,J210)+1),IF(J210=0,IF(AND(MOD(J$2,4)=0,MOD($A10,2)=0),"·",""),""))))</f>
        <v/>
      </c>
      <c r="K10" s="1">
        <f>IF($A10=0,INDEX(CHROME_CHAR,1,K$2+1),IF($A10=39,INDEX(CHROME_CHAR,2,K$2+1),IF(AND(K210&gt;=1,K210&lt;=6),INDEX(ATLAS_CHAR,(K210-1)*26+$A10-INDEX(WIN_Y,K210)+1,K$2-INDEX(WIN_X,K210)+1),IF(K210=0,IF(AND(MOD(K$2,4)=0,MOD($A10,2)=0),"·",""),""))))</f>
        <v/>
      </c>
      <c r="L10" s="1">
        <f>IF($A10=0,INDEX(CHROME_CHAR,1,L$2+1),IF($A10=39,INDEX(CHROME_CHAR,2,L$2+1),IF(AND(L210&gt;=1,L210&lt;=6),INDEX(ATLAS_CHAR,(L210-1)*26+$A10-INDEX(WIN_Y,L210)+1,L$2-INDEX(WIN_X,L210)+1),IF(L210=0,IF(AND(MOD(L$2,4)=0,MOD($A10,2)=0),"·",""),""))))</f>
        <v/>
      </c>
      <c r="M10" s="1">
        <f>IF($A10=0,INDEX(CHROME_CHAR,1,M$2+1),IF($A10=39,INDEX(CHROME_CHAR,2,M$2+1),IF(AND(M210&gt;=1,M210&lt;=6),INDEX(ATLAS_CHAR,(M210-1)*26+$A10-INDEX(WIN_Y,M210)+1,M$2-INDEX(WIN_X,M210)+1),IF(M210=0,IF(AND(MOD(M$2,4)=0,MOD($A10,2)=0),"·",""),""))))</f>
        <v/>
      </c>
      <c r="N10" s="1">
        <f>IF($A10=0,INDEX(CHROME_CHAR,1,N$2+1),IF($A10=39,INDEX(CHROME_CHAR,2,N$2+1),IF(AND(N210&gt;=1,N210&lt;=6),INDEX(ATLAS_CHAR,(N210-1)*26+$A10-INDEX(WIN_Y,N210)+1,N$2-INDEX(WIN_X,N210)+1),IF(N210=0,IF(AND(MOD(N$2,4)=0,MOD($A10,2)=0),"·",""),""))))</f>
        <v/>
      </c>
      <c r="O10" s="1">
        <f>IF($A10=0,INDEX(CHROME_CHAR,1,O$2+1),IF($A10=39,INDEX(CHROME_CHAR,2,O$2+1),IF(AND(O210&gt;=1,O210&lt;=6),INDEX(ATLAS_CHAR,(O210-1)*26+$A10-INDEX(WIN_Y,O210)+1,O$2-INDEX(WIN_X,O210)+1),IF(O210=0,IF(AND(MOD(O$2,4)=0,MOD($A10,2)=0),"·",""),""))))</f>
        <v/>
      </c>
      <c r="P10" s="1">
        <f>IF($A10=0,INDEX(CHROME_CHAR,1,P$2+1),IF($A10=39,INDEX(CHROME_CHAR,2,P$2+1),IF(AND(P210&gt;=1,P210&lt;=6),INDEX(ATLAS_CHAR,(P210-1)*26+$A10-INDEX(WIN_Y,P210)+1,P$2-INDEX(WIN_X,P210)+1),IF(P210=0,IF(AND(MOD(P$2,4)=0,MOD($A10,2)=0),"·",""),""))))</f>
        <v/>
      </c>
      <c r="Q10" s="1">
        <f>IF($A10=0,INDEX(CHROME_CHAR,1,Q$2+1),IF($A10=39,INDEX(CHROME_CHAR,2,Q$2+1),IF(AND(Q210&gt;=1,Q210&lt;=6),INDEX(ATLAS_CHAR,(Q210-1)*26+$A10-INDEX(WIN_Y,Q210)+1,Q$2-INDEX(WIN_X,Q210)+1),IF(Q210=0,IF(AND(MOD(Q$2,4)=0,MOD($A10,2)=0),"·",""),""))))</f>
        <v/>
      </c>
      <c r="R10" s="1">
        <f>IF($A10=0,INDEX(CHROME_CHAR,1,R$2+1),IF($A10=39,INDEX(CHROME_CHAR,2,R$2+1),IF(AND(R210&gt;=1,R210&lt;=6),INDEX(ATLAS_CHAR,(R210-1)*26+$A10-INDEX(WIN_Y,R210)+1,R$2-INDEX(WIN_X,R210)+1),IF(R210=0,IF(AND(MOD(R$2,4)=0,MOD($A10,2)=0),"·",""),""))))</f>
        <v/>
      </c>
      <c r="S10" s="1">
        <f>IF($A10=0,INDEX(CHROME_CHAR,1,S$2+1),IF($A10=39,INDEX(CHROME_CHAR,2,S$2+1),IF(AND(S210&gt;=1,S210&lt;=6),INDEX(ATLAS_CHAR,(S210-1)*26+$A10-INDEX(WIN_Y,S210)+1,S$2-INDEX(WIN_X,S210)+1),IF(S210=0,IF(AND(MOD(S$2,4)=0,MOD($A10,2)=0),"·",""),""))))</f>
        <v/>
      </c>
      <c r="T10" s="1">
        <f>IF($A10=0,INDEX(CHROME_CHAR,1,T$2+1),IF($A10=39,INDEX(CHROME_CHAR,2,T$2+1),IF(AND(T210&gt;=1,T210&lt;=6),INDEX(ATLAS_CHAR,(T210-1)*26+$A10-INDEX(WIN_Y,T210)+1,T$2-INDEX(WIN_X,T210)+1),IF(T210=0,IF(AND(MOD(T$2,4)=0,MOD($A10,2)=0),"·",""),""))))</f>
        <v/>
      </c>
      <c r="U10" s="1">
        <f>IF($A10=0,INDEX(CHROME_CHAR,1,U$2+1),IF($A10=39,INDEX(CHROME_CHAR,2,U$2+1),IF(AND(U210&gt;=1,U210&lt;=6),INDEX(ATLAS_CHAR,(U210-1)*26+$A10-INDEX(WIN_Y,U210)+1,U$2-INDEX(WIN_X,U210)+1),IF(U210=0,IF(AND(MOD(U$2,4)=0,MOD($A10,2)=0),"·",""),""))))</f>
        <v/>
      </c>
      <c r="V10" s="1">
        <f>IF($A10=0,INDEX(CHROME_CHAR,1,V$2+1),IF($A10=39,INDEX(CHROME_CHAR,2,V$2+1),IF(AND(V210&gt;=1,V210&lt;=6),INDEX(ATLAS_CHAR,(V210-1)*26+$A10-INDEX(WIN_Y,V210)+1,V$2-INDEX(WIN_X,V210)+1),IF(V210=0,IF(AND(MOD(V$2,4)=0,MOD($A10,2)=0),"·",""),""))))</f>
        <v/>
      </c>
      <c r="W10" s="1">
        <f>IF($A10=0,INDEX(CHROME_CHAR,1,W$2+1),IF($A10=39,INDEX(CHROME_CHAR,2,W$2+1),IF(AND(W210&gt;=1,W210&lt;=6),INDEX(ATLAS_CHAR,(W210-1)*26+$A10-INDEX(WIN_Y,W210)+1,W$2-INDEX(WIN_X,W210)+1),IF(W210=0,IF(AND(MOD(W$2,4)=0,MOD($A10,2)=0),"·",""),""))))</f>
        <v/>
      </c>
      <c r="X10" s="1">
        <f>IF($A10=0,INDEX(CHROME_CHAR,1,X$2+1),IF($A10=39,INDEX(CHROME_CHAR,2,X$2+1),IF(AND(X210&gt;=1,X210&lt;=6),INDEX(ATLAS_CHAR,(X210-1)*26+$A10-INDEX(WIN_Y,X210)+1,X$2-INDEX(WIN_X,X210)+1),IF(X210=0,IF(AND(MOD(X$2,4)=0,MOD($A10,2)=0),"·",""),""))))</f>
        <v/>
      </c>
      <c r="Y10" s="1">
        <f>IF($A10=0,INDEX(CHROME_CHAR,1,Y$2+1),IF($A10=39,INDEX(CHROME_CHAR,2,Y$2+1),IF(AND(Y210&gt;=1,Y210&lt;=6),INDEX(ATLAS_CHAR,(Y210-1)*26+$A10-INDEX(WIN_Y,Y210)+1,Y$2-INDEX(WIN_X,Y210)+1),IF(Y210=0,IF(AND(MOD(Y$2,4)=0,MOD($A10,2)=0),"·",""),""))))</f>
        <v/>
      </c>
      <c r="Z10" s="1">
        <f>IF($A10=0,INDEX(CHROME_CHAR,1,Z$2+1),IF($A10=39,INDEX(CHROME_CHAR,2,Z$2+1),IF(AND(Z210&gt;=1,Z210&lt;=6),INDEX(ATLAS_CHAR,(Z210-1)*26+$A10-INDEX(WIN_Y,Z210)+1,Z$2-INDEX(WIN_X,Z210)+1),IF(Z210=0,IF(AND(MOD(Z$2,4)=0,MOD($A10,2)=0),"·",""),""))))</f>
        <v/>
      </c>
      <c r="AA10" s="1">
        <f>IF($A10=0,INDEX(CHROME_CHAR,1,AA$2+1),IF($A10=39,INDEX(CHROME_CHAR,2,AA$2+1),IF(AND(AA210&gt;=1,AA210&lt;=6),INDEX(ATLAS_CHAR,(AA210-1)*26+$A10-INDEX(WIN_Y,AA210)+1,AA$2-INDEX(WIN_X,AA210)+1),IF(AA210=0,IF(AND(MOD(AA$2,4)=0,MOD($A10,2)=0),"·",""),""))))</f>
        <v/>
      </c>
      <c r="AB10" s="1">
        <f>IF($A10=0,INDEX(CHROME_CHAR,1,AB$2+1),IF($A10=39,INDEX(CHROME_CHAR,2,AB$2+1),IF(AND(AB210&gt;=1,AB210&lt;=6),INDEX(ATLAS_CHAR,(AB210-1)*26+$A10-INDEX(WIN_Y,AB210)+1,AB$2-INDEX(WIN_X,AB210)+1),IF(AB210=0,IF(AND(MOD(AB$2,4)=0,MOD($A10,2)=0),"·",""),""))))</f>
        <v/>
      </c>
      <c r="AC10" s="1">
        <f>IF($A10=0,INDEX(CHROME_CHAR,1,AC$2+1),IF($A10=39,INDEX(CHROME_CHAR,2,AC$2+1),IF(AND(AC210&gt;=1,AC210&lt;=6),INDEX(ATLAS_CHAR,(AC210-1)*26+$A10-INDEX(WIN_Y,AC210)+1,AC$2-INDEX(WIN_X,AC210)+1),IF(AC210=0,IF(AND(MOD(AC$2,4)=0,MOD($A10,2)=0),"·",""),""))))</f>
        <v/>
      </c>
      <c r="AD10" s="1">
        <f>IF($A10=0,INDEX(CHROME_CHAR,1,AD$2+1),IF($A10=39,INDEX(CHROME_CHAR,2,AD$2+1),IF(AND(AD210&gt;=1,AD210&lt;=6),INDEX(ATLAS_CHAR,(AD210-1)*26+$A10-INDEX(WIN_Y,AD210)+1,AD$2-INDEX(WIN_X,AD210)+1),IF(AD210=0,IF(AND(MOD(AD$2,4)=0,MOD($A10,2)=0),"·",""),""))))</f>
        <v/>
      </c>
      <c r="AE10" s="1">
        <f>IF($A10=0,INDEX(CHROME_CHAR,1,AE$2+1),IF($A10=39,INDEX(CHROME_CHAR,2,AE$2+1),IF(AND(AE210&gt;=1,AE210&lt;=6),INDEX(ATLAS_CHAR,(AE210-1)*26+$A10-INDEX(WIN_Y,AE210)+1,AE$2-INDEX(WIN_X,AE210)+1),IF(AE210=0,IF(AND(MOD(AE$2,4)=0,MOD($A10,2)=0),"·",""),""))))</f>
        <v/>
      </c>
      <c r="AF10" s="1">
        <f>IF($A10=0,INDEX(CHROME_CHAR,1,AF$2+1),IF($A10=39,INDEX(CHROME_CHAR,2,AF$2+1),IF(AND(AF210&gt;=1,AF210&lt;=6),INDEX(ATLAS_CHAR,(AF210-1)*26+$A10-INDEX(WIN_Y,AF210)+1,AF$2-INDEX(WIN_X,AF210)+1),IF(AF210=0,IF(AND(MOD(AF$2,4)=0,MOD($A10,2)=0),"·",""),""))))</f>
        <v/>
      </c>
      <c r="AG10" s="1">
        <f>IF($A10=0,INDEX(CHROME_CHAR,1,AG$2+1),IF($A10=39,INDEX(CHROME_CHAR,2,AG$2+1),IF(AND(AG210&gt;=1,AG210&lt;=6),INDEX(ATLAS_CHAR,(AG210-1)*26+$A10-INDEX(WIN_Y,AG210)+1,AG$2-INDEX(WIN_X,AG210)+1),IF(AG210=0,IF(AND(MOD(AG$2,4)=0,MOD($A10,2)=0),"·",""),""))))</f>
        <v/>
      </c>
      <c r="AH10" s="1">
        <f>IF($A10=0,INDEX(CHROME_CHAR,1,AH$2+1),IF($A10=39,INDEX(CHROME_CHAR,2,AH$2+1),IF(AND(AH210&gt;=1,AH210&lt;=6),INDEX(ATLAS_CHAR,(AH210-1)*26+$A10-INDEX(WIN_Y,AH210)+1,AH$2-INDEX(WIN_X,AH210)+1),IF(AH210=0,IF(AND(MOD(AH$2,4)=0,MOD($A10,2)=0),"·",""),""))))</f>
        <v/>
      </c>
      <c r="AI10" s="1">
        <f>IF($A10=0,INDEX(CHROME_CHAR,1,AI$2+1),IF($A10=39,INDEX(CHROME_CHAR,2,AI$2+1),IF(AND(AI210&gt;=1,AI210&lt;=6),INDEX(ATLAS_CHAR,(AI210-1)*26+$A10-INDEX(WIN_Y,AI210)+1,AI$2-INDEX(WIN_X,AI210)+1),IF(AI210=0,IF(AND(MOD(AI$2,4)=0,MOD($A10,2)=0),"·",""),""))))</f>
        <v/>
      </c>
      <c r="AJ10" s="1">
        <f>IF($A10=0,INDEX(CHROME_CHAR,1,AJ$2+1),IF($A10=39,INDEX(CHROME_CHAR,2,AJ$2+1),IF(AND(AJ210&gt;=1,AJ210&lt;=6),INDEX(ATLAS_CHAR,(AJ210-1)*26+$A10-INDEX(WIN_Y,AJ210)+1,AJ$2-INDEX(WIN_X,AJ210)+1),IF(AJ210=0,IF(AND(MOD(AJ$2,4)=0,MOD($A10,2)=0),"·",""),""))))</f>
        <v/>
      </c>
      <c r="AK10" s="1">
        <f>IF($A10=0,INDEX(CHROME_CHAR,1,AK$2+1),IF($A10=39,INDEX(CHROME_CHAR,2,AK$2+1),IF(AND(AK210&gt;=1,AK210&lt;=6),INDEX(ATLAS_CHAR,(AK210-1)*26+$A10-INDEX(WIN_Y,AK210)+1,AK$2-INDEX(WIN_X,AK210)+1),IF(AK210=0,IF(AND(MOD(AK$2,4)=0,MOD($A10,2)=0),"·",""),""))))</f>
        <v/>
      </c>
      <c r="AL10" s="1">
        <f>IF($A10=0,INDEX(CHROME_CHAR,1,AL$2+1),IF($A10=39,INDEX(CHROME_CHAR,2,AL$2+1),IF(AND(AL210&gt;=1,AL210&lt;=6),INDEX(ATLAS_CHAR,(AL210-1)*26+$A10-INDEX(WIN_Y,AL210)+1,AL$2-INDEX(WIN_X,AL210)+1),IF(AL210=0,IF(AND(MOD(AL$2,4)=0,MOD($A10,2)=0),"·",""),""))))</f>
        <v/>
      </c>
      <c r="AM10" s="1">
        <f>IF($A10=0,INDEX(CHROME_CHAR,1,AM$2+1),IF($A10=39,INDEX(CHROME_CHAR,2,AM$2+1),IF(AND(AM210&gt;=1,AM210&lt;=6),INDEX(ATLAS_CHAR,(AM210-1)*26+$A10-INDEX(WIN_Y,AM210)+1,AM$2-INDEX(WIN_X,AM210)+1),IF(AM210=0,IF(AND(MOD(AM$2,4)=0,MOD($A10,2)=0),"·",""),""))))</f>
        <v/>
      </c>
      <c r="AN10" s="1">
        <f>IF($A10=0,INDEX(CHROME_CHAR,1,AN$2+1),IF($A10=39,INDEX(CHROME_CHAR,2,AN$2+1),IF(AND(AN210&gt;=1,AN210&lt;=6),INDEX(ATLAS_CHAR,(AN210-1)*26+$A10-INDEX(WIN_Y,AN210)+1,AN$2-INDEX(WIN_X,AN210)+1),IF(AN210=0,IF(AND(MOD(AN$2,4)=0,MOD($A10,2)=0),"·",""),""))))</f>
        <v/>
      </c>
      <c r="AO10" s="1">
        <f>IF($A10=0,INDEX(CHROME_CHAR,1,AO$2+1),IF($A10=39,INDEX(CHROME_CHAR,2,AO$2+1),IF(AND(AO210&gt;=1,AO210&lt;=6),INDEX(ATLAS_CHAR,(AO210-1)*26+$A10-INDEX(WIN_Y,AO210)+1,AO$2-INDEX(WIN_X,AO210)+1),IF(AO210=0,IF(AND(MOD(AO$2,4)=0,MOD($A10,2)=0),"·",""),""))))</f>
        <v/>
      </c>
      <c r="AP10" s="1">
        <f>IF($A10=0,INDEX(CHROME_CHAR,1,AP$2+1),IF($A10=39,INDEX(CHROME_CHAR,2,AP$2+1),IF(AND(AP210&gt;=1,AP210&lt;=6),INDEX(ATLAS_CHAR,(AP210-1)*26+$A10-INDEX(WIN_Y,AP210)+1,AP$2-INDEX(WIN_X,AP210)+1),IF(AP210=0,IF(AND(MOD(AP$2,4)=0,MOD($A10,2)=0),"·",""),""))))</f>
        <v/>
      </c>
      <c r="AQ10" s="1">
        <f>IF($A10=0,INDEX(CHROME_CHAR,1,AQ$2+1),IF($A10=39,INDEX(CHROME_CHAR,2,AQ$2+1),IF(AND(AQ210&gt;=1,AQ210&lt;=6),INDEX(ATLAS_CHAR,(AQ210-1)*26+$A10-INDEX(WIN_Y,AQ210)+1,AQ$2-INDEX(WIN_X,AQ210)+1),IF(AQ210=0,IF(AND(MOD(AQ$2,4)=0,MOD($A10,2)=0),"·",""),""))))</f>
        <v/>
      </c>
      <c r="AR10" s="1">
        <f>IF($A10=0,INDEX(CHROME_CHAR,1,AR$2+1),IF($A10=39,INDEX(CHROME_CHAR,2,AR$2+1),IF(AND(AR210&gt;=1,AR210&lt;=6),INDEX(ATLAS_CHAR,(AR210-1)*26+$A10-INDEX(WIN_Y,AR210)+1,AR$2-INDEX(WIN_X,AR210)+1),IF(AR210=0,IF(AND(MOD(AR$2,4)=0,MOD($A10,2)=0),"·",""),""))))</f>
        <v/>
      </c>
      <c r="AS10" s="1">
        <f>IF($A10=0,INDEX(CHROME_CHAR,1,AS$2+1),IF($A10=39,INDEX(CHROME_CHAR,2,AS$2+1),IF(AND(AS210&gt;=1,AS210&lt;=6),INDEX(ATLAS_CHAR,(AS210-1)*26+$A10-INDEX(WIN_Y,AS210)+1,AS$2-INDEX(WIN_X,AS210)+1),IF(AS210=0,IF(AND(MOD(AS$2,4)=0,MOD($A10,2)=0),"·",""),""))))</f>
        <v/>
      </c>
      <c r="AT10" s="1">
        <f>IF($A10=0,INDEX(CHROME_CHAR,1,AT$2+1),IF($A10=39,INDEX(CHROME_CHAR,2,AT$2+1),IF(AND(AT210&gt;=1,AT210&lt;=6),INDEX(ATLAS_CHAR,(AT210-1)*26+$A10-INDEX(WIN_Y,AT210)+1,AT$2-INDEX(WIN_X,AT210)+1),IF(AT210=0,IF(AND(MOD(AT$2,4)=0,MOD($A10,2)=0),"·",""),""))))</f>
        <v/>
      </c>
      <c r="AU10" s="1">
        <f>IF($A10=0,INDEX(CHROME_CHAR,1,AU$2+1),IF($A10=39,INDEX(CHROME_CHAR,2,AU$2+1),IF(AND(AU210&gt;=1,AU210&lt;=6),INDEX(ATLAS_CHAR,(AU210-1)*26+$A10-INDEX(WIN_Y,AU210)+1,AU$2-INDEX(WIN_X,AU210)+1),IF(AU210=0,IF(AND(MOD(AU$2,4)=0,MOD($A10,2)=0),"·",""),""))))</f>
        <v/>
      </c>
      <c r="AV10" s="1">
        <f>IF($A10=0,INDEX(CHROME_CHAR,1,AV$2+1),IF($A10=39,INDEX(CHROME_CHAR,2,AV$2+1),IF(AND(AV210&gt;=1,AV210&lt;=6),INDEX(ATLAS_CHAR,(AV210-1)*26+$A10-INDEX(WIN_Y,AV210)+1,AV$2-INDEX(WIN_X,AV210)+1),IF(AV210=0,IF(AND(MOD(AV$2,4)=0,MOD($A10,2)=0),"·",""),""))))</f>
        <v/>
      </c>
      <c r="AW10" s="1">
        <f>IF($A10=0,INDEX(CHROME_CHAR,1,AW$2+1),IF($A10=39,INDEX(CHROME_CHAR,2,AW$2+1),IF(AND(AW210&gt;=1,AW210&lt;=6),INDEX(ATLAS_CHAR,(AW210-1)*26+$A10-INDEX(WIN_Y,AW210)+1,AW$2-INDEX(WIN_X,AW210)+1),IF(AW210=0,IF(AND(MOD(AW$2,4)=0,MOD($A10,2)=0),"·",""),""))))</f>
        <v/>
      </c>
      <c r="AX10" s="1">
        <f>IF($A10=0,INDEX(CHROME_CHAR,1,AX$2+1),IF($A10=39,INDEX(CHROME_CHAR,2,AX$2+1),IF(AND(AX210&gt;=1,AX210&lt;=6),INDEX(ATLAS_CHAR,(AX210-1)*26+$A10-INDEX(WIN_Y,AX210)+1,AX$2-INDEX(WIN_X,AX210)+1),IF(AX210=0,IF(AND(MOD(AX$2,4)=0,MOD($A10,2)=0),"·",""),""))))</f>
        <v/>
      </c>
      <c r="AY10" s="1">
        <f>IF($A10=0,INDEX(CHROME_CHAR,1,AY$2+1),IF($A10=39,INDEX(CHROME_CHAR,2,AY$2+1),IF(AND(AY210&gt;=1,AY210&lt;=6),INDEX(ATLAS_CHAR,(AY210-1)*26+$A10-INDEX(WIN_Y,AY210)+1,AY$2-INDEX(WIN_X,AY210)+1),IF(AY210=0,IF(AND(MOD(AY$2,4)=0,MOD($A10,2)=0),"·",""),""))))</f>
        <v/>
      </c>
      <c r="AZ10" s="1">
        <f>IF($A10=0,INDEX(CHROME_CHAR,1,AZ$2+1),IF($A10=39,INDEX(CHROME_CHAR,2,AZ$2+1),IF(AND(AZ210&gt;=1,AZ210&lt;=6),INDEX(ATLAS_CHAR,(AZ210-1)*26+$A10-INDEX(WIN_Y,AZ210)+1,AZ$2-INDEX(WIN_X,AZ210)+1),IF(AZ210=0,IF(AND(MOD(AZ$2,4)=0,MOD($A10,2)=0),"·",""),""))))</f>
        <v/>
      </c>
      <c r="BA10" s="1">
        <f>IF($A10=0,INDEX(CHROME_CHAR,1,BA$2+1),IF($A10=39,INDEX(CHROME_CHAR,2,BA$2+1),IF(AND(BA210&gt;=1,BA210&lt;=6),INDEX(ATLAS_CHAR,(BA210-1)*26+$A10-INDEX(WIN_Y,BA210)+1,BA$2-INDEX(WIN_X,BA210)+1),IF(BA210=0,IF(AND(MOD(BA$2,4)=0,MOD($A10,2)=0),"·",""),""))))</f>
        <v/>
      </c>
      <c r="BB10" s="1">
        <f>IF($A10=0,INDEX(CHROME_CHAR,1,BB$2+1),IF($A10=39,INDEX(CHROME_CHAR,2,BB$2+1),IF(AND(BB210&gt;=1,BB210&lt;=6),INDEX(ATLAS_CHAR,(BB210-1)*26+$A10-INDEX(WIN_Y,BB210)+1,BB$2-INDEX(WIN_X,BB210)+1),IF(BB210=0,IF(AND(MOD(BB$2,4)=0,MOD($A10,2)=0),"·",""),""))))</f>
        <v/>
      </c>
      <c r="BC10" s="1">
        <f>IF($A10=0,INDEX(CHROME_CHAR,1,BC$2+1),IF($A10=39,INDEX(CHROME_CHAR,2,BC$2+1),IF(AND(BC210&gt;=1,BC210&lt;=6),INDEX(ATLAS_CHAR,(BC210-1)*26+$A10-INDEX(WIN_Y,BC210)+1,BC$2-INDEX(WIN_X,BC210)+1),IF(BC210=0,IF(AND(MOD(BC$2,4)=0,MOD($A10,2)=0),"·",""),""))))</f>
        <v/>
      </c>
      <c r="BD10" s="1">
        <f>IF($A10=0,INDEX(CHROME_CHAR,1,BD$2+1),IF($A10=39,INDEX(CHROME_CHAR,2,BD$2+1),IF(AND(BD210&gt;=1,BD210&lt;=6),INDEX(ATLAS_CHAR,(BD210-1)*26+$A10-INDEX(WIN_Y,BD210)+1,BD$2-INDEX(WIN_X,BD210)+1),IF(BD210=0,IF(AND(MOD(BD$2,4)=0,MOD($A10,2)=0),"·",""),""))))</f>
        <v/>
      </c>
      <c r="BE10" s="1">
        <f>IF($A10=0,INDEX(CHROME_CHAR,1,BE$2+1),IF($A10=39,INDEX(CHROME_CHAR,2,BE$2+1),IF(AND(BE210&gt;=1,BE210&lt;=6),INDEX(ATLAS_CHAR,(BE210-1)*26+$A10-INDEX(WIN_Y,BE210)+1,BE$2-INDEX(WIN_X,BE210)+1),IF(BE210=0,IF(AND(MOD(BE$2,4)=0,MOD($A10,2)=0),"·",""),""))))</f>
        <v/>
      </c>
      <c r="BF10" s="1">
        <f>IF($A10=0,INDEX(CHROME_CHAR,1,BF$2+1),IF($A10=39,INDEX(CHROME_CHAR,2,BF$2+1),IF(AND(BF210&gt;=1,BF210&lt;=6),INDEX(ATLAS_CHAR,(BF210-1)*26+$A10-INDEX(WIN_Y,BF210)+1,BF$2-INDEX(WIN_X,BF210)+1),IF(BF210=0,IF(AND(MOD(BF$2,4)=0,MOD($A10,2)=0),"·",""),""))))</f>
        <v/>
      </c>
      <c r="BG10" s="1">
        <f>IF($A10=0,INDEX(CHROME_CHAR,1,BG$2+1),IF($A10=39,INDEX(CHROME_CHAR,2,BG$2+1),IF(AND(BG210&gt;=1,BG210&lt;=6),INDEX(ATLAS_CHAR,(BG210-1)*26+$A10-INDEX(WIN_Y,BG210)+1,BG$2-INDEX(WIN_X,BG210)+1),IF(BG210=0,IF(AND(MOD(BG$2,4)=0,MOD($A10,2)=0),"·",""),""))))</f>
        <v/>
      </c>
      <c r="BH10" s="1">
        <f>IF($A10=0,INDEX(CHROME_CHAR,1,BH$2+1),IF($A10=39,INDEX(CHROME_CHAR,2,BH$2+1),IF(AND(BH210&gt;=1,BH210&lt;=6),INDEX(ATLAS_CHAR,(BH210-1)*26+$A10-INDEX(WIN_Y,BH210)+1,BH$2-INDEX(WIN_X,BH210)+1),IF(BH210=0,IF(AND(MOD(BH$2,4)=0,MOD($A10,2)=0),"·",""),""))))</f>
        <v/>
      </c>
      <c r="BI10" s="1">
        <f>IF($A10=0,INDEX(CHROME_CHAR,1,BI$2+1),IF($A10=39,INDEX(CHROME_CHAR,2,BI$2+1),IF(AND(BI210&gt;=1,BI210&lt;=6),INDEX(ATLAS_CHAR,(BI210-1)*26+$A10-INDEX(WIN_Y,BI210)+1,BI$2-INDEX(WIN_X,BI210)+1),IF(BI210=0,IF(AND(MOD(BI$2,4)=0,MOD($A10,2)=0),"·",""),""))))</f>
        <v/>
      </c>
      <c r="BJ10" s="1">
        <f>IF($A10=0,INDEX(CHROME_CHAR,1,BJ$2+1),IF($A10=39,INDEX(CHROME_CHAR,2,BJ$2+1),IF(AND(BJ210&gt;=1,BJ210&lt;=6),INDEX(ATLAS_CHAR,(BJ210-1)*26+$A10-INDEX(WIN_Y,BJ210)+1,BJ$2-INDEX(WIN_X,BJ210)+1),IF(BJ210=0,IF(AND(MOD(BJ$2,4)=0,MOD($A10,2)=0),"·",""),""))))</f>
        <v/>
      </c>
      <c r="BK10" s="1">
        <f>IF($A10=0,INDEX(CHROME_CHAR,1,BK$2+1),IF($A10=39,INDEX(CHROME_CHAR,2,BK$2+1),IF(AND(BK210&gt;=1,BK210&lt;=6),INDEX(ATLAS_CHAR,(BK210-1)*26+$A10-INDEX(WIN_Y,BK210)+1,BK$2-INDEX(WIN_X,BK210)+1),IF(BK210=0,IF(AND(MOD(BK$2,4)=0,MOD($A10,2)=0),"·",""),""))))</f>
        <v/>
      </c>
      <c r="BL10" s="1">
        <f>IF($A10=0,INDEX(CHROME_CHAR,1,BL$2+1),IF($A10=39,INDEX(CHROME_CHAR,2,BL$2+1),IF(AND(BL210&gt;=1,BL210&lt;=6),INDEX(ATLAS_CHAR,(BL210-1)*26+$A10-INDEX(WIN_Y,BL210)+1,BL$2-INDEX(WIN_X,BL210)+1),IF(BL210=0,IF(AND(MOD(BL$2,4)=0,MOD($A10,2)=0),"·",""),""))))</f>
        <v/>
      </c>
      <c r="BM10" s="1">
        <f>IF($A10=0,INDEX(CHROME_CHAR,1,BM$2+1),IF($A10=39,INDEX(CHROME_CHAR,2,BM$2+1),IF(AND(BM210&gt;=1,BM210&lt;=6),INDEX(ATLAS_CHAR,(BM210-1)*26+$A10-INDEX(WIN_Y,BM210)+1,BM$2-INDEX(WIN_X,BM210)+1),IF(BM210=0,IF(AND(MOD(BM$2,4)=0,MOD($A10,2)=0),"·",""),""))))</f>
        <v/>
      </c>
      <c r="BN10" s="1">
        <f>IF($A10=0,INDEX(CHROME_CHAR,1,BN$2+1),IF($A10=39,INDEX(CHROME_CHAR,2,BN$2+1),IF(AND(BN210&gt;=1,BN210&lt;=6),INDEX(ATLAS_CHAR,(BN210-1)*26+$A10-INDEX(WIN_Y,BN210)+1,BN$2-INDEX(WIN_X,BN210)+1),IF(BN210=0,IF(AND(MOD(BN$2,4)=0,MOD($A10,2)=0),"·",""),""))))</f>
        <v/>
      </c>
      <c r="BO10" s="1">
        <f>IF($A10=0,INDEX(CHROME_CHAR,1,BO$2+1),IF($A10=39,INDEX(CHROME_CHAR,2,BO$2+1),IF(AND(BO210&gt;=1,BO210&lt;=6),INDEX(ATLAS_CHAR,(BO210-1)*26+$A10-INDEX(WIN_Y,BO210)+1,BO$2-INDEX(WIN_X,BO210)+1),IF(BO210=0,IF(AND(MOD(BO$2,4)=0,MOD($A10,2)=0),"·",""),""))))</f>
        <v/>
      </c>
      <c r="BP10" s="1">
        <f>IF($A10=0,INDEX(CHROME_CHAR,1,BP$2+1),IF($A10=39,INDEX(CHROME_CHAR,2,BP$2+1),IF(AND(BP210&gt;=1,BP210&lt;=6),INDEX(ATLAS_CHAR,(BP210-1)*26+$A10-INDEX(WIN_Y,BP210)+1,BP$2-INDEX(WIN_X,BP210)+1),IF(BP210=0,IF(AND(MOD(BP$2,4)=0,MOD($A10,2)=0),"·",""),""))))</f>
        <v/>
      </c>
      <c r="BQ10" s="1">
        <f>IF($A10=0,INDEX(CHROME_CHAR,1,BQ$2+1),IF($A10=39,INDEX(CHROME_CHAR,2,BQ$2+1),IF(AND(BQ210&gt;=1,BQ210&lt;=6),INDEX(ATLAS_CHAR,(BQ210-1)*26+$A10-INDEX(WIN_Y,BQ210)+1,BQ$2-INDEX(WIN_X,BQ210)+1),IF(BQ210=0,IF(AND(MOD(BQ$2,4)=0,MOD($A10,2)=0),"·",""),""))))</f>
        <v/>
      </c>
      <c r="BR10" s="1">
        <f>IF($A10=0,INDEX(CHROME_CHAR,1,BR$2+1),IF($A10=39,INDEX(CHROME_CHAR,2,BR$2+1),IF(AND(BR210&gt;=1,BR210&lt;=6),INDEX(ATLAS_CHAR,(BR210-1)*26+$A10-INDEX(WIN_Y,BR210)+1,BR$2-INDEX(WIN_X,BR210)+1),IF(BR210=0,IF(AND(MOD(BR$2,4)=0,MOD($A10,2)=0),"·",""),""))))</f>
        <v/>
      </c>
      <c r="BS10" s="1">
        <f>IF($A10=0,INDEX(CHROME_CHAR,1,BS$2+1),IF($A10=39,INDEX(CHROME_CHAR,2,BS$2+1),IF(AND(BS210&gt;=1,BS210&lt;=6),INDEX(ATLAS_CHAR,(BS210-1)*26+$A10-INDEX(WIN_Y,BS210)+1,BS$2-INDEX(WIN_X,BS210)+1),IF(BS210=0,IF(AND(MOD(BS$2,4)=0,MOD($A10,2)=0),"·",""),""))))</f>
        <v/>
      </c>
      <c r="BT10" s="1">
        <f>IF($A10=0,INDEX(CHROME_CHAR,1,BT$2+1),IF($A10=39,INDEX(CHROME_CHAR,2,BT$2+1),IF(AND(BT210&gt;=1,BT210&lt;=6),INDEX(ATLAS_CHAR,(BT210-1)*26+$A10-INDEX(WIN_Y,BT210)+1,BT$2-INDEX(WIN_X,BT210)+1),IF(BT210=0,IF(AND(MOD(BT$2,4)=0,MOD($A10,2)=0),"·",""),""))))</f>
        <v/>
      </c>
      <c r="BU10" s="1">
        <f>IF($A10=0,INDEX(CHROME_CHAR,1,BU$2+1),IF($A10=39,INDEX(CHROME_CHAR,2,BU$2+1),IF(AND(BU210&gt;=1,BU210&lt;=6),INDEX(ATLAS_CHAR,(BU210-1)*26+$A10-INDEX(WIN_Y,BU210)+1,BU$2-INDEX(WIN_X,BU210)+1),IF(BU210=0,IF(AND(MOD(BU$2,4)=0,MOD($A10,2)=0),"·",""),""))))</f>
        <v/>
      </c>
      <c r="BV10" s="1">
        <f>IF($A10=0,INDEX(CHROME_CHAR,1,BV$2+1),IF($A10=39,INDEX(CHROME_CHAR,2,BV$2+1),IF(AND(BV210&gt;=1,BV210&lt;=6),INDEX(ATLAS_CHAR,(BV210-1)*26+$A10-INDEX(WIN_Y,BV210)+1,BV$2-INDEX(WIN_X,BV210)+1),IF(BV210=0,IF(AND(MOD(BV$2,4)=0,MOD($A10,2)=0),"·",""),""))))</f>
        <v/>
      </c>
      <c r="BW10" s="1">
        <f>IF($A10=0,INDEX(CHROME_CHAR,1,BW$2+1),IF($A10=39,INDEX(CHROME_CHAR,2,BW$2+1),IF(AND(BW210&gt;=1,BW210&lt;=6),INDEX(ATLAS_CHAR,(BW210-1)*26+$A10-INDEX(WIN_Y,BW210)+1,BW$2-INDEX(WIN_X,BW210)+1),IF(BW210=0,IF(AND(MOD(BW$2,4)=0,MOD($A10,2)=0),"·",""),""))))</f>
        <v/>
      </c>
      <c r="BX10" s="1">
        <f>IF($A10=0,INDEX(CHROME_CHAR,1,BX$2+1),IF($A10=39,INDEX(CHROME_CHAR,2,BX$2+1),IF(AND(BX210&gt;=1,BX210&lt;=6),INDEX(ATLAS_CHAR,(BX210-1)*26+$A10-INDEX(WIN_Y,BX210)+1,BX$2-INDEX(WIN_X,BX210)+1),IF(BX210=0,IF(AND(MOD(BX$2,4)=0,MOD($A10,2)=0),"·",""),""))))</f>
        <v/>
      </c>
      <c r="BY10" s="1">
        <f>IF($A10=0,INDEX(CHROME_CHAR,1,BY$2+1),IF($A10=39,INDEX(CHROME_CHAR,2,BY$2+1),IF(AND(BY210&gt;=1,BY210&lt;=6),INDEX(ATLAS_CHAR,(BY210-1)*26+$A10-INDEX(WIN_Y,BY210)+1,BY$2-INDEX(WIN_X,BY210)+1),IF(BY210=0,IF(AND(MOD(BY$2,4)=0,MOD($A10,2)=0),"·",""),""))))</f>
        <v/>
      </c>
      <c r="BZ10" s="1">
        <f>IF($A10=0,INDEX(CHROME_CHAR,1,BZ$2+1),IF($A10=39,INDEX(CHROME_CHAR,2,BZ$2+1),IF(AND(BZ210&gt;=1,BZ210&lt;=6),INDEX(ATLAS_CHAR,(BZ210-1)*26+$A10-INDEX(WIN_Y,BZ210)+1,BZ$2-INDEX(WIN_X,BZ210)+1),IF(BZ210=0,IF(AND(MOD(BZ$2,4)=0,MOD($A10,2)=0),"·",""),""))))</f>
        <v/>
      </c>
      <c r="CA10" s="1">
        <f>IF($A10=0,INDEX(CHROME_CHAR,1,CA$2+1),IF($A10=39,INDEX(CHROME_CHAR,2,CA$2+1),IF(AND(CA210&gt;=1,CA210&lt;=6),INDEX(ATLAS_CHAR,(CA210-1)*26+$A10-INDEX(WIN_Y,CA210)+1,CA$2-INDEX(WIN_X,CA210)+1),IF(CA210=0,IF(AND(MOD(CA$2,4)=0,MOD($A10,2)=0),"·",""),""))))</f>
        <v/>
      </c>
      <c r="CB10" s="1">
        <f>IF($A10=0,INDEX(CHROME_CHAR,1,CB$2+1),IF($A10=39,INDEX(CHROME_CHAR,2,CB$2+1),IF(AND(CB210&gt;=1,CB210&lt;=6),INDEX(ATLAS_CHAR,(CB210-1)*26+$A10-INDEX(WIN_Y,CB210)+1,CB$2-INDEX(WIN_X,CB210)+1),IF(CB210=0,IF(AND(MOD(CB$2,4)=0,MOD($A10,2)=0),"·",""),""))))</f>
        <v/>
      </c>
      <c r="CC10" s="1">
        <f>IF($A10=0,INDEX(CHROME_CHAR,1,CC$2+1),IF($A10=39,INDEX(CHROME_CHAR,2,CC$2+1),IF(AND(CC210&gt;=1,CC210&lt;=6),INDEX(ATLAS_CHAR,(CC210-1)*26+$A10-INDEX(WIN_Y,CC210)+1,CC$2-INDEX(WIN_X,CC210)+1),IF(CC210=0,IF(AND(MOD(CC$2,4)=0,MOD($A10,2)=0),"·",""),""))))</f>
        <v/>
      </c>
      <c r="CD10" s="1">
        <f>IF($A10=0,INDEX(CHROME_CHAR,1,CD$2+1),IF($A10=39,INDEX(CHROME_CHAR,2,CD$2+1),IF(AND(CD210&gt;=1,CD210&lt;=6),INDEX(ATLAS_CHAR,(CD210-1)*26+$A10-INDEX(WIN_Y,CD210)+1,CD$2-INDEX(WIN_X,CD210)+1),IF(CD210=0,IF(AND(MOD(CD$2,4)=0,MOD($A10,2)=0),"·",""),""))))</f>
        <v/>
      </c>
      <c r="CE10" s="1">
        <f>IF($A10=0,INDEX(CHROME_CHAR,1,CE$2+1),IF($A10=39,INDEX(CHROME_CHAR,2,CE$2+1),IF(AND(CE210&gt;=1,CE210&lt;=6),INDEX(ATLAS_CHAR,(CE210-1)*26+$A10-INDEX(WIN_Y,CE210)+1,CE$2-INDEX(WIN_X,CE210)+1),IF(CE210=0,IF(AND(MOD(CE$2,4)=0,MOD($A10,2)=0),"·",""),""))))</f>
        <v/>
      </c>
      <c r="CF10" s="1">
        <f>IF($A10=0,INDEX(CHROME_CHAR,1,CF$2+1),IF($A10=39,INDEX(CHROME_CHAR,2,CF$2+1),IF(AND(CF210&gt;=1,CF210&lt;=6),INDEX(ATLAS_CHAR,(CF210-1)*26+$A10-INDEX(WIN_Y,CF210)+1,CF$2-INDEX(WIN_X,CF210)+1),IF(CF210=0,IF(AND(MOD(CF$2,4)=0,MOD($A10,2)=0),"·",""),""))))</f>
        <v/>
      </c>
      <c r="CG10" s="1">
        <f>IF($A10=0,INDEX(CHROME_CHAR,1,CG$2+1),IF($A10=39,INDEX(CHROME_CHAR,2,CG$2+1),IF(AND(CG210&gt;=1,CG210&lt;=6),INDEX(ATLAS_CHAR,(CG210-1)*26+$A10-INDEX(WIN_Y,CG210)+1,CG$2-INDEX(WIN_X,CG210)+1),IF(CG210=0,IF(AND(MOD(CG$2,4)=0,MOD($A10,2)=0),"·",""),""))))</f>
        <v/>
      </c>
      <c r="CH10" s="1">
        <f>IF($A10=0,INDEX(CHROME_CHAR,1,CH$2+1),IF($A10=39,INDEX(CHROME_CHAR,2,CH$2+1),IF(AND(CH210&gt;=1,CH210&lt;=6),INDEX(ATLAS_CHAR,(CH210-1)*26+$A10-INDEX(WIN_Y,CH210)+1,CH$2-INDEX(WIN_X,CH210)+1),IF(CH210=0,IF(AND(MOD(CH$2,4)=0,MOD($A10,2)=0),"·",""),""))))</f>
        <v/>
      </c>
      <c r="CI10" s="1">
        <f>IF($A10=0,INDEX(CHROME_CHAR,1,CI$2+1),IF($A10=39,INDEX(CHROME_CHAR,2,CI$2+1),IF(AND(CI210&gt;=1,CI210&lt;=6),INDEX(ATLAS_CHAR,(CI210-1)*26+$A10-INDEX(WIN_Y,CI210)+1,CI$2-INDEX(WIN_X,CI210)+1),IF(CI210=0,IF(AND(MOD(CI$2,4)=0,MOD($A10,2)=0),"·",""),""))))</f>
        <v/>
      </c>
      <c r="CJ10" s="1">
        <f>IF($A10=0,INDEX(CHROME_CHAR,1,CJ$2+1),IF($A10=39,INDEX(CHROME_CHAR,2,CJ$2+1),IF(AND(CJ210&gt;=1,CJ210&lt;=6),INDEX(ATLAS_CHAR,(CJ210-1)*26+$A10-INDEX(WIN_Y,CJ210)+1,CJ$2-INDEX(WIN_X,CJ210)+1),IF(CJ210=0,IF(AND(MOD(CJ$2,4)=0,MOD($A10,2)=0),"·",""),""))))</f>
        <v/>
      </c>
      <c r="CK10" s="1">
        <f>IF($A10=0,INDEX(CHROME_CHAR,1,CK$2+1),IF($A10=39,INDEX(CHROME_CHAR,2,CK$2+1),IF(AND(CK210&gt;=1,CK210&lt;=6),INDEX(ATLAS_CHAR,(CK210-1)*26+$A10-INDEX(WIN_Y,CK210)+1,CK$2-INDEX(WIN_X,CK210)+1),IF(CK210=0,IF(AND(MOD(CK$2,4)=0,MOD($A10,2)=0),"·",""),""))))</f>
        <v/>
      </c>
      <c r="CL10" s="1">
        <f>IF($A10=0,INDEX(CHROME_CHAR,1,CL$2+1),IF($A10=39,INDEX(CHROME_CHAR,2,CL$2+1),IF(AND(CL210&gt;=1,CL210&lt;=6),INDEX(ATLAS_CHAR,(CL210-1)*26+$A10-INDEX(WIN_Y,CL210)+1,CL$2-INDEX(WIN_X,CL210)+1),IF(CL210=0,IF(AND(MOD(CL$2,4)=0,MOD($A10,2)=0),"·",""),""))))</f>
        <v/>
      </c>
      <c r="CM10" s="1">
        <f>IF($A10=0,INDEX(CHROME_CHAR,1,CM$2+1),IF($A10=39,INDEX(CHROME_CHAR,2,CM$2+1),IF(AND(CM210&gt;=1,CM210&lt;=6),INDEX(ATLAS_CHAR,(CM210-1)*26+$A10-INDEX(WIN_Y,CM210)+1,CM$2-INDEX(WIN_X,CM210)+1),IF(CM210=0,IF(AND(MOD(CM$2,4)=0,MOD($A10,2)=0),"·",""),""))))</f>
        <v/>
      </c>
      <c r="CN10" s="1">
        <f>IF($A10=0,INDEX(CHROME_CHAR,1,CN$2+1),IF($A10=39,INDEX(CHROME_CHAR,2,CN$2+1),IF(AND(CN210&gt;=1,CN210&lt;=6),INDEX(ATLAS_CHAR,(CN210-1)*26+$A10-INDEX(WIN_Y,CN210)+1,CN$2-INDEX(WIN_X,CN210)+1),IF(CN210=0,IF(AND(MOD(CN$2,4)=0,MOD($A10,2)=0),"·",""),""))))</f>
        <v/>
      </c>
      <c r="CO10" s="1">
        <f>IF($A10=0,INDEX(CHROME_CHAR,1,CO$2+1),IF($A10=39,INDEX(CHROME_CHAR,2,CO$2+1),IF(AND(CO210&gt;=1,CO210&lt;=6),INDEX(ATLAS_CHAR,(CO210-1)*26+$A10-INDEX(WIN_Y,CO210)+1,CO$2-INDEX(WIN_X,CO210)+1),IF(CO210=0,IF(AND(MOD(CO$2,4)=0,MOD($A10,2)=0),"·",""),""))))</f>
        <v/>
      </c>
      <c r="CP10" s="1">
        <f>IF($A10=0,INDEX(CHROME_CHAR,1,CP$2+1),IF($A10=39,INDEX(CHROME_CHAR,2,CP$2+1),IF(AND(CP210&gt;=1,CP210&lt;=6),INDEX(ATLAS_CHAR,(CP210-1)*26+$A10-INDEX(WIN_Y,CP210)+1,CP$2-INDEX(WIN_X,CP210)+1),IF(CP210=0,IF(AND(MOD(CP$2,4)=0,MOD($A10,2)=0),"·",""),""))))</f>
        <v/>
      </c>
      <c r="CQ10" s="1">
        <f>IF($A10=0,INDEX(CHROME_CHAR,1,CQ$2+1),IF($A10=39,INDEX(CHROME_CHAR,2,CQ$2+1),IF(AND(CQ210&gt;=1,CQ210&lt;=6),INDEX(ATLAS_CHAR,(CQ210-1)*26+$A10-INDEX(WIN_Y,CQ210)+1,CQ$2-INDEX(WIN_X,CQ210)+1),IF(CQ210=0,IF(AND(MOD(CQ$2,4)=0,MOD($A10,2)=0),"·",""),""))))</f>
        <v/>
      </c>
      <c r="CR10" s="1">
        <f>IF($A10=0,INDEX(CHROME_CHAR,1,CR$2+1),IF($A10=39,INDEX(CHROME_CHAR,2,CR$2+1),IF(AND(CR210&gt;=1,CR210&lt;=6),INDEX(ATLAS_CHAR,(CR210-1)*26+$A10-INDEX(WIN_Y,CR210)+1,CR$2-INDEX(WIN_X,CR210)+1),IF(CR210=0,IF(AND(MOD(CR$2,4)=0,MOD($A10,2)=0),"·",""),""))))</f>
        <v/>
      </c>
      <c r="CS10" s="1">
        <f>IF($A10=0,INDEX(CHROME_CHAR,1,CS$2+1),IF($A10=39,INDEX(CHROME_CHAR,2,CS$2+1),IF(AND(CS210&gt;=1,CS210&lt;=6),INDEX(ATLAS_CHAR,(CS210-1)*26+$A10-INDEX(WIN_Y,CS210)+1,CS$2-INDEX(WIN_X,CS210)+1),IF(CS210=0,IF(AND(MOD(CS$2,4)=0,MOD($A10,2)=0),"·",""),""))))</f>
        <v/>
      </c>
      <c r="CT10" s="1">
        <f>IF($A10=0,INDEX(CHROME_CHAR,1,CT$2+1),IF($A10=39,INDEX(CHROME_CHAR,2,CT$2+1),IF(AND(CT210&gt;=1,CT210&lt;=6),INDEX(ATLAS_CHAR,(CT210-1)*26+$A10-INDEX(WIN_Y,CT210)+1,CT$2-INDEX(WIN_X,CT210)+1),IF(CT210=0,IF(AND(MOD(CT$2,4)=0,MOD($A10,2)=0),"·",""),""))))</f>
        <v/>
      </c>
      <c r="CU10" s="1">
        <f>IF($A10=0,INDEX(CHROME_CHAR,1,CU$2+1),IF($A10=39,INDEX(CHROME_CHAR,2,CU$2+1),IF(AND(CU210&gt;=1,CU210&lt;=6),INDEX(ATLAS_CHAR,(CU210-1)*26+$A10-INDEX(WIN_Y,CU210)+1,CU$2-INDEX(WIN_X,CU210)+1),IF(CU210=0,IF(AND(MOD(CU$2,4)=0,MOD($A10,2)=0),"·",""),""))))</f>
        <v/>
      </c>
      <c r="CV10" s="1">
        <f>IF($A10=0,INDEX(CHROME_CHAR,1,CV$2+1),IF($A10=39,INDEX(CHROME_CHAR,2,CV$2+1),IF(AND(CV210&gt;=1,CV210&lt;=6),INDEX(ATLAS_CHAR,(CV210-1)*26+$A10-INDEX(WIN_Y,CV210)+1,CV$2-INDEX(WIN_X,CV210)+1),IF(CV210=0,IF(AND(MOD(CV$2,4)=0,MOD($A10,2)=0),"·",""),""))))</f>
        <v/>
      </c>
      <c r="CW10" s="1">
        <f>IF($A10=0,INDEX(CHROME_CHAR,1,CW$2+1),IF($A10=39,INDEX(CHROME_CHAR,2,CW$2+1),IF(AND(CW210&gt;=1,CW210&lt;=6),INDEX(ATLAS_CHAR,(CW210-1)*26+$A10-INDEX(WIN_Y,CW210)+1,CW$2-INDEX(WIN_X,CW210)+1),IF(CW210=0,IF(AND(MOD(CW$2,4)=0,MOD($A10,2)=0),"·",""),""))))</f>
        <v/>
      </c>
      <c r="CX10" s="1">
        <f>IF($A10=0,INDEX(CHROME_CHAR,1,CX$2+1),IF($A10=39,INDEX(CHROME_CHAR,2,CX$2+1),IF(AND(CX210&gt;=1,CX210&lt;=6),INDEX(ATLAS_CHAR,(CX210-1)*26+$A10-INDEX(WIN_Y,CX210)+1,CX$2-INDEX(WIN_X,CX210)+1),IF(CX210=0,IF(AND(MOD(CX$2,4)=0,MOD($A10,2)=0),"·",""),""))))</f>
        <v/>
      </c>
      <c r="CY10" s="1">
        <f>IF($A10=0,INDEX(CHROME_CHAR,1,CY$2+1),IF($A10=39,INDEX(CHROME_CHAR,2,CY$2+1),IF(AND(CY210&gt;=1,CY210&lt;=6),INDEX(ATLAS_CHAR,(CY210-1)*26+$A10-INDEX(WIN_Y,CY210)+1,CY$2-INDEX(WIN_X,CY210)+1),IF(CY210=0,IF(AND(MOD(CY$2,4)=0,MOD($A10,2)=0),"·",""),""))))</f>
        <v/>
      </c>
      <c r="CZ10" s="1">
        <f>IF($A10=0,INDEX(CHROME_CHAR,1,CZ$2+1),IF($A10=39,INDEX(CHROME_CHAR,2,CZ$2+1),IF(AND(CZ210&gt;=1,CZ210&lt;=6),INDEX(ATLAS_CHAR,(CZ210-1)*26+$A10-INDEX(WIN_Y,CZ210)+1,CZ$2-INDEX(WIN_X,CZ210)+1),IF(CZ210=0,IF(AND(MOD(CZ$2,4)=0,MOD($A10,2)=0),"·",""),""))))</f>
        <v/>
      </c>
      <c r="DA10" s="1">
        <f>IF($A10=0,INDEX(CHROME_CHAR,1,DA$2+1),IF($A10=39,INDEX(CHROME_CHAR,2,DA$2+1),IF(AND(DA210&gt;=1,DA210&lt;=6),INDEX(ATLAS_CHAR,(DA210-1)*26+$A10-INDEX(WIN_Y,DA210)+1,DA$2-INDEX(WIN_X,DA210)+1),IF(DA210=0,IF(AND(MOD(DA$2,4)=0,MOD($A10,2)=0),"·",""),""))))</f>
        <v/>
      </c>
      <c r="DB10" s="1">
        <f>IF($A10=0,INDEX(CHROME_CHAR,1,DB$2+1),IF($A10=39,INDEX(CHROME_CHAR,2,DB$2+1),IF(AND(DB210&gt;=1,DB210&lt;=6),INDEX(ATLAS_CHAR,(DB210-1)*26+$A10-INDEX(WIN_Y,DB210)+1,DB$2-INDEX(WIN_X,DB210)+1),IF(DB210=0,IF(AND(MOD(DB$2,4)=0,MOD($A10,2)=0),"·",""),""))))</f>
        <v/>
      </c>
      <c r="DC10" s="1">
        <f>IF($A10=0,INDEX(CHROME_CHAR,1,DC$2+1),IF($A10=39,INDEX(CHROME_CHAR,2,DC$2+1),IF(AND(DC210&gt;=1,DC210&lt;=6),INDEX(ATLAS_CHAR,(DC210-1)*26+$A10-INDEX(WIN_Y,DC210)+1,DC$2-INDEX(WIN_X,DC210)+1),IF(DC210=0,IF(AND(MOD(DC$2,4)=0,MOD($A10,2)=0),"·",""),""))))</f>
        <v/>
      </c>
      <c r="DD10" s="1">
        <f>IF($A10=0,INDEX(CHROME_CHAR,1,DD$2+1),IF($A10=39,INDEX(CHROME_CHAR,2,DD$2+1),IF(AND(DD210&gt;=1,DD210&lt;=6),INDEX(ATLAS_CHAR,(DD210-1)*26+$A10-INDEX(WIN_Y,DD210)+1,DD$2-INDEX(WIN_X,DD210)+1),IF(DD210=0,IF(AND(MOD(DD$2,4)=0,MOD($A10,2)=0),"·",""),""))))</f>
        <v/>
      </c>
      <c r="DE10" s="1">
        <f>IF($A10=0,INDEX(CHROME_CHAR,1,DE$2+1),IF($A10=39,INDEX(CHROME_CHAR,2,DE$2+1),IF(AND(DE210&gt;=1,DE210&lt;=6),INDEX(ATLAS_CHAR,(DE210-1)*26+$A10-INDEX(WIN_Y,DE210)+1,DE$2-INDEX(WIN_X,DE210)+1),IF(DE210=0,IF(AND(MOD(DE$2,4)=0,MOD($A10,2)=0),"·",""),""))))</f>
        <v/>
      </c>
      <c r="DF10" s="1">
        <f>IF($A10=0,INDEX(CHROME_CHAR,1,DF$2+1),IF($A10=39,INDEX(CHROME_CHAR,2,DF$2+1),IF(AND(DF210&gt;=1,DF210&lt;=6),INDEX(ATLAS_CHAR,(DF210-1)*26+$A10-INDEX(WIN_Y,DF210)+1,DF$2-INDEX(WIN_X,DF210)+1),IF(DF210=0,IF(AND(MOD(DF$2,4)=0,MOD($A10,2)=0),"·",""),""))))</f>
        <v/>
      </c>
      <c r="DG10" s="1">
        <f>IF($A10=0,INDEX(CHROME_CHAR,1,DG$2+1),IF($A10=39,INDEX(CHROME_CHAR,2,DG$2+1),IF(AND(DG210&gt;=1,DG210&lt;=6),INDEX(ATLAS_CHAR,(DG210-1)*26+$A10-INDEX(WIN_Y,DG210)+1,DG$2-INDEX(WIN_X,DG210)+1),IF(DG210=0,IF(AND(MOD(DG$2,4)=0,MOD($A10,2)=0),"·",""),""))))</f>
        <v/>
      </c>
      <c r="DH10" s="1">
        <f>IF($A10=0,INDEX(CHROME_CHAR,1,DH$2+1),IF($A10=39,INDEX(CHROME_CHAR,2,DH$2+1),IF(AND(DH210&gt;=1,DH210&lt;=6),INDEX(ATLAS_CHAR,(DH210-1)*26+$A10-INDEX(WIN_Y,DH210)+1,DH$2-INDEX(WIN_X,DH210)+1),IF(DH210=0,IF(AND(MOD(DH$2,4)=0,MOD($A10,2)=0),"·",""),""))))</f>
        <v/>
      </c>
      <c r="DI10" s="1">
        <f>IF($A10=0,INDEX(CHROME_CHAR,1,DI$2+1),IF($A10=39,INDEX(CHROME_CHAR,2,DI$2+1),IF(AND(DI210&gt;=1,DI210&lt;=6),INDEX(ATLAS_CHAR,(DI210-1)*26+$A10-INDEX(WIN_Y,DI210)+1,DI$2-INDEX(WIN_X,DI210)+1),IF(DI210=0,IF(AND(MOD(DI$2,4)=0,MOD($A10,2)=0),"·",""),""))))</f>
        <v/>
      </c>
      <c r="DJ10" s="1">
        <f>IF($A10=0,INDEX(CHROME_CHAR,1,DJ$2+1),IF($A10=39,INDEX(CHROME_CHAR,2,DJ$2+1),IF(AND(DJ210&gt;=1,DJ210&lt;=6),INDEX(ATLAS_CHAR,(DJ210-1)*26+$A10-INDEX(WIN_Y,DJ210)+1,DJ$2-INDEX(WIN_X,DJ210)+1),IF(DJ210=0,IF(AND(MOD(DJ$2,4)=0,MOD($A10,2)=0),"·",""),""))))</f>
        <v/>
      </c>
      <c r="DK10" s="1">
        <f>IF($A10=0,INDEX(CHROME_CHAR,1,DK$2+1),IF($A10=39,INDEX(CHROME_CHAR,2,DK$2+1),IF(AND(DK210&gt;=1,DK210&lt;=6),INDEX(ATLAS_CHAR,(DK210-1)*26+$A10-INDEX(WIN_Y,DK210)+1,DK$2-INDEX(WIN_X,DK210)+1),IF(DK210=0,IF(AND(MOD(DK$2,4)=0,MOD($A10,2)=0),"·",""),""))))</f>
        <v/>
      </c>
      <c r="DL10" s="1">
        <f>IF($A10=0,INDEX(CHROME_CHAR,1,DL$2+1),IF($A10=39,INDEX(CHROME_CHAR,2,DL$2+1),IF(AND(DL210&gt;=1,DL210&lt;=6),INDEX(ATLAS_CHAR,(DL210-1)*26+$A10-INDEX(WIN_Y,DL210)+1,DL$2-INDEX(WIN_X,DL210)+1),IF(DL210=0,IF(AND(MOD(DL$2,4)=0,MOD($A10,2)=0),"·",""),""))))</f>
        <v/>
      </c>
      <c r="DM10" s="1">
        <f>IF($A10=0,INDEX(CHROME_CHAR,1,DM$2+1),IF($A10=39,INDEX(CHROME_CHAR,2,DM$2+1),IF(AND(DM210&gt;=1,DM210&lt;=6),INDEX(ATLAS_CHAR,(DM210-1)*26+$A10-INDEX(WIN_Y,DM210)+1,DM$2-INDEX(WIN_X,DM210)+1),IF(DM210=0,IF(AND(MOD(DM$2,4)=0,MOD($A10,2)=0),"·",""),""))))</f>
        <v/>
      </c>
      <c r="DN10" s="1">
        <f>IF($A10=0,INDEX(CHROME_CHAR,1,DN$2+1),IF($A10=39,INDEX(CHROME_CHAR,2,DN$2+1),IF(AND(DN210&gt;=1,DN210&lt;=6),INDEX(ATLAS_CHAR,(DN210-1)*26+$A10-INDEX(WIN_Y,DN210)+1,DN$2-INDEX(WIN_X,DN210)+1),IF(DN210=0,IF(AND(MOD(DN$2,4)=0,MOD($A10,2)=0),"·",""),""))))</f>
        <v/>
      </c>
      <c r="DO10" s="1">
        <f>IF($A10=0,INDEX(CHROME_CHAR,1,DO$2+1),IF($A10=39,INDEX(CHROME_CHAR,2,DO$2+1),IF(AND(DO210&gt;=1,DO210&lt;=6),INDEX(ATLAS_CHAR,(DO210-1)*26+$A10-INDEX(WIN_Y,DO210)+1,DO$2-INDEX(WIN_X,DO210)+1),IF(DO210=0,IF(AND(MOD(DO$2,4)=0,MOD($A10,2)=0),"·",""),""))))</f>
        <v/>
      </c>
    </row>
    <row r="11" ht="12.75" customHeight="1">
      <c r="A11" t="n">
        <v>8</v>
      </c>
      <c r="B11" s="1">
        <f>IF($A11=0,INDEX(CHROME_CHAR,1,B$2+1),IF($A11=39,INDEX(CHROME_CHAR,2,B$2+1),IF(AND(B211&gt;=1,B211&lt;=6),INDEX(ATLAS_CHAR,(B211-1)*26+$A11-INDEX(WIN_Y,B211)+1,B$2-INDEX(WIN_X,B211)+1),IF(B211=0,IF(AND(MOD(B$2,4)=0,MOD($A11,2)=0),"·",""),""))))</f>
        <v/>
      </c>
      <c r="C11" s="1">
        <f>IF($A11=0,INDEX(CHROME_CHAR,1,C$2+1),IF($A11=39,INDEX(CHROME_CHAR,2,C$2+1),IF(AND(C211&gt;=1,C211&lt;=6),INDEX(ATLAS_CHAR,(C211-1)*26+$A11-INDEX(WIN_Y,C211)+1,C$2-INDEX(WIN_X,C211)+1),IF(C211=0,IF(AND(MOD(C$2,4)=0,MOD($A11,2)=0),"·",""),""))))</f>
        <v/>
      </c>
      <c r="D11" s="1">
        <f>IF($A11=0,INDEX(CHROME_CHAR,1,D$2+1),IF($A11=39,INDEX(CHROME_CHAR,2,D$2+1),IF(AND(D211&gt;=1,D211&lt;=6),INDEX(ATLAS_CHAR,(D211-1)*26+$A11-INDEX(WIN_Y,D211)+1,D$2-INDEX(WIN_X,D211)+1),IF(D211=0,IF(AND(MOD(D$2,4)=0,MOD($A11,2)=0),"·",""),""))))</f>
        <v/>
      </c>
      <c r="E11" s="1">
        <f>IF($A11=0,INDEX(CHROME_CHAR,1,E$2+1),IF($A11=39,INDEX(CHROME_CHAR,2,E$2+1),IF(AND(E211&gt;=1,E211&lt;=6),INDEX(ATLAS_CHAR,(E211-1)*26+$A11-INDEX(WIN_Y,E211)+1,E$2-INDEX(WIN_X,E211)+1),IF(E211=0,IF(AND(MOD(E$2,4)=0,MOD($A11,2)=0),"·",""),""))))</f>
        <v/>
      </c>
      <c r="F11" s="1">
        <f>IF($A11=0,INDEX(CHROME_CHAR,1,F$2+1),IF($A11=39,INDEX(CHROME_CHAR,2,F$2+1),IF(AND(F211&gt;=1,F211&lt;=6),INDEX(ATLAS_CHAR,(F211-1)*26+$A11-INDEX(WIN_Y,F211)+1,F$2-INDEX(WIN_X,F211)+1),IF(F211=0,IF(AND(MOD(F$2,4)=0,MOD($A11,2)=0),"·",""),""))))</f>
        <v/>
      </c>
      <c r="G11" s="1">
        <f>IF($A11=0,INDEX(CHROME_CHAR,1,G$2+1),IF($A11=39,INDEX(CHROME_CHAR,2,G$2+1),IF(AND(G211&gt;=1,G211&lt;=6),INDEX(ATLAS_CHAR,(G211-1)*26+$A11-INDEX(WIN_Y,G211)+1,G$2-INDEX(WIN_X,G211)+1),IF(G211=0,IF(AND(MOD(G$2,4)=0,MOD($A11,2)=0),"·",""),""))))</f>
        <v/>
      </c>
      <c r="H11" s="1">
        <f>IF($A11=0,INDEX(CHROME_CHAR,1,H$2+1),IF($A11=39,INDEX(CHROME_CHAR,2,H$2+1),IF(AND(H211&gt;=1,H211&lt;=6),INDEX(ATLAS_CHAR,(H211-1)*26+$A11-INDEX(WIN_Y,H211)+1,H$2-INDEX(WIN_X,H211)+1),IF(H211=0,IF(AND(MOD(H$2,4)=0,MOD($A11,2)=0),"·",""),""))))</f>
        <v/>
      </c>
      <c r="I11" s="1">
        <f>IF($A11=0,INDEX(CHROME_CHAR,1,I$2+1),IF($A11=39,INDEX(CHROME_CHAR,2,I$2+1),IF(AND(I211&gt;=1,I211&lt;=6),INDEX(ATLAS_CHAR,(I211-1)*26+$A11-INDEX(WIN_Y,I211)+1,I$2-INDEX(WIN_X,I211)+1),IF(I211=0,IF(AND(MOD(I$2,4)=0,MOD($A11,2)=0),"·",""),""))))</f>
        <v/>
      </c>
      <c r="J11" s="1">
        <f>IF($A11=0,INDEX(CHROME_CHAR,1,J$2+1),IF($A11=39,INDEX(CHROME_CHAR,2,J$2+1),IF(AND(J211&gt;=1,J211&lt;=6),INDEX(ATLAS_CHAR,(J211-1)*26+$A11-INDEX(WIN_Y,J211)+1,J$2-INDEX(WIN_X,J211)+1),IF(J211=0,IF(AND(MOD(J$2,4)=0,MOD($A11,2)=0),"·",""),""))))</f>
        <v/>
      </c>
      <c r="K11" s="1">
        <f>IF($A11=0,INDEX(CHROME_CHAR,1,K$2+1),IF($A11=39,INDEX(CHROME_CHAR,2,K$2+1),IF(AND(K211&gt;=1,K211&lt;=6),INDEX(ATLAS_CHAR,(K211-1)*26+$A11-INDEX(WIN_Y,K211)+1,K$2-INDEX(WIN_X,K211)+1),IF(K211=0,IF(AND(MOD(K$2,4)=0,MOD($A11,2)=0),"·",""),""))))</f>
        <v/>
      </c>
      <c r="L11" s="1">
        <f>IF($A11=0,INDEX(CHROME_CHAR,1,L$2+1),IF($A11=39,INDEX(CHROME_CHAR,2,L$2+1),IF(AND(L211&gt;=1,L211&lt;=6),INDEX(ATLAS_CHAR,(L211-1)*26+$A11-INDEX(WIN_Y,L211)+1,L$2-INDEX(WIN_X,L211)+1),IF(L211=0,IF(AND(MOD(L$2,4)=0,MOD($A11,2)=0),"·",""),""))))</f>
        <v/>
      </c>
      <c r="M11" s="1">
        <f>IF($A11=0,INDEX(CHROME_CHAR,1,M$2+1),IF($A11=39,INDEX(CHROME_CHAR,2,M$2+1),IF(AND(M211&gt;=1,M211&lt;=6),INDEX(ATLAS_CHAR,(M211-1)*26+$A11-INDEX(WIN_Y,M211)+1,M$2-INDEX(WIN_X,M211)+1),IF(M211=0,IF(AND(MOD(M$2,4)=0,MOD($A11,2)=0),"·",""),""))))</f>
        <v/>
      </c>
      <c r="N11" s="1">
        <f>IF($A11=0,INDEX(CHROME_CHAR,1,N$2+1),IF($A11=39,INDEX(CHROME_CHAR,2,N$2+1),IF(AND(N211&gt;=1,N211&lt;=6),INDEX(ATLAS_CHAR,(N211-1)*26+$A11-INDEX(WIN_Y,N211)+1,N$2-INDEX(WIN_X,N211)+1),IF(N211=0,IF(AND(MOD(N$2,4)=0,MOD($A11,2)=0),"·",""),""))))</f>
        <v/>
      </c>
      <c r="O11" s="1">
        <f>IF($A11=0,INDEX(CHROME_CHAR,1,O$2+1),IF($A11=39,INDEX(CHROME_CHAR,2,O$2+1),IF(AND(O211&gt;=1,O211&lt;=6),INDEX(ATLAS_CHAR,(O211-1)*26+$A11-INDEX(WIN_Y,O211)+1,O$2-INDEX(WIN_X,O211)+1),IF(O211=0,IF(AND(MOD(O$2,4)=0,MOD($A11,2)=0),"·",""),""))))</f>
        <v/>
      </c>
      <c r="P11" s="1">
        <f>IF($A11=0,INDEX(CHROME_CHAR,1,P$2+1),IF($A11=39,INDEX(CHROME_CHAR,2,P$2+1),IF(AND(P211&gt;=1,P211&lt;=6),INDEX(ATLAS_CHAR,(P211-1)*26+$A11-INDEX(WIN_Y,P211)+1,P$2-INDEX(WIN_X,P211)+1),IF(P211=0,IF(AND(MOD(P$2,4)=0,MOD($A11,2)=0),"·",""),""))))</f>
        <v/>
      </c>
      <c r="Q11" s="1">
        <f>IF($A11=0,INDEX(CHROME_CHAR,1,Q$2+1),IF($A11=39,INDEX(CHROME_CHAR,2,Q$2+1),IF(AND(Q211&gt;=1,Q211&lt;=6),INDEX(ATLAS_CHAR,(Q211-1)*26+$A11-INDEX(WIN_Y,Q211)+1,Q$2-INDEX(WIN_X,Q211)+1),IF(Q211=0,IF(AND(MOD(Q$2,4)=0,MOD($A11,2)=0),"·",""),""))))</f>
        <v/>
      </c>
      <c r="R11" s="1">
        <f>IF($A11=0,INDEX(CHROME_CHAR,1,R$2+1),IF($A11=39,INDEX(CHROME_CHAR,2,R$2+1),IF(AND(R211&gt;=1,R211&lt;=6),INDEX(ATLAS_CHAR,(R211-1)*26+$A11-INDEX(WIN_Y,R211)+1,R$2-INDEX(WIN_X,R211)+1),IF(R211=0,IF(AND(MOD(R$2,4)=0,MOD($A11,2)=0),"·",""),""))))</f>
        <v/>
      </c>
      <c r="S11" s="1">
        <f>IF($A11=0,INDEX(CHROME_CHAR,1,S$2+1),IF($A11=39,INDEX(CHROME_CHAR,2,S$2+1),IF(AND(S211&gt;=1,S211&lt;=6),INDEX(ATLAS_CHAR,(S211-1)*26+$A11-INDEX(WIN_Y,S211)+1,S$2-INDEX(WIN_X,S211)+1),IF(S211=0,IF(AND(MOD(S$2,4)=0,MOD($A11,2)=0),"·",""),""))))</f>
        <v/>
      </c>
      <c r="T11" s="1">
        <f>IF($A11=0,INDEX(CHROME_CHAR,1,T$2+1),IF($A11=39,INDEX(CHROME_CHAR,2,T$2+1),IF(AND(T211&gt;=1,T211&lt;=6),INDEX(ATLAS_CHAR,(T211-1)*26+$A11-INDEX(WIN_Y,T211)+1,T$2-INDEX(WIN_X,T211)+1),IF(T211=0,IF(AND(MOD(T$2,4)=0,MOD($A11,2)=0),"·",""),""))))</f>
        <v/>
      </c>
      <c r="U11" s="1">
        <f>IF($A11=0,INDEX(CHROME_CHAR,1,U$2+1),IF($A11=39,INDEX(CHROME_CHAR,2,U$2+1),IF(AND(U211&gt;=1,U211&lt;=6),INDEX(ATLAS_CHAR,(U211-1)*26+$A11-INDEX(WIN_Y,U211)+1,U$2-INDEX(WIN_X,U211)+1),IF(U211=0,IF(AND(MOD(U$2,4)=0,MOD($A11,2)=0),"·",""),""))))</f>
        <v/>
      </c>
      <c r="V11" s="1">
        <f>IF($A11=0,INDEX(CHROME_CHAR,1,V$2+1),IF($A11=39,INDEX(CHROME_CHAR,2,V$2+1),IF(AND(V211&gt;=1,V211&lt;=6),INDEX(ATLAS_CHAR,(V211-1)*26+$A11-INDEX(WIN_Y,V211)+1,V$2-INDEX(WIN_X,V211)+1),IF(V211=0,IF(AND(MOD(V$2,4)=0,MOD($A11,2)=0),"·",""),""))))</f>
        <v/>
      </c>
      <c r="W11" s="1">
        <f>IF($A11=0,INDEX(CHROME_CHAR,1,W$2+1),IF($A11=39,INDEX(CHROME_CHAR,2,W$2+1),IF(AND(W211&gt;=1,W211&lt;=6),INDEX(ATLAS_CHAR,(W211-1)*26+$A11-INDEX(WIN_Y,W211)+1,W$2-INDEX(WIN_X,W211)+1),IF(W211=0,IF(AND(MOD(W$2,4)=0,MOD($A11,2)=0),"·",""),""))))</f>
        <v/>
      </c>
      <c r="X11" s="1">
        <f>IF($A11=0,INDEX(CHROME_CHAR,1,X$2+1),IF($A11=39,INDEX(CHROME_CHAR,2,X$2+1),IF(AND(X211&gt;=1,X211&lt;=6),INDEX(ATLAS_CHAR,(X211-1)*26+$A11-INDEX(WIN_Y,X211)+1,X$2-INDEX(WIN_X,X211)+1),IF(X211=0,IF(AND(MOD(X$2,4)=0,MOD($A11,2)=0),"·",""),""))))</f>
        <v/>
      </c>
      <c r="Y11" s="1">
        <f>IF($A11=0,INDEX(CHROME_CHAR,1,Y$2+1),IF($A11=39,INDEX(CHROME_CHAR,2,Y$2+1),IF(AND(Y211&gt;=1,Y211&lt;=6),INDEX(ATLAS_CHAR,(Y211-1)*26+$A11-INDEX(WIN_Y,Y211)+1,Y$2-INDEX(WIN_X,Y211)+1),IF(Y211=0,IF(AND(MOD(Y$2,4)=0,MOD($A11,2)=0),"·",""),""))))</f>
        <v/>
      </c>
      <c r="Z11" s="1">
        <f>IF($A11=0,INDEX(CHROME_CHAR,1,Z$2+1),IF($A11=39,INDEX(CHROME_CHAR,2,Z$2+1),IF(AND(Z211&gt;=1,Z211&lt;=6),INDEX(ATLAS_CHAR,(Z211-1)*26+$A11-INDEX(WIN_Y,Z211)+1,Z$2-INDEX(WIN_X,Z211)+1),IF(Z211=0,IF(AND(MOD(Z$2,4)=0,MOD($A11,2)=0),"·",""),""))))</f>
        <v/>
      </c>
      <c r="AA11" s="1">
        <f>IF($A11=0,INDEX(CHROME_CHAR,1,AA$2+1),IF($A11=39,INDEX(CHROME_CHAR,2,AA$2+1),IF(AND(AA211&gt;=1,AA211&lt;=6),INDEX(ATLAS_CHAR,(AA211-1)*26+$A11-INDEX(WIN_Y,AA211)+1,AA$2-INDEX(WIN_X,AA211)+1),IF(AA211=0,IF(AND(MOD(AA$2,4)=0,MOD($A11,2)=0),"·",""),""))))</f>
        <v/>
      </c>
      <c r="AB11" s="1">
        <f>IF($A11=0,INDEX(CHROME_CHAR,1,AB$2+1),IF($A11=39,INDEX(CHROME_CHAR,2,AB$2+1),IF(AND(AB211&gt;=1,AB211&lt;=6),INDEX(ATLAS_CHAR,(AB211-1)*26+$A11-INDEX(WIN_Y,AB211)+1,AB$2-INDEX(WIN_X,AB211)+1),IF(AB211=0,IF(AND(MOD(AB$2,4)=0,MOD($A11,2)=0),"·",""),""))))</f>
        <v/>
      </c>
      <c r="AC11" s="1">
        <f>IF($A11=0,INDEX(CHROME_CHAR,1,AC$2+1),IF($A11=39,INDEX(CHROME_CHAR,2,AC$2+1),IF(AND(AC211&gt;=1,AC211&lt;=6),INDEX(ATLAS_CHAR,(AC211-1)*26+$A11-INDEX(WIN_Y,AC211)+1,AC$2-INDEX(WIN_X,AC211)+1),IF(AC211=0,IF(AND(MOD(AC$2,4)=0,MOD($A11,2)=0),"·",""),""))))</f>
        <v/>
      </c>
      <c r="AD11" s="1">
        <f>IF($A11=0,INDEX(CHROME_CHAR,1,AD$2+1),IF($A11=39,INDEX(CHROME_CHAR,2,AD$2+1),IF(AND(AD211&gt;=1,AD211&lt;=6),INDEX(ATLAS_CHAR,(AD211-1)*26+$A11-INDEX(WIN_Y,AD211)+1,AD$2-INDEX(WIN_X,AD211)+1),IF(AD211=0,IF(AND(MOD(AD$2,4)=0,MOD($A11,2)=0),"·",""),""))))</f>
        <v/>
      </c>
      <c r="AE11" s="1">
        <f>IF($A11=0,INDEX(CHROME_CHAR,1,AE$2+1),IF($A11=39,INDEX(CHROME_CHAR,2,AE$2+1),IF(AND(AE211&gt;=1,AE211&lt;=6),INDEX(ATLAS_CHAR,(AE211-1)*26+$A11-INDEX(WIN_Y,AE211)+1,AE$2-INDEX(WIN_X,AE211)+1),IF(AE211=0,IF(AND(MOD(AE$2,4)=0,MOD($A11,2)=0),"·",""),""))))</f>
        <v/>
      </c>
      <c r="AF11" s="1">
        <f>IF($A11=0,INDEX(CHROME_CHAR,1,AF$2+1),IF($A11=39,INDEX(CHROME_CHAR,2,AF$2+1),IF(AND(AF211&gt;=1,AF211&lt;=6),INDEX(ATLAS_CHAR,(AF211-1)*26+$A11-INDEX(WIN_Y,AF211)+1,AF$2-INDEX(WIN_X,AF211)+1),IF(AF211=0,IF(AND(MOD(AF$2,4)=0,MOD($A11,2)=0),"·",""),""))))</f>
        <v/>
      </c>
      <c r="AG11" s="1">
        <f>IF($A11=0,INDEX(CHROME_CHAR,1,AG$2+1),IF($A11=39,INDEX(CHROME_CHAR,2,AG$2+1),IF(AND(AG211&gt;=1,AG211&lt;=6),INDEX(ATLAS_CHAR,(AG211-1)*26+$A11-INDEX(WIN_Y,AG211)+1,AG$2-INDEX(WIN_X,AG211)+1),IF(AG211=0,IF(AND(MOD(AG$2,4)=0,MOD($A11,2)=0),"·",""),""))))</f>
        <v/>
      </c>
      <c r="AH11" s="1">
        <f>IF($A11=0,INDEX(CHROME_CHAR,1,AH$2+1),IF($A11=39,INDEX(CHROME_CHAR,2,AH$2+1),IF(AND(AH211&gt;=1,AH211&lt;=6),INDEX(ATLAS_CHAR,(AH211-1)*26+$A11-INDEX(WIN_Y,AH211)+1,AH$2-INDEX(WIN_X,AH211)+1),IF(AH211=0,IF(AND(MOD(AH$2,4)=0,MOD($A11,2)=0),"·",""),""))))</f>
        <v/>
      </c>
      <c r="AI11" s="1">
        <f>IF($A11=0,INDEX(CHROME_CHAR,1,AI$2+1),IF($A11=39,INDEX(CHROME_CHAR,2,AI$2+1),IF(AND(AI211&gt;=1,AI211&lt;=6),INDEX(ATLAS_CHAR,(AI211-1)*26+$A11-INDEX(WIN_Y,AI211)+1,AI$2-INDEX(WIN_X,AI211)+1),IF(AI211=0,IF(AND(MOD(AI$2,4)=0,MOD($A11,2)=0),"·",""),""))))</f>
        <v/>
      </c>
      <c r="AJ11" s="1">
        <f>IF($A11=0,INDEX(CHROME_CHAR,1,AJ$2+1),IF($A11=39,INDEX(CHROME_CHAR,2,AJ$2+1),IF(AND(AJ211&gt;=1,AJ211&lt;=6),INDEX(ATLAS_CHAR,(AJ211-1)*26+$A11-INDEX(WIN_Y,AJ211)+1,AJ$2-INDEX(WIN_X,AJ211)+1),IF(AJ211=0,IF(AND(MOD(AJ$2,4)=0,MOD($A11,2)=0),"·",""),""))))</f>
        <v/>
      </c>
      <c r="AK11" s="1">
        <f>IF($A11=0,INDEX(CHROME_CHAR,1,AK$2+1),IF($A11=39,INDEX(CHROME_CHAR,2,AK$2+1),IF(AND(AK211&gt;=1,AK211&lt;=6),INDEX(ATLAS_CHAR,(AK211-1)*26+$A11-INDEX(WIN_Y,AK211)+1,AK$2-INDEX(WIN_X,AK211)+1),IF(AK211=0,IF(AND(MOD(AK$2,4)=0,MOD($A11,2)=0),"·",""),""))))</f>
        <v/>
      </c>
      <c r="AL11" s="1">
        <f>IF($A11=0,INDEX(CHROME_CHAR,1,AL$2+1),IF($A11=39,INDEX(CHROME_CHAR,2,AL$2+1),IF(AND(AL211&gt;=1,AL211&lt;=6),INDEX(ATLAS_CHAR,(AL211-1)*26+$A11-INDEX(WIN_Y,AL211)+1,AL$2-INDEX(WIN_X,AL211)+1),IF(AL211=0,IF(AND(MOD(AL$2,4)=0,MOD($A11,2)=0),"·",""),""))))</f>
        <v/>
      </c>
      <c r="AM11" s="1">
        <f>IF($A11=0,INDEX(CHROME_CHAR,1,AM$2+1),IF($A11=39,INDEX(CHROME_CHAR,2,AM$2+1),IF(AND(AM211&gt;=1,AM211&lt;=6),INDEX(ATLAS_CHAR,(AM211-1)*26+$A11-INDEX(WIN_Y,AM211)+1,AM$2-INDEX(WIN_X,AM211)+1),IF(AM211=0,IF(AND(MOD(AM$2,4)=0,MOD($A11,2)=0),"·",""),""))))</f>
        <v/>
      </c>
      <c r="AN11" s="1">
        <f>IF($A11=0,INDEX(CHROME_CHAR,1,AN$2+1),IF($A11=39,INDEX(CHROME_CHAR,2,AN$2+1),IF(AND(AN211&gt;=1,AN211&lt;=6),INDEX(ATLAS_CHAR,(AN211-1)*26+$A11-INDEX(WIN_Y,AN211)+1,AN$2-INDEX(WIN_X,AN211)+1),IF(AN211=0,IF(AND(MOD(AN$2,4)=0,MOD($A11,2)=0),"·",""),""))))</f>
        <v/>
      </c>
      <c r="AO11" s="1">
        <f>IF($A11=0,INDEX(CHROME_CHAR,1,AO$2+1),IF($A11=39,INDEX(CHROME_CHAR,2,AO$2+1),IF(AND(AO211&gt;=1,AO211&lt;=6),INDEX(ATLAS_CHAR,(AO211-1)*26+$A11-INDEX(WIN_Y,AO211)+1,AO$2-INDEX(WIN_X,AO211)+1),IF(AO211=0,IF(AND(MOD(AO$2,4)=0,MOD($A11,2)=0),"·",""),""))))</f>
        <v/>
      </c>
      <c r="AP11" s="1">
        <f>IF($A11=0,INDEX(CHROME_CHAR,1,AP$2+1),IF($A11=39,INDEX(CHROME_CHAR,2,AP$2+1),IF(AND(AP211&gt;=1,AP211&lt;=6),INDEX(ATLAS_CHAR,(AP211-1)*26+$A11-INDEX(WIN_Y,AP211)+1,AP$2-INDEX(WIN_X,AP211)+1),IF(AP211=0,IF(AND(MOD(AP$2,4)=0,MOD($A11,2)=0),"·",""),""))))</f>
        <v/>
      </c>
      <c r="AQ11" s="1">
        <f>IF($A11=0,INDEX(CHROME_CHAR,1,AQ$2+1),IF($A11=39,INDEX(CHROME_CHAR,2,AQ$2+1),IF(AND(AQ211&gt;=1,AQ211&lt;=6),INDEX(ATLAS_CHAR,(AQ211-1)*26+$A11-INDEX(WIN_Y,AQ211)+1,AQ$2-INDEX(WIN_X,AQ211)+1),IF(AQ211=0,IF(AND(MOD(AQ$2,4)=0,MOD($A11,2)=0),"·",""),""))))</f>
        <v/>
      </c>
      <c r="AR11" s="1">
        <f>IF($A11=0,INDEX(CHROME_CHAR,1,AR$2+1),IF($A11=39,INDEX(CHROME_CHAR,2,AR$2+1),IF(AND(AR211&gt;=1,AR211&lt;=6),INDEX(ATLAS_CHAR,(AR211-1)*26+$A11-INDEX(WIN_Y,AR211)+1,AR$2-INDEX(WIN_X,AR211)+1),IF(AR211=0,IF(AND(MOD(AR$2,4)=0,MOD($A11,2)=0),"·",""),""))))</f>
        <v/>
      </c>
      <c r="AS11" s="1">
        <f>IF($A11=0,INDEX(CHROME_CHAR,1,AS$2+1),IF($A11=39,INDEX(CHROME_CHAR,2,AS$2+1),IF(AND(AS211&gt;=1,AS211&lt;=6),INDEX(ATLAS_CHAR,(AS211-1)*26+$A11-INDEX(WIN_Y,AS211)+1,AS$2-INDEX(WIN_X,AS211)+1),IF(AS211=0,IF(AND(MOD(AS$2,4)=0,MOD($A11,2)=0),"·",""),""))))</f>
        <v/>
      </c>
      <c r="AT11" s="1">
        <f>IF($A11=0,INDEX(CHROME_CHAR,1,AT$2+1),IF($A11=39,INDEX(CHROME_CHAR,2,AT$2+1),IF(AND(AT211&gt;=1,AT211&lt;=6),INDEX(ATLAS_CHAR,(AT211-1)*26+$A11-INDEX(WIN_Y,AT211)+1,AT$2-INDEX(WIN_X,AT211)+1),IF(AT211=0,IF(AND(MOD(AT$2,4)=0,MOD($A11,2)=0),"·",""),""))))</f>
        <v/>
      </c>
      <c r="AU11" s="1">
        <f>IF($A11=0,INDEX(CHROME_CHAR,1,AU$2+1),IF($A11=39,INDEX(CHROME_CHAR,2,AU$2+1),IF(AND(AU211&gt;=1,AU211&lt;=6),INDEX(ATLAS_CHAR,(AU211-1)*26+$A11-INDEX(WIN_Y,AU211)+1,AU$2-INDEX(WIN_X,AU211)+1),IF(AU211=0,IF(AND(MOD(AU$2,4)=0,MOD($A11,2)=0),"·",""),""))))</f>
        <v/>
      </c>
      <c r="AV11" s="1">
        <f>IF($A11=0,INDEX(CHROME_CHAR,1,AV$2+1),IF($A11=39,INDEX(CHROME_CHAR,2,AV$2+1),IF(AND(AV211&gt;=1,AV211&lt;=6),INDEX(ATLAS_CHAR,(AV211-1)*26+$A11-INDEX(WIN_Y,AV211)+1,AV$2-INDEX(WIN_X,AV211)+1),IF(AV211=0,IF(AND(MOD(AV$2,4)=0,MOD($A11,2)=0),"·",""),""))))</f>
        <v/>
      </c>
      <c r="AW11" s="1">
        <f>IF($A11=0,INDEX(CHROME_CHAR,1,AW$2+1),IF($A11=39,INDEX(CHROME_CHAR,2,AW$2+1),IF(AND(AW211&gt;=1,AW211&lt;=6),INDEX(ATLAS_CHAR,(AW211-1)*26+$A11-INDEX(WIN_Y,AW211)+1,AW$2-INDEX(WIN_X,AW211)+1),IF(AW211=0,IF(AND(MOD(AW$2,4)=0,MOD($A11,2)=0),"·",""),""))))</f>
        <v/>
      </c>
      <c r="AX11" s="1">
        <f>IF($A11=0,INDEX(CHROME_CHAR,1,AX$2+1),IF($A11=39,INDEX(CHROME_CHAR,2,AX$2+1),IF(AND(AX211&gt;=1,AX211&lt;=6),INDEX(ATLAS_CHAR,(AX211-1)*26+$A11-INDEX(WIN_Y,AX211)+1,AX$2-INDEX(WIN_X,AX211)+1),IF(AX211=0,IF(AND(MOD(AX$2,4)=0,MOD($A11,2)=0),"·",""),""))))</f>
        <v/>
      </c>
      <c r="AY11" s="1">
        <f>IF($A11=0,INDEX(CHROME_CHAR,1,AY$2+1),IF($A11=39,INDEX(CHROME_CHAR,2,AY$2+1),IF(AND(AY211&gt;=1,AY211&lt;=6),INDEX(ATLAS_CHAR,(AY211-1)*26+$A11-INDEX(WIN_Y,AY211)+1,AY$2-INDEX(WIN_X,AY211)+1),IF(AY211=0,IF(AND(MOD(AY$2,4)=0,MOD($A11,2)=0),"·",""),""))))</f>
        <v/>
      </c>
      <c r="AZ11" s="1">
        <f>IF($A11=0,INDEX(CHROME_CHAR,1,AZ$2+1),IF($A11=39,INDEX(CHROME_CHAR,2,AZ$2+1),IF(AND(AZ211&gt;=1,AZ211&lt;=6),INDEX(ATLAS_CHAR,(AZ211-1)*26+$A11-INDEX(WIN_Y,AZ211)+1,AZ$2-INDEX(WIN_X,AZ211)+1),IF(AZ211=0,IF(AND(MOD(AZ$2,4)=0,MOD($A11,2)=0),"·",""),""))))</f>
        <v/>
      </c>
      <c r="BA11" s="1">
        <f>IF($A11=0,INDEX(CHROME_CHAR,1,BA$2+1),IF($A11=39,INDEX(CHROME_CHAR,2,BA$2+1),IF(AND(BA211&gt;=1,BA211&lt;=6),INDEX(ATLAS_CHAR,(BA211-1)*26+$A11-INDEX(WIN_Y,BA211)+1,BA$2-INDEX(WIN_X,BA211)+1),IF(BA211=0,IF(AND(MOD(BA$2,4)=0,MOD($A11,2)=0),"·",""),""))))</f>
        <v/>
      </c>
      <c r="BB11" s="1">
        <f>IF($A11=0,INDEX(CHROME_CHAR,1,BB$2+1),IF($A11=39,INDEX(CHROME_CHAR,2,BB$2+1),IF(AND(BB211&gt;=1,BB211&lt;=6),INDEX(ATLAS_CHAR,(BB211-1)*26+$A11-INDEX(WIN_Y,BB211)+1,BB$2-INDEX(WIN_X,BB211)+1),IF(BB211=0,IF(AND(MOD(BB$2,4)=0,MOD($A11,2)=0),"·",""),""))))</f>
        <v/>
      </c>
      <c r="BC11" s="1">
        <f>IF($A11=0,INDEX(CHROME_CHAR,1,BC$2+1),IF($A11=39,INDEX(CHROME_CHAR,2,BC$2+1),IF(AND(BC211&gt;=1,BC211&lt;=6),INDEX(ATLAS_CHAR,(BC211-1)*26+$A11-INDEX(WIN_Y,BC211)+1,BC$2-INDEX(WIN_X,BC211)+1),IF(BC211=0,IF(AND(MOD(BC$2,4)=0,MOD($A11,2)=0),"·",""),""))))</f>
        <v/>
      </c>
      <c r="BD11" s="1">
        <f>IF($A11=0,INDEX(CHROME_CHAR,1,BD$2+1),IF($A11=39,INDEX(CHROME_CHAR,2,BD$2+1),IF(AND(BD211&gt;=1,BD211&lt;=6),INDEX(ATLAS_CHAR,(BD211-1)*26+$A11-INDEX(WIN_Y,BD211)+1,BD$2-INDEX(WIN_X,BD211)+1),IF(BD211=0,IF(AND(MOD(BD$2,4)=0,MOD($A11,2)=0),"·",""),""))))</f>
        <v/>
      </c>
      <c r="BE11" s="1">
        <f>IF($A11=0,INDEX(CHROME_CHAR,1,BE$2+1),IF($A11=39,INDEX(CHROME_CHAR,2,BE$2+1),IF(AND(BE211&gt;=1,BE211&lt;=6),INDEX(ATLAS_CHAR,(BE211-1)*26+$A11-INDEX(WIN_Y,BE211)+1,BE$2-INDEX(WIN_X,BE211)+1),IF(BE211=0,IF(AND(MOD(BE$2,4)=0,MOD($A11,2)=0),"·",""),""))))</f>
        <v/>
      </c>
      <c r="BF11" s="1">
        <f>IF($A11=0,INDEX(CHROME_CHAR,1,BF$2+1),IF($A11=39,INDEX(CHROME_CHAR,2,BF$2+1),IF(AND(BF211&gt;=1,BF211&lt;=6),INDEX(ATLAS_CHAR,(BF211-1)*26+$A11-INDEX(WIN_Y,BF211)+1,BF$2-INDEX(WIN_X,BF211)+1),IF(BF211=0,IF(AND(MOD(BF$2,4)=0,MOD($A11,2)=0),"·",""),""))))</f>
        <v/>
      </c>
      <c r="BG11" s="1">
        <f>IF($A11=0,INDEX(CHROME_CHAR,1,BG$2+1),IF($A11=39,INDEX(CHROME_CHAR,2,BG$2+1),IF(AND(BG211&gt;=1,BG211&lt;=6),INDEX(ATLAS_CHAR,(BG211-1)*26+$A11-INDEX(WIN_Y,BG211)+1,BG$2-INDEX(WIN_X,BG211)+1),IF(BG211=0,IF(AND(MOD(BG$2,4)=0,MOD($A11,2)=0),"·",""),""))))</f>
        <v/>
      </c>
      <c r="BH11" s="1">
        <f>IF($A11=0,INDEX(CHROME_CHAR,1,BH$2+1),IF($A11=39,INDEX(CHROME_CHAR,2,BH$2+1),IF(AND(BH211&gt;=1,BH211&lt;=6),INDEX(ATLAS_CHAR,(BH211-1)*26+$A11-INDEX(WIN_Y,BH211)+1,BH$2-INDEX(WIN_X,BH211)+1),IF(BH211=0,IF(AND(MOD(BH$2,4)=0,MOD($A11,2)=0),"·",""),""))))</f>
        <v/>
      </c>
      <c r="BI11" s="1">
        <f>IF($A11=0,INDEX(CHROME_CHAR,1,BI$2+1),IF($A11=39,INDEX(CHROME_CHAR,2,BI$2+1),IF(AND(BI211&gt;=1,BI211&lt;=6),INDEX(ATLAS_CHAR,(BI211-1)*26+$A11-INDEX(WIN_Y,BI211)+1,BI$2-INDEX(WIN_X,BI211)+1),IF(BI211=0,IF(AND(MOD(BI$2,4)=0,MOD($A11,2)=0),"·",""),""))))</f>
        <v/>
      </c>
      <c r="BJ11" s="1">
        <f>IF($A11=0,INDEX(CHROME_CHAR,1,BJ$2+1),IF($A11=39,INDEX(CHROME_CHAR,2,BJ$2+1),IF(AND(BJ211&gt;=1,BJ211&lt;=6),INDEX(ATLAS_CHAR,(BJ211-1)*26+$A11-INDEX(WIN_Y,BJ211)+1,BJ$2-INDEX(WIN_X,BJ211)+1),IF(BJ211=0,IF(AND(MOD(BJ$2,4)=0,MOD($A11,2)=0),"·",""),""))))</f>
        <v/>
      </c>
      <c r="BK11" s="1">
        <f>IF($A11=0,INDEX(CHROME_CHAR,1,BK$2+1),IF($A11=39,INDEX(CHROME_CHAR,2,BK$2+1),IF(AND(BK211&gt;=1,BK211&lt;=6),INDEX(ATLAS_CHAR,(BK211-1)*26+$A11-INDEX(WIN_Y,BK211)+1,BK$2-INDEX(WIN_X,BK211)+1),IF(BK211=0,IF(AND(MOD(BK$2,4)=0,MOD($A11,2)=0),"·",""),""))))</f>
        <v/>
      </c>
      <c r="BL11" s="1">
        <f>IF($A11=0,INDEX(CHROME_CHAR,1,BL$2+1),IF($A11=39,INDEX(CHROME_CHAR,2,BL$2+1),IF(AND(BL211&gt;=1,BL211&lt;=6),INDEX(ATLAS_CHAR,(BL211-1)*26+$A11-INDEX(WIN_Y,BL211)+1,BL$2-INDEX(WIN_X,BL211)+1),IF(BL211=0,IF(AND(MOD(BL$2,4)=0,MOD($A11,2)=0),"·",""),""))))</f>
        <v/>
      </c>
      <c r="BM11" s="1">
        <f>IF($A11=0,INDEX(CHROME_CHAR,1,BM$2+1),IF($A11=39,INDEX(CHROME_CHAR,2,BM$2+1),IF(AND(BM211&gt;=1,BM211&lt;=6),INDEX(ATLAS_CHAR,(BM211-1)*26+$A11-INDEX(WIN_Y,BM211)+1,BM$2-INDEX(WIN_X,BM211)+1),IF(BM211=0,IF(AND(MOD(BM$2,4)=0,MOD($A11,2)=0),"·",""),""))))</f>
        <v/>
      </c>
      <c r="BN11" s="1">
        <f>IF($A11=0,INDEX(CHROME_CHAR,1,BN$2+1),IF($A11=39,INDEX(CHROME_CHAR,2,BN$2+1),IF(AND(BN211&gt;=1,BN211&lt;=6),INDEX(ATLAS_CHAR,(BN211-1)*26+$A11-INDEX(WIN_Y,BN211)+1,BN$2-INDEX(WIN_X,BN211)+1),IF(BN211=0,IF(AND(MOD(BN$2,4)=0,MOD($A11,2)=0),"·",""),""))))</f>
        <v/>
      </c>
      <c r="BO11" s="1">
        <f>IF($A11=0,INDEX(CHROME_CHAR,1,BO$2+1),IF($A11=39,INDEX(CHROME_CHAR,2,BO$2+1),IF(AND(BO211&gt;=1,BO211&lt;=6),INDEX(ATLAS_CHAR,(BO211-1)*26+$A11-INDEX(WIN_Y,BO211)+1,BO$2-INDEX(WIN_X,BO211)+1),IF(BO211=0,IF(AND(MOD(BO$2,4)=0,MOD($A11,2)=0),"·",""),""))))</f>
        <v/>
      </c>
      <c r="BP11" s="1">
        <f>IF($A11=0,INDEX(CHROME_CHAR,1,BP$2+1),IF($A11=39,INDEX(CHROME_CHAR,2,BP$2+1),IF(AND(BP211&gt;=1,BP211&lt;=6),INDEX(ATLAS_CHAR,(BP211-1)*26+$A11-INDEX(WIN_Y,BP211)+1,BP$2-INDEX(WIN_X,BP211)+1),IF(BP211=0,IF(AND(MOD(BP$2,4)=0,MOD($A11,2)=0),"·",""),""))))</f>
        <v/>
      </c>
      <c r="BQ11" s="1">
        <f>IF($A11=0,INDEX(CHROME_CHAR,1,BQ$2+1),IF($A11=39,INDEX(CHROME_CHAR,2,BQ$2+1),IF(AND(BQ211&gt;=1,BQ211&lt;=6),INDEX(ATLAS_CHAR,(BQ211-1)*26+$A11-INDEX(WIN_Y,BQ211)+1,BQ$2-INDEX(WIN_X,BQ211)+1),IF(BQ211=0,IF(AND(MOD(BQ$2,4)=0,MOD($A11,2)=0),"·",""),""))))</f>
        <v/>
      </c>
      <c r="BR11" s="1">
        <f>IF($A11=0,INDEX(CHROME_CHAR,1,BR$2+1),IF($A11=39,INDEX(CHROME_CHAR,2,BR$2+1),IF(AND(BR211&gt;=1,BR211&lt;=6),INDEX(ATLAS_CHAR,(BR211-1)*26+$A11-INDEX(WIN_Y,BR211)+1,BR$2-INDEX(WIN_X,BR211)+1),IF(BR211=0,IF(AND(MOD(BR$2,4)=0,MOD($A11,2)=0),"·",""),""))))</f>
        <v/>
      </c>
      <c r="BS11" s="1">
        <f>IF($A11=0,INDEX(CHROME_CHAR,1,BS$2+1),IF($A11=39,INDEX(CHROME_CHAR,2,BS$2+1),IF(AND(BS211&gt;=1,BS211&lt;=6),INDEX(ATLAS_CHAR,(BS211-1)*26+$A11-INDEX(WIN_Y,BS211)+1,BS$2-INDEX(WIN_X,BS211)+1),IF(BS211=0,IF(AND(MOD(BS$2,4)=0,MOD($A11,2)=0),"·",""),""))))</f>
        <v/>
      </c>
      <c r="BT11" s="1">
        <f>IF($A11=0,INDEX(CHROME_CHAR,1,BT$2+1),IF($A11=39,INDEX(CHROME_CHAR,2,BT$2+1),IF(AND(BT211&gt;=1,BT211&lt;=6),INDEX(ATLAS_CHAR,(BT211-1)*26+$A11-INDEX(WIN_Y,BT211)+1,BT$2-INDEX(WIN_X,BT211)+1),IF(BT211=0,IF(AND(MOD(BT$2,4)=0,MOD($A11,2)=0),"·",""),""))))</f>
        <v/>
      </c>
      <c r="BU11" s="1">
        <f>IF($A11=0,INDEX(CHROME_CHAR,1,BU$2+1),IF($A11=39,INDEX(CHROME_CHAR,2,BU$2+1),IF(AND(BU211&gt;=1,BU211&lt;=6),INDEX(ATLAS_CHAR,(BU211-1)*26+$A11-INDEX(WIN_Y,BU211)+1,BU$2-INDEX(WIN_X,BU211)+1),IF(BU211=0,IF(AND(MOD(BU$2,4)=0,MOD($A11,2)=0),"·",""),""))))</f>
        <v/>
      </c>
      <c r="BV11" s="1">
        <f>IF($A11=0,INDEX(CHROME_CHAR,1,BV$2+1),IF($A11=39,INDEX(CHROME_CHAR,2,BV$2+1),IF(AND(BV211&gt;=1,BV211&lt;=6),INDEX(ATLAS_CHAR,(BV211-1)*26+$A11-INDEX(WIN_Y,BV211)+1,BV$2-INDEX(WIN_X,BV211)+1),IF(BV211=0,IF(AND(MOD(BV$2,4)=0,MOD($A11,2)=0),"·",""),""))))</f>
        <v/>
      </c>
      <c r="BW11" s="1">
        <f>IF($A11=0,INDEX(CHROME_CHAR,1,BW$2+1),IF($A11=39,INDEX(CHROME_CHAR,2,BW$2+1),IF(AND(BW211&gt;=1,BW211&lt;=6),INDEX(ATLAS_CHAR,(BW211-1)*26+$A11-INDEX(WIN_Y,BW211)+1,BW$2-INDEX(WIN_X,BW211)+1),IF(BW211=0,IF(AND(MOD(BW$2,4)=0,MOD($A11,2)=0),"·",""),""))))</f>
        <v/>
      </c>
      <c r="BX11" s="1">
        <f>IF($A11=0,INDEX(CHROME_CHAR,1,BX$2+1),IF($A11=39,INDEX(CHROME_CHAR,2,BX$2+1),IF(AND(BX211&gt;=1,BX211&lt;=6),INDEX(ATLAS_CHAR,(BX211-1)*26+$A11-INDEX(WIN_Y,BX211)+1,BX$2-INDEX(WIN_X,BX211)+1),IF(BX211=0,IF(AND(MOD(BX$2,4)=0,MOD($A11,2)=0),"·",""),""))))</f>
        <v/>
      </c>
      <c r="BY11" s="1">
        <f>IF($A11=0,INDEX(CHROME_CHAR,1,BY$2+1),IF($A11=39,INDEX(CHROME_CHAR,2,BY$2+1),IF(AND(BY211&gt;=1,BY211&lt;=6),INDEX(ATLAS_CHAR,(BY211-1)*26+$A11-INDEX(WIN_Y,BY211)+1,BY$2-INDEX(WIN_X,BY211)+1),IF(BY211=0,IF(AND(MOD(BY$2,4)=0,MOD($A11,2)=0),"·",""),""))))</f>
        <v/>
      </c>
      <c r="BZ11" s="1">
        <f>IF($A11=0,INDEX(CHROME_CHAR,1,BZ$2+1),IF($A11=39,INDEX(CHROME_CHAR,2,BZ$2+1),IF(AND(BZ211&gt;=1,BZ211&lt;=6),INDEX(ATLAS_CHAR,(BZ211-1)*26+$A11-INDEX(WIN_Y,BZ211)+1,BZ$2-INDEX(WIN_X,BZ211)+1),IF(BZ211=0,IF(AND(MOD(BZ$2,4)=0,MOD($A11,2)=0),"·",""),""))))</f>
        <v/>
      </c>
      <c r="CA11" s="1">
        <f>IF($A11=0,INDEX(CHROME_CHAR,1,CA$2+1),IF($A11=39,INDEX(CHROME_CHAR,2,CA$2+1),IF(AND(CA211&gt;=1,CA211&lt;=6),INDEX(ATLAS_CHAR,(CA211-1)*26+$A11-INDEX(WIN_Y,CA211)+1,CA$2-INDEX(WIN_X,CA211)+1),IF(CA211=0,IF(AND(MOD(CA$2,4)=0,MOD($A11,2)=0),"·",""),""))))</f>
        <v/>
      </c>
      <c r="CB11" s="1">
        <f>IF($A11=0,INDEX(CHROME_CHAR,1,CB$2+1),IF($A11=39,INDEX(CHROME_CHAR,2,CB$2+1),IF(AND(CB211&gt;=1,CB211&lt;=6),INDEX(ATLAS_CHAR,(CB211-1)*26+$A11-INDEX(WIN_Y,CB211)+1,CB$2-INDEX(WIN_X,CB211)+1),IF(CB211=0,IF(AND(MOD(CB$2,4)=0,MOD($A11,2)=0),"·",""),""))))</f>
        <v/>
      </c>
      <c r="CC11" s="1">
        <f>IF($A11=0,INDEX(CHROME_CHAR,1,CC$2+1),IF($A11=39,INDEX(CHROME_CHAR,2,CC$2+1),IF(AND(CC211&gt;=1,CC211&lt;=6),INDEX(ATLAS_CHAR,(CC211-1)*26+$A11-INDEX(WIN_Y,CC211)+1,CC$2-INDEX(WIN_X,CC211)+1),IF(CC211=0,IF(AND(MOD(CC$2,4)=0,MOD($A11,2)=0),"·",""),""))))</f>
        <v/>
      </c>
      <c r="CD11" s="1">
        <f>IF($A11=0,INDEX(CHROME_CHAR,1,CD$2+1),IF($A11=39,INDEX(CHROME_CHAR,2,CD$2+1),IF(AND(CD211&gt;=1,CD211&lt;=6),INDEX(ATLAS_CHAR,(CD211-1)*26+$A11-INDEX(WIN_Y,CD211)+1,CD$2-INDEX(WIN_X,CD211)+1),IF(CD211=0,IF(AND(MOD(CD$2,4)=0,MOD($A11,2)=0),"·",""),""))))</f>
        <v/>
      </c>
      <c r="CE11" s="1">
        <f>IF($A11=0,INDEX(CHROME_CHAR,1,CE$2+1),IF($A11=39,INDEX(CHROME_CHAR,2,CE$2+1),IF(AND(CE211&gt;=1,CE211&lt;=6),INDEX(ATLAS_CHAR,(CE211-1)*26+$A11-INDEX(WIN_Y,CE211)+1,CE$2-INDEX(WIN_X,CE211)+1),IF(CE211=0,IF(AND(MOD(CE$2,4)=0,MOD($A11,2)=0),"·",""),""))))</f>
        <v/>
      </c>
      <c r="CF11" s="1">
        <f>IF($A11=0,INDEX(CHROME_CHAR,1,CF$2+1),IF($A11=39,INDEX(CHROME_CHAR,2,CF$2+1),IF(AND(CF211&gt;=1,CF211&lt;=6),INDEX(ATLAS_CHAR,(CF211-1)*26+$A11-INDEX(WIN_Y,CF211)+1,CF$2-INDEX(WIN_X,CF211)+1),IF(CF211=0,IF(AND(MOD(CF$2,4)=0,MOD($A11,2)=0),"·",""),""))))</f>
        <v/>
      </c>
      <c r="CG11" s="1">
        <f>IF($A11=0,INDEX(CHROME_CHAR,1,CG$2+1),IF($A11=39,INDEX(CHROME_CHAR,2,CG$2+1),IF(AND(CG211&gt;=1,CG211&lt;=6),INDEX(ATLAS_CHAR,(CG211-1)*26+$A11-INDEX(WIN_Y,CG211)+1,CG$2-INDEX(WIN_X,CG211)+1),IF(CG211=0,IF(AND(MOD(CG$2,4)=0,MOD($A11,2)=0),"·",""),""))))</f>
        <v/>
      </c>
      <c r="CH11" s="1">
        <f>IF($A11=0,INDEX(CHROME_CHAR,1,CH$2+1),IF($A11=39,INDEX(CHROME_CHAR,2,CH$2+1),IF(AND(CH211&gt;=1,CH211&lt;=6),INDEX(ATLAS_CHAR,(CH211-1)*26+$A11-INDEX(WIN_Y,CH211)+1,CH$2-INDEX(WIN_X,CH211)+1),IF(CH211=0,IF(AND(MOD(CH$2,4)=0,MOD($A11,2)=0),"·",""),""))))</f>
        <v/>
      </c>
      <c r="CI11" s="1">
        <f>IF($A11=0,INDEX(CHROME_CHAR,1,CI$2+1),IF($A11=39,INDEX(CHROME_CHAR,2,CI$2+1),IF(AND(CI211&gt;=1,CI211&lt;=6),INDEX(ATLAS_CHAR,(CI211-1)*26+$A11-INDEX(WIN_Y,CI211)+1,CI$2-INDEX(WIN_X,CI211)+1),IF(CI211=0,IF(AND(MOD(CI$2,4)=0,MOD($A11,2)=0),"·",""),""))))</f>
        <v/>
      </c>
      <c r="CJ11" s="1">
        <f>IF($A11=0,INDEX(CHROME_CHAR,1,CJ$2+1),IF($A11=39,INDEX(CHROME_CHAR,2,CJ$2+1),IF(AND(CJ211&gt;=1,CJ211&lt;=6),INDEX(ATLAS_CHAR,(CJ211-1)*26+$A11-INDEX(WIN_Y,CJ211)+1,CJ$2-INDEX(WIN_X,CJ211)+1),IF(CJ211=0,IF(AND(MOD(CJ$2,4)=0,MOD($A11,2)=0),"·",""),""))))</f>
        <v/>
      </c>
      <c r="CK11" s="1">
        <f>IF($A11=0,INDEX(CHROME_CHAR,1,CK$2+1),IF($A11=39,INDEX(CHROME_CHAR,2,CK$2+1),IF(AND(CK211&gt;=1,CK211&lt;=6),INDEX(ATLAS_CHAR,(CK211-1)*26+$A11-INDEX(WIN_Y,CK211)+1,CK$2-INDEX(WIN_X,CK211)+1),IF(CK211=0,IF(AND(MOD(CK$2,4)=0,MOD($A11,2)=0),"·",""),""))))</f>
        <v/>
      </c>
      <c r="CL11" s="1">
        <f>IF($A11=0,INDEX(CHROME_CHAR,1,CL$2+1),IF($A11=39,INDEX(CHROME_CHAR,2,CL$2+1),IF(AND(CL211&gt;=1,CL211&lt;=6),INDEX(ATLAS_CHAR,(CL211-1)*26+$A11-INDEX(WIN_Y,CL211)+1,CL$2-INDEX(WIN_X,CL211)+1),IF(CL211=0,IF(AND(MOD(CL$2,4)=0,MOD($A11,2)=0),"·",""),""))))</f>
        <v/>
      </c>
      <c r="CM11" s="1">
        <f>IF($A11=0,INDEX(CHROME_CHAR,1,CM$2+1),IF($A11=39,INDEX(CHROME_CHAR,2,CM$2+1),IF(AND(CM211&gt;=1,CM211&lt;=6),INDEX(ATLAS_CHAR,(CM211-1)*26+$A11-INDEX(WIN_Y,CM211)+1,CM$2-INDEX(WIN_X,CM211)+1),IF(CM211=0,IF(AND(MOD(CM$2,4)=0,MOD($A11,2)=0),"·",""),""))))</f>
        <v/>
      </c>
      <c r="CN11" s="1">
        <f>IF($A11=0,INDEX(CHROME_CHAR,1,CN$2+1),IF($A11=39,INDEX(CHROME_CHAR,2,CN$2+1),IF(AND(CN211&gt;=1,CN211&lt;=6),INDEX(ATLAS_CHAR,(CN211-1)*26+$A11-INDEX(WIN_Y,CN211)+1,CN$2-INDEX(WIN_X,CN211)+1),IF(CN211=0,IF(AND(MOD(CN$2,4)=0,MOD($A11,2)=0),"·",""),""))))</f>
        <v/>
      </c>
      <c r="CO11" s="1">
        <f>IF($A11=0,INDEX(CHROME_CHAR,1,CO$2+1),IF($A11=39,INDEX(CHROME_CHAR,2,CO$2+1),IF(AND(CO211&gt;=1,CO211&lt;=6),INDEX(ATLAS_CHAR,(CO211-1)*26+$A11-INDEX(WIN_Y,CO211)+1,CO$2-INDEX(WIN_X,CO211)+1),IF(CO211=0,IF(AND(MOD(CO$2,4)=0,MOD($A11,2)=0),"·",""),""))))</f>
        <v/>
      </c>
      <c r="CP11" s="1">
        <f>IF($A11=0,INDEX(CHROME_CHAR,1,CP$2+1),IF($A11=39,INDEX(CHROME_CHAR,2,CP$2+1),IF(AND(CP211&gt;=1,CP211&lt;=6),INDEX(ATLAS_CHAR,(CP211-1)*26+$A11-INDEX(WIN_Y,CP211)+1,CP$2-INDEX(WIN_X,CP211)+1),IF(CP211=0,IF(AND(MOD(CP$2,4)=0,MOD($A11,2)=0),"·",""),""))))</f>
        <v/>
      </c>
      <c r="CQ11" s="1">
        <f>IF($A11=0,INDEX(CHROME_CHAR,1,CQ$2+1),IF($A11=39,INDEX(CHROME_CHAR,2,CQ$2+1),IF(AND(CQ211&gt;=1,CQ211&lt;=6),INDEX(ATLAS_CHAR,(CQ211-1)*26+$A11-INDEX(WIN_Y,CQ211)+1,CQ$2-INDEX(WIN_X,CQ211)+1),IF(CQ211=0,IF(AND(MOD(CQ$2,4)=0,MOD($A11,2)=0),"·",""),""))))</f>
        <v/>
      </c>
      <c r="CR11" s="1">
        <f>IF($A11=0,INDEX(CHROME_CHAR,1,CR$2+1),IF($A11=39,INDEX(CHROME_CHAR,2,CR$2+1),IF(AND(CR211&gt;=1,CR211&lt;=6),INDEX(ATLAS_CHAR,(CR211-1)*26+$A11-INDEX(WIN_Y,CR211)+1,CR$2-INDEX(WIN_X,CR211)+1),IF(CR211=0,IF(AND(MOD(CR$2,4)=0,MOD($A11,2)=0),"·",""),""))))</f>
        <v/>
      </c>
      <c r="CS11" s="1">
        <f>IF($A11=0,INDEX(CHROME_CHAR,1,CS$2+1),IF($A11=39,INDEX(CHROME_CHAR,2,CS$2+1),IF(AND(CS211&gt;=1,CS211&lt;=6),INDEX(ATLAS_CHAR,(CS211-1)*26+$A11-INDEX(WIN_Y,CS211)+1,CS$2-INDEX(WIN_X,CS211)+1),IF(CS211=0,IF(AND(MOD(CS$2,4)=0,MOD($A11,2)=0),"·",""),""))))</f>
        <v/>
      </c>
      <c r="CT11" s="1">
        <f>IF($A11=0,INDEX(CHROME_CHAR,1,CT$2+1),IF($A11=39,INDEX(CHROME_CHAR,2,CT$2+1),IF(AND(CT211&gt;=1,CT211&lt;=6),INDEX(ATLAS_CHAR,(CT211-1)*26+$A11-INDEX(WIN_Y,CT211)+1,CT$2-INDEX(WIN_X,CT211)+1),IF(CT211=0,IF(AND(MOD(CT$2,4)=0,MOD($A11,2)=0),"·",""),""))))</f>
        <v/>
      </c>
      <c r="CU11" s="1">
        <f>IF($A11=0,INDEX(CHROME_CHAR,1,CU$2+1),IF($A11=39,INDEX(CHROME_CHAR,2,CU$2+1),IF(AND(CU211&gt;=1,CU211&lt;=6),INDEX(ATLAS_CHAR,(CU211-1)*26+$A11-INDEX(WIN_Y,CU211)+1,CU$2-INDEX(WIN_X,CU211)+1),IF(CU211=0,IF(AND(MOD(CU$2,4)=0,MOD($A11,2)=0),"·",""),""))))</f>
        <v/>
      </c>
      <c r="CV11" s="1">
        <f>IF($A11=0,INDEX(CHROME_CHAR,1,CV$2+1),IF($A11=39,INDEX(CHROME_CHAR,2,CV$2+1),IF(AND(CV211&gt;=1,CV211&lt;=6),INDEX(ATLAS_CHAR,(CV211-1)*26+$A11-INDEX(WIN_Y,CV211)+1,CV$2-INDEX(WIN_X,CV211)+1),IF(CV211=0,IF(AND(MOD(CV$2,4)=0,MOD($A11,2)=0),"·",""),""))))</f>
        <v/>
      </c>
      <c r="CW11" s="1">
        <f>IF($A11=0,INDEX(CHROME_CHAR,1,CW$2+1),IF($A11=39,INDEX(CHROME_CHAR,2,CW$2+1),IF(AND(CW211&gt;=1,CW211&lt;=6),INDEX(ATLAS_CHAR,(CW211-1)*26+$A11-INDEX(WIN_Y,CW211)+1,CW$2-INDEX(WIN_X,CW211)+1),IF(CW211=0,IF(AND(MOD(CW$2,4)=0,MOD($A11,2)=0),"·",""),""))))</f>
        <v/>
      </c>
      <c r="CX11" s="1">
        <f>IF($A11=0,INDEX(CHROME_CHAR,1,CX$2+1),IF($A11=39,INDEX(CHROME_CHAR,2,CX$2+1),IF(AND(CX211&gt;=1,CX211&lt;=6),INDEX(ATLAS_CHAR,(CX211-1)*26+$A11-INDEX(WIN_Y,CX211)+1,CX$2-INDEX(WIN_X,CX211)+1),IF(CX211=0,IF(AND(MOD(CX$2,4)=0,MOD($A11,2)=0),"·",""),""))))</f>
        <v/>
      </c>
      <c r="CY11" s="1">
        <f>IF($A11=0,INDEX(CHROME_CHAR,1,CY$2+1),IF($A11=39,INDEX(CHROME_CHAR,2,CY$2+1),IF(AND(CY211&gt;=1,CY211&lt;=6),INDEX(ATLAS_CHAR,(CY211-1)*26+$A11-INDEX(WIN_Y,CY211)+1,CY$2-INDEX(WIN_X,CY211)+1),IF(CY211=0,IF(AND(MOD(CY$2,4)=0,MOD($A11,2)=0),"·",""),""))))</f>
        <v/>
      </c>
      <c r="CZ11" s="1">
        <f>IF($A11=0,INDEX(CHROME_CHAR,1,CZ$2+1),IF($A11=39,INDEX(CHROME_CHAR,2,CZ$2+1),IF(AND(CZ211&gt;=1,CZ211&lt;=6),INDEX(ATLAS_CHAR,(CZ211-1)*26+$A11-INDEX(WIN_Y,CZ211)+1,CZ$2-INDEX(WIN_X,CZ211)+1),IF(CZ211=0,IF(AND(MOD(CZ$2,4)=0,MOD($A11,2)=0),"·",""),""))))</f>
        <v/>
      </c>
      <c r="DA11" s="1">
        <f>IF($A11=0,INDEX(CHROME_CHAR,1,DA$2+1),IF($A11=39,INDEX(CHROME_CHAR,2,DA$2+1),IF(AND(DA211&gt;=1,DA211&lt;=6),INDEX(ATLAS_CHAR,(DA211-1)*26+$A11-INDEX(WIN_Y,DA211)+1,DA$2-INDEX(WIN_X,DA211)+1),IF(DA211=0,IF(AND(MOD(DA$2,4)=0,MOD($A11,2)=0),"·",""),""))))</f>
        <v/>
      </c>
      <c r="DB11" s="1">
        <f>IF($A11=0,INDEX(CHROME_CHAR,1,DB$2+1),IF($A11=39,INDEX(CHROME_CHAR,2,DB$2+1),IF(AND(DB211&gt;=1,DB211&lt;=6),INDEX(ATLAS_CHAR,(DB211-1)*26+$A11-INDEX(WIN_Y,DB211)+1,DB$2-INDEX(WIN_X,DB211)+1),IF(DB211=0,IF(AND(MOD(DB$2,4)=0,MOD($A11,2)=0),"·",""),""))))</f>
        <v/>
      </c>
      <c r="DC11" s="1">
        <f>IF($A11=0,INDEX(CHROME_CHAR,1,DC$2+1),IF($A11=39,INDEX(CHROME_CHAR,2,DC$2+1),IF(AND(DC211&gt;=1,DC211&lt;=6),INDEX(ATLAS_CHAR,(DC211-1)*26+$A11-INDEX(WIN_Y,DC211)+1,DC$2-INDEX(WIN_X,DC211)+1),IF(DC211=0,IF(AND(MOD(DC$2,4)=0,MOD($A11,2)=0),"·",""),""))))</f>
        <v/>
      </c>
      <c r="DD11" s="1">
        <f>IF($A11=0,INDEX(CHROME_CHAR,1,DD$2+1),IF($A11=39,INDEX(CHROME_CHAR,2,DD$2+1),IF(AND(DD211&gt;=1,DD211&lt;=6),INDEX(ATLAS_CHAR,(DD211-1)*26+$A11-INDEX(WIN_Y,DD211)+1,DD$2-INDEX(WIN_X,DD211)+1),IF(DD211=0,IF(AND(MOD(DD$2,4)=0,MOD($A11,2)=0),"·",""),""))))</f>
        <v/>
      </c>
      <c r="DE11" s="1">
        <f>IF($A11=0,INDEX(CHROME_CHAR,1,DE$2+1),IF($A11=39,INDEX(CHROME_CHAR,2,DE$2+1),IF(AND(DE211&gt;=1,DE211&lt;=6),INDEX(ATLAS_CHAR,(DE211-1)*26+$A11-INDEX(WIN_Y,DE211)+1,DE$2-INDEX(WIN_X,DE211)+1),IF(DE211=0,IF(AND(MOD(DE$2,4)=0,MOD($A11,2)=0),"·",""),""))))</f>
        <v/>
      </c>
      <c r="DF11" s="1">
        <f>IF($A11=0,INDEX(CHROME_CHAR,1,DF$2+1),IF($A11=39,INDEX(CHROME_CHAR,2,DF$2+1),IF(AND(DF211&gt;=1,DF211&lt;=6),INDEX(ATLAS_CHAR,(DF211-1)*26+$A11-INDEX(WIN_Y,DF211)+1,DF$2-INDEX(WIN_X,DF211)+1),IF(DF211=0,IF(AND(MOD(DF$2,4)=0,MOD($A11,2)=0),"·",""),""))))</f>
        <v/>
      </c>
      <c r="DG11" s="1">
        <f>IF($A11=0,INDEX(CHROME_CHAR,1,DG$2+1),IF($A11=39,INDEX(CHROME_CHAR,2,DG$2+1),IF(AND(DG211&gt;=1,DG211&lt;=6),INDEX(ATLAS_CHAR,(DG211-1)*26+$A11-INDEX(WIN_Y,DG211)+1,DG$2-INDEX(WIN_X,DG211)+1),IF(DG211=0,IF(AND(MOD(DG$2,4)=0,MOD($A11,2)=0),"·",""),""))))</f>
        <v/>
      </c>
      <c r="DH11" s="1">
        <f>IF($A11=0,INDEX(CHROME_CHAR,1,DH$2+1),IF($A11=39,INDEX(CHROME_CHAR,2,DH$2+1),IF(AND(DH211&gt;=1,DH211&lt;=6),INDEX(ATLAS_CHAR,(DH211-1)*26+$A11-INDEX(WIN_Y,DH211)+1,DH$2-INDEX(WIN_X,DH211)+1),IF(DH211=0,IF(AND(MOD(DH$2,4)=0,MOD($A11,2)=0),"·",""),""))))</f>
        <v/>
      </c>
      <c r="DI11" s="1">
        <f>IF($A11=0,INDEX(CHROME_CHAR,1,DI$2+1),IF($A11=39,INDEX(CHROME_CHAR,2,DI$2+1),IF(AND(DI211&gt;=1,DI211&lt;=6),INDEX(ATLAS_CHAR,(DI211-1)*26+$A11-INDEX(WIN_Y,DI211)+1,DI$2-INDEX(WIN_X,DI211)+1),IF(DI211=0,IF(AND(MOD(DI$2,4)=0,MOD($A11,2)=0),"·",""),""))))</f>
        <v/>
      </c>
      <c r="DJ11" s="1">
        <f>IF($A11=0,INDEX(CHROME_CHAR,1,DJ$2+1),IF($A11=39,INDEX(CHROME_CHAR,2,DJ$2+1),IF(AND(DJ211&gt;=1,DJ211&lt;=6),INDEX(ATLAS_CHAR,(DJ211-1)*26+$A11-INDEX(WIN_Y,DJ211)+1,DJ$2-INDEX(WIN_X,DJ211)+1),IF(DJ211=0,IF(AND(MOD(DJ$2,4)=0,MOD($A11,2)=0),"·",""),""))))</f>
        <v/>
      </c>
      <c r="DK11" s="1">
        <f>IF($A11=0,INDEX(CHROME_CHAR,1,DK$2+1),IF($A11=39,INDEX(CHROME_CHAR,2,DK$2+1),IF(AND(DK211&gt;=1,DK211&lt;=6),INDEX(ATLAS_CHAR,(DK211-1)*26+$A11-INDEX(WIN_Y,DK211)+1,DK$2-INDEX(WIN_X,DK211)+1),IF(DK211=0,IF(AND(MOD(DK$2,4)=0,MOD($A11,2)=0),"·",""),""))))</f>
        <v/>
      </c>
      <c r="DL11" s="1">
        <f>IF($A11=0,INDEX(CHROME_CHAR,1,DL$2+1),IF($A11=39,INDEX(CHROME_CHAR,2,DL$2+1),IF(AND(DL211&gt;=1,DL211&lt;=6),INDEX(ATLAS_CHAR,(DL211-1)*26+$A11-INDEX(WIN_Y,DL211)+1,DL$2-INDEX(WIN_X,DL211)+1),IF(DL211=0,IF(AND(MOD(DL$2,4)=0,MOD($A11,2)=0),"·",""),""))))</f>
        <v/>
      </c>
      <c r="DM11" s="1">
        <f>IF($A11=0,INDEX(CHROME_CHAR,1,DM$2+1),IF($A11=39,INDEX(CHROME_CHAR,2,DM$2+1),IF(AND(DM211&gt;=1,DM211&lt;=6),INDEX(ATLAS_CHAR,(DM211-1)*26+$A11-INDEX(WIN_Y,DM211)+1,DM$2-INDEX(WIN_X,DM211)+1),IF(DM211=0,IF(AND(MOD(DM$2,4)=0,MOD($A11,2)=0),"·",""),""))))</f>
        <v/>
      </c>
      <c r="DN11" s="1">
        <f>IF($A11=0,INDEX(CHROME_CHAR,1,DN$2+1),IF($A11=39,INDEX(CHROME_CHAR,2,DN$2+1),IF(AND(DN211&gt;=1,DN211&lt;=6),INDEX(ATLAS_CHAR,(DN211-1)*26+$A11-INDEX(WIN_Y,DN211)+1,DN$2-INDEX(WIN_X,DN211)+1),IF(DN211=0,IF(AND(MOD(DN$2,4)=0,MOD($A11,2)=0),"·",""),""))))</f>
        <v/>
      </c>
      <c r="DO11" s="1">
        <f>IF($A11=0,INDEX(CHROME_CHAR,1,DO$2+1),IF($A11=39,INDEX(CHROME_CHAR,2,DO$2+1),IF(AND(DO211&gt;=1,DO211&lt;=6),INDEX(ATLAS_CHAR,(DO211-1)*26+$A11-INDEX(WIN_Y,DO211)+1,DO$2-INDEX(WIN_X,DO211)+1),IF(DO211=0,IF(AND(MOD(DO$2,4)=0,MOD($A11,2)=0),"·",""),""))))</f>
        <v/>
      </c>
    </row>
    <row r="12" ht="12.75" customHeight="1">
      <c r="A12" t="n">
        <v>9</v>
      </c>
      <c r="B12" s="1">
        <f>IF($A12=0,INDEX(CHROME_CHAR,1,B$2+1),IF($A12=39,INDEX(CHROME_CHAR,2,B$2+1),IF(AND(B212&gt;=1,B212&lt;=6),INDEX(ATLAS_CHAR,(B212-1)*26+$A12-INDEX(WIN_Y,B212)+1,B$2-INDEX(WIN_X,B212)+1),IF(B212=0,IF(AND(MOD(B$2,4)=0,MOD($A12,2)=0),"·",""),""))))</f>
        <v/>
      </c>
      <c r="C12" s="1">
        <f>IF($A12=0,INDEX(CHROME_CHAR,1,C$2+1),IF($A12=39,INDEX(CHROME_CHAR,2,C$2+1),IF(AND(C212&gt;=1,C212&lt;=6),INDEX(ATLAS_CHAR,(C212-1)*26+$A12-INDEX(WIN_Y,C212)+1,C$2-INDEX(WIN_X,C212)+1),IF(C212=0,IF(AND(MOD(C$2,4)=0,MOD($A12,2)=0),"·",""),""))))</f>
        <v/>
      </c>
      <c r="D12" s="1">
        <f>IF($A12=0,INDEX(CHROME_CHAR,1,D$2+1),IF($A12=39,INDEX(CHROME_CHAR,2,D$2+1),IF(AND(D212&gt;=1,D212&lt;=6),INDEX(ATLAS_CHAR,(D212-1)*26+$A12-INDEX(WIN_Y,D212)+1,D$2-INDEX(WIN_X,D212)+1),IF(D212=0,IF(AND(MOD(D$2,4)=0,MOD($A12,2)=0),"·",""),""))))</f>
        <v/>
      </c>
      <c r="E12" s="1">
        <f>IF($A12=0,INDEX(CHROME_CHAR,1,E$2+1),IF($A12=39,INDEX(CHROME_CHAR,2,E$2+1),IF(AND(E212&gt;=1,E212&lt;=6),INDEX(ATLAS_CHAR,(E212-1)*26+$A12-INDEX(WIN_Y,E212)+1,E$2-INDEX(WIN_X,E212)+1),IF(E212=0,IF(AND(MOD(E$2,4)=0,MOD($A12,2)=0),"·",""),""))))</f>
        <v/>
      </c>
      <c r="F12" s="1">
        <f>IF($A12=0,INDEX(CHROME_CHAR,1,F$2+1),IF($A12=39,INDEX(CHROME_CHAR,2,F$2+1),IF(AND(F212&gt;=1,F212&lt;=6),INDEX(ATLAS_CHAR,(F212-1)*26+$A12-INDEX(WIN_Y,F212)+1,F$2-INDEX(WIN_X,F212)+1),IF(F212=0,IF(AND(MOD(F$2,4)=0,MOD($A12,2)=0),"·",""),""))))</f>
        <v/>
      </c>
      <c r="G12" s="1">
        <f>IF($A12=0,INDEX(CHROME_CHAR,1,G$2+1),IF($A12=39,INDEX(CHROME_CHAR,2,G$2+1),IF(AND(G212&gt;=1,G212&lt;=6),INDEX(ATLAS_CHAR,(G212-1)*26+$A12-INDEX(WIN_Y,G212)+1,G$2-INDEX(WIN_X,G212)+1),IF(G212=0,IF(AND(MOD(G$2,4)=0,MOD($A12,2)=0),"·",""),""))))</f>
        <v/>
      </c>
      <c r="H12" s="1">
        <f>IF($A12=0,INDEX(CHROME_CHAR,1,H$2+1),IF($A12=39,INDEX(CHROME_CHAR,2,H$2+1),IF(AND(H212&gt;=1,H212&lt;=6),INDEX(ATLAS_CHAR,(H212-1)*26+$A12-INDEX(WIN_Y,H212)+1,H$2-INDEX(WIN_X,H212)+1),IF(H212=0,IF(AND(MOD(H$2,4)=0,MOD($A12,2)=0),"·",""),""))))</f>
        <v/>
      </c>
      <c r="I12" s="1">
        <f>IF($A12=0,INDEX(CHROME_CHAR,1,I$2+1),IF($A12=39,INDEX(CHROME_CHAR,2,I$2+1),IF(AND(I212&gt;=1,I212&lt;=6),INDEX(ATLAS_CHAR,(I212-1)*26+$A12-INDEX(WIN_Y,I212)+1,I$2-INDEX(WIN_X,I212)+1),IF(I212=0,IF(AND(MOD(I$2,4)=0,MOD($A12,2)=0),"·",""),""))))</f>
        <v/>
      </c>
      <c r="J12" s="1">
        <f>IF($A12=0,INDEX(CHROME_CHAR,1,J$2+1),IF($A12=39,INDEX(CHROME_CHAR,2,J$2+1),IF(AND(J212&gt;=1,J212&lt;=6),INDEX(ATLAS_CHAR,(J212-1)*26+$A12-INDEX(WIN_Y,J212)+1,J$2-INDEX(WIN_X,J212)+1),IF(J212=0,IF(AND(MOD(J$2,4)=0,MOD($A12,2)=0),"·",""),""))))</f>
        <v/>
      </c>
      <c r="K12" s="1">
        <f>IF($A12=0,INDEX(CHROME_CHAR,1,K$2+1),IF($A12=39,INDEX(CHROME_CHAR,2,K$2+1),IF(AND(K212&gt;=1,K212&lt;=6),INDEX(ATLAS_CHAR,(K212-1)*26+$A12-INDEX(WIN_Y,K212)+1,K$2-INDEX(WIN_X,K212)+1),IF(K212=0,IF(AND(MOD(K$2,4)=0,MOD($A12,2)=0),"·",""),""))))</f>
        <v/>
      </c>
      <c r="L12" s="1">
        <f>IF($A12=0,INDEX(CHROME_CHAR,1,L$2+1),IF($A12=39,INDEX(CHROME_CHAR,2,L$2+1),IF(AND(L212&gt;=1,L212&lt;=6),INDEX(ATLAS_CHAR,(L212-1)*26+$A12-INDEX(WIN_Y,L212)+1,L$2-INDEX(WIN_X,L212)+1),IF(L212=0,IF(AND(MOD(L$2,4)=0,MOD($A12,2)=0),"·",""),""))))</f>
        <v/>
      </c>
      <c r="M12" s="1">
        <f>IF($A12=0,INDEX(CHROME_CHAR,1,M$2+1),IF($A12=39,INDEX(CHROME_CHAR,2,M$2+1),IF(AND(M212&gt;=1,M212&lt;=6),INDEX(ATLAS_CHAR,(M212-1)*26+$A12-INDEX(WIN_Y,M212)+1,M$2-INDEX(WIN_X,M212)+1),IF(M212=0,IF(AND(MOD(M$2,4)=0,MOD($A12,2)=0),"·",""),""))))</f>
        <v/>
      </c>
      <c r="N12" s="1">
        <f>IF($A12=0,INDEX(CHROME_CHAR,1,N$2+1),IF($A12=39,INDEX(CHROME_CHAR,2,N$2+1),IF(AND(N212&gt;=1,N212&lt;=6),INDEX(ATLAS_CHAR,(N212-1)*26+$A12-INDEX(WIN_Y,N212)+1,N$2-INDEX(WIN_X,N212)+1),IF(N212=0,IF(AND(MOD(N$2,4)=0,MOD($A12,2)=0),"·",""),""))))</f>
        <v/>
      </c>
      <c r="O12" s="1">
        <f>IF($A12=0,INDEX(CHROME_CHAR,1,O$2+1),IF($A12=39,INDEX(CHROME_CHAR,2,O$2+1),IF(AND(O212&gt;=1,O212&lt;=6),INDEX(ATLAS_CHAR,(O212-1)*26+$A12-INDEX(WIN_Y,O212)+1,O$2-INDEX(WIN_X,O212)+1),IF(O212=0,IF(AND(MOD(O$2,4)=0,MOD($A12,2)=0),"·",""),""))))</f>
        <v/>
      </c>
      <c r="P12" s="1">
        <f>IF($A12=0,INDEX(CHROME_CHAR,1,P$2+1),IF($A12=39,INDEX(CHROME_CHAR,2,P$2+1),IF(AND(P212&gt;=1,P212&lt;=6),INDEX(ATLAS_CHAR,(P212-1)*26+$A12-INDEX(WIN_Y,P212)+1,P$2-INDEX(WIN_X,P212)+1),IF(P212=0,IF(AND(MOD(P$2,4)=0,MOD($A12,2)=0),"·",""),""))))</f>
        <v/>
      </c>
      <c r="Q12" s="1">
        <f>IF($A12=0,INDEX(CHROME_CHAR,1,Q$2+1),IF($A12=39,INDEX(CHROME_CHAR,2,Q$2+1),IF(AND(Q212&gt;=1,Q212&lt;=6),INDEX(ATLAS_CHAR,(Q212-1)*26+$A12-INDEX(WIN_Y,Q212)+1,Q$2-INDEX(WIN_X,Q212)+1),IF(Q212=0,IF(AND(MOD(Q$2,4)=0,MOD($A12,2)=0),"·",""),""))))</f>
        <v/>
      </c>
      <c r="R12" s="1">
        <f>IF($A12=0,INDEX(CHROME_CHAR,1,R$2+1),IF($A12=39,INDEX(CHROME_CHAR,2,R$2+1),IF(AND(R212&gt;=1,R212&lt;=6),INDEX(ATLAS_CHAR,(R212-1)*26+$A12-INDEX(WIN_Y,R212)+1,R$2-INDEX(WIN_X,R212)+1),IF(R212=0,IF(AND(MOD(R$2,4)=0,MOD($A12,2)=0),"·",""),""))))</f>
        <v/>
      </c>
      <c r="S12" s="1">
        <f>IF($A12=0,INDEX(CHROME_CHAR,1,S$2+1),IF($A12=39,INDEX(CHROME_CHAR,2,S$2+1),IF(AND(S212&gt;=1,S212&lt;=6),INDEX(ATLAS_CHAR,(S212-1)*26+$A12-INDEX(WIN_Y,S212)+1,S$2-INDEX(WIN_X,S212)+1),IF(S212=0,IF(AND(MOD(S$2,4)=0,MOD($A12,2)=0),"·",""),""))))</f>
        <v/>
      </c>
      <c r="T12" s="1">
        <f>IF($A12=0,INDEX(CHROME_CHAR,1,T$2+1),IF($A12=39,INDEX(CHROME_CHAR,2,T$2+1),IF(AND(T212&gt;=1,T212&lt;=6),INDEX(ATLAS_CHAR,(T212-1)*26+$A12-INDEX(WIN_Y,T212)+1,T$2-INDEX(WIN_X,T212)+1),IF(T212=0,IF(AND(MOD(T$2,4)=0,MOD($A12,2)=0),"·",""),""))))</f>
        <v/>
      </c>
      <c r="U12" s="1">
        <f>IF($A12=0,INDEX(CHROME_CHAR,1,U$2+1),IF($A12=39,INDEX(CHROME_CHAR,2,U$2+1),IF(AND(U212&gt;=1,U212&lt;=6),INDEX(ATLAS_CHAR,(U212-1)*26+$A12-INDEX(WIN_Y,U212)+1,U$2-INDEX(WIN_X,U212)+1),IF(U212=0,IF(AND(MOD(U$2,4)=0,MOD($A12,2)=0),"·",""),""))))</f>
        <v/>
      </c>
      <c r="V12" s="1">
        <f>IF($A12=0,INDEX(CHROME_CHAR,1,V$2+1),IF($A12=39,INDEX(CHROME_CHAR,2,V$2+1),IF(AND(V212&gt;=1,V212&lt;=6),INDEX(ATLAS_CHAR,(V212-1)*26+$A12-INDEX(WIN_Y,V212)+1,V$2-INDEX(WIN_X,V212)+1),IF(V212=0,IF(AND(MOD(V$2,4)=0,MOD($A12,2)=0),"·",""),""))))</f>
        <v/>
      </c>
      <c r="W12" s="1">
        <f>IF($A12=0,INDEX(CHROME_CHAR,1,W$2+1),IF($A12=39,INDEX(CHROME_CHAR,2,W$2+1),IF(AND(W212&gt;=1,W212&lt;=6),INDEX(ATLAS_CHAR,(W212-1)*26+$A12-INDEX(WIN_Y,W212)+1,W$2-INDEX(WIN_X,W212)+1),IF(W212=0,IF(AND(MOD(W$2,4)=0,MOD($A12,2)=0),"·",""),""))))</f>
        <v/>
      </c>
      <c r="X12" s="1">
        <f>IF($A12=0,INDEX(CHROME_CHAR,1,X$2+1),IF($A12=39,INDEX(CHROME_CHAR,2,X$2+1),IF(AND(X212&gt;=1,X212&lt;=6),INDEX(ATLAS_CHAR,(X212-1)*26+$A12-INDEX(WIN_Y,X212)+1,X$2-INDEX(WIN_X,X212)+1),IF(X212=0,IF(AND(MOD(X$2,4)=0,MOD($A12,2)=0),"·",""),""))))</f>
        <v/>
      </c>
      <c r="Y12" s="1">
        <f>IF($A12=0,INDEX(CHROME_CHAR,1,Y$2+1),IF($A12=39,INDEX(CHROME_CHAR,2,Y$2+1),IF(AND(Y212&gt;=1,Y212&lt;=6),INDEX(ATLAS_CHAR,(Y212-1)*26+$A12-INDEX(WIN_Y,Y212)+1,Y$2-INDEX(WIN_X,Y212)+1),IF(Y212=0,IF(AND(MOD(Y$2,4)=0,MOD($A12,2)=0),"·",""),""))))</f>
        <v/>
      </c>
      <c r="Z12" s="1">
        <f>IF($A12=0,INDEX(CHROME_CHAR,1,Z$2+1),IF($A12=39,INDEX(CHROME_CHAR,2,Z$2+1),IF(AND(Z212&gt;=1,Z212&lt;=6),INDEX(ATLAS_CHAR,(Z212-1)*26+$A12-INDEX(WIN_Y,Z212)+1,Z$2-INDEX(WIN_X,Z212)+1),IF(Z212=0,IF(AND(MOD(Z$2,4)=0,MOD($A12,2)=0),"·",""),""))))</f>
        <v/>
      </c>
      <c r="AA12" s="1">
        <f>IF($A12=0,INDEX(CHROME_CHAR,1,AA$2+1),IF($A12=39,INDEX(CHROME_CHAR,2,AA$2+1),IF(AND(AA212&gt;=1,AA212&lt;=6),INDEX(ATLAS_CHAR,(AA212-1)*26+$A12-INDEX(WIN_Y,AA212)+1,AA$2-INDEX(WIN_X,AA212)+1),IF(AA212=0,IF(AND(MOD(AA$2,4)=0,MOD($A12,2)=0),"·",""),""))))</f>
        <v/>
      </c>
      <c r="AB12" s="1">
        <f>IF($A12=0,INDEX(CHROME_CHAR,1,AB$2+1),IF($A12=39,INDEX(CHROME_CHAR,2,AB$2+1),IF(AND(AB212&gt;=1,AB212&lt;=6),INDEX(ATLAS_CHAR,(AB212-1)*26+$A12-INDEX(WIN_Y,AB212)+1,AB$2-INDEX(WIN_X,AB212)+1),IF(AB212=0,IF(AND(MOD(AB$2,4)=0,MOD($A12,2)=0),"·",""),""))))</f>
        <v/>
      </c>
      <c r="AC12" s="1">
        <f>IF($A12=0,INDEX(CHROME_CHAR,1,AC$2+1),IF($A12=39,INDEX(CHROME_CHAR,2,AC$2+1),IF(AND(AC212&gt;=1,AC212&lt;=6),INDEX(ATLAS_CHAR,(AC212-1)*26+$A12-INDEX(WIN_Y,AC212)+1,AC$2-INDEX(WIN_X,AC212)+1),IF(AC212=0,IF(AND(MOD(AC$2,4)=0,MOD($A12,2)=0),"·",""),""))))</f>
        <v/>
      </c>
      <c r="AD12" s="1">
        <f>IF($A12=0,INDEX(CHROME_CHAR,1,AD$2+1),IF($A12=39,INDEX(CHROME_CHAR,2,AD$2+1),IF(AND(AD212&gt;=1,AD212&lt;=6),INDEX(ATLAS_CHAR,(AD212-1)*26+$A12-INDEX(WIN_Y,AD212)+1,AD$2-INDEX(WIN_X,AD212)+1),IF(AD212=0,IF(AND(MOD(AD$2,4)=0,MOD($A12,2)=0),"·",""),""))))</f>
        <v/>
      </c>
      <c r="AE12" s="1">
        <f>IF($A12=0,INDEX(CHROME_CHAR,1,AE$2+1),IF($A12=39,INDEX(CHROME_CHAR,2,AE$2+1),IF(AND(AE212&gt;=1,AE212&lt;=6),INDEX(ATLAS_CHAR,(AE212-1)*26+$A12-INDEX(WIN_Y,AE212)+1,AE$2-INDEX(WIN_X,AE212)+1),IF(AE212=0,IF(AND(MOD(AE$2,4)=0,MOD($A12,2)=0),"·",""),""))))</f>
        <v/>
      </c>
      <c r="AF12" s="1">
        <f>IF($A12=0,INDEX(CHROME_CHAR,1,AF$2+1),IF($A12=39,INDEX(CHROME_CHAR,2,AF$2+1),IF(AND(AF212&gt;=1,AF212&lt;=6),INDEX(ATLAS_CHAR,(AF212-1)*26+$A12-INDEX(WIN_Y,AF212)+1,AF$2-INDEX(WIN_X,AF212)+1),IF(AF212=0,IF(AND(MOD(AF$2,4)=0,MOD($A12,2)=0),"·",""),""))))</f>
        <v/>
      </c>
      <c r="AG12" s="1">
        <f>IF($A12=0,INDEX(CHROME_CHAR,1,AG$2+1),IF($A12=39,INDEX(CHROME_CHAR,2,AG$2+1),IF(AND(AG212&gt;=1,AG212&lt;=6),INDEX(ATLAS_CHAR,(AG212-1)*26+$A12-INDEX(WIN_Y,AG212)+1,AG$2-INDEX(WIN_X,AG212)+1),IF(AG212=0,IF(AND(MOD(AG$2,4)=0,MOD($A12,2)=0),"·",""),""))))</f>
        <v/>
      </c>
      <c r="AH12" s="1">
        <f>IF($A12=0,INDEX(CHROME_CHAR,1,AH$2+1),IF($A12=39,INDEX(CHROME_CHAR,2,AH$2+1),IF(AND(AH212&gt;=1,AH212&lt;=6),INDEX(ATLAS_CHAR,(AH212-1)*26+$A12-INDEX(WIN_Y,AH212)+1,AH$2-INDEX(WIN_X,AH212)+1),IF(AH212=0,IF(AND(MOD(AH$2,4)=0,MOD($A12,2)=0),"·",""),""))))</f>
        <v/>
      </c>
      <c r="AI12" s="1">
        <f>IF($A12=0,INDEX(CHROME_CHAR,1,AI$2+1),IF($A12=39,INDEX(CHROME_CHAR,2,AI$2+1),IF(AND(AI212&gt;=1,AI212&lt;=6),INDEX(ATLAS_CHAR,(AI212-1)*26+$A12-INDEX(WIN_Y,AI212)+1,AI$2-INDEX(WIN_X,AI212)+1),IF(AI212=0,IF(AND(MOD(AI$2,4)=0,MOD($A12,2)=0),"·",""),""))))</f>
        <v/>
      </c>
      <c r="AJ12" s="1">
        <f>IF($A12=0,INDEX(CHROME_CHAR,1,AJ$2+1),IF($A12=39,INDEX(CHROME_CHAR,2,AJ$2+1),IF(AND(AJ212&gt;=1,AJ212&lt;=6),INDEX(ATLAS_CHAR,(AJ212-1)*26+$A12-INDEX(WIN_Y,AJ212)+1,AJ$2-INDEX(WIN_X,AJ212)+1),IF(AJ212=0,IF(AND(MOD(AJ$2,4)=0,MOD($A12,2)=0),"·",""),""))))</f>
        <v/>
      </c>
      <c r="AK12" s="1">
        <f>IF($A12=0,INDEX(CHROME_CHAR,1,AK$2+1),IF($A12=39,INDEX(CHROME_CHAR,2,AK$2+1),IF(AND(AK212&gt;=1,AK212&lt;=6),INDEX(ATLAS_CHAR,(AK212-1)*26+$A12-INDEX(WIN_Y,AK212)+1,AK$2-INDEX(WIN_X,AK212)+1),IF(AK212=0,IF(AND(MOD(AK$2,4)=0,MOD($A12,2)=0),"·",""),""))))</f>
        <v/>
      </c>
      <c r="AL12" s="1">
        <f>IF($A12=0,INDEX(CHROME_CHAR,1,AL$2+1),IF($A12=39,INDEX(CHROME_CHAR,2,AL$2+1),IF(AND(AL212&gt;=1,AL212&lt;=6),INDEX(ATLAS_CHAR,(AL212-1)*26+$A12-INDEX(WIN_Y,AL212)+1,AL$2-INDEX(WIN_X,AL212)+1),IF(AL212=0,IF(AND(MOD(AL$2,4)=0,MOD($A12,2)=0),"·",""),""))))</f>
        <v/>
      </c>
      <c r="AM12" s="1">
        <f>IF($A12=0,INDEX(CHROME_CHAR,1,AM$2+1),IF($A12=39,INDEX(CHROME_CHAR,2,AM$2+1),IF(AND(AM212&gt;=1,AM212&lt;=6),INDEX(ATLAS_CHAR,(AM212-1)*26+$A12-INDEX(WIN_Y,AM212)+1,AM$2-INDEX(WIN_X,AM212)+1),IF(AM212=0,IF(AND(MOD(AM$2,4)=0,MOD($A12,2)=0),"·",""),""))))</f>
        <v/>
      </c>
      <c r="AN12" s="1">
        <f>IF($A12=0,INDEX(CHROME_CHAR,1,AN$2+1),IF($A12=39,INDEX(CHROME_CHAR,2,AN$2+1),IF(AND(AN212&gt;=1,AN212&lt;=6),INDEX(ATLAS_CHAR,(AN212-1)*26+$A12-INDEX(WIN_Y,AN212)+1,AN$2-INDEX(WIN_X,AN212)+1),IF(AN212=0,IF(AND(MOD(AN$2,4)=0,MOD($A12,2)=0),"·",""),""))))</f>
        <v/>
      </c>
      <c r="AO12" s="1">
        <f>IF($A12=0,INDEX(CHROME_CHAR,1,AO$2+1),IF($A12=39,INDEX(CHROME_CHAR,2,AO$2+1),IF(AND(AO212&gt;=1,AO212&lt;=6),INDEX(ATLAS_CHAR,(AO212-1)*26+$A12-INDEX(WIN_Y,AO212)+1,AO$2-INDEX(WIN_X,AO212)+1),IF(AO212=0,IF(AND(MOD(AO$2,4)=0,MOD($A12,2)=0),"·",""),""))))</f>
        <v/>
      </c>
      <c r="AP12" s="1">
        <f>IF($A12=0,INDEX(CHROME_CHAR,1,AP$2+1),IF($A12=39,INDEX(CHROME_CHAR,2,AP$2+1),IF(AND(AP212&gt;=1,AP212&lt;=6),INDEX(ATLAS_CHAR,(AP212-1)*26+$A12-INDEX(WIN_Y,AP212)+1,AP$2-INDEX(WIN_X,AP212)+1),IF(AP212=0,IF(AND(MOD(AP$2,4)=0,MOD($A12,2)=0),"·",""),""))))</f>
        <v/>
      </c>
      <c r="AQ12" s="1">
        <f>IF($A12=0,INDEX(CHROME_CHAR,1,AQ$2+1),IF($A12=39,INDEX(CHROME_CHAR,2,AQ$2+1),IF(AND(AQ212&gt;=1,AQ212&lt;=6),INDEX(ATLAS_CHAR,(AQ212-1)*26+$A12-INDEX(WIN_Y,AQ212)+1,AQ$2-INDEX(WIN_X,AQ212)+1),IF(AQ212=0,IF(AND(MOD(AQ$2,4)=0,MOD($A12,2)=0),"·",""),""))))</f>
        <v/>
      </c>
      <c r="AR12" s="1">
        <f>IF($A12=0,INDEX(CHROME_CHAR,1,AR$2+1),IF($A12=39,INDEX(CHROME_CHAR,2,AR$2+1),IF(AND(AR212&gt;=1,AR212&lt;=6),INDEX(ATLAS_CHAR,(AR212-1)*26+$A12-INDEX(WIN_Y,AR212)+1,AR$2-INDEX(WIN_X,AR212)+1),IF(AR212=0,IF(AND(MOD(AR$2,4)=0,MOD($A12,2)=0),"·",""),""))))</f>
        <v/>
      </c>
      <c r="AS12" s="1">
        <f>IF($A12=0,INDEX(CHROME_CHAR,1,AS$2+1),IF($A12=39,INDEX(CHROME_CHAR,2,AS$2+1),IF(AND(AS212&gt;=1,AS212&lt;=6),INDEX(ATLAS_CHAR,(AS212-1)*26+$A12-INDEX(WIN_Y,AS212)+1,AS$2-INDEX(WIN_X,AS212)+1),IF(AS212=0,IF(AND(MOD(AS$2,4)=0,MOD($A12,2)=0),"·",""),""))))</f>
        <v/>
      </c>
      <c r="AT12" s="1">
        <f>IF($A12=0,INDEX(CHROME_CHAR,1,AT$2+1),IF($A12=39,INDEX(CHROME_CHAR,2,AT$2+1),IF(AND(AT212&gt;=1,AT212&lt;=6),INDEX(ATLAS_CHAR,(AT212-1)*26+$A12-INDEX(WIN_Y,AT212)+1,AT$2-INDEX(WIN_X,AT212)+1),IF(AT212=0,IF(AND(MOD(AT$2,4)=0,MOD($A12,2)=0),"·",""),""))))</f>
        <v/>
      </c>
      <c r="AU12" s="1">
        <f>IF($A12=0,INDEX(CHROME_CHAR,1,AU$2+1),IF($A12=39,INDEX(CHROME_CHAR,2,AU$2+1),IF(AND(AU212&gt;=1,AU212&lt;=6),INDEX(ATLAS_CHAR,(AU212-1)*26+$A12-INDEX(WIN_Y,AU212)+1,AU$2-INDEX(WIN_X,AU212)+1),IF(AU212=0,IF(AND(MOD(AU$2,4)=0,MOD($A12,2)=0),"·",""),""))))</f>
        <v/>
      </c>
      <c r="AV12" s="1">
        <f>IF($A12=0,INDEX(CHROME_CHAR,1,AV$2+1),IF($A12=39,INDEX(CHROME_CHAR,2,AV$2+1),IF(AND(AV212&gt;=1,AV212&lt;=6),INDEX(ATLAS_CHAR,(AV212-1)*26+$A12-INDEX(WIN_Y,AV212)+1,AV$2-INDEX(WIN_X,AV212)+1),IF(AV212=0,IF(AND(MOD(AV$2,4)=0,MOD($A12,2)=0),"·",""),""))))</f>
        <v/>
      </c>
      <c r="AW12" s="1">
        <f>IF($A12=0,INDEX(CHROME_CHAR,1,AW$2+1),IF($A12=39,INDEX(CHROME_CHAR,2,AW$2+1),IF(AND(AW212&gt;=1,AW212&lt;=6),INDEX(ATLAS_CHAR,(AW212-1)*26+$A12-INDEX(WIN_Y,AW212)+1,AW$2-INDEX(WIN_X,AW212)+1),IF(AW212=0,IF(AND(MOD(AW$2,4)=0,MOD($A12,2)=0),"·",""),""))))</f>
        <v/>
      </c>
      <c r="AX12" s="1">
        <f>IF($A12=0,INDEX(CHROME_CHAR,1,AX$2+1),IF($A12=39,INDEX(CHROME_CHAR,2,AX$2+1),IF(AND(AX212&gt;=1,AX212&lt;=6),INDEX(ATLAS_CHAR,(AX212-1)*26+$A12-INDEX(WIN_Y,AX212)+1,AX$2-INDEX(WIN_X,AX212)+1),IF(AX212=0,IF(AND(MOD(AX$2,4)=0,MOD($A12,2)=0),"·",""),""))))</f>
        <v/>
      </c>
      <c r="AY12" s="1">
        <f>IF($A12=0,INDEX(CHROME_CHAR,1,AY$2+1),IF($A12=39,INDEX(CHROME_CHAR,2,AY$2+1),IF(AND(AY212&gt;=1,AY212&lt;=6),INDEX(ATLAS_CHAR,(AY212-1)*26+$A12-INDEX(WIN_Y,AY212)+1,AY$2-INDEX(WIN_X,AY212)+1),IF(AY212=0,IF(AND(MOD(AY$2,4)=0,MOD($A12,2)=0),"·",""),""))))</f>
        <v/>
      </c>
      <c r="AZ12" s="1">
        <f>IF($A12=0,INDEX(CHROME_CHAR,1,AZ$2+1),IF($A12=39,INDEX(CHROME_CHAR,2,AZ$2+1),IF(AND(AZ212&gt;=1,AZ212&lt;=6),INDEX(ATLAS_CHAR,(AZ212-1)*26+$A12-INDEX(WIN_Y,AZ212)+1,AZ$2-INDEX(WIN_X,AZ212)+1),IF(AZ212=0,IF(AND(MOD(AZ$2,4)=0,MOD($A12,2)=0),"·",""),""))))</f>
        <v/>
      </c>
      <c r="BA12" s="1">
        <f>IF($A12=0,INDEX(CHROME_CHAR,1,BA$2+1),IF($A12=39,INDEX(CHROME_CHAR,2,BA$2+1),IF(AND(BA212&gt;=1,BA212&lt;=6),INDEX(ATLAS_CHAR,(BA212-1)*26+$A12-INDEX(WIN_Y,BA212)+1,BA$2-INDEX(WIN_X,BA212)+1),IF(BA212=0,IF(AND(MOD(BA$2,4)=0,MOD($A12,2)=0),"·",""),""))))</f>
        <v/>
      </c>
      <c r="BB12" s="1">
        <f>IF($A12=0,INDEX(CHROME_CHAR,1,BB$2+1),IF($A12=39,INDEX(CHROME_CHAR,2,BB$2+1),IF(AND(BB212&gt;=1,BB212&lt;=6),INDEX(ATLAS_CHAR,(BB212-1)*26+$A12-INDEX(WIN_Y,BB212)+1,BB$2-INDEX(WIN_X,BB212)+1),IF(BB212=0,IF(AND(MOD(BB$2,4)=0,MOD($A12,2)=0),"·",""),""))))</f>
        <v/>
      </c>
      <c r="BC12" s="1">
        <f>IF($A12=0,INDEX(CHROME_CHAR,1,BC$2+1),IF($A12=39,INDEX(CHROME_CHAR,2,BC$2+1),IF(AND(BC212&gt;=1,BC212&lt;=6),INDEX(ATLAS_CHAR,(BC212-1)*26+$A12-INDEX(WIN_Y,BC212)+1,BC$2-INDEX(WIN_X,BC212)+1),IF(BC212=0,IF(AND(MOD(BC$2,4)=0,MOD($A12,2)=0),"·",""),""))))</f>
        <v/>
      </c>
      <c r="BD12" s="1">
        <f>IF($A12=0,INDEX(CHROME_CHAR,1,BD$2+1),IF($A12=39,INDEX(CHROME_CHAR,2,BD$2+1),IF(AND(BD212&gt;=1,BD212&lt;=6),INDEX(ATLAS_CHAR,(BD212-1)*26+$A12-INDEX(WIN_Y,BD212)+1,BD$2-INDEX(WIN_X,BD212)+1),IF(BD212=0,IF(AND(MOD(BD$2,4)=0,MOD($A12,2)=0),"·",""),""))))</f>
        <v/>
      </c>
      <c r="BE12" s="1">
        <f>IF($A12=0,INDEX(CHROME_CHAR,1,BE$2+1),IF($A12=39,INDEX(CHROME_CHAR,2,BE$2+1),IF(AND(BE212&gt;=1,BE212&lt;=6),INDEX(ATLAS_CHAR,(BE212-1)*26+$A12-INDEX(WIN_Y,BE212)+1,BE$2-INDEX(WIN_X,BE212)+1),IF(BE212=0,IF(AND(MOD(BE$2,4)=0,MOD($A12,2)=0),"·",""),""))))</f>
        <v/>
      </c>
      <c r="BF12" s="1">
        <f>IF($A12=0,INDEX(CHROME_CHAR,1,BF$2+1),IF($A12=39,INDEX(CHROME_CHAR,2,BF$2+1),IF(AND(BF212&gt;=1,BF212&lt;=6),INDEX(ATLAS_CHAR,(BF212-1)*26+$A12-INDEX(WIN_Y,BF212)+1,BF$2-INDEX(WIN_X,BF212)+1),IF(BF212=0,IF(AND(MOD(BF$2,4)=0,MOD($A12,2)=0),"·",""),""))))</f>
        <v/>
      </c>
      <c r="BG12" s="1">
        <f>IF($A12=0,INDEX(CHROME_CHAR,1,BG$2+1),IF($A12=39,INDEX(CHROME_CHAR,2,BG$2+1),IF(AND(BG212&gt;=1,BG212&lt;=6),INDEX(ATLAS_CHAR,(BG212-1)*26+$A12-INDEX(WIN_Y,BG212)+1,BG$2-INDEX(WIN_X,BG212)+1),IF(BG212=0,IF(AND(MOD(BG$2,4)=0,MOD($A12,2)=0),"·",""),""))))</f>
        <v/>
      </c>
      <c r="BH12" s="1">
        <f>IF($A12=0,INDEX(CHROME_CHAR,1,BH$2+1),IF($A12=39,INDEX(CHROME_CHAR,2,BH$2+1),IF(AND(BH212&gt;=1,BH212&lt;=6),INDEX(ATLAS_CHAR,(BH212-1)*26+$A12-INDEX(WIN_Y,BH212)+1,BH$2-INDEX(WIN_X,BH212)+1),IF(BH212=0,IF(AND(MOD(BH$2,4)=0,MOD($A12,2)=0),"·",""),""))))</f>
        <v/>
      </c>
      <c r="BI12" s="1">
        <f>IF($A12=0,INDEX(CHROME_CHAR,1,BI$2+1),IF($A12=39,INDEX(CHROME_CHAR,2,BI$2+1),IF(AND(BI212&gt;=1,BI212&lt;=6),INDEX(ATLAS_CHAR,(BI212-1)*26+$A12-INDEX(WIN_Y,BI212)+1,BI$2-INDEX(WIN_X,BI212)+1),IF(BI212=0,IF(AND(MOD(BI$2,4)=0,MOD($A12,2)=0),"·",""),""))))</f>
        <v/>
      </c>
      <c r="BJ12" s="1">
        <f>IF($A12=0,INDEX(CHROME_CHAR,1,BJ$2+1),IF($A12=39,INDEX(CHROME_CHAR,2,BJ$2+1),IF(AND(BJ212&gt;=1,BJ212&lt;=6),INDEX(ATLAS_CHAR,(BJ212-1)*26+$A12-INDEX(WIN_Y,BJ212)+1,BJ$2-INDEX(WIN_X,BJ212)+1),IF(BJ212=0,IF(AND(MOD(BJ$2,4)=0,MOD($A12,2)=0),"·",""),""))))</f>
        <v/>
      </c>
      <c r="BK12" s="1">
        <f>IF($A12=0,INDEX(CHROME_CHAR,1,BK$2+1),IF($A12=39,INDEX(CHROME_CHAR,2,BK$2+1),IF(AND(BK212&gt;=1,BK212&lt;=6),INDEX(ATLAS_CHAR,(BK212-1)*26+$A12-INDEX(WIN_Y,BK212)+1,BK$2-INDEX(WIN_X,BK212)+1),IF(BK212=0,IF(AND(MOD(BK$2,4)=0,MOD($A12,2)=0),"·",""),""))))</f>
        <v/>
      </c>
      <c r="BL12" s="1">
        <f>IF($A12=0,INDEX(CHROME_CHAR,1,BL$2+1),IF($A12=39,INDEX(CHROME_CHAR,2,BL$2+1),IF(AND(BL212&gt;=1,BL212&lt;=6),INDEX(ATLAS_CHAR,(BL212-1)*26+$A12-INDEX(WIN_Y,BL212)+1,BL$2-INDEX(WIN_X,BL212)+1),IF(BL212=0,IF(AND(MOD(BL$2,4)=0,MOD($A12,2)=0),"·",""),""))))</f>
        <v/>
      </c>
      <c r="BM12" s="1">
        <f>IF($A12=0,INDEX(CHROME_CHAR,1,BM$2+1),IF($A12=39,INDEX(CHROME_CHAR,2,BM$2+1),IF(AND(BM212&gt;=1,BM212&lt;=6),INDEX(ATLAS_CHAR,(BM212-1)*26+$A12-INDEX(WIN_Y,BM212)+1,BM$2-INDEX(WIN_X,BM212)+1),IF(BM212=0,IF(AND(MOD(BM$2,4)=0,MOD($A12,2)=0),"·",""),""))))</f>
        <v/>
      </c>
      <c r="BN12" s="1">
        <f>IF($A12=0,INDEX(CHROME_CHAR,1,BN$2+1),IF($A12=39,INDEX(CHROME_CHAR,2,BN$2+1),IF(AND(BN212&gt;=1,BN212&lt;=6),INDEX(ATLAS_CHAR,(BN212-1)*26+$A12-INDEX(WIN_Y,BN212)+1,BN$2-INDEX(WIN_X,BN212)+1),IF(BN212=0,IF(AND(MOD(BN$2,4)=0,MOD($A12,2)=0),"·",""),""))))</f>
        <v/>
      </c>
      <c r="BO12" s="1">
        <f>IF($A12=0,INDEX(CHROME_CHAR,1,BO$2+1),IF($A12=39,INDEX(CHROME_CHAR,2,BO$2+1),IF(AND(BO212&gt;=1,BO212&lt;=6),INDEX(ATLAS_CHAR,(BO212-1)*26+$A12-INDEX(WIN_Y,BO212)+1,BO$2-INDEX(WIN_X,BO212)+1),IF(BO212=0,IF(AND(MOD(BO$2,4)=0,MOD($A12,2)=0),"·",""),""))))</f>
        <v/>
      </c>
      <c r="BP12" s="1">
        <f>IF($A12=0,INDEX(CHROME_CHAR,1,BP$2+1),IF($A12=39,INDEX(CHROME_CHAR,2,BP$2+1),IF(AND(BP212&gt;=1,BP212&lt;=6),INDEX(ATLAS_CHAR,(BP212-1)*26+$A12-INDEX(WIN_Y,BP212)+1,BP$2-INDEX(WIN_X,BP212)+1),IF(BP212=0,IF(AND(MOD(BP$2,4)=0,MOD($A12,2)=0),"·",""),""))))</f>
        <v/>
      </c>
      <c r="BQ12" s="1">
        <f>IF($A12=0,INDEX(CHROME_CHAR,1,BQ$2+1),IF($A12=39,INDEX(CHROME_CHAR,2,BQ$2+1),IF(AND(BQ212&gt;=1,BQ212&lt;=6),INDEX(ATLAS_CHAR,(BQ212-1)*26+$A12-INDEX(WIN_Y,BQ212)+1,BQ$2-INDEX(WIN_X,BQ212)+1),IF(BQ212=0,IF(AND(MOD(BQ$2,4)=0,MOD($A12,2)=0),"·",""),""))))</f>
        <v/>
      </c>
      <c r="BR12" s="1">
        <f>IF($A12=0,INDEX(CHROME_CHAR,1,BR$2+1),IF($A12=39,INDEX(CHROME_CHAR,2,BR$2+1),IF(AND(BR212&gt;=1,BR212&lt;=6),INDEX(ATLAS_CHAR,(BR212-1)*26+$A12-INDEX(WIN_Y,BR212)+1,BR$2-INDEX(WIN_X,BR212)+1),IF(BR212=0,IF(AND(MOD(BR$2,4)=0,MOD($A12,2)=0),"·",""),""))))</f>
        <v/>
      </c>
      <c r="BS12" s="1">
        <f>IF($A12=0,INDEX(CHROME_CHAR,1,BS$2+1),IF($A12=39,INDEX(CHROME_CHAR,2,BS$2+1),IF(AND(BS212&gt;=1,BS212&lt;=6),INDEX(ATLAS_CHAR,(BS212-1)*26+$A12-INDEX(WIN_Y,BS212)+1,BS$2-INDEX(WIN_X,BS212)+1),IF(BS212=0,IF(AND(MOD(BS$2,4)=0,MOD($A12,2)=0),"·",""),""))))</f>
        <v/>
      </c>
      <c r="BT12" s="1">
        <f>IF($A12=0,INDEX(CHROME_CHAR,1,BT$2+1),IF($A12=39,INDEX(CHROME_CHAR,2,BT$2+1),IF(AND(BT212&gt;=1,BT212&lt;=6),INDEX(ATLAS_CHAR,(BT212-1)*26+$A12-INDEX(WIN_Y,BT212)+1,BT$2-INDEX(WIN_X,BT212)+1),IF(BT212=0,IF(AND(MOD(BT$2,4)=0,MOD($A12,2)=0),"·",""),""))))</f>
        <v/>
      </c>
      <c r="BU12" s="1">
        <f>IF($A12=0,INDEX(CHROME_CHAR,1,BU$2+1),IF($A12=39,INDEX(CHROME_CHAR,2,BU$2+1),IF(AND(BU212&gt;=1,BU212&lt;=6),INDEX(ATLAS_CHAR,(BU212-1)*26+$A12-INDEX(WIN_Y,BU212)+1,BU$2-INDEX(WIN_X,BU212)+1),IF(BU212=0,IF(AND(MOD(BU$2,4)=0,MOD($A12,2)=0),"·",""),""))))</f>
        <v/>
      </c>
      <c r="BV12" s="1">
        <f>IF($A12=0,INDEX(CHROME_CHAR,1,BV$2+1),IF($A12=39,INDEX(CHROME_CHAR,2,BV$2+1),IF(AND(BV212&gt;=1,BV212&lt;=6),INDEX(ATLAS_CHAR,(BV212-1)*26+$A12-INDEX(WIN_Y,BV212)+1,BV$2-INDEX(WIN_X,BV212)+1),IF(BV212=0,IF(AND(MOD(BV$2,4)=0,MOD($A12,2)=0),"·",""),""))))</f>
        <v/>
      </c>
      <c r="BW12" s="1">
        <f>IF($A12=0,INDEX(CHROME_CHAR,1,BW$2+1),IF($A12=39,INDEX(CHROME_CHAR,2,BW$2+1),IF(AND(BW212&gt;=1,BW212&lt;=6),INDEX(ATLAS_CHAR,(BW212-1)*26+$A12-INDEX(WIN_Y,BW212)+1,BW$2-INDEX(WIN_X,BW212)+1),IF(BW212=0,IF(AND(MOD(BW$2,4)=0,MOD($A12,2)=0),"·",""),""))))</f>
        <v/>
      </c>
      <c r="BX12" s="1">
        <f>IF($A12=0,INDEX(CHROME_CHAR,1,BX$2+1),IF($A12=39,INDEX(CHROME_CHAR,2,BX$2+1),IF(AND(BX212&gt;=1,BX212&lt;=6),INDEX(ATLAS_CHAR,(BX212-1)*26+$A12-INDEX(WIN_Y,BX212)+1,BX$2-INDEX(WIN_X,BX212)+1),IF(BX212=0,IF(AND(MOD(BX$2,4)=0,MOD($A12,2)=0),"·",""),""))))</f>
        <v/>
      </c>
      <c r="BY12" s="1">
        <f>IF($A12=0,INDEX(CHROME_CHAR,1,BY$2+1),IF($A12=39,INDEX(CHROME_CHAR,2,BY$2+1),IF(AND(BY212&gt;=1,BY212&lt;=6),INDEX(ATLAS_CHAR,(BY212-1)*26+$A12-INDEX(WIN_Y,BY212)+1,BY$2-INDEX(WIN_X,BY212)+1),IF(BY212=0,IF(AND(MOD(BY$2,4)=0,MOD($A12,2)=0),"·",""),""))))</f>
        <v/>
      </c>
      <c r="BZ12" s="1">
        <f>IF($A12=0,INDEX(CHROME_CHAR,1,BZ$2+1),IF($A12=39,INDEX(CHROME_CHAR,2,BZ$2+1),IF(AND(BZ212&gt;=1,BZ212&lt;=6),INDEX(ATLAS_CHAR,(BZ212-1)*26+$A12-INDEX(WIN_Y,BZ212)+1,BZ$2-INDEX(WIN_X,BZ212)+1),IF(BZ212=0,IF(AND(MOD(BZ$2,4)=0,MOD($A12,2)=0),"·",""),""))))</f>
        <v/>
      </c>
      <c r="CA12" s="1">
        <f>IF($A12=0,INDEX(CHROME_CHAR,1,CA$2+1),IF($A12=39,INDEX(CHROME_CHAR,2,CA$2+1),IF(AND(CA212&gt;=1,CA212&lt;=6),INDEX(ATLAS_CHAR,(CA212-1)*26+$A12-INDEX(WIN_Y,CA212)+1,CA$2-INDEX(WIN_X,CA212)+1),IF(CA212=0,IF(AND(MOD(CA$2,4)=0,MOD($A12,2)=0),"·",""),""))))</f>
        <v/>
      </c>
      <c r="CB12" s="1">
        <f>IF($A12=0,INDEX(CHROME_CHAR,1,CB$2+1),IF($A12=39,INDEX(CHROME_CHAR,2,CB$2+1),IF(AND(CB212&gt;=1,CB212&lt;=6),INDEX(ATLAS_CHAR,(CB212-1)*26+$A12-INDEX(WIN_Y,CB212)+1,CB$2-INDEX(WIN_X,CB212)+1),IF(CB212=0,IF(AND(MOD(CB$2,4)=0,MOD($A12,2)=0),"·",""),""))))</f>
        <v/>
      </c>
      <c r="CC12" s="1">
        <f>IF($A12=0,INDEX(CHROME_CHAR,1,CC$2+1),IF($A12=39,INDEX(CHROME_CHAR,2,CC$2+1),IF(AND(CC212&gt;=1,CC212&lt;=6),INDEX(ATLAS_CHAR,(CC212-1)*26+$A12-INDEX(WIN_Y,CC212)+1,CC$2-INDEX(WIN_X,CC212)+1),IF(CC212=0,IF(AND(MOD(CC$2,4)=0,MOD($A12,2)=0),"·",""),""))))</f>
        <v/>
      </c>
      <c r="CD12" s="1">
        <f>IF($A12=0,INDEX(CHROME_CHAR,1,CD$2+1),IF($A12=39,INDEX(CHROME_CHAR,2,CD$2+1),IF(AND(CD212&gt;=1,CD212&lt;=6),INDEX(ATLAS_CHAR,(CD212-1)*26+$A12-INDEX(WIN_Y,CD212)+1,CD$2-INDEX(WIN_X,CD212)+1),IF(CD212=0,IF(AND(MOD(CD$2,4)=0,MOD($A12,2)=0),"·",""),""))))</f>
        <v/>
      </c>
      <c r="CE12" s="1">
        <f>IF($A12=0,INDEX(CHROME_CHAR,1,CE$2+1),IF($A12=39,INDEX(CHROME_CHAR,2,CE$2+1),IF(AND(CE212&gt;=1,CE212&lt;=6),INDEX(ATLAS_CHAR,(CE212-1)*26+$A12-INDEX(WIN_Y,CE212)+1,CE$2-INDEX(WIN_X,CE212)+1),IF(CE212=0,IF(AND(MOD(CE$2,4)=0,MOD($A12,2)=0),"·",""),""))))</f>
        <v/>
      </c>
      <c r="CF12" s="1">
        <f>IF($A12=0,INDEX(CHROME_CHAR,1,CF$2+1),IF($A12=39,INDEX(CHROME_CHAR,2,CF$2+1),IF(AND(CF212&gt;=1,CF212&lt;=6),INDEX(ATLAS_CHAR,(CF212-1)*26+$A12-INDEX(WIN_Y,CF212)+1,CF$2-INDEX(WIN_X,CF212)+1),IF(CF212=0,IF(AND(MOD(CF$2,4)=0,MOD($A12,2)=0),"·",""),""))))</f>
        <v/>
      </c>
      <c r="CG12" s="1">
        <f>IF($A12=0,INDEX(CHROME_CHAR,1,CG$2+1),IF($A12=39,INDEX(CHROME_CHAR,2,CG$2+1),IF(AND(CG212&gt;=1,CG212&lt;=6),INDEX(ATLAS_CHAR,(CG212-1)*26+$A12-INDEX(WIN_Y,CG212)+1,CG$2-INDEX(WIN_X,CG212)+1),IF(CG212=0,IF(AND(MOD(CG$2,4)=0,MOD($A12,2)=0),"·",""),""))))</f>
        <v/>
      </c>
      <c r="CH12" s="1">
        <f>IF($A12=0,INDEX(CHROME_CHAR,1,CH$2+1),IF($A12=39,INDEX(CHROME_CHAR,2,CH$2+1),IF(AND(CH212&gt;=1,CH212&lt;=6),INDEX(ATLAS_CHAR,(CH212-1)*26+$A12-INDEX(WIN_Y,CH212)+1,CH$2-INDEX(WIN_X,CH212)+1),IF(CH212=0,IF(AND(MOD(CH$2,4)=0,MOD($A12,2)=0),"·",""),""))))</f>
        <v/>
      </c>
      <c r="CI12" s="1">
        <f>IF($A12=0,INDEX(CHROME_CHAR,1,CI$2+1),IF($A12=39,INDEX(CHROME_CHAR,2,CI$2+1),IF(AND(CI212&gt;=1,CI212&lt;=6),INDEX(ATLAS_CHAR,(CI212-1)*26+$A12-INDEX(WIN_Y,CI212)+1,CI$2-INDEX(WIN_X,CI212)+1),IF(CI212=0,IF(AND(MOD(CI$2,4)=0,MOD($A12,2)=0),"·",""),""))))</f>
        <v/>
      </c>
      <c r="CJ12" s="1">
        <f>IF($A12=0,INDEX(CHROME_CHAR,1,CJ$2+1),IF($A12=39,INDEX(CHROME_CHAR,2,CJ$2+1),IF(AND(CJ212&gt;=1,CJ212&lt;=6),INDEX(ATLAS_CHAR,(CJ212-1)*26+$A12-INDEX(WIN_Y,CJ212)+1,CJ$2-INDEX(WIN_X,CJ212)+1),IF(CJ212=0,IF(AND(MOD(CJ$2,4)=0,MOD($A12,2)=0),"·",""),""))))</f>
        <v/>
      </c>
      <c r="CK12" s="1">
        <f>IF($A12=0,INDEX(CHROME_CHAR,1,CK$2+1),IF($A12=39,INDEX(CHROME_CHAR,2,CK$2+1),IF(AND(CK212&gt;=1,CK212&lt;=6),INDEX(ATLAS_CHAR,(CK212-1)*26+$A12-INDEX(WIN_Y,CK212)+1,CK$2-INDEX(WIN_X,CK212)+1),IF(CK212=0,IF(AND(MOD(CK$2,4)=0,MOD($A12,2)=0),"·",""),""))))</f>
        <v/>
      </c>
      <c r="CL12" s="1">
        <f>IF($A12=0,INDEX(CHROME_CHAR,1,CL$2+1),IF($A12=39,INDEX(CHROME_CHAR,2,CL$2+1),IF(AND(CL212&gt;=1,CL212&lt;=6),INDEX(ATLAS_CHAR,(CL212-1)*26+$A12-INDEX(WIN_Y,CL212)+1,CL$2-INDEX(WIN_X,CL212)+1),IF(CL212=0,IF(AND(MOD(CL$2,4)=0,MOD($A12,2)=0),"·",""),""))))</f>
        <v/>
      </c>
      <c r="CM12" s="1">
        <f>IF($A12=0,INDEX(CHROME_CHAR,1,CM$2+1),IF($A12=39,INDEX(CHROME_CHAR,2,CM$2+1),IF(AND(CM212&gt;=1,CM212&lt;=6),INDEX(ATLAS_CHAR,(CM212-1)*26+$A12-INDEX(WIN_Y,CM212)+1,CM$2-INDEX(WIN_X,CM212)+1),IF(CM212=0,IF(AND(MOD(CM$2,4)=0,MOD($A12,2)=0),"·",""),""))))</f>
        <v/>
      </c>
      <c r="CN12" s="1">
        <f>IF($A12=0,INDEX(CHROME_CHAR,1,CN$2+1),IF($A12=39,INDEX(CHROME_CHAR,2,CN$2+1),IF(AND(CN212&gt;=1,CN212&lt;=6),INDEX(ATLAS_CHAR,(CN212-1)*26+$A12-INDEX(WIN_Y,CN212)+1,CN$2-INDEX(WIN_X,CN212)+1),IF(CN212=0,IF(AND(MOD(CN$2,4)=0,MOD($A12,2)=0),"·",""),""))))</f>
        <v/>
      </c>
      <c r="CO12" s="1">
        <f>IF($A12=0,INDEX(CHROME_CHAR,1,CO$2+1),IF($A12=39,INDEX(CHROME_CHAR,2,CO$2+1),IF(AND(CO212&gt;=1,CO212&lt;=6),INDEX(ATLAS_CHAR,(CO212-1)*26+$A12-INDEX(WIN_Y,CO212)+1,CO$2-INDEX(WIN_X,CO212)+1),IF(CO212=0,IF(AND(MOD(CO$2,4)=0,MOD($A12,2)=0),"·",""),""))))</f>
        <v/>
      </c>
      <c r="CP12" s="1">
        <f>IF($A12=0,INDEX(CHROME_CHAR,1,CP$2+1),IF($A12=39,INDEX(CHROME_CHAR,2,CP$2+1),IF(AND(CP212&gt;=1,CP212&lt;=6),INDEX(ATLAS_CHAR,(CP212-1)*26+$A12-INDEX(WIN_Y,CP212)+1,CP$2-INDEX(WIN_X,CP212)+1),IF(CP212=0,IF(AND(MOD(CP$2,4)=0,MOD($A12,2)=0),"·",""),""))))</f>
        <v/>
      </c>
      <c r="CQ12" s="1">
        <f>IF($A12=0,INDEX(CHROME_CHAR,1,CQ$2+1),IF($A12=39,INDEX(CHROME_CHAR,2,CQ$2+1),IF(AND(CQ212&gt;=1,CQ212&lt;=6),INDEX(ATLAS_CHAR,(CQ212-1)*26+$A12-INDEX(WIN_Y,CQ212)+1,CQ$2-INDEX(WIN_X,CQ212)+1),IF(CQ212=0,IF(AND(MOD(CQ$2,4)=0,MOD($A12,2)=0),"·",""),""))))</f>
        <v/>
      </c>
      <c r="CR12" s="1">
        <f>IF($A12=0,INDEX(CHROME_CHAR,1,CR$2+1),IF($A12=39,INDEX(CHROME_CHAR,2,CR$2+1),IF(AND(CR212&gt;=1,CR212&lt;=6),INDEX(ATLAS_CHAR,(CR212-1)*26+$A12-INDEX(WIN_Y,CR212)+1,CR$2-INDEX(WIN_X,CR212)+1),IF(CR212=0,IF(AND(MOD(CR$2,4)=0,MOD($A12,2)=0),"·",""),""))))</f>
        <v/>
      </c>
      <c r="CS12" s="1">
        <f>IF($A12=0,INDEX(CHROME_CHAR,1,CS$2+1),IF($A12=39,INDEX(CHROME_CHAR,2,CS$2+1),IF(AND(CS212&gt;=1,CS212&lt;=6),INDEX(ATLAS_CHAR,(CS212-1)*26+$A12-INDEX(WIN_Y,CS212)+1,CS$2-INDEX(WIN_X,CS212)+1),IF(CS212=0,IF(AND(MOD(CS$2,4)=0,MOD($A12,2)=0),"·",""),""))))</f>
        <v/>
      </c>
      <c r="CT12" s="1">
        <f>IF($A12=0,INDEX(CHROME_CHAR,1,CT$2+1),IF($A12=39,INDEX(CHROME_CHAR,2,CT$2+1),IF(AND(CT212&gt;=1,CT212&lt;=6),INDEX(ATLAS_CHAR,(CT212-1)*26+$A12-INDEX(WIN_Y,CT212)+1,CT$2-INDEX(WIN_X,CT212)+1),IF(CT212=0,IF(AND(MOD(CT$2,4)=0,MOD($A12,2)=0),"·",""),""))))</f>
        <v/>
      </c>
      <c r="CU12" s="1">
        <f>IF($A12=0,INDEX(CHROME_CHAR,1,CU$2+1),IF($A12=39,INDEX(CHROME_CHAR,2,CU$2+1),IF(AND(CU212&gt;=1,CU212&lt;=6),INDEX(ATLAS_CHAR,(CU212-1)*26+$A12-INDEX(WIN_Y,CU212)+1,CU$2-INDEX(WIN_X,CU212)+1),IF(CU212=0,IF(AND(MOD(CU$2,4)=0,MOD($A12,2)=0),"·",""),""))))</f>
        <v/>
      </c>
      <c r="CV12" s="1">
        <f>IF($A12=0,INDEX(CHROME_CHAR,1,CV$2+1),IF($A12=39,INDEX(CHROME_CHAR,2,CV$2+1),IF(AND(CV212&gt;=1,CV212&lt;=6),INDEX(ATLAS_CHAR,(CV212-1)*26+$A12-INDEX(WIN_Y,CV212)+1,CV$2-INDEX(WIN_X,CV212)+1),IF(CV212=0,IF(AND(MOD(CV$2,4)=0,MOD($A12,2)=0),"·",""),""))))</f>
        <v/>
      </c>
      <c r="CW12" s="1">
        <f>IF($A12=0,INDEX(CHROME_CHAR,1,CW$2+1),IF($A12=39,INDEX(CHROME_CHAR,2,CW$2+1),IF(AND(CW212&gt;=1,CW212&lt;=6),INDEX(ATLAS_CHAR,(CW212-1)*26+$A12-INDEX(WIN_Y,CW212)+1,CW$2-INDEX(WIN_X,CW212)+1),IF(CW212=0,IF(AND(MOD(CW$2,4)=0,MOD($A12,2)=0),"·",""),""))))</f>
        <v/>
      </c>
      <c r="CX12" s="1">
        <f>IF($A12=0,INDEX(CHROME_CHAR,1,CX$2+1),IF($A12=39,INDEX(CHROME_CHAR,2,CX$2+1),IF(AND(CX212&gt;=1,CX212&lt;=6),INDEX(ATLAS_CHAR,(CX212-1)*26+$A12-INDEX(WIN_Y,CX212)+1,CX$2-INDEX(WIN_X,CX212)+1),IF(CX212=0,IF(AND(MOD(CX$2,4)=0,MOD($A12,2)=0),"·",""),""))))</f>
        <v/>
      </c>
      <c r="CY12" s="1">
        <f>IF($A12=0,INDEX(CHROME_CHAR,1,CY$2+1),IF($A12=39,INDEX(CHROME_CHAR,2,CY$2+1),IF(AND(CY212&gt;=1,CY212&lt;=6),INDEX(ATLAS_CHAR,(CY212-1)*26+$A12-INDEX(WIN_Y,CY212)+1,CY$2-INDEX(WIN_X,CY212)+1),IF(CY212=0,IF(AND(MOD(CY$2,4)=0,MOD($A12,2)=0),"·",""),""))))</f>
        <v/>
      </c>
      <c r="CZ12" s="1">
        <f>IF($A12=0,INDEX(CHROME_CHAR,1,CZ$2+1),IF($A12=39,INDEX(CHROME_CHAR,2,CZ$2+1),IF(AND(CZ212&gt;=1,CZ212&lt;=6),INDEX(ATLAS_CHAR,(CZ212-1)*26+$A12-INDEX(WIN_Y,CZ212)+1,CZ$2-INDEX(WIN_X,CZ212)+1),IF(CZ212=0,IF(AND(MOD(CZ$2,4)=0,MOD($A12,2)=0),"·",""),""))))</f>
        <v/>
      </c>
      <c r="DA12" s="1">
        <f>IF($A12=0,INDEX(CHROME_CHAR,1,DA$2+1),IF($A12=39,INDEX(CHROME_CHAR,2,DA$2+1),IF(AND(DA212&gt;=1,DA212&lt;=6),INDEX(ATLAS_CHAR,(DA212-1)*26+$A12-INDEX(WIN_Y,DA212)+1,DA$2-INDEX(WIN_X,DA212)+1),IF(DA212=0,IF(AND(MOD(DA$2,4)=0,MOD($A12,2)=0),"·",""),""))))</f>
        <v/>
      </c>
      <c r="DB12" s="1">
        <f>IF($A12=0,INDEX(CHROME_CHAR,1,DB$2+1),IF($A12=39,INDEX(CHROME_CHAR,2,DB$2+1),IF(AND(DB212&gt;=1,DB212&lt;=6),INDEX(ATLAS_CHAR,(DB212-1)*26+$A12-INDEX(WIN_Y,DB212)+1,DB$2-INDEX(WIN_X,DB212)+1),IF(DB212=0,IF(AND(MOD(DB$2,4)=0,MOD($A12,2)=0),"·",""),""))))</f>
        <v/>
      </c>
      <c r="DC12" s="1">
        <f>IF($A12=0,INDEX(CHROME_CHAR,1,DC$2+1),IF($A12=39,INDEX(CHROME_CHAR,2,DC$2+1),IF(AND(DC212&gt;=1,DC212&lt;=6),INDEX(ATLAS_CHAR,(DC212-1)*26+$A12-INDEX(WIN_Y,DC212)+1,DC$2-INDEX(WIN_X,DC212)+1),IF(DC212=0,IF(AND(MOD(DC$2,4)=0,MOD($A12,2)=0),"·",""),""))))</f>
        <v/>
      </c>
      <c r="DD12" s="1">
        <f>IF($A12=0,INDEX(CHROME_CHAR,1,DD$2+1),IF($A12=39,INDEX(CHROME_CHAR,2,DD$2+1),IF(AND(DD212&gt;=1,DD212&lt;=6),INDEX(ATLAS_CHAR,(DD212-1)*26+$A12-INDEX(WIN_Y,DD212)+1,DD$2-INDEX(WIN_X,DD212)+1),IF(DD212=0,IF(AND(MOD(DD$2,4)=0,MOD($A12,2)=0),"·",""),""))))</f>
        <v/>
      </c>
      <c r="DE12" s="1">
        <f>IF($A12=0,INDEX(CHROME_CHAR,1,DE$2+1),IF($A12=39,INDEX(CHROME_CHAR,2,DE$2+1),IF(AND(DE212&gt;=1,DE212&lt;=6),INDEX(ATLAS_CHAR,(DE212-1)*26+$A12-INDEX(WIN_Y,DE212)+1,DE$2-INDEX(WIN_X,DE212)+1),IF(DE212=0,IF(AND(MOD(DE$2,4)=0,MOD($A12,2)=0),"·",""),""))))</f>
        <v/>
      </c>
      <c r="DF12" s="1">
        <f>IF($A12=0,INDEX(CHROME_CHAR,1,DF$2+1),IF($A12=39,INDEX(CHROME_CHAR,2,DF$2+1),IF(AND(DF212&gt;=1,DF212&lt;=6),INDEX(ATLAS_CHAR,(DF212-1)*26+$A12-INDEX(WIN_Y,DF212)+1,DF$2-INDEX(WIN_X,DF212)+1),IF(DF212=0,IF(AND(MOD(DF$2,4)=0,MOD($A12,2)=0),"·",""),""))))</f>
        <v/>
      </c>
      <c r="DG12" s="1">
        <f>IF($A12=0,INDEX(CHROME_CHAR,1,DG$2+1),IF($A12=39,INDEX(CHROME_CHAR,2,DG$2+1),IF(AND(DG212&gt;=1,DG212&lt;=6),INDEX(ATLAS_CHAR,(DG212-1)*26+$A12-INDEX(WIN_Y,DG212)+1,DG$2-INDEX(WIN_X,DG212)+1),IF(DG212=0,IF(AND(MOD(DG$2,4)=0,MOD($A12,2)=0),"·",""),""))))</f>
        <v/>
      </c>
      <c r="DH12" s="1">
        <f>IF($A12=0,INDEX(CHROME_CHAR,1,DH$2+1),IF($A12=39,INDEX(CHROME_CHAR,2,DH$2+1),IF(AND(DH212&gt;=1,DH212&lt;=6),INDEX(ATLAS_CHAR,(DH212-1)*26+$A12-INDEX(WIN_Y,DH212)+1,DH$2-INDEX(WIN_X,DH212)+1),IF(DH212=0,IF(AND(MOD(DH$2,4)=0,MOD($A12,2)=0),"·",""),""))))</f>
        <v/>
      </c>
      <c r="DI12" s="1">
        <f>IF($A12=0,INDEX(CHROME_CHAR,1,DI$2+1),IF($A12=39,INDEX(CHROME_CHAR,2,DI$2+1),IF(AND(DI212&gt;=1,DI212&lt;=6),INDEX(ATLAS_CHAR,(DI212-1)*26+$A12-INDEX(WIN_Y,DI212)+1,DI$2-INDEX(WIN_X,DI212)+1),IF(DI212=0,IF(AND(MOD(DI$2,4)=0,MOD($A12,2)=0),"·",""),""))))</f>
        <v/>
      </c>
      <c r="DJ12" s="1">
        <f>IF($A12=0,INDEX(CHROME_CHAR,1,DJ$2+1),IF($A12=39,INDEX(CHROME_CHAR,2,DJ$2+1),IF(AND(DJ212&gt;=1,DJ212&lt;=6),INDEX(ATLAS_CHAR,(DJ212-1)*26+$A12-INDEX(WIN_Y,DJ212)+1,DJ$2-INDEX(WIN_X,DJ212)+1),IF(DJ212=0,IF(AND(MOD(DJ$2,4)=0,MOD($A12,2)=0),"·",""),""))))</f>
        <v/>
      </c>
      <c r="DK12" s="1">
        <f>IF($A12=0,INDEX(CHROME_CHAR,1,DK$2+1),IF($A12=39,INDEX(CHROME_CHAR,2,DK$2+1),IF(AND(DK212&gt;=1,DK212&lt;=6),INDEX(ATLAS_CHAR,(DK212-1)*26+$A12-INDEX(WIN_Y,DK212)+1,DK$2-INDEX(WIN_X,DK212)+1),IF(DK212=0,IF(AND(MOD(DK$2,4)=0,MOD($A12,2)=0),"·",""),""))))</f>
        <v/>
      </c>
      <c r="DL12" s="1">
        <f>IF($A12=0,INDEX(CHROME_CHAR,1,DL$2+1),IF($A12=39,INDEX(CHROME_CHAR,2,DL$2+1),IF(AND(DL212&gt;=1,DL212&lt;=6),INDEX(ATLAS_CHAR,(DL212-1)*26+$A12-INDEX(WIN_Y,DL212)+1,DL$2-INDEX(WIN_X,DL212)+1),IF(DL212=0,IF(AND(MOD(DL$2,4)=0,MOD($A12,2)=0),"·",""),""))))</f>
        <v/>
      </c>
      <c r="DM12" s="1">
        <f>IF($A12=0,INDEX(CHROME_CHAR,1,DM$2+1),IF($A12=39,INDEX(CHROME_CHAR,2,DM$2+1),IF(AND(DM212&gt;=1,DM212&lt;=6),INDEX(ATLAS_CHAR,(DM212-1)*26+$A12-INDEX(WIN_Y,DM212)+1,DM$2-INDEX(WIN_X,DM212)+1),IF(DM212=0,IF(AND(MOD(DM$2,4)=0,MOD($A12,2)=0),"·",""),""))))</f>
        <v/>
      </c>
      <c r="DN12" s="1">
        <f>IF($A12=0,INDEX(CHROME_CHAR,1,DN$2+1),IF($A12=39,INDEX(CHROME_CHAR,2,DN$2+1),IF(AND(DN212&gt;=1,DN212&lt;=6),INDEX(ATLAS_CHAR,(DN212-1)*26+$A12-INDEX(WIN_Y,DN212)+1,DN$2-INDEX(WIN_X,DN212)+1),IF(DN212=0,IF(AND(MOD(DN$2,4)=0,MOD($A12,2)=0),"·",""),""))))</f>
        <v/>
      </c>
      <c r="DO12" s="1">
        <f>IF($A12=0,INDEX(CHROME_CHAR,1,DO$2+1),IF($A12=39,INDEX(CHROME_CHAR,2,DO$2+1),IF(AND(DO212&gt;=1,DO212&lt;=6),INDEX(ATLAS_CHAR,(DO212-1)*26+$A12-INDEX(WIN_Y,DO212)+1,DO$2-INDEX(WIN_X,DO212)+1),IF(DO212=0,IF(AND(MOD(DO$2,4)=0,MOD($A12,2)=0),"·",""),""))))</f>
        <v/>
      </c>
    </row>
    <row r="13" ht="12.75" customHeight="1">
      <c r="A13" t="n">
        <v>10</v>
      </c>
      <c r="B13" s="1">
        <f>IF($A13=0,INDEX(CHROME_CHAR,1,B$2+1),IF($A13=39,INDEX(CHROME_CHAR,2,B$2+1),IF(AND(B213&gt;=1,B213&lt;=6),INDEX(ATLAS_CHAR,(B213-1)*26+$A13-INDEX(WIN_Y,B213)+1,B$2-INDEX(WIN_X,B213)+1),IF(B213=0,IF(AND(MOD(B$2,4)=0,MOD($A13,2)=0),"·",""),""))))</f>
        <v/>
      </c>
      <c r="C13" s="1">
        <f>IF($A13=0,INDEX(CHROME_CHAR,1,C$2+1),IF($A13=39,INDEX(CHROME_CHAR,2,C$2+1),IF(AND(C213&gt;=1,C213&lt;=6),INDEX(ATLAS_CHAR,(C213-1)*26+$A13-INDEX(WIN_Y,C213)+1,C$2-INDEX(WIN_X,C213)+1),IF(C213=0,IF(AND(MOD(C$2,4)=0,MOD($A13,2)=0),"·",""),""))))</f>
        <v/>
      </c>
      <c r="D13" s="1">
        <f>IF($A13=0,INDEX(CHROME_CHAR,1,D$2+1),IF($A13=39,INDEX(CHROME_CHAR,2,D$2+1),IF(AND(D213&gt;=1,D213&lt;=6),INDEX(ATLAS_CHAR,(D213-1)*26+$A13-INDEX(WIN_Y,D213)+1,D$2-INDEX(WIN_X,D213)+1),IF(D213=0,IF(AND(MOD(D$2,4)=0,MOD($A13,2)=0),"·",""),""))))</f>
        <v/>
      </c>
      <c r="E13" s="1">
        <f>IF($A13=0,INDEX(CHROME_CHAR,1,E$2+1),IF($A13=39,INDEX(CHROME_CHAR,2,E$2+1),IF(AND(E213&gt;=1,E213&lt;=6),INDEX(ATLAS_CHAR,(E213-1)*26+$A13-INDEX(WIN_Y,E213)+1,E$2-INDEX(WIN_X,E213)+1),IF(E213=0,IF(AND(MOD(E$2,4)=0,MOD($A13,2)=0),"·",""),""))))</f>
        <v/>
      </c>
      <c r="F13" s="1">
        <f>IF($A13=0,INDEX(CHROME_CHAR,1,F$2+1),IF($A13=39,INDEX(CHROME_CHAR,2,F$2+1),IF(AND(F213&gt;=1,F213&lt;=6),INDEX(ATLAS_CHAR,(F213-1)*26+$A13-INDEX(WIN_Y,F213)+1,F$2-INDEX(WIN_X,F213)+1),IF(F213=0,IF(AND(MOD(F$2,4)=0,MOD($A13,2)=0),"·",""),""))))</f>
        <v/>
      </c>
      <c r="G13" s="1">
        <f>IF($A13=0,INDEX(CHROME_CHAR,1,G$2+1),IF($A13=39,INDEX(CHROME_CHAR,2,G$2+1),IF(AND(G213&gt;=1,G213&lt;=6),INDEX(ATLAS_CHAR,(G213-1)*26+$A13-INDEX(WIN_Y,G213)+1,G$2-INDEX(WIN_X,G213)+1),IF(G213=0,IF(AND(MOD(G$2,4)=0,MOD($A13,2)=0),"·",""),""))))</f>
        <v/>
      </c>
      <c r="H13" s="1">
        <f>IF($A13=0,INDEX(CHROME_CHAR,1,H$2+1),IF($A13=39,INDEX(CHROME_CHAR,2,H$2+1),IF(AND(H213&gt;=1,H213&lt;=6),INDEX(ATLAS_CHAR,(H213-1)*26+$A13-INDEX(WIN_Y,H213)+1,H$2-INDEX(WIN_X,H213)+1),IF(H213=0,IF(AND(MOD(H$2,4)=0,MOD($A13,2)=0),"·",""),""))))</f>
        <v/>
      </c>
      <c r="I13" s="1">
        <f>IF($A13=0,INDEX(CHROME_CHAR,1,I$2+1),IF($A13=39,INDEX(CHROME_CHAR,2,I$2+1),IF(AND(I213&gt;=1,I213&lt;=6),INDEX(ATLAS_CHAR,(I213-1)*26+$A13-INDEX(WIN_Y,I213)+1,I$2-INDEX(WIN_X,I213)+1),IF(I213=0,IF(AND(MOD(I$2,4)=0,MOD($A13,2)=0),"·",""),""))))</f>
        <v/>
      </c>
      <c r="J13" s="1">
        <f>IF($A13=0,INDEX(CHROME_CHAR,1,J$2+1),IF($A13=39,INDEX(CHROME_CHAR,2,J$2+1),IF(AND(J213&gt;=1,J213&lt;=6),INDEX(ATLAS_CHAR,(J213-1)*26+$A13-INDEX(WIN_Y,J213)+1,J$2-INDEX(WIN_X,J213)+1),IF(J213=0,IF(AND(MOD(J$2,4)=0,MOD($A13,2)=0),"·",""),""))))</f>
        <v/>
      </c>
      <c r="K13" s="1">
        <f>IF($A13=0,INDEX(CHROME_CHAR,1,K$2+1),IF($A13=39,INDEX(CHROME_CHAR,2,K$2+1),IF(AND(K213&gt;=1,K213&lt;=6),INDEX(ATLAS_CHAR,(K213-1)*26+$A13-INDEX(WIN_Y,K213)+1,K$2-INDEX(WIN_X,K213)+1),IF(K213=0,IF(AND(MOD(K$2,4)=0,MOD($A13,2)=0),"·",""),""))))</f>
        <v/>
      </c>
      <c r="L13" s="1">
        <f>IF($A13=0,INDEX(CHROME_CHAR,1,L$2+1),IF($A13=39,INDEX(CHROME_CHAR,2,L$2+1),IF(AND(L213&gt;=1,L213&lt;=6),INDEX(ATLAS_CHAR,(L213-1)*26+$A13-INDEX(WIN_Y,L213)+1,L$2-INDEX(WIN_X,L213)+1),IF(L213=0,IF(AND(MOD(L$2,4)=0,MOD($A13,2)=0),"·",""),""))))</f>
        <v/>
      </c>
      <c r="M13" s="1">
        <f>IF($A13=0,INDEX(CHROME_CHAR,1,M$2+1),IF($A13=39,INDEX(CHROME_CHAR,2,M$2+1),IF(AND(M213&gt;=1,M213&lt;=6),INDEX(ATLAS_CHAR,(M213-1)*26+$A13-INDEX(WIN_Y,M213)+1,M$2-INDEX(WIN_X,M213)+1),IF(M213=0,IF(AND(MOD(M$2,4)=0,MOD($A13,2)=0),"·",""),""))))</f>
        <v/>
      </c>
      <c r="N13" s="1">
        <f>IF($A13=0,INDEX(CHROME_CHAR,1,N$2+1),IF($A13=39,INDEX(CHROME_CHAR,2,N$2+1),IF(AND(N213&gt;=1,N213&lt;=6),INDEX(ATLAS_CHAR,(N213-1)*26+$A13-INDEX(WIN_Y,N213)+1,N$2-INDEX(WIN_X,N213)+1),IF(N213=0,IF(AND(MOD(N$2,4)=0,MOD($A13,2)=0),"·",""),""))))</f>
        <v/>
      </c>
      <c r="O13" s="1">
        <f>IF($A13=0,INDEX(CHROME_CHAR,1,O$2+1),IF($A13=39,INDEX(CHROME_CHAR,2,O$2+1),IF(AND(O213&gt;=1,O213&lt;=6),INDEX(ATLAS_CHAR,(O213-1)*26+$A13-INDEX(WIN_Y,O213)+1,O$2-INDEX(WIN_X,O213)+1),IF(O213=0,IF(AND(MOD(O$2,4)=0,MOD($A13,2)=0),"·",""),""))))</f>
        <v/>
      </c>
      <c r="P13" s="1">
        <f>IF($A13=0,INDEX(CHROME_CHAR,1,P$2+1),IF($A13=39,INDEX(CHROME_CHAR,2,P$2+1),IF(AND(P213&gt;=1,P213&lt;=6),INDEX(ATLAS_CHAR,(P213-1)*26+$A13-INDEX(WIN_Y,P213)+1,P$2-INDEX(WIN_X,P213)+1),IF(P213=0,IF(AND(MOD(P$2,4)=0,MOD($A13,2)=0),"·",""),""))))</f>
        <v/>
      </c>
      <c r="Q13" s="1">
        <f>IF($A13=0,INDEX(CHROME_CHAR,1,Q$2+1),IF($A13=39,INDEX(CHROME_CHAR,2,Q$2+1),IF(AND(Q213&gt;=1,Q213&lt;=6),INDEX(ATLAS_CHAR,(Q213-1)*26+$A13-INDEX(WIN_Y,Q213)+1,Q$2-INDEX(WIN_X,Q213)+1),IF(Q213=0,IF(AND(MOD(Q$2,4)=0,MOD($A13,2)=0),"·",""),""))))</f>
        <v/>
      </c>
      <c r="R13" s="1">
        <f>IF($A13=0,INDEX(CHROME_CHAR,1,R$2+1),IF($A13=39,INDEX(CHROME_CHAR,2,R$2+1),IF(AND(R213&gt;=1,R213&lt;=6),INDEX(ATLAS_CHAR,(R213-1)*26+$A13-INDEX(WIN_Y,R213)+1,R$2-INDEX(WIN_X,R213)+1),IF(R213=0,IF(AND(MOD(R$2,4)=0,MOD($A13,2)=0),"·",""),""))))</f>
        <v/>
      </c>
      <c r="S13" s="1">
        <f>IF($A13=0,INDEX(CHROME_CHAR,1,S$2+1),IF($A13=39,INDEX(CHROME_CHAR,2,S$2+1),IF(AND(S213&gt;=1,S213&lt;=6),INDEX(ATLAS_CHAR,(S213-1)*26+$A13-INDEX(WIN_Y,S213)+1,S$2-INDEX(WIN_X,S213)+1),IF(S213=0,IF(AND(MOD(S$2,4)=0,MOD($A13,2)=0),"·",""),""))))</f>
        <v/>
      </c>
      <c r="T13" s="1">
        <f>IF($A13=0,INDEX(CHROME_CHAR,1,T$2+1),IF($A13=39,INDEX(CHROME_CHAR,2,T$2+1),IF(AND(T213&gt;=1,T213&lt;=6),INDEX(ATLAS_CHAR,(T213-1)*26+$A13-INDEX(WIN_Y,T213)+1,T$2-INDEX(WIN_X,T213)+1),IF(T213=0,IF(AND(MOD(T$2,4)=0,MOD($A13,2)=0),"·",""),""))))</f>
        <v/>
      </c>
      <c r="U13" s="1">
        <f>IF($A13=0,INDEX(CHROME_CHAR,1,U$2+1),IF($A13=39,INDEX(CHROME_CHAR,2,U$2+1),IF(AND(U213&gt;=1,U213&lt;=6),INDEX(ATLAS_CHAR,(U213-1)*26+$A13-INDEX(WIN_Y,U213)+1,U$2-INDEX(WIN_X,U213)+1),IF(U213=0,IF(AND(MOD(U$2,4)=0,MOD($A13,2)=0),"·",""),""))))</f>
        <v/>
      </c>
      <c r="V13" s="1">
        <f>IF($A13=0,INDEX(CHROME_CHAR,1,V$2+1),IF($A13=39,INDEX(CHROME_CHAR,2,V$2+1),IF(AND(V213&gt;=1,V213&lt;=6),INDEX(ATLAS_CHAR,(V213-1)*26+$A13-INDEX(WIN_Y,V213)+1,V$2-INDEX(WIN_X,V213)+1),IF(V213=0,IF(AND(MOD(V$2,4)=0,MOD($A13,2)=0),"·",""),""))))</f>
        <v/>
      </c>
      <c r="W13" s="1">
        <f>IF($A13=0,INDEX(CHROME_CHAR,1,W$2+1),IF($A13=39,INDEX(CHROME_CHAR,2,W$2+1),IF(AND(W213&gt;=1,W213&lt;=6),INDEX(ATLAS_CHAR,(W213-1)*26+$A13-INDEX(WIN_Y,W213)+1,W$2-INDEX(WIN_X,W213)+1),IF(W213=0,IF(AND(MOD(W$2,4)=0,MOD($A13,2)=0),"·",""),""))))</f>
        <v/>
      </c>
      <c r="X13" s="1">
        <f>IF($A13=0,INDEX(CHROME_CHAR,1,X$2+1),IF($A13=39,INDEX(CHROME_CHAR,2,X$2+1),IF(AND(X213&gt;=1,X213&lt;=6),INDEX(ATLAS_CHAR,(X213-1)*26+$A13-INDEX(WIN_Y,X213)+1,X$2-INDEX(WIN_X,X213)+1),IF(X213=0,IF(AND(MOD(X$2,4)=0,MOD($A13,2)=0),"·",""),""))))</f>
        <v/>
      </c>
      <c r="Y13" s="1">
        <f>IF($A13=0,INDEX(CHROME_CHAR,1,Y$2+1),IF($A13=39,INDEX(CHROME_CHAR,2,Y$2+1),IF(AND(Y213&gt;=1,Y213&lt;=6),INDEX(ATLAS_CHAR,(Y213-1)*26+$A13-INDEX(WIN_Y,Y213)+1,Y$2-INDEX(WIN_X,Y213)+1),IF(Y213=0,IF(AND(MOD(Y$2,4)=0,MOD($A13,2)=0),"·",""),""))))</f>
        <v/>
      </c>
      <c r="Z13" s="1">
        <f>IF($A13=0,INDEX(CHROME_CHAR,1,Z$2+1),IF($A13=39,INDEX(CHROME_CHAR,2,Z$2+1),IF(AND(Z213&gt;=1,Z213&lt;=6),INDEX(ATLAS_CHAR,(Z213-1)*26+$A13-INDEX(WIN_Y,Z213)+1,Z$2-INDEX(WIN_X,Z213)+1),IF(Z213=0,IF(AND(MOD(Z$2,4)=0,MOD($A13,2)=0),"·",""),""))))</f>
        <v/>
      </c>
      <c r="AA13" s="1">
        <f>IF($A13=0,INDEX(CHROME_CHAR,1,AA$2+1),IF($A13=39,INDEX(CHROME_CHAR,2,AA$2+1),IF(AND(AA213&gt;=1,AA213&lt;=6),INDEX(ATLAS_CHAR,(AA213-1)*26+$A13-INDEX(WIN_Y,AA213)+1,AA$2-INDEX(WIN_X,AA213)+1),IF(AA213=0,IF(AND(MOD(AA$2,4)=0,MOD($A13,2)=0),"·",""),""))))</f>
        <v/>
      </c>
      <c r="AB13" s="1">
        <f>IF($A13=0,INDEX(CHROME_CHAR,1,AB$2+1),IF($A13=39,INDEX(CHROME_CHAR,2,AB$2+1),IF(AND(AB213&gt;=1,AB213&lt;=6),INDEX(ATLAS_CHAR,(AB213-1)*26+$A13-INDEX(WIN_Y,AB213)+1,AB$2-INDEX(WIN_X,AB213)+1),IF(AB213=0,IF(AND(MOD(AB$2,4)=0,MOD($A13,2)=0),"·",""),""))))</f>
        <v/>
      </c>
      <c r="AC13" s="1">
        <f>IF($A13=0,INDEX(CHROME_CHAR,1,AC$2+1),IF($A13=39,INDEX(CHROME_CHAR,2,AC$2+1),IF(AND(AC213&gt;=1,AC213&lt;=6),INDEX(ATLAS_CHAR,(AC213-1)*26+$A13-INDEX(WIN_Y,AC213)+1,AC$2-INDEX(WIN_X,AC213)+1),IF(AC213=0,IF(AND(MOD(AC$2,4)=0,MOD($A13,2)=0),"·",""),""))))</f>
        <v/>
      </c>
      <c r="AD13" s="1">
        <f>IF($A13=0,INDEX(CHROME_CHAR,1,AD$2+1),IF($A13=39,INDEX(CHROME_CHAR,2,AD$2+1),IF(AND(AD213&gt;=1,AD213&lt;=6),INDEX(ATLAS_CHAR,(AD213-1)*26+$A13-INDEX(WIN_Y,AD213)+1,AD$2-INDEX(WIN_X,AD213)+1),IF(AD213=0,IF(AND(MOD(AD$2,4)=0,MOD($A13,2)=0),"·",""),""))))</f>
        <v/>
      </c>
      <c r="AE13" s="1">
        <f>IF($A13=0,INDEX(CHROME_CHAR,1,AE$2+1),IF($A13=39,INDEX(CHROME_CHAR,2,AE$2+1),IF(AND(AE213&gt;=1,AE213&lt;=6),INDEX(ATLAS_CHAR,(AE213-1)*26+$A13-INDEX(WIN_Y,AE213)+1,AE$2-INDEX(WIN_X,AE213)+1),IF(AE213=0,IF(AND(MOD(AE$2,4)=0,MOD($A13,2)=0),"·",""),""))))</f>
        <v/>
      </c>
      <c r="AF13" s="1">
        <f>IF($A13=0,INDEX(CHROME_CHAR,1,AF$2+1),IF($A13=39,INDEX(CHROME_CHAR,2,AF$2+1),IF(AND(AF213&gt;=1,AF213&lt;=6),INDEX(ATLAS_CHAR,(AF213-1)*26+$A13-INDEX(WIN_Y,AF213)+1,AF$2-INDEX(WIN_X,AF213)+1),IF(AF213=0,IF(AND(MOD(AF$2,4)=0,MOD($A13,2)=0),"·",""),""))))</f>
        <v/>
      </c>
      <c r="AG13" s="1">
        <f>IF($A13=0,INDEX(CHROME_CHAR,1,AG$2+1),IF($A13=39,INDEX(CHROME_CHAR,2,AG$2+1),IF(AND(AG213&gt;=1,AG213&lt;=6),INDEX(ATLAS_CHAR,(AG213-1)*26+$A13-INDEX(WIN_Y,AG213)+1,AG$2-INDEX(WIN_X,AG213)+1),IF(AG213=0,IF(AND(MOD(AG$2,4)=0,MOD($A13,2)=0),"·",""),""))))</f>
        <v/>
      </c>
      <c r="AH13" s="1">
        <f>IF($A13=0,INDEX(CHROME_CHAR,1,AH$2+1),IF($A13=39,INDEX(CHROME_CHAR,2,AH$2+1),IF(AND(AH213&gt;=1,AH213&lt;=6),INDEX(ATLAS_CHAR,(AH213-1)*26+$A13-INDEX(WIN_Y,AH213)+1,AH$2-INDEX(WIN_X,AH213)+1),IF(AH213=0,IF(AND(MOD(AH$2,4)=0,MOD($A13,2)=0),"·",""),""))))</f>
        <v/>
      </c>
      <c r="AI13" s="1">
        <f>IF($A13=0,INDEX(CHROME_CHAR,1,AI$2+1),IF($A13=39,INDEX(CHROME_CHAR,2,AI$2+1),IF(AND(AI213&gt;=1,AI213&lt;=6),INDEX(ATLAS_CHAR,(AI213-1)*26+$A13-INDEX(WIN_Y,AI213)+1,AI$2-INDEX(WIN_X,AI213)+1),IF(AI213=0,IF(AND(MOD(AI$2,4)=0,MOD($A13,2)=0),"·",""),""))))</f>
        <v/>
      </c>
      <c r="AJ13" s="1">
        <f>IF($A13=0,INDEX(CHROME_CHAR,1,AJ$2+1),IF($A13=39,INDEX(CHROME_CHAR,2,AJ$2+1),IF(AND(AJ213&gt;=1,AJ213&lt;=6),INDEX(ATLAS_CHAR,(AJ213-1)*26+$A13-INDEX(WIN_Y,AJ213)+1,AJ$2-INDEX(WIN_X,AJ213)+1),IF(AJ213=0,IF(AND(MOD(AJ$2,4)=0,MOD($A13,2)=0),"·",""),""))))</f>
        <v/>
      </c>
      <c r="AK13" s="1">
        <f>IF($A13=0,INDEX(CHROME_CHAR,1,AK$2+1),IF($A13=39,INDEX(CHROME_CHAR,2,AK$2+1),IF(AND(AK213&gt;=1,AK213&lt;=6),INDEX(ATLAS_CHAR,(AK213-1)*26+$A13-INDEX(WIN_Y,AK213)+1,AK$2-INDEX(WIN_X,AK213)+1),IF(AK213=0,IF(AND(MOD(AK$2,4)=0,MOD($A13,2)=0),"·",""),""))))</f>
        <v/>
      </c>
      <c r="AL13" s="1">
        <f>IF($A13=0,INDEX(CHROME_CHAR,1,AL$2+1),IF($A13=39,INDEX(CHROME_CHAR,2,AL$2+1),IF(AND(AL213&gt;=1,AL213&lt;=6),INDEX(ATLAS_CHAR,(AL213-1)*26+$A13-INDEX(WIN_Y,AL213)+1,AL$2-INDEX(WIN_X,AL213)+1),IF(AL213=0,IF(AND(MOD(AL$2,4)=0,MOD($A13,2)=0),"·",""),""))))</f>
        <v/>
      </c>
      <c r="AM13" s="1">
        <f>IF($A13=0,INDEX(CHROME_CHAR,1,AM$2+1),IF($A13=39,INDEX(CHROME_CHAR,2,AM$2+1),IF(AND(AM213&gt;=1,AM213&lt;=6),INDEX(ATLAS_CHAR,(AM213-1)*26+$A13-INDEX(WIN_Y,AM213)+1,AM$2-INDEX(WIN_X,AM213)+1),IF(AM213=0,IF(AND(MOD(AM$2,4)=0,MOD($A13,2)=0),"·",""),""))))</f>
        <v/>
      </c>
      <c r="AN13" s="1">
        <f>IF($A13=0,INDEX(CHROME_CHAR,1,AN$2+1),IF($A13=39,INDEX(CHROME_CHAR,2,AN$2+1),IF(AND(AN213&gt;=1,AN213&lt;=6),INDEX(ATLAS_CHAR,(AN213-1)*26+$A13-INDEX(WIN_Y,AN213)+1,AN$2-INDEX(WIN_X,AN213)+1),IF(AN213=0,IF(AND(MOD(AN$2,4)=0,MOD($A13,2)=0),"·",""),""))))</f>
        <v/>
      </c>
      <c r="AO13" s="1">
        <f>IF($A13=0,INDEX(CHROME_CHAR,1,AO$2+1),IF($A13=39,INDEX(CHROME_CHAR,2,AO$2+1),IF(AND(AO213&gt;=1,AO213&lt;=6),INDEX(ATLAS_CHAR,(AO213-1)*26+$A13-INDEX(WIN_Y,AO213)+1,AO$2-INDEX(WIN_X,AO213)+1),IF(AO213=0,IF(AND(MOD(AO$2,4)=0,MOD($A13,2)=0),"·",""),""))))</f>
        <v/>
      </c>
      <c r="AP13" s="1">
        <f>IF($A13=0,INDEX(CHROME_CHAR,1,AP$2+1),IF($A13=39,INDEX(CHROME_CHAR,2,AP$2+1),IF(AND(AP213&gt;=1,AP213&lt;=6),INDEX(ATLAS_CHAR,(AP213-1)*26+$A13-INDEX(WIN_Y,AP213)+1,AP$2-INDEX(WIN_X,AP213)+1),IF(AP213=0,IF(AND(MOD(AP$2,4)=0,MOD($A13,2)=0),"·",""),""))))</f>
        <v/>
      </c>
      <c r="AQ13" s="1">
        <f>IF($A13=0,INDEX(CHROME_CHAR,1,AQ$2+1),IF($A13=39,INDEX(CHROME_CHAR,2,AQ$2+1),IF(AND(AQ213&gt;=1,AQ213&lt;=6),INDEX(ATLAS_CHAR,(AQ213-1)*26+$A13-INDEX(WIN_Y,AQ213)+1,AQ$2-INDEX(WIN_X,AQ213)+1),IF(AQ213=0,IF(AND(MOD(AQ$2,4)=0,MOD($A13,2)=0),"·",""),""))))</f>
        <v/>
      </c>
      <c r="AR13" s="1">
        <f>IF($A13=0,INDEX(CHROME_CHAR,1,AR$2+1),IF($A13=39,INDEX(CHROME_CHAR,2,AR$2+1),IF(AND(AR213&gt;=1,AR213&lt;=6),INDEX(ATLAS_CHAR,(AR213-1)*26+$A13-INDEX(WIN_Y,AR213)+1,AR$2-INDEX(WIN_X,AR213)+1),IF(AR213=0,IF(AND(MOD(AR$2,4)=0,MOD($A13,2)=0),"·",""),""))))</f>
        <v/>
      </c>
      <c r="AS13" s="1">
        <f>IF($A13=0,INDEX(CHROME_CHAR,1,AS$2+1),IF($A13=39,INDEX(CHROME_CHAR,2,AS$2+1),IF(AND(AS213&gt;=1,AS213&lt;=6),INDEX(ATLAS_CHAR,(AS213-1)*26+$A13-INDEX(WIN_Y,AS213)+1,AS$2-INDEX(WIN_X,AS213)+1),IF(AS213=0,IF(AND(MOD(AS$2,4)=0,MOD($A13,2)=0),"·",""),""))))</f>
        <v/>
      </c>
      <c r="AT13" s="1">
        <f>IF($A13=0,INDEX(CHROME_CHAR,1,AT$2+1),IF($A13=39,INDEX(CHROME_CHAR,2,AT$2+1),IF(AND(AT213&gt;=1,AT213&lt;=6),INDEX(ATLAS_CHAR,(AT213-1)*26+$A13-INDEX(WIN_Y,AT213)+1,AT$2-INDEX(WIN_X,AT213)+1),IF(AT213=0,IF(AND(MOD(AT$2,4)=0,MOD($A13,2)=0),"·",""),""))))</f>
        <v/>
      </c>
      <c r="AU13" s="1">
        <f>IF($A13=0,INDEX(CHROME_CHAR,1,AU$2+1),IF($A13=39,INDEX(CHROME_CHAR,2,AU$2+1),IF(AND(AU213&gt;=1,AU213&lt;=6),INDEX(ATLAS_CHAR,(AU213-1)*26+$A13-INDEX(WIN_Y,AU213)+1,AU$2-INDEX(WIN_X,AU213)+1),IF(AU213=0,IF(AND(MOD(AU$2,4)=0,MOD($A13,2)=0),"·",""),""))))</f>
        <v/>
      </c>
      <c r="AV13" s="1">
        <f>IF($A13=0,INDEX(CHROME_CHAR,1,AV$2+1),IF($A13=39,INDEX(CHROME_CHAR,2,AV$2+1),IF(AND(AV213&gt;=1,AV213&lt;=6),INDEX(ATLAS_CHAR,(AV213-1)*26+$A13-INDEX(WIN_Y,AV213)+1,AV$2-INDEX(WIN_X,AV213)+1),IF(AV213=0,IF(AND(MOD(AV$2,4)=0,MOD($A13,2)=0),"·",""),""))))</f>
        <v/>
      </c>
      <c r="AW13" s="1">
        <f>IF($A13=0,INDEX(CHROME_CHAR,1,AW$2+1),IF($A13=39,INDEX(CHROME_CHAR,2,AW$2+1),IF(AND(AW213&gt;=1,AW213&lt;=6),INDEX(ATLAS_CHAR,(AW213-1)*26+$A13-INDEX(WIN_Y,AW213)+1,AW$2-INDEX(WIN_X,AW213)+1),IF(AW213=0,IF(AND(MOD(AW$2,4)=0,MOD($A13,2)=0),"·",""),""))))</f>
        <v/>
      </c>
      <c r="AX13" s="1">
        <f>IF($A13=0,INDEX(CHROME_CHAR,1,AX$2+1),IF($A13=39,INDEX(CHROME_CHAR,2,AX$2+1),IF(AND(AX213&gt;=1,AX213&lt;=6),INDEX(ATLAS_CHAR,(AX213-1)*26+$A13-INDEX(WIN_Y,AX213)+1,AX$2-INDEX(WIN_X,AX213)+1),IF(AX213=0,IF(AND(MOD(AX$2,4)=0,MOD($A13,2)=0),"·",""),""))))</f>
        <v/>
      </c>
      <c r="AY13" s="1">
        <f>IF($A13=0,INDEX(CHROME_CHAR,1,AY$2+1),IF($A13=39,INDEX(CHROME_CHAR,2,AY$2+1),IF(AND(AY213&gt;=1,AY213&lt;=6),INDEX(ATLAS_CHAR,(AY213-1)*26+$A13-INDEX(WIN_Y,AY213)+1,AY$2-INDEX(WIN_X,AY213)+1),IF(AY213=0,IF(AND(MOD(AY$2,4)=0,MOD($A13,2)=0),"·",""),""))))</f>
        <v/>
      </c>
      <c r="AZ13" s="1">
        <f>IF($A13=0,INDEX(CHROME_CHAR,1,AZ$2+1),IF($A13=39,INDEX(CHROME_CHAR,2,AZ$2+1),IF(AND(AZ213&gt;=1,AZ213&lt;=6),INDEX(ATLAS_CHAR,(AZ213-1)*26+$A13-INDEX(WIN_Y,AZ213)+1,AZ$2-INDEX(WIN_X,AZ213)+1),IF(AZ213=0,IF(AND(MOD(AZ$2,4)=0,MOD($A13,2)=0),"·",""),""))))</f>
        <v/>
      </c>
      <c r="BA13" s="1">
        <f>IF($A13=0,INDEX(CHROME_CHAR,1,BA$2+1),IF($A13=39,INDEX(CHROME_CHAR,2,BA$2+1),IF(AND(BA213&gt;=1,BA213&lt;=6),INDEX(ATLAS_CHAR,(BA213-1)*26+$A13-INDEX(WIN_Y,BA213)+1,BA$2-INDEX(WIN_X,BA213)+1),IF(BA213=0,IF(AND(MOD(BA$2,4)=0,MOD($A13,2)=0),"·",""),""))))</f>
        <v/>
      </c>
      <c r="BB13" s="1">
        <f>IF($A13=0,INDEX(CHROME_CHAR,1,BB$2+1),IF($A13=39,INDEX(CHROME_CHAR,2,BB$2+1),IF(AND(BB213&gt;=1,BB213&lt;=6),INDEX(ATLAS_CHAR,(BB213-1)*26+$A13-INDEX(WIN_Y,BB213)+1,BB$2-INDEX(WIN_X,BB213)+1),IF(BB213=0,IF(AND(MOD(BB$2,4)=0,MOD($A13,2)=0),"·",""),""))))</f>
        <v/>
      </c>
      <c r="BC13" s="1">
        <f>IF($A13=0,INDEX(CHROME_CHAR,1,BC$2+1),IF($A13=39,INDEX(CHROME_CHAR,2,BC$2+1),IF(AND(BC213&gt;=1,BC213&lt;=6),INDEX(ATLAS_CHAR,(BC213-1)*26+$A13-INDEX(WIN_Y,BC213)+1,BC$2-INDEX(WIN_X,BC213)+1),IF(BC213=0,IF(AND(MOD(BC$2,4)=0,MOD($A13,2)=0),"·",""),""))))</f>
        <v/>
      </c>
      <c r="BD13" s="1">
        <f>IF($A13=0,INDEX(CHROME_CHAR,1,BD$2+1),IF($A13=39,INDEX(CHROME_CHAR,2,BD$2+1),IF(AND(BD213&gt;=1,BD213&lt;=6),INDEX(ATLAS_CHAR,(BD213-1)*26+$A13-INDEX(WIN_Y,BD213)+1,BD$2-INDEX(WIN_X,BD213)+1),IF(BD213=0,IF(AND(MOD(BD$2,4)=0,MOD($A13,2)=0),"·",""),""))))</f>
        <v/>
      </c>
      <c r="BE13" s="1">
        <f>IF($A13=0,INDEX(CHROME_CHAR,1,BE$2+1),IF($A13=39,INDEX(CHROME_CHAR,2,BE$2+1),IF(AND(BE213&gt;=1,BE213&lt;=6),INDEX(ATLAS_CHAR,(BE213-1)*26+$A13-INDEX(WIN_Y,BE213)+1,BE$2-INDEX(WIN_X,BE213)+1),IF(BE213=0,IF(AND(MOD(BE$2,4)=0,MOD($A13,2)=0),"·",""),""))))</f>
        <v/>
      </c>
      <c r="BF13" s="1">
        <f>IF($A13=0,INDEX(CHROME_CHAR,1,BF$2+1),IF($A13=39,INDEX(CHROME_CHAR,2,BF$2+1),IF(AND(BF213&gt;=1,BF213&lt;=6),INDEX(ATLAS_CHAR,(BF213-1)*26+$A13-INDEX(WIN_Y,BF213)+1,BF$2-INDEX(WIN_X,BF213)+1),IF(BF213=0,IF(AND(MOD(BF$2,4)=0,MOD($A13,2)=0),"·",""),""))))</f>
        <v/>
      </c>
      <c r="BG13" s="1">
        <f>IF($A13=0,INDEX(CHROME_CHAR,1,BG$2+1),IF($A13=39,INDEX(CHROME_CHAR,2,BG$2+1),IF(AND(BG213&gt;=1,BG213&lt;=6),INDEX(ATLAS_CHAR,(BG213-1)*26+$A13-INDEX(WIN_Y,BG213)+1,BG$2-INDEX(WIN_X,BG213)+1),IF(BG213=0,IF(AND(MOD(BG$2,4)=0,MOD($A13,2)=0),"·",""),""))))</f>
        <v/>
      </c>
      <c r="BH13" s="1">
        <f>IF($A13=0,INDEX(CHROME_CHAR,1,BH$2+1),IF($A13=39,INDEX(CHROME_CHAR,2,BH$2+1),IF(AND(BH213&gt;=1,BH213&lt;=6),INDEX(ATLAS_CHAR,(BH213-1)*26+$A13-INDEX(WIN_Y,BH213)+1,BH$2-INDEX(WIN_X,BH213)+1),IF(BH213=0,IF(AND(MOD(BH$2,4)=0,MOD($A13,2)=0),"·",""),""))))</f>
        <v/>
      </c>
      <c r="BI13" s="1">
        <f>IF($A13=0,INDEX(CHROME_CHAR,1,BI$2+1),IF($A13=39,INDEX(CHROME_CHAR,2,BI$2+1),IF(AND(BI213&gt;=1,BI213&lt;=6),INDEX(ATLAS_CHAR,(BI213-1)*26+$A13-INDEX(WIN_Y,BI213)+1,BI$2-INDEX(WIN_X,BI213)+1),IF(BI213=0,IF(AND(MOD(BI$2,4)=0,MOD($A13,2)=0),"·",""),""))))</f>
        <v/>
      </c>
      <c r="BJ13" s="1">
        <f>IF($A13=0,INDEX(CHROME_CHAR,1,BJ$2+1),IF($A13=39,INDEX(CHROME_CHAR,2,BJ$2+1),IF(AND(BJ213&gt;=1,BJ213&lt;=6),INDEX(ATLAS_CHAR,(BJ213-1)*26+$A13-INDEX(WIN_Y,BJ213)+1,BJ$2-INDEX(WIN_X,BJ213)+1),IF(BJ213=0,IF(AND(MOD(BJ$2,4)=0,MOD($A13,2)=0),"·",""),""))))</f>
        <v/>
      </c>
      <c r="BK13" s="1">
        <f>IF($A13=0,INDEX(CHROME_CHAR,1,BK$2+1),IF($A13=39,INDEX(CHROME_CHAR,2,BK$2+1),IF(AND(BK213&gt;=1,BK213&lt;=6),INDEX(ATLAS_CHAR,(BK213-1)*26+$A13-INDEX(WIN_Y,BK213)+1,BK$2-INDEX(WIN_X,BK213)+1),IF(BK213=0,IF(AND(MOD(BK$2,4)=0,MOD($A13,2)=0),"·",""),""))))</f>
        <v/>
      </c>
      <c r="BL13" s="1">
        <f>IF($A13=0,INDEX(CHROME_CHAR,1,BL$2+1),IF($A13=39,INDEX(CHROME_CHAR,2,BL$2+1),IF(AND(BL213&gt;=1,BL213&lt;=6),INDEX(ATLAS_CHAR,(BL213-1)*26+$A13-INDEX(WIN_Y,BL213)+1,BL$2-INDEX(WIN_X,BL213)+1),IF(BL213=0,IF(AND(MOD(BL$2,4)=0,MOD($A13,2)=0),"·",""),""))))</f>
        <v/>
      </c>
      <c r="BM13" s="1">
        <f>IF($A13=0,INDEX(CHROME_CHAR,1,BM$2+1),IF($A13=39,INDEX(CHROME_CHAR,2,BM$2+1),IF(AND(BM213&gt;=1,BM213&lt;=6),INDEX(ATLAS_CHAR,(BM213-1)*26+$A13-INDEX(WIN_Y,BM213)+1,BM$2-INDEX(WIN_X,BM213)+1),IF(BM213=0,IF(AND(MOD(BM$2,4)=0,MOD($A13,2)=0),"·",""),""))))</f>
        <v/>
      </c>
      <c r="BN13" s="1">
        <f>IF($A13=0,INDEX(CHROME_CHAR,1,BN$2+1),IF($A13=39,INDEX(CHROME_CHAR,2,BN$2+1),IF(AND(BN213&gt;=1,BN213&lt;=6),INDEX(ATLAS_CHAR,(BN213-1)*26+$A13-INDEX(WIN_Y,BN213)+1,BN$2-INDEX(WIN_X,BN213)+1),IF(BN213=0,IF(AND(MOD(BN$2,4)=0,MOD($A13,2)=0),"·",""),""))))</f>
        <v/>
      </c>
      <c r="BO13" s="1">
        <f>IF($A13=0,INDEX(CHROME_CHAR,1,BO$2+1),IF($A13=39,INDEX(CHROME_CHAR,2,BO$2+1),IF(AND(BO213&gt;=1,BO213&lt;=6),INDEX(ATLAS_CHAR,(BO213-1)*26+$A13-INDEX(WIN_Y,BO213)+1,BO$2-INDEX(WIN_X,BO213)+1),IF(BO213=0,IF(AND(MOD(BO$2,4)=0,MOD($A13,2)=0),"·",""),""))))</f>
        <v/>
      </c>
      <c r="BP13" s="1">
        <f>IF($A13=0,INDEX(CHROME_CHAR,1,BP$2+1),IF($A13=39,INDEX(CHROME_CHAR,2,BP$2+1),IF(AND(BP213&gt;=1,BP213&lt;=6),INDEX(ATLAS_CHAR,(BP213-1)*26+$A13-INDEX(WIN_Y,BP213)+1,BP$2-INDEX(WIN_X,BP213)+1),IF(BP213=0,IF(AND(MOD(BP$2,4)=0,MOD($A13,2)=0),"·",""),""))))</f>
        <v/>
      </c>
      <c r="BQ13" s="1">
        <f>IF($A13=0,INDEX(CHROME_CHAR,1,BQ$2+1),IF($A13=39,INDEX(CHROME_CHAR,2,BQ$2+1),IF(AND(BQ213&gt;=1,BQ213&lt;=6),INDEX(ATLAS_CHAR,(BQ213-1)*26+$A13-INDEX(WIN_Y,BQ213)+1,BQ$2-INDEX(WIN_X,BQ213)+1),IF(BQ213=0,IF(AND(MOD(BQ$2,4)=0,MOD($A13,2)=0),"·",""),""))))</f>
        <v/>
      </c>
      <c r="BR13" s="1">
        <f>IF($A13=0,INDEX(CHROME_CHAR,1,BR$2+1),IF($A13=39,INDEX(CHROME_CHAR,2,BR$2+1),IF(AND(BR213&gt;=1,BR213&lt;=6),INDEX(ATLAS_CHAR,(BR213-1)*26+$A13-INDEX(WIN_Y,BR213)+1,BR$2-INDEX(WIN_X,BR213)+1),IF(BR213=0,IF(AND(MOD(BR$2,4)=0,MOD($A13,2)=0),"·",""),""))))</f>
        <v/>
      </c>
      <c r="BS13" s="1">
        <f>IF($A13=0,INDEX(CHROME_CHAR,1,BS$2+1),IF($A13=39,INDEX(CHROME_CHAR,2,BS$2+1),IF(AND(BS213&gt;=1,BS213&lt;=6),INDEX(ATLAS_CHAR,(BS213-1)*26+$A13-INDEX(WIN_Y,BS213)+1,BS$2-INDEX(WIN_X,BS213)+1),IF(BS213=0,IF(AND(MOD(BS$2,4)=0,MOD($A13,2)=0),"·",""),""))))</f>
        <v/>
      </c>
      <c r="BT13" s="1">
        <f>IF($A13=0,INDEX(CHROME_CHAR,1,BT$2+1),IF($A13=39,INDEX(CHROME_CHAR,2,BT$2+1),IF(AND(BT213&gt;=1,BT213&lt;=6),INDEX(ATLAS_CHAR,(BT213-1)*26+$A13-INDEX(WIN_Y,BT213)+1,BT$2-INDEX(WIN_X,BT213)+1),IF(BT213=0,IF(AND(MOD(BT$2,4)=0,MOD($A13,2)=0),"·",""),""))))</f>
        <v/>
      </c>
      <c r="BU13" s="1">
        <f>IF($A13=0,INDEX(CHROME_CHAR,1,BU$2+1),IF($A13=39,INDEX(CHROME_CHAR,2,BU$2+1),IF(AND(BU213&gt;=1,BU213&lt;=6),INDEX(ATLAS_CHAR,(BU213-1)*26+$A13-INDEX(WIN_Y,BU213)+1,BU$2-INDEX(WIN_X,BU213)+1),IF(BU213=0,IF(AND(MOD(BU$2,4)=0,MOD($A13,2)=0),"·",""),""))))</f>
        <v/>
      </c>
      <c r="BV13" s="1">
        <f>IF($A13=0,INDEX(CHROME_CHAR,1,BV$2+1),IF($A13=39,INDEX(CHROME_CHAR,2,BV$2+1),IF(AND(BV213&gt;=1,BV213&lt;=6),INDEX(ATLAS_CHAR,(BV213-1)*26+$A13-INDEX(WIN_Y,BV213)+1,BV$2-INDEX(WIN_X,BV213)+1),IF(BV213=0,IF(AND(MOD(BV$2,4)=0,MOD($A13,2)=0),"·",""),""))))</f>
        <v/>
      </c>
      <c r="BW13" s="1">
        <f>IF($A13=0,INDEX(CHROME_CHAR,1,BW$2+1),IF($A13=39,INDEX(CHROME_CHAR,2,BW$2+1),IF(AND(BW213&gt;=1,BW213&lt;=6),INDEX(ATLAS_CHAR,(BW213-1)*26+$A13-INDEX(WIN_Y,BW213)+1,BW$2-INDEX(WIN_X,BW213)+1),IF(BW213=0,IF(AND(MOD(BW$2,4)=0,MOD($A13,2)=0),"·",""),""))))</f>
        <v/>
      </c>
      <c r="BX13" s="1">
        <f>IF($A13=0,INDEX(CHROME_CHAR,1,BX$2+1),IF($A13=39,INDEX(CHROME_CHAR,2,BX$2+1),IF(AND(BX213&gt;=1,BX213&lt;=6),INDEX(ATLAS_CHAR,(BX213-1)*26+$A13-INDEX(WIN_Y,BX213)+1,BX$2-INDEX(WIN_X,BX213)+1),IF(BX213=0,IF(AND(MOD(BX$2,4)=0,MOD($A13,2)=0),"·",""),""))))</f>
        <v/>
      </c>
      <c r="BY13" s="1">
        <f>IF($A13=0,INDEX(CHROME_CHAR,1,BY$2+1),IF($A13=39,INDEX(CHROME_CHAR,2,BY$2+1),IF(AND(BY213&gt;=1,BY213&lt;=6),INDEX(ATLAS_CHAR,(BY213-1)*26+$A13-INDEX(WIN_Y,BY213)+1,BY$2-INDEX(WIN_X,BY213)+1),IF(BY213=0,IF(AND(MOD(BY$2,4)=0,MOD($A13,2)=0),"·",""),""))))</f>
        <v/>
      </c>
      <c r="BZ13" s="1">
        <f>IF($A13=0,INDEX(CHROME_CHAR,1,BZ$2+1),IF($A13=39,INDEX(CHROME_CHAR,2,BZ$2+1),IF(AND(BZ213&gt;=1,BZ213&lt;=6),INDEX(ATLAS_CHAR,(BZ213-1)*26+$A13-INDEX(WIN_Y,BZ213)+1,BZ$2-INDEX(WIN_X,BZ213)+1),IF(BZ213=0,IF(AND(MOD(BZ$2,4)=0,MOD($A13,2)=0),"·",""),""))))</f>
        <v/>
      </c>
      <c r="CA13" s="1">
        <f>IF($A13=0,INDEX(CHROME_CHAR,1,CA$2+1),IF($A13=39,INDEX(CHROME_CHAR,2,CA$2+1),IF(AND(CA213&gt;=1,CA213&lt;=6),INDEX(ATLAS_CHAR,(CA213-1)*26+$A13-INDEX(WIN_Y,CA213)+1,CA$2-INDEX(WIN_X,CA213)+1),IF(CA213=0,IF(AND(MOD(CA$2,4)=0,MOD($A13,2)=0),"·",""),""))))</f>
        <v/>
      </c>
      <c r="CB13" s="1">
        <f>IF($A13=0,INDEX(CHROME_CHAR,1,CB$2+1),IF($A13=39,INDEX(CHROME_CHAR,2,CB$2+1),IF(AND(CB213&gt;=1,CB213&lt;=6),INDEX(ATLAS_CHAR,(CB213-1)*26+$A13-INDEX(WIN_Y,CB213)+1,CB$2-INDEX(WIN_X,CB213)+1),IF(CB213=0,IF(AND(MOD(CB$2,4)=0,MOD($A13,2)=0),"·",""),""))))</f>
        <v/>
      </c>
      <c r="CC13" s="1">
        <f>IF($A13=0,INDEX(CHROME_CHAR,1,CC$2+1),IF($A13=39,INDEX(CHROME_CHAR,2,CC$2+1),IF(AND(CC213&gt;=1,CC213&lt;=6),INDEX(ATLAS_CHAR,(CC213-1)*26+$A13-INDEX(WIN_Y,CC213)+1,CC$2-INDEX(WIN_X,CC213)+1),IF(CC213=0,IF(AND(MOD(CC$2,4)=0,MOD($A13,2)=0),"·",""),""))))</f>
        <v/>
      </c>
      <c r="CD13" s="1">
        <f>IF($A13=0,INDEX(CHROME_CHAR,1,CD$2+1),IF($A13=39,INDEX(CHROME_CHAR,2,CD$2+1),IF(AND(CD213&gt;=1,CD213&lt;=6),INDEX(ATLAS_CHAR,(CD213-1)*26+$A13-INDEX(WIN_Y,CD213)+1,CD$2-INDEX(WIN_X,CD213)+1),IF(CD213=0,IF(AND(MOD(CD$2,4)=0,MOD($A13,2)=0),"·",""),""))))</f>
        <v/>
      </c>
      <c r="CE13" s="1">
        <f>IF($A13=0,INDEX(CHROME_CHAR,1,CE$2+1),IF($A13=39,INDEX(CHROME_CHAR,2,CE$2+1),IF(AND(CE213&gt;=1,CE213&lt;=6),INDEX(ATLAS_CHAR,(CE213-1)*26+$A13-INDEX(WIN_Y,CE213)+1,CE$2-INDEX(WIN_X,CE213)+1),IF(CE213=0,IF(AND(MOD(CE$2,4)=0,MOD($A13,2)=0),"·",""),""))))</f>
        <v/>
      </c>
      <c r="CF13" s="1">
        <f>IF($A13=0,INDEX(CHROME_CHAR,1,CF$2+1),IF($A13=39,INDEX(CHROME_CHAR,2,CF$2+1),IF(AND(CF213&gt;=1,CF213&lt;=6),INDEX(ATLAS_CHAR,(CF213-1)*26+$A13-INDEX(WIN_Y,CF213)+1,CF$2-INDEX(WIN_X,CF213)+1),IF(CF213=0,IF(AND(MOD(CF$2,4)=0,MOD($A13,2)=0),"·",""),""))))</f>
        <v/>
      </c>
      <c r="CG13" s="1">
        <f>IF($A13=0,INDEX(CHROME_CHAR,1,CG$2+1),IF($A13=39,INDEX(CHROME_CHAR,2,CG$2+1),IF(AND(CG213&gt;=1,CG213&lt;=6),INDEX(ATLAS_CHAR,(CG213-1)*26+$A13-INDEX(WIN_Y,CG213)+1,CG$2-INDEX(WIN_X,CG213)+1),IF(CG213=0,IF(AND(MOD(CG$2,4)=0,MOD($A13,2)=0),"·",""),""))))</f>
        <v/>
      </c>
      <c r="CH13" s="1">
        <f>IF($A13=0,INDEX(CHROME_CHAR,1,CH$2+1),IF($A13=39,INDEX(CHROME_CHAR,2,CH$2+1),IF(AND(CH213&gt;=1,CH213&lt;=6),INDEX(ATLAS_CHAR,(CH213-1)*26+$A13-INDEX(WIN_Y,CH213)+1,CH$2-INDEX(WIN_X,CH213)+1),IF(CH213=0,IF(AND(MOD(CH$2,4)=0,MOD($A13,2)=0),"·",""),""))))</f>
        <v/>
      </c>
      <c r="CI13" s="1">
        <f>IF($A13=0,INDEX(CHROME_CHAR,1,CI$2+1),IF($A13=39,INDEX(CHROME_CHAR,2,CI$2+1),IF(AND(CI213&gt;=1,CI213&lt;=6),INDEX(ATLAS_CHAR,(CI213-1)*26+$A13-INDEX(WIN_Y,CI213)+1,CI$2-INDEX(WIN_X,CI213)+1),IF(CI213=0,IF(AND(MOD(CI$2,4)=0,MOD($A13,2)=0),"·",""),""))))</f>
        <v/>
      </c>
      <c r="CJ13" s="1">
        <f>IF($A13=0,INDEX(CHROME_CHAR,1,CJ$2+1),IF($A13=39,INDEX(CHROME_CHAR,2,CJ$2+1),IF(AND(CJ213&gt;=1,CJ213&lt;=6),INDEX(ATLAS_CHAR,(CJ213-1)*26+$A13-INDEX(WIN_Y,CJ213)+1,CJ$2-INDEX(WIN_X,CJ213)+1),IF(CJ213=0,IF(AND(MOD(CJ$2,4)=0,MOD($A13,2)=0),"·",""),""))))</f>
        <v/>
      </c>
      <c r="CK13" s="1">
        <f>IF($A13=0,INDEX(CHROME_CHAR,1,CK$2+1),IF($A13=39,INDEX(CHROME_CHAR,2,CK$2+1),IF(AND(CK213&gt;=1,CK213&lt;=6),INDEX(ATLAS_CHAR,(CK213-1)*26+$A13-INDEX(WIN_Y,CK213)+1,CK$2-INDEX(WIN_X,CK213)+1),IF(CK213=0,IF(AND(MOD(CK$2,4)=0,MOD($A13,2)=0),"·",""),""))))</f>
        <v/>
      </c>
      <c r="CL13" s="1">
        <f>IF($A13=0,INDEX(CHROME_CHAR,1,CL$2+1),IF($A13=39,INDEX(CHROME_CHAR,2,CL$2+1),IF(AND(CL213&gt;=1,CL213&lt;=6),INDEX(ATLAS_CHAR,(CL213-1)*26+$A13-INDEX(WIN_Y,CL213)+1,CL$2-INDEX(WIN_X,CL213)+1),IF(CL213=0,IF(AND(MOD(CL$2,4)=0,MOD($A13,2)=0),"·",""),""))))</f>
        <v/>
      </c>
      <c r="CM13" s="1">
        <f>IF($A13=0,INDEX(CHROME_CHAR,1,CM$2+1),IF($A13=39,INDEX(CHROME_CHAR,2,CM$2+1),IF(AND(CM213&gt;=1,CM213&lt;=6),INDEX(ATLAS_CHAR,(CM213-1)*26+$A13-INDEX(WIN_Y,CM213)+1,CM$2-INDEX(WIN_X,CM213)+1),IF(CM213=0,IF(AND(MOD(CM$2,4)=0,MOD($A13,2)=0),"·",""),""))))</f>
        <v/>
      </c>
      <c r="CN13" s="1">
        <f>IF($A13=0,INDEX(CHROME_CHAR,1,CN$2+1),IF($A13=39,INDEX(CHROME_CHAR,2,CN$2+1),IF(AND(CN213&gt;=1,CN213&lt;=6),INDEX(ATLAS_CHAR,(CN213-1)*26+$A13-INDEX(WIN_Y,CN213)+1,CN$2-INDEX(WIN_X,CN213)+1),IF(CN213=0,IF(AND(MOD(CN$2,4)=0,MOD($A13,2)=0),"·",""),""))))</f>
        <v/>
      </c>
      <c r="CO13" s="1">
        <f>IF($A13=0,INDEX(CHROME_CHAR,1,CO$2+1),IF($A13=39,INDEX(CHROME_CHAR,2,CO$2+1),IF(AND(CO213&gt;=1,CO213&lt;=6),INDEX(ATLAS_CHAR,(CO213-1)*26+$A13-INDEX(WIN_Y,CO213)+1,CO$2-INDEX(WIN_X,CO213)+1),IF(CO213=0,IF(AND(MOD(CO$2,4)=0,MOD($A13,2)=0),"·",""),""))))</f>
        <v/>
      </c>
      <c r="CP13" s="1">
        <f>IF($A13=0,INDEX(CHROME_CHAR,1,CP$2+1),IF($A13=39,INDEX(CHROME_CHAR,2,CP$2+1),IF(AND(CP213&gt;=1,CP213&lt;=6),INDEX(ATLAS_CHAR,(CP213-1)*26+$A13-INDEX(WIN_Y,CP213)+1,CP$2-INDEX(WIN_X,CP213)+1),IF(CP213=0,IF(AND(MOD(CP$2,4)=0,MOD($A13,2)=0),"·",""),""))))</f>
        <v/>
      </c>
      <c r="CQ13" s="1">
        <f>IF($A13=0,INDEX(CHROME_CHAR,1,CQ$2+1),IF($A13=39,INDEX(CHROME_CHAR,2,CQ$2+1),IF(AND(CQ213&gt;=1,CQ213&lt;=6),INDEX(ATLAS_CHAR,(CQ213-1)*26+$A13-INDEX(WIN_Y,CQ213)+1,CQ$2-INDEX(WIN_X,CQ213)+1),IF(CQ213=0,IF(AND(MOD(CQ$2,4)=0,MOD($A13,2)=0),"·",""),""))))</f>
        <v/>
      </c>
      <c r="CR13" s="1">
        <f>IF($A13=0,INDEX(CHROME_CHAR,1,CR$2+1),IF($A13=39,INDEX(CHROME_CHAR,2,CR$2+1),IF(AND(CR213&gt;=1,CR213&lt;=6),INDEX(ATLAS_CHAR,(CR213-1)*26+$A13-INDEX(WIN_Y,CR213)+1,CR$2-INDEX(WIN_X,CR213)+1),IF(CR213=0,IF(AND(MOD(CR$2,4)=0,MOD($A13,2)=0),"·",""),""))))</f>
        <v/>
      </c>
      <c r="CS13" s="1">
        <f>IF($A13=0,INDEX(CHROME_CHAR,1,CS$2+1),IF($A13=39,INDEX(CHROME_CHAR,2,CS$2+1),IF(AND(CS213&gt;=1,CS213&lt;=6),INDEX(ATLAS_CHAR,(CS213-1)*26+$A13-INDEX(WIN_Y,CS213)+1,CS$2-INDEX(WIN_X,CS213)+1),IF(CS213=0,IF(AND(MOD(CS$2,4)=0,MOD($A13,2)=0),"·",""),""))))</f>
        <v/>
      </c>
      <c r="CT13" s="1">
        <f>IF($A13=0,INDEX(CHROME_CHAR,1,CT$2+1),IF($A13=39,INDEX(CHROME_CHAR,2,CT$2+1),IF(AND(CT213&gt;=1,CT213&lt;=6),INDEX(ATLAS_CHAR,(CT213-1)*26+$A13-INDEX(WIN_Y,CT213)+1,CT$2-INDEX(WIN_X,CT213)+1),IF(CT213=0,IF(AND(MOD(CT$2,4)=0,MOD($A13,2)=0),"·",""),""))))</f>
        <v/>
      </c>
      <c r="CU13" s="1">
        <f>IF($A13=0,INDEX(CHROME_CHAR,1,CU$2+1),IF($A13=39,INDEX(CHROME_CHAR,2,CU$2+1),IF(AND(CU213&gt;=1,CU213&lt;=6),INDEX(ATLAS_CHAR,(CU213-1)*26+$A13-INDEX(WIN_Y,CU213)+1,CU$2-INDEX(WIN_X,CU213)+1),IF(CU213=0,IF(AND(MOD(CU$2,4)=0,MOD($A13,2)=0),"·",""),""))))</f>
        <v/>
      </c>
      <c r="CV13" s="1">
        <f>IF($A13=0,INDEX(CHROME_CHAR,1,CV$2+1),IF($A13=39,INDEX(CHROME_CHAR,2,CV$2+1),IF(AND(CV213&gt;=1,CV213&lt;=6),INDEX(ATLAS_CHAR,(CV213-1)*26+$A13-INDEX(WIN_Y,CV213)+1,CV$2-INDEX(WIN_X,CV213)+1),IF(CV213=0,IF(AND(MOD(CV$2,4)=0,MOD($A13,2)=0),"·",""),""))))</f>
        <v/>
      </c>
      <c r="CW13" s="1">
        <f>IF($A13=0,INDEX(CHROME_CHAR,1,CW$2+1),IF($A13=39,INDEX(CHROME_CHAR,2,CW$2+1),IF(AND(CW213&gt;=1,CW213&lt;=6),INDEX(ATLAS_CHAR,(CW213-1)*26+$A13-INDEX(WIN_Y,CW213)+1,CW$2-INDEX(WIN_X,CW213)+1),IF(CW213=0,IF(AND(MOD(CW$2,4)=0,MOD($A13,2)=0),"·",""),""))))</f>
        <v/>
      </c>
      <c r="CX13" s="1">
        <f>IF($A13=0,INDEX(CHROME_CHAR,1,CX$2+1),IF($A13=39,INDEX(CHROME_CHAR,2,CX$2+1),IF(AND(CX213&gt;=1,CX213&lt;=6),INDEX(ATLAS_CHAR,(CX213-1)*26+$A13-INDEX(WIN_Y,CX213)+1,CX$2-INDEX(WIN_X,CX213)+1),IF(CX213=0,IF(AND(MOD(CX$2,4)=0,MOD($A13,2)=0),"·",""),""))))</f>
        <v/>
      </c>
      <c r="CY13" s="1">
        <f>IF($A13=0,INDEX(CHROME_CHAR,1,CY$2+1),IF($A13=39,INDEX(CHROME_CHAR,2,CY$2+1),IF(AND(CY213&gt;=1,CY213&lt;=6),INDEX(ATLAS_CHAR,(CY213-1)*26+$A13-INDEX(WIN_Y,CY213)+1,CY$2-INDEX(WIN_X,CY213)+1),IF(CY213=0,IF(AND(MOD(CY$2,4)=0,MOD($A13,2)=0),"·",""),""))))</f>
        <v/>
      </c>
      <c r="CZ13" s="1">
        <f>IF($A13=0,INDEX(CHROME_CHAR,1,CZ$2+1),IF($A13=39,INDEX(CHROME_CHAR,2,CZ$2+1),IF(AND(CZ213&gt;=1,CZ213&lt;=6),INDEX(ATLAS_CHAR,(CZ213-1)*26+$A13-INDEX(WIN_Y,CZ213)+1,CZ$2-INDEX(WIN_X,CZ213)+1),IF(CZ213=0,IF(AND(MOD(CZ$2,4)=0,MOD($A13,2)=0),"·",""),""))))</f>
        <v/>
      </c>
      <c r="DA13" s="1">
        <f>IF($A13=0,INDEX(CHROME_CHAR,1,DA$2+1),IF($A13=39,INDEX(CHROME_CHAR,2,DA$2+1),IF(AND(DA213&gt;=1,DA213&lt;=6),INDEX(ATLAS_CHAR,(DA213-1)*26+$A13-INDEX(WIN_Y,DA213)+1,DA$2-INDEX(WIN_X,DA213)+1),IF(DA213=0,IF(AND(MOD(DA$2,4)=0,MOD($A13,2)=0),"·",""),""))))</f>
        <v/>
      </c>
      <c r="DB13" s="1">
        <f>IF($A13=0,INDEX(CHROME_CHAR,1,DB$2+1),IF($A13=39,INDEX(CHROME_CHAR,2,DB$2+1),IF(AND(DB213&gt;=1,DB213&lt;=6),INDEX(ATLAS_CHAR,(DB213-1)*26+$A13-INDEX(WIN_Y,DB213)+1,DB$2-INDEX(WIN_X,DB213)+1),IF(DB213=0,IF(AND(MOD(DB$2,4)=0,MOD($A13,2)=0),"·",""),""))))</f>
        <v/>
      </c>
      <c r="DC13" s="1">
        <f>IF($A13=0,INDEX(CHROME_CHAR,1,DC$2+1),IF($A13=39,INDEX(CHROME_CHAR,2,DC$2+1),IF(AND(DC213&gt;=1,DC213&lt;=6),INDEX(ATLAS_CHAR,(DC213-1)*26+$A13-INDEX(WIN_Y,DC213)+1,DC$2-INDEX(WIN_X,DC213)+1),IF(DC213=0,IF(AND(MOD(DC$2,4)=0,MOD($A13,2)=0),"·",""),""))))</f>
        <v/>
      </c>
      <c r="DD13" s="1">
        <f>IF($A13=0,INDEX(CHROME_CHAR,1,DD$2+1),IF($A13=39,INDEX(CHROME_CHAR,2,DD$2+1),IF(AND(DD213&gt;=1,DD213&lt;=6),INDEX(ATLAS_CHAR,(DD213-1)*26+$A13-INDEX(WIN_Y,DD213)+1,DD$2-INDEX(WIN_X,DD213)+1),IF(DD213=0,IF(AND(MOD(DD$2,4)=0,MOD($A13,2)=0),"·",""),""))))</f>
        <v/>
      </c>
      <c r="DE13" s="1">
        <f>IF($A13=0,INDEX(CHROME_CHAR,1,DE$2+1),IF($A13=39,INDEX(CHROME_CHAR,2,DE$2+1),IF(AND(DE213&gt;=1,DE213&lt;=6),INDEX(ATLAS_CHAR,(DE213-1)*26+$A13-INDEX(WIN_Y,DE213)+1,DE$2-INDEX(WIN_X,DE213)+1),IF(DE213=0,IF(AND(MOD(DE$2,4)=0,MOD($A13,2)=0),"·",""),""))))</f>
        <v/>
      </c>
      <c r="DF13" s="1">
        <f>IF($A13=0,INDEX(CHROME_CHAR,1,DF$2+1),IF($A13=39,INDEX(CHROME_CHAR,2,DF$2+1),IF(AND(DF213&gt;=1,DF213&lt;=6),INDEX(ATLAS_CHAR,(DF213-1)*26+$A13-INDEX(WIN_Y,DF213)+1,DF$2-INDEX(WIN_X,DF213)+1),IF(DF213=0,IF(AND(MOD(DF$2,4)=0,MOD($A13,2)=0),"·",""),""))))</f>
        <v/>
      </c>
      <c r="DG13" s="1">
        <f>IF($A13=0,INDEX(CHROME_CHAR,1,DG$2+1),IF($A13=39,INDEX(CHROME_CHAR,2,DG$2+1),IF(AND(DG213&gt;=1,DG213&lt;=6),INDEX(ATLAS_CHAR,(DG213-1)*26+$A13-INDEX(WIN_Y,DG213)+1,DG$2-INDEX(WIN_X,DG213)+1),IF(DG213=0,IF(AND(MOD(DG$2,4)=0,MOD($A13,2)=0),"·",""),""))))</f>
        <v/>
      </c>
      <c r="DH13" s="1">
        <f>IF($A13=0,INDEX(CHROME_CHAR,1,DH$2+1),IF($A13=39,INDEX(CHROME_CHAR,2,DH$2+1),IF(AND(DH213&gt;=1,DH213&lt;=6),INDEX(ATLAS_CHAR,(DH213-1)*26+$A13-INDEX(WIN_Y,DH213)+1,DH$2-INDEX(WIN_X,DH213)+1),IF(DH213=0,IF(AND(MOD(DH$2,4)=0,MOD($A13,2)=0),"·",""),""))))</f>
        <v/>
      </c>
      <c r="DI13" s="1">
        <f>IF($A13=0,INDEX(CHROME_CHAR,1,DI$2+1),IF($A13=39,INDEX(CHROME_CHAR,2,DI$2+1),IF(AND(DI213&gt;=1,DI213&lt;=6),INDEX(ATLAS_CHAR,(DI213-1)*26+$A13-INDEX(WIN_Y,DI213)+1,DI$2-INDEX(WIN_X,DI213)+1),IF(DI213=0,IF(AND(MOD(DI$2,4)=0,MOD($A13,2)=0),"·",""),""))))</f>
        <v/>
      </c>
      <c r="DJ13" s="1">
        <f>IF($A13=0,INDEX(CHROME_CHAR,1,DJ$2+1),IF($A13=39,INDEX(CHROME_CHAR,2,DJ$2+1),IF(AND(DJ213&gt;=1,DJ213&lt;=6),INDEX(ATLAS_CHAR,(DJ213-1)*26+$A13-INDEX(WIN_Y,DJ213)+1,DJ$2-INDEX(WIN_X,DJ213)+1),IF(DJ213=0,IF(AND(MOD(DJ$2,4)=0,MOD($A13,2)=0),"·",""),""))))</f>
        <v/>
      </c>
      <c r="DK13" s="1">
        <f>IF($A13=0,INDEX(CHROME_CHAR,1,DK$2+1),IF($A13=39,INDEX(CHROME_CHAR,2,DK$2+1),IF(AND(DK213&gt;=1,DK213&lt;=6),INDEX(ATLAS_CHAR,(DK213-1)*26+$A13-INDEX(WIN_Y,DK213)+1,DK$2-INDEX(WIN_X,DK213)+1),IF(DK213=0,IF(AND(MOD(DK$2,4)=0,MOD($A13,2)=0),"·",""),""))))</f>
        <v/>
      </c>
      <c r="DL13" s="1">
        <f>IF($A13=0,INDEX(CHROME_CHAR,1,DL$2+1),IF($A13=39,INDEX(CHROME_CHAR,2,DL$2+1),IF(AND(DL213&gt;=1,DL213&lt;=6),INDEX(ATLAS_CHAR,(DL213-1)*26+$A13-INDEX(WIN_Y,DL213)+1,DL$2-INDEX(WIN_X,DL213)+1),IF(DL213=0,IF(AND(MOD(DL$2,4)=0,MOD($A13,2)=0),"·",""),""))))</f>
        <v/>
      </c>
      <c r="DM13" s="1">
        <f>IF($A13=0,INDEX(CHROME_CHAR,1,DM$2+1),IF($A13=39,INDEX(CHROME_CHAR,2,DM$2+1),IF(AND(DM213&gt;=1,DM213&lt;=6),INDEX(ATLAS_CHAR,(DM213-1)*26+$A13-INDEX(WIN_Y,DM213)+1,DM$2-INDEX(WIN_X,DM213)+1),IF(DM213=0,IF(AND(MOD(DM$2,4)=0,MOD($A13,2)=0),"·",""),""))))</f>
        <v/>
      </c>
      <c r="DN13" s="1">
        <f>IF($A13=0,INDEX(CHROME_CHAR,1,DN$2+1),IF($A13=39,INDEX(CHROME_CHAR,2,DN$2+1),IF(AND(DN213&gt;=1,DN213&lt;=6),INDEX(ATLAS_CHAR,(DN213-1)*26+$A13-INDEX(WIN_Y,DN213)+1,DN$2-INDEX(WIN_X,DN213)+1),IF(DN213=0,IF(AND(MOD(DN$2,4)=0,MOD($A13,2)=0),"·",""),""))))</f>
        <v/>
      </c>
      <c r="DO13" s="1">
        <f>IF($A13=0,INDEX(CHROME_CHAR,1,DO$2+1),IF($A13=39,INDEX(CHROME_CHAR,2,DO$2+1),IF(AND(DO213&gt;=1,DO213&lt;=6),INDEX(ATLAS_CHAR,(DO213-1)*26+$A13-INDEX(WIN_Y,DO213)+1,DO$2-INDEX(WIN_X,DO213)+1),IF(DO213=0,IF(AND(MOD(DO$2,4)=0,MOD($A13,2)=0),"·",""),""))))</f>
        <v/>
      </c>
    </row>
    <row r="14" ht="12.75" customHeight="1">
      <c r="A14" t="n">
        <v>11</v>
      </c>
      <c r="B14" s="1">
        <f>IF($A14=0,INDEX(CHROME_CHAR,1,B$2+1),IF($A14=39,INDEX(CHROME_CHAR,2,B$2+1),IF(AND(B214&gt;=1,B214&lt;=6),INDEX(ATLAS_CHAR,(B214-1)*26+$A14-INDEX(WIN_Y,B214)+1,B$2-INDEX(WIN_X,B214)+1),IF(B214=0,IF(AND(MOD(B$2,4)=0,MOD($A14,2)=0),"·",""),""))))</f>
        <v/>
      </c>
      <c r="C14" s="1">
        <f>IF($A14=0,INDEX(CHROME_CHAR,1,C$2+1),IF($A14=39,INDEX(CHROME_CHAR,2,C$2+1),IF(AND(C214&gt;=1,C214&lt;=6),INDEX(ATLAS_CHAR,(C214-1)*26+$A14-INDEX(WIN_Y,C214)+1,C$2-INDEX(WIN_X,C214)+1),IF(C214=0,IF(AND(MOD(C$2,4)=0,MOD($A14,2)=0),"·",""),""))))</f>
        <v/>
      </c>
      <c r="D14" s="1">
        <f>IF($A14=0,INDEX(CHROME_CHAR,1,D$2+1),IF($A14=39,INDEX(CHROME_CHAR,2,D$2+1),IF(AND(D214&gt;=1,D214&lt;=6),INDEX(ATLAS_CHAR,(D214-1)*26+$A14-INDEX(WIN_Y,D214)+1,D$2-INDEX(WIN_X,D214)+1),IF(D214=0,IF(AND(MOD(D$2,4)=0,MOD($A14,2)=0),"·",""),""))))</f>
        <v/>
      </c>
      <c r="E14" s="1">
        <f>IF($A14=0,INDEX(CHROME_CHAR,1,E$2+1),IF($A14=39,INDEX(CHROME_CHAR,2,E$2+1),IF(AND(E214&gt;=1,E214&lt;=6),INDEX(ATLAS_CHAR,(E214-1)*26+$A14-INDEX(WIN_Y,E214)+1,E$2-INDEX(WIN_X,E214)+1),IF(E214=0,IF(AND(MOD(E$2,4)=0,MOD($A14,2)=0),"·",""),""))))</f>
        <v/>
      </c>
      <c r="F14" s="1">
        <f>IF($A14=0,INDEX(CHROME_CHAR,1,F$2+1),IF($A14=39,INDEX(CHROME_CHAR,2,F$2+1),IF(AND(F214&gt;=1,F214&lt;=6),INDEX(ATLAS_CHAR,(F214-1)*26+$A14-INDEX(WIN_Y,F214)+1,F$2-INDEX(WIN_X,F214)+1),IF(F214=0,IF(AND(MOD(F$2,4)=0,MOD($A14,2)=0),"·",""),""))))</f>
        <v/>
      </c>
      <c r="G14" s="1">
        <f>IF($A14=0,INDEX(CHROME_CHAR,1,G$2+1),IF($A14=39,INDEX(CHROME_CHAR,2,G$2+1),IF(AND(G214&gt;=1,G214&lt;=6),INDEX(ATLAS_CHAR,(G214-1)*26+$A14-INDEX(WIN_Y,G214)+1,G$2-INDEX(WIN_X,G214)+1),IF(G214=0,IF(AND(MOD(G$2,4)=0,MOD($A14,2)=0),"·",""),""))))</f>
        <v/>
      </c>
      <c r="H14" s="1">
        <f>IF($A14=0,INDEX(CHROME_CHAR,1,H$2+1),IF($A14=39,INDEX(CHROME_CHAR,2,H$2+1),IF(AND(H214&gt;=1,H214&lt;=6),INDEX(ATLAS_CHAR,(H214-1)*26+$A14-INDEX(WIN_Y,H214)+1,H$2-INDEX(WIN_X,H214)+1),IF(H214=0,IF(AND(MOD(H$2,4)=0,MOD($A14,2)=0),"·",""),""))))</f>
        <v/>
      </c>
      <c r="I14" s="1">
        <f>IF($A14=0,INDEX(CHROME_CHAR,1,I$2+1),IF($A14=39,INDEX(CHROME_CHAR,2,I$2+1),IF(AND(I214&gt;=1,I214&lt;=6),INDEX(ATLAS_CHAR,(I214-1)*26+$A14-INDEX(WIN_Y,I214)+1,I$2-INDEX(WIN_X,I214)+1),IF(I214=0,IF(AND(MOD(I$2,4)=0,MOD($A14,2)=0),"·",""),""))))</f>
        <v/>
      </c>
      <c r="J14" s="1">
        <f>IF($A14=0,INDEX(CHROME_CHAR,1,J$2+1),IF($A14=39,INDEX(CHROME_CHAR,2,J$2+1),IF(AND(J214&gt;=1,J214&lt;=6),INDEX(ATLAS_CHAR,(J214-1)*26+$A14-INDEX(WIN_Y,J214)+1,J$2-INDEX(WIN_X,J214)+1),IF(J214=0,IF(AND(MOD(J$2,4)=0,MOD($A14,2)=0),"·",""),""))))</f>
        <v/>
      </c>
      <c r="K14" s="1">
        <f>IF($A14=0,INDEX(CHROME_CHAR,1,K$2+1),IF($A14=39,INDEX(CHROME_CHAR,2,K$2+1),IF(AND(K214&gt;=1,K214&lt;=6),INDEX(ATLAS_CHAR,(K214-1)*26+$A14-INDEX(WIN_Y,K214)+1,K$2-INDEX(WIN_X,K214)+1),IF(K214=0,IF(AND(MOD(K$2,4)=0,MOD($A14,2)=0),"·",""),""))))</f>
        <v/>
      </c>
      <c r="L14" s="1">
        <f>IF($A14=0,INDEX(CHROME_CHAR,1,L$2+1),IF($A14=39,INDEX(CHROME_CHAR,2,L$2+1),IF(AND(L214&gt;=1,L214&lt;=6),INDEX(ATLAS_CHAR,(L214-1)*26+$A14-INDEX(WIN_Y,L214)+1,L$2-INDEX(WIN_X,L214)+1),IF(L214=0,IF(AND(MOD(L$2,4)=0,MOD($A14,2)=0),"·",""),""))))</f>
        <v/>
      </c>
      <c r="M14" s="1">
        <f>IF($A14=0,INDEX(CHROME_CHAR,1,M$2+1),IF($A14=39,INDEX(CHROME_CHAR,2,M$2+1),IF(AND(M214&gt;=1,M214&lt;=6),INDEX(ATLAS_CHAR,(M214-1)*26+$A14-INDEX(WIN_Y,M214)+1,M$2-INDEX(WIN_X,M214)+1),IF(M214=0,IF(AND(MOD(M$2,4)=0,MOD($A14,2)=0),"·",""),""))))</f>
        <v/>
      </c>
      <c r="N14" s="1">
        <f>IF($A14=0,INDEX(CHROME_CHAR,1,N$2+1),IF($A14=39,INDEX(CHROME_CHAR,2,N$2+1),IF(AND(N214&gt;=1,N214&lt;=6),INDEX(ATLAS_CHAR,(N214-1)*26+$A14-INDEX(WIN_Y,N214)+1,N$2-INDEX(WIN_X,N214)+1),IF(N214=0,IF(AND(MOD(N$2,4)=0,MOD($A14,2)=0),"·",""),""))))</f>
        <v/>
      </c>
      <c r="O14" s="1">
        <f>IF($A14=0,INDEX(CHROME_CHAR,1,O$2+1),IF($A14=39,INDEX(CHROME_CHAR,2,O$2+1),IF(AND(O214&gt;=1,O214&lt;=6),INDEX(ATLAS_CHAR,(O214-1)*26+$A14-INDEX(WIN_Y,O214)+1,O$2-INDEX(WIN_X,O214)+1),IF(O214=0,IF(AND(MOD(O$2,4)=0,MOD($A14,2)=0),"·",""),""))))</f>
        <v/>
      </c>
      <c r="P14" s="1">
        <f>IF($A14=0,INDEX(CHROME_CHAR,1,P$2+1),IF($A14=39,INDEX(CHROME_CHAR,2,P$2+1),IF(AND(P214&gt;=1,P214&lt;=6),INDEX(ATLAS_CHAR,(P214-1)*26+$A14-INDEX(WIN_Y,P214)+1,P$2-INDEX(WIN_X,P214)+1),IF(P214=0,IF(AND(MOD(P$2,4)=0,MOD($A14,2)=0),"·",""),""))))</f>
        <v/>
      </c>
      <c r="Q14" s="1">
        <f>IF($A14=0,INDEX(CHROME_CHAR,1,Q$2+1),IF($A14=39,INDEX(CHROME_CHAR,2,Q$2+1),IF(AND(Q214&gt;=1,Q214&lt;=6),INDEX(ATLAS_CHAR,(Q214-1)*26+$A14-INDEX(WIN_Y,Q214)+1,Q$2-INDEX(WIN_X,Q214)+1),IF(Q214=0,IF(AND(MOD(Q$2,4)=0,MOD($A14,2)=0),"·",""),""))))</f>
        <v/>
      </c>
      <c r="R14" s="1">
        <f>IF($A14=0,INDEX(CHROME_CHAR,1,R$2+1),IF($A14=39,INDEX(CHROME_CHAR,2,R$2+1),IF(AND(R214&gt;=1,R214&lt;=6),INDEX(ATLAS_CHAR,(R214-1)*26+$A14-INDEX(WIN_Y,R214)+1,R$2-INDEX(WIN_X,R214)+1),IF(R214=0,IF(AND(MOD(R$2,4)=0,MOD($A14,2)=0),"·",""),""))))</f>
        <v/>
      </c>
      <c r="S14" s="1">
        <f>IF($A14=0,INDEX(CHROME_CHAR,1,S$2+1),IF($A14=39,INDEX(CHROME_CHAR,2,S$2+1),IF(AND(S214&gt;=1,S214&lt;=6),INDEX(ATLAS_CHAR,(S214-1)*26+$A14-INDEX(WIN_Y,S214)+1,S$2-INDEX(WIN_X,S214)+1),IF(S214=0,IF(AND(MOD(S$2,4)=0,MOD($A14,2)=0),"·",""),""))))</f>
        <v/>
      </c>
      <c r="T14" s="1">
        <f>IF($A14=0,INDEX(CHROME_CHAR,1,T$2+1),IF($A14=39,INDEX(CHROME_CHAR,2,T$2+1),IF(AND(T214&gt;=1,T214&lt;=6),INDEX(ATLAS_CHAR,(T214-1)*26+$A14-INDEX(WIN_Y,T214)+1,T$2-INDEX(WIN_X,T214)+1),IF(T214=0,IF(AND(MOD(T$2,4)=0,MOD($A14,2)=0),"·",""),""))))</f>
        <v/>
      </c>
      <c r="U14" s="1">
        <f>IF($A14=0,INDEX(CHROME_CHAR,1,U$2+1),IF($A14=39,INDEX(CHROME_CHAR,2,U$2+1),IF(AND(U214&gt;=1,U214&lt;=6),INDEX(ATLAS_CHAR,(U214-1)*26+$A14-INDEX(WIN_Y,U214)+1,U$2-INDEX(WIN_X,U214)+1),IF(U214=0,IF(AND(MOD(U$2,4)=0,MOD($A14,2)=0),"·",""),""))))</f>
        <v/>
      </c>
      <c r="V14" s="1">
        <f>IF($A14=0,INDEX(CHROME_CHAR,1,V$2+1),IF($A14=39,INDEX(CHROME_CHAR,2,V$2+1),IF(AND(V214&gt;=1,V214&lt;=6),INDEX(ATLAS_CHAR,(V214-1)*26+$A14-INDEX(WIN_Y,V214)+1,V$2-INDEX(WIN_X,V214)+1),IF(V214=0,IF(AND(MOD(V$2,4)=0,MOD($A14,2)=0),"·",""),""))))</f>
        <v/>
      </c>
      <c r="W14" s="1">
        <f>IF($A14=0,INDEX(CHROME_CHAR,1,W$2+1),IF($A14=39,INDEX(CHROME_CHAR,2,W$2+1),IF(AND(W214&gt;=1,W214&lt;=6),INDEX(ATLAS_CHAR,(W214-1)*26+$A14-INDEX(WIN_Y,W214)+1,W$2-INDEX(WIN_X,W214)+1),IF(W214=0,IF(AND(MOD(W$2,4)=0,MOD($A14,2)=0),"·",""),""))))</f>
        <v/>
      </c>
      <c r="X14" s="1">
        <f>IF($A14=0,INDEX(CHROME_CHAR,1,X$2+1),IF($A14=39,INDEX(CHROME_CHAR,2,X$2+1),IF(AND(X214&gt;=1,X214&lt;=6),INDEX(ATLAS_CHAR,(X214-1)*26+$A14-INDEX(WIN_Y,X214)+1,X$2-INDEX(WIN_X,X214)+1),IF(X214=0,IF(AND(MOD(X$2,4)=0,MOD($A14,2)=0),"·",""),""))))</f>
        <v/>
      </c>
      <c r="Y14" s="1">
        <f>IF($A14=0,INDEX(CHROME_CHAR,1,Y$2+1),IF($A14=39,INDEX(CHROME_CHAR,2,Y$2+1),IF(AND(Y214&gt;=1,Y214&lt;=6),INDEX(ATLAS_CHAR,(Y214-1)*26+$A14-INDEX(WIN_Y,Y214)+1,Y$2-INDEX(WIN_X,Y214)+1),IF(Y214=0,IF(AND(MOD(Y$2,4)=0,MOD($A14,2)=0),"·",""),""))))</f>
        <v/>
      </c>
      <c r="Z14" s="1">
        <f>IF($A14=0,INDEX(CHROME_CHAR,1,Z$2+1),IF($A14=39,INDEX(CHROME_CHAR,2,Z$2+1),IF(AND(Z214&gt;=1,Z214&lt;=6),INDEX(ATLAS_CHAR,(Z214-1)*26+$A14-INDEX(WIN_Y,Z214)+1,Z$2-INDEX(WIN_X,Z214)+1),IF(Z214=0,IF(AND(MOD(Z$2,4)=0,MOD($A14,2)=0),"·",""),""))))</f>
        <v/>
      </c>
      <c r="AA14" s="1">
        <f>IF($A14=0,INDEX(CHROME_CHAR,1,AA$2+1),IF($A14=39,INDEX(CHROME_CHAR,2,AA$2+1),IF(AND(AA214&gt;=1,AA214&lt;=6),INDEX(ATLAS_CHAR,(AA214-1)*26+$A14-INDEX(WIN_Y,AA214)+1,AA$2-INDEX(WIN_X,AA214)+1),IF(AA214=0,IF(AND(MOD(AA$2,4)=0,MOD($A14,2)=0),"·",""),""))))</f>
        <v/>
      </c>
      <c r="AB14" s="1">
        <f>IF($A14=0,INDEX(CHROME_CHAR,1,AB$2+1),IF($A14=39,INDEX(CHROME_CHAR,2,AB$2+1),IF(AND(AB214&gt;=1,AB214&lt;=6),INDEX(ATLAS_CHAR,(AB214-1)*26+$A14-INDEX(WIN_Y,AB214)+1,AB$2-INDEX(WIN_X,AB214)+1),IF(AB214=0,IF(AND(MOD(AB$2,4)=0,MOD($A14,2)=0),"·",""),""))))</f>
        <v/>
      </c>
      <c r="AC14" s="1">
        <f>IF($A14=0,INDEX(CHROME_CHAR,1,AC$2+1),IF($A14=39,INDEX(CHROME_CHAR,2,AC$2+1),IF(AND(AC214&gt;=1,AC214&lt;=6),INDEX(ATLAS_CHAR,(AC214-1)*26+$A14-INDEX(WIN_Y,AC214)+1,AC$2-INDEX(WIN_X,AC214)+1),IF(AC214=0,IF(AND(MOD(AC$2,4)=0,MOD($A14,2)=0),"·",""),""))))</f>
        <v/>
      </c>
      <c r="AD14" s="1">
        <f>IF($A14=0,INDEX(CHROME_CHAR,1,AD$2+1),IF($A14=39,INDEX(CHROME_CHAR,2,AD$2+1),IF(AND(AD214&gt;=1,AD214&lt;=6),INDEX(ATLAS_CHAR,(AD214-1)*26+$A14-INDEX(WIN_Y,AD214)+1,AD$2-INDEX(WIN_X,AD214)+1),IF(AD214=0,IF(AND(MOD(AD$2,4)=0,MOD($A14,2)=0),"·",""),""))))</f>
        <v/>
      </c>
      <c r="AE14" s="1">
        <f>IF($A14=0,INDEX(CHROME_CHAR,1,AE$2+1),IF($A14=39,INDEX(CHROME_CHAR,2,AE$2+1),IF(AND(AE214&gt;=1,AE214&lt;=6),INDEX(ATLAS_CHAR,(AE214-1)*26+$A14-INDEX(WIN_Y,AE214)+1,AE$2-INDEX(WIN_X,AE214)+1),IF(AE214=0,IF(AND(MOD(AE$2,4)=0,MOD($A14,2)=0),"·",""),""))))</f>
        <v/>
      </c>
      <c r="AF14" s="1">
        <f>IF($A14=0,INDEX(CHROME_CHAR,1,AF$2+1),IF($A14=39,INDEX(CHROME_CHAR,2,AF$2+1),IF(AND(AF214&gt;=1,AF214&lt;=6),INDEX(ATLAS_CHAR,(AF214-1)*26+$A14-INDEX(WIN_Y,AF214)+1,AF$2-INDEX(WIN_X,AF214)+1),IF(AF214=0,IF(AND(MOD(AF$2,4)=0,MOD($A14,2)=0),"·",""),""))))</f>
        <v/>
      </c>
      <c r="AG14" s="1">
        <f>IF($A14=0,INDEX(CHROME_CHAR,1,AG$2+1),IF($A14=39,INDEX(CHROME_CHAR,2,AG$2+1),IF(AND(AG214&gt;=1,AG214&lt;=6),INDEX(ATLAS_CHAR,(AG214-1)*26+$A14-INDEX(WIN_Y,AG214)+1,AG$2-INDEX(WIN_X,AG214)+1),IF(AG214=0,IF(AND(MOD(AG$2,4)=0,MOD($A14,2)=0),"·",""),""))))</f>
        <v/>
      </c>
      <c r="AH14" s="1">
        <f>IF($A14=0,INDEX(CHROME_CHAR,1,AH$2+1),IF($A14=39,INDEX(CHROME_CHAR,2,AH$2+1),IF(AND(AH214&gt;=1,AH214&lt;=6),INDEX(ATLAS_CHAR,(AH214-1)*26+$A14-INDEX(WIN_Y,AH214)+1,AH$2-INDEX(WIN_X,AH214)+1),IF(AH214=0,IF(AND(MOD(AH$2,4)=0,MOD($A14,2)=0),"·",""),""))))</f>
        <v/>
      </c>
      <c r="AI14" s="1">
        <f>IF($A14=0,INDEX(CHROME_CHAR,1,AI$2+1),IF($A14=39,INDEX(CHROME_CHAR,2,AI$2+1),IF(AND(AI214&gt;=1,AI214&lt;=6),INDEX(ATLAS_CHAR,(AI214-1)*26+$A14-INDEX(WIN_Y,AI214)+1,AI$2-INDEX(WIN_X,AI214)+1),IF(AI214=0,IF(AND(MOD(AI$2,4)=0,MOD($A14,2)=0),"·",""),""))))</f>
        <v/>
      </c>
      <c r="AJ14" s="1">
        <f>IF($A14=0,INDEX(CHROME_CHAR,1,AJ$2+1),IF($A14=39,INDEX(CHROME_CHAR,2,AJ$2+1),IF(AND(AJ214&gt;=1,AJ214&lt;=6),INDEX(ATLAS_CHAR,(AJ214-1)*26+$A14-INDEX(WIN_Y,AJ214)+1,AJ$2-INDEX(WIN_X,AJ214)+1),IF(AJ214=0,IF(AND(MOD(AJ$2,4)=0,MOD($A14,2)=0),"·",""),""))))</f>
        <v/>
      </c>
      <c r="AK14" s="1">
        <f>IF($A14=0,INDEX(CHROME_CHAR,1,AK$2+1),IF($A14=39,INDEX(CHROME_CHAR,2,AK$2+1),IF(AND(AK214&gt;=1,AK214&lt;=6),INDEX(ATLAS_CHAR,(AK214-1)*26+$A14-INDEX(WIN_Y,AK214)+1,AK$2-INDEX(WIN_X,AK214)+1),IF(AK214=0,IF(AND(MOD(AK$2,4)=0,MOD($A14,2)=0),"·",""),""))))</f>
        <v/>
      </c>
      <c r="AL14" s="1">
        <f>IF($A14=0,INDEX(CHROME_CHAR,1,AL$2+1),IF($A14=39,INDEX(CHROME_CHAR,2,AL$2+1),IF(AND(AL214&gt;=1,AL214&lt;=6),INDEX(ATLAS_CHAR,(AL214-1)*26+$A14-INDEX(WIN_Y,AL214)+1,AL$2-INDEX(WIN_X,AL214)+1),IF(AL214=0,IF(AND(MOD(AL$2,4)=0,MOD($A14,2)=0),"·",""),""))))</f>
        <v/>
      </c>
      <c r="AM14" s="1">
        <f>IF($A14=0,INDEX(CHROME_CHAR,1,AM$2+1),IF($A14=39,INDEX(CHROME_CHAR,2,AM$2+1),IF(AND(AM214&gt;=1,AM214&lt;=6),INDEX(ATLAS_CHAR,(AM214-1)*26+$A14-INDEX(WIN_Y,AM214)+1,AM$2-INDEX(WIN_X,AM214)+1),IF(AM214=0,IF(AND(MOD(AM$2,4)=0,MOD($A14,2)=0),"·",""),""))))</f>
        <v/>
      </c>
      <c r="AN14" s="1">
        <f>IF($A14=0,INDEX(CHROME_CHAR,1,AN$2+1),IF($A14=39,INDEX(CHROME_CHAR,2,AN$2+1),IF(AND(AN214&gt;=1,AN214&lt;=6),INDEX(ATLAS_CHAR,(AN214-1)*26+$A14-INDEX(WIN_Y,AN214)+1,AN$2-INDEX(WIN_X,AN214)+1),IF(AN214=0,IF(AND(MOD(AN$2,4)=0,MOD($A14,2)=0),"·",""),""))))</f>
        <v/>
      </c>
      <c r="AO14" s="1">
        <f>IF($A14=0,INDEX(CHROME_CHAR,1,AO$2+1),IF($A14=39,INDEX(CHROME_CHAR,2,AO$2+1),IF(AND(AO214&gt;=1,AO214&lt;=6),INDEX(ATLAS_CHAR,(AO214-1)*26+$A14-INDEX(WIN_Y,AO214)+1,AO$2-INDEX(WIN_X,AO214)+1),IF(AO214=0,IF(AND(MOD(AO$2,4)=0,MOD($A14,2)=0),"·",""),""))))</f>
        <v/>
      </c>
      <c r="AP14" s="1">
        <f>IF($A14=0,INDEX(CHROME_CHAR,1,AP$2+1),IF($A14=39,INDEX(CHROME_CHAR,2,AP$2+1),IF(AND(AP214&gt;=1,AP214&lt;=6),INDEX(ATLAS_CHAR,(AP214-1)*26+$A14-INDEX(WIN_Y,AP214)+1,AP$2-INDEX(WIN_X,AP214)+1),IF(AP214=0,IF(AND(MOD(AP$2,4)=0,MOD($A14,2)=0),"·",""),""))))</f>
        <v/>
      </c>
      <c r="AQ14" s="1">
        <f>IF($A14=0,INDEX(CHROME_CHAR,1,AQ$2+1),IF($A14=39,INDEX(CHROME_CHAR,2,AQ$2+1),IF(AND(AQ214&gt;=1,AQ214&lt;=6),INDEX(ATLAS_CHAR,(AQ214-1)*26+$A14-INDEX(WIN_Y,AQ214)+1,AQ$2-INDEX(WIN_X,AQ214)+1),IF(AQ214=0,IF(AND(MOD(AQ$2,4)=0,MOD($A14,2)=0),"·",""),""))))</f>
        <v/>
      </c>
      <c r="AR14" s="1">
        <f>IF($A14=0,INDEX(CHROME_CHAR,1,AR$2+1),IF($A14=39,INDEX(CHROME_CHAR,2,AR$2+1),IF(AND(AR214&gt;=1,AR214&lt;=6),INDEX(ATLAS_CHAR,(AR214-1)*26+$A14-INDEX(WIN_Y,AR214)+1,AR$2-INDEX(WIN_X,AR214)+1),IF(AR214=0,IF(AND(MOD(AR$2,4)=0,MOD($A14,2)=0),"·",""),""))))</f>
        <v/>
      </c>
      <c r="AS14" s="1">
        <f>IF($A14=0,INDEX(CHROME_CHAR,1,AS$2+1),IF($A14=39,INDEX(CHROME_CHAR,2,AS$2+1),IF(AND(AS214&gt;=1,AS214&lt;=6),INDEX(ATLAS_CHAR,(AS214-1)*26+$A14-INDEX(WIN_Y,AS214)+1,AS$2-INDEX(WIN_X,AS214)+1),IF(AS214=0,IF(AND(MOD(AS$2,4)=0,MOD($A14,2)=0),"·",""),""))))</f>
        <v/>
      </c>
      <c r="AT14" s="1">
        <f>IF($A14=0,INDEX(CHROME_CHAR,1,AT$2+1),IF($A14=39,INDEX(CHROME_CHAR,2,AT$2+1),IF(AND(AT214&gt;=1,AT214&lt;=6),INDEX(ATLAS_CHAR,(AT214-1)*26+$A14-INDEX(WIN_Y,AT214)+1,AT$2-INDEX(WIN_X,AT214)+1),IF(AT214=0,IF(AND(MOD(AT$2,4)=0,MOD($A14,2)=0),"·",""),""))))</f>
        <v/>
      </c>
      <c r="AU14" s="1">
        <f>IF($A14=0,INDEX(CHROME_CHAR,1,AU$2+1),IF($A14=39,INDEX(CHROME_CHAR,2,AU$2+1),IF(AND(AU214&gt;=1,AU214&lt;=6),INDEX(ATLAS_CHAR,(AU214-1)*26+$A14-INDEX(WIN_Y,AU214)+1,AU$2-INDEX(WIN_X,AU214)+1),IF(AU214=0,IF(AND(MOD(AU$2,4)=0,MOD($A14,2)=0),"·",""),""))))</f>
        <v/>
      </c>
      <c r="AV14" s="1">
        <f>IF($A14=0,INDEX(CHROME_CHAR,1,AV$2+1),IF($A14=39,INDEX(CHROME_CHAR,2,AV$2+1),IF(AND(AV214&gt;=1,AV214&lt;=6),INDEX(ATLAS_CHAR,(AV214-1)*26+$A14-INDEX(WIN_Y,AV214)+1,AV$2-INDEX(WIN_X,AV214)+1),IF(AV214=0,IF(AND(MOD(AV$2,4)=0,MOD($A14,2)=0),"·",""),""))))</f>
        <v/>
      </c>
      <c r="AW14" s="1">
        <f>IF($A14=0,INDEX(CHROME_CHAR,1,AW$2+1),IF($A14=39,INDEX(CHROME_CHAR,2,AW$2+1),IF(AND(AW214&gt;=1,AW214&lt;=6),INDEX(ATLAS_CHAR,(AW214-1)*26+$A14-INDEX(WIN_Y,AW214)+1,AW$2-INDEX(WIN_X,AW214)+1),IF(AW214=0,IF(AND(MOD(AW$2,4)=0,MOD($A14,2)=0),"·",""),""))))</f>
        <v/>
      </c>
      <c r="AX14" s="1">
        <f>IF($A14=0,INDEX(CHROME_CHAR,1,AX$2+1),IF($A14=39,INDEX(CHROME_CHAR,2,AX$2+1),IF(AND(AX214&gt;=1,AX214&lt;=6),INDEX(ATLAS_CHAR,(AX214-1)*26+$A14-INDEX(WIN_Y,AX214)+1,AX$2-INDEX(WIN_X,AX214)+1),IF(AX214=0,IF(AND(MOD(AX$2,4)=0,MOD($A14,2)=0),"·",""),""))))</f>
        <v/>
      </c>
      <c r="AY14" s="1">
        <f>IF($A14=0,INDEX(CHROME_CHAR,1,AY$2+1),IF($A14=39,INDEX(CHROME_CHAR,2,AY$2+1),IF(AND(AY214&gt;=1,AY214&lt;=6),INDEX(ATLAS_CHAR,(AY214-1)*26+$A14-INDEX(WIN_Y,AY214)+1,AY$2-INDEX(WIN_X,AY214)+1),IF(AY214=0,IF(AND(MOD(AY$2,4)=0,MOD($A14,2)=0),"·",""),""))))</f>
        <v/>
      </c>
      <c r="AZ14" s="1">
        <f>IF($A14=0,INDEX(CHROME_CHAR,1,AZ$2+1),IF($A14=39,INDEX(CHROME_CHAR,2,AZ$2+1),IF(AND(AZ214&gt;=1,AZ214&lt;=6),INDEX(ATLAS_CHAR,(AZ214-1)*26+$A14-INDEX(WIN_Y,AZ214)+1,AZ$2-INDEX(WIN_X,AZ214)+1),IF(AZ214=0,IF(AND(MOD(AZ$2,4)=0,MOD($A14,2)=0),"·",""),""))))</f>
        <v/>
      </c>
      <c r="BA14" s="1">
        <f>IF($A14=0,INDEX(CHROME_CHAR,1,BA$2+1),IF($A14=39,INDEX(CHROME_CHAR,2,BA$2+1),IF(AND(BA214&gt;=1,BA214&lt;=6),INDEX(ATLAS_CHAR,(BA214-1)*26+$A14-INDEX(WIN_Y,BA214)+1,BA$2-INDEX(WIN_X,BA214)+1),IF(BA214=0,IF(AND(MOD(BA$2,4)=0,MOD($A14,2)=0),"·",""),""))))</f>
        <v/>
      </c>
      <c r="BB14" s="1">
        <f>IF($A14=0,INDEX(CHROME_CHAR,1,BB$2+1),IF($A14=39,INDEX(CHROME_CHAR,2,BB$2+1),IF(AND(BB214&gt;=1,BB214&lt;=6),INDEX(ATLAS_CHAR,(BB214-1)*26+$A14-INDEX(WIN_Y,BB214)+1,BB$2-INDEX(WIN_X,BB214)+1),IF(BB214=0,IF(AND(MOD(BB$2,4)=0,MOD($A14,2)=0),"·",""),""))))</f>
        <v/>
      </c>
      <c r="BC14" s="1">
        <f>IF($A14=0,INDEX(CHROME_CHAR,1,BC$2+1),IF($A14=39,INDEX(CHROME_CHAR,2,BC$2+1),IF(AND(BC214&gt;=1,BC214&lt;=6),INDEX(ATLAS_CHAR,(BC214-1)*26+$A14-INDEX(WIN_Y,BC214)+1,BC$2-INDEX(WIN_X,BC214)+1),IF(BC214=0,IF(AND(MOD(BC$2,4)=0,MOD($A14,2)=0),"·",""),""))))</f>
        <v/>
      </c>
      <c r="BD14" s="1">
        <f>IF($A14=0,INDEX(CHROME_CHAR,1,BD$2+1),IF($A14=39,INDEX(CHROME_CHAR,2,BD$2+1),IF(AND(BD214&gt;=1,BD214&lt;=6),INDEX(ATLAS_CHAR,(BD214-1)*26+$A14-INDEX(WIN_Y,BD214)+1,BD$2-INDEX(WIN_X,BD214)+1),IF(BD214=0,IF(AND(MOD(BD$2,4)=0,MOD($A14,2)=0),"·",""),""))))</f>
        <v/>
      </c>
      <c r="BE14" s="1">
        <f>IF($A14=0,INDEX(CHROME_CHAR,1,BE$2+1),IF($A14=39,INDEX(CHROME_CHAR,2,BE$2+1),IF(AND(BE214&gt;=1,BE214&lt;=6),INDEX(ATLAS_CHAR,(BE214-1)*26+$A14-INDEX(WIN_Y,BE214)+1,BE$2-INDEX(WIN_X,BE214)+1),IF(BE214=0,IF(AND(MOD(BE$2,4)=0,MOD($A14,2)=0),"·",""),""))))</f>
        <v/>
      </c>
      <c r="BF14" s="1">
        <f>IF($A14=0,INDEX(CHROME_CHAR,1,BF$2+1),IF($A14=39,INDEX(CHROME_CHAR,2,BF$2+1),IF(AND(BF214&gt;=1,BF214&lt;=6),INDEX(ATLAS_CHAR,(BF214-1)*26+$A14-INDEX(WIN_Y,BF214)+1,BF$2-INDEX(WIN_X,BF214)+1),IF(BF214=0,IF(AND(MOD(BF$2,4)=0,MOD($A14,2)=0),"·",""),""))))</f>
        <v/>
      </c>
      <c r="BG14" s="1">
        <f>IF($A14=0,INDEX(CHROME_CHAR,1,BG$2+1),IF($A14=39,INDEX(CHROME_CHAR,2,BG$2+1),IF(AND(BG214&gt;=1,BG214&lt;=6),INDEX(ATLAS_CHAR,(BG214-1)*26+$A14-INDEX(WIN_Y,BG214)+1,BG$2-INDEX(WIN_X,BG214)+1),IF(BG214=0,IF(AND(MOD(BG$2,4)=0,MOD($A14,2)=0),"·",""),""))))</f>
        <v/>
      </c>
      <c r="BH14" s="1">
        <f>IF($A14=0,INDEX(CHROME_CHAR,1,BH$2+1),IF($A14=39,INDEX(CHROME_CHAR,2,BH$2+1),IF(AND(BH214&gt;=1,BH214&lt;=6),INDEX(ATLAS_CHAR,(BH214-1)*26+$A14-INDEX(WIN_Y,BH214)+1,BH$2-INDEX(WIN_X,BH214)+1),IF(BH214=0,IF(AND(MOD(BH$2,4)=0,MOD($A14,2)=0),"·",""),""))))</f>
        <v/>
      </c>
      <c r="BI14" s="1">
        <f>IF($A14=0,INDEX(CHROME_CHAR,1,BI$2+1),IF($A14=39,INDEX(CHROME_CHAR,2,BI$2+1),IF(AND(BI214&gt;=1,BI214&lt;=6),INDEX(ATLAS_CHAR,(BI214-1)*26+$A14-INDEX(WIN_Y,BI214)+1,BI$2-INDEX(WIN_X,BI214)+1),IF(BI214=0,IF(AND(MOD(BI$2,4)=0,MOD($A14,2)=0),"·",""),""))))</f>
        <v/>
      </c>
      <c r="BJ14" s="1">
        <f>IF($A14=0,INDEX(CHROME_CHAR,1,BJ$2+1),IF($A14=39,INDEX(CHROME_CHAR,2,BJ$2+1),IF(AND(BJ214&gt;=1,BJ214&lt;=6),INDEX(ATLAS_CHAR,(BJ214-1)*26+$A14-INDEX(WIN_Y,BJ214)+1,BJ$2-INDEX(WIN_X,BJ214)+1),IF(BJ214=0,IF(AND(MOD(BJ$2,4)=0,MOD($A14,2)=0),"·",""),""))))</f>
        <v/>
      </c>
      <c r="BK14" s="1">
        <f>IF($A14=0,INDEX(CHROME_CHAR,1,BK$2+1),IF($A14=39,INDEX(CHROME_CHAR,2,BK$2+1),IF(AND(BK214&gt;=1,BK214&lt;=6),INDEX(ATLAS_CHAR,(BK214-1)*26+$A14-INDEX(WIN_Y,BK214)+1,BK$2-INDEX(WIN_X,BK214)+1),IF(BK214=0,IF(AND(MOD(BK$2,4)=0,MOD($A14,2)=0),"·",""),""))))</f>
        <v/>
      </c>
      <c r="BL14" s="1">
        <f>IF($A14=0,INDEX(CHROME_CHAR,1,BL$2+1),IF($A14=39,INDEX(CHROME_CHAR,2,BL$2+1),IF(AND(BL214&gt;=1,BL214&lt;=6),INDEX(ATLAS_CHAR,(BL214-1)*26+$A14-INDEX(WIN_Y,BL214)+1,BL$2-INDEX(WIN_X,BL214)+1),IF(BL214=0,IF(AND(MOD(BL$2,4)=0,MOD($A14,2)=0),"·",""),""))))</f>
        <v/>
      </c>
      <c r="BM14" s="1">
        <f>IF($A14=0,INDEX(CHROME_CHAR,1,BM$2+1),IF($A14=39,INDEX(CHROME_CHAR,2,BM$2+1),IF(AND(BM214&gt;=1,BM214&lt;=6),INDEX(ATLAS_CHAR,(BM214-1)*26+$A14-INDEX(WIN_Y,BM214)+1,BM$2-INDEX(WIN_X,BM214)+1),IF(BM214=0,IF(AND(MOD(BM$2,4)=0,MOD($A14,2)=0),"·",""),""))))</f>
        <v/>
      </c>
      <c r="BN14" s="1">
        <f>IF($A14=0,INDEX(CHROME_CHAR,1,BN$2+1),IF($A14=39,INDEX(CHROME_CHAR,2,BN$2+1),IF(AND(BN214&gt;=1,BN214&lt;=6),INDEX(ATLAS_CHAR,(BN214-1)*26+$A14-INDEX(WIN_Y,BN214)+1,BN$2-INDEX(WIN_X,BN214)+1),IF(BN214=0,IF(AND(MOD(BN$2,4)=0,MOD($A14,2)=0),"·",""),""))))</f>
        <v/>
      </c>
      <c r="BO14" s="1">
        <f>IF($A14=0,INDEX(CHROME_CHAR,1,BO$2+1),IF($A14=39,INDEX(CHROME_CHAR,2,BO$2+1),IF(AND(BO214&gt;=1,BO214&lt;=6),INDEX(ATLAS_CHAR,(BO214-1)*26+$A14-INDEX(WIN_Y,BO214)+1,BO$2-INDEX(WIN_X,BO214)+1),IF(BO214=0,IF(AND(MOD(BO$2,4)=0,MOD($A14,2)=0),"·",""),""))))</f>
        <v/>
      </c>
      <c r="BP14" s="1">
        <f>IF($A14=0,INDEX(CHROME_CHAR,1,BP$2+1),IF($A14=39,INDEX(CHROME_CHAR,2,BP$2+1),IF(AND(BP214&gt;=1,BP214&lt;=6),INDEX(ATLAS_CHAR,(BP214-1)*26+$A14-INDEX(WIN_Y,BP214)+1,BP$2-INDEX(WIN_X,BP214)+1),IF(BP214=0,IF(AND(MOD(BP$2,4)=0,MOD($A14,2)=0),"·",""),""))))</f>
        <v/>
      </c>
      <c r="BQ14" s="1">
        <f>IF($A14=0,INDEX(CHROME_CHAR,1,BQ$2+1),IF($A14=39,INDEX(CHROME_CHAR,2,BQ$2+1),IF(AND(BQ214&gt;=1,BQ214&lt;=6),INDEX(ATLAS_CHAR,(BQ214-1)*26+$A14-INDEX(WIN_Y,BQ214)+1,BQ$2-INDEX(WIN_X,BQ214)+1),IF(BQ214=0,IF(AND(MOD(BQ$2,4)=0,MOD($A14,2)=0),"·",""),""))))</f>
        <v/>
      </c>
      <c r="BR14" s="1">
        <f>IF($A14=0,INDEX(CHROME_CHAR,1,BR$2+1),IF($A14=39,INDEX(CHROME_CHAR,2,BR$2+1),IF(AND(BR214&gt;=1,BR214&lt;=6),INDEX(ATLAS_CHAR,(BR214-1)*26+$A14-INDEX(WIN_Y,BR214)+1,BR$2-INDEX(WIN_X,BR214)+1),IF(BR214=0,IF(AND(MOD(BR$2,4)=0,MOD($A14,2)=0),"·",""),""))))</f>
        <v/>
      </c>
      <c r="BS14" s="1">
        <f>IF($A14=0,INDEX(CHROME_CHAR,1,BS$2+1),IF($A14=39,INDEX(CHROME_CHAR,2,BS$2+1),IF(AND(BS214&gt;=1,BS214&lt;=6),INDEX(ATLAS_CHAR,(BS214-1)*26+$A14-INDEX(WIN_Y,BS214)+1,BS$2-INDEX(WIN_X,BS214)+1),IF(BS214=0,IF(AND(MOD(BS$2,4)=0,MOD($A14,2)=0),"·",""),""))))</f>
        <v/>
      </c>
      <c r="BT14" s="1">
        <f>IF($A14=0,INDEX(CHROME_CHAR,1,BT$2+1),IF($A14=39,INDEX(CHROME_CHAR,2,BT$2+1),IF(AND(BT214&gt;=1,BT214&lt;=6),INDEX(ATLAS_CHAR,(BT214-1)*26+$A14-INDEX(WIN_Y,BT214)+1,BT$2-INDEX(WIN_X,BT214)+1),IF(BT214=0,IF(AND(MOD(BT$2,4)=0,MOD($A14,2)=0),"·",""),""))))</f>
        <v/>
      </c>
      <c r="BU14" s="1">
        <f>IF($A14=0,INDEX(CHROME_CHAR,1,BU$2+1),IF($A14=39,INDEX(CHROME_CHAR,2,BU$2+1),IF(AND(BU214&gt;=1,BU214&lt;=6),INDEX(ATLAS_CHAR,(BU214-1)*26+$A14-INDEX(WIN_Y,BU214)+1,BU$2-INDEX(WIN_X,BU214)+1),IF(BU214=0,IF(AND(MOD(BU$2,4)=0,MOD($A14,2)=0),"·",""),""))))</f>
        <v/>
      </c>
      <c r="BV14" s="1">
        <f>IF($A14=0,INDEX(CHROME_CHAR,1,BV$2+1),IF($A14=39,INDEX(CHROME_CHAR,2,BV$2+1),IF(AND(BV214&gt;=1,BV214&lt;=6),INDEX(ATLAS_CHAR,(BV214-1)*26+$A14-INDEX(WIN_Y,BV214)+1,BV$2-INDEX(WIN_X,BV214)+1),IF(BV214=0,IF(AND(MOD(BV$2,4)=0,MOD($A14,2)=0),"·",""),""))))</f>
        <v/>
      </c>
      <c r="BW14" s="1">
        <f>IF($A14=0,INDEX(CHROME_CHAR,1,BW$2+1),IF($A14=39,INDEX(CHROME_CHAR,2,BW$2+1),IF(AND(BW214&gt;=1,BW214&lt;=6),INDEX(ATLAS_CHAR,(BW214-1)*26+$A14-INDEX(WIN_Y,BW214)+1,BW$2-INDEX(WIN_X,BW214)+1),IF(BW214=0,IF(AND(MOD(BW$2,4)=0,MOD($A14,2)=0),"·",""),""))))</f>
        <v/>
      </c>
      <c r="BX14" s="1">
        <f>IF($A14=0,INDEX(CHROME_CHAR,1,BX$2+1),IF($A14=39,INDEX(CHROME_CHAR,2,BX$2+1),IF(AND(BX214&gt;=1,BX214&lt;=6),INDEX(ATLAS_CHAR,(BX214-1)*26+$A14-INDEX(WIN_Y,BX214)+1,BX$2-INDEX(WIN_X,BX214)+1),IF(BX214=0,IF(AND(MOD(BX$2,4)=0,MOD($A14,2)=0),"·",""),""))))</f>
        <v/>
      </c>
      <c r="BY14" s="1">
        <f>IF($A14=0,INDEX(CHROME_CHAR,1,BY$2+1),IF($A14=39,INDEX(CHROME_CHAR,2,BY$2+1),IF(AND(BY214&gt;=1,BY214&lt;=6),INDEX(ATLAS_CHAR,(BY214-1)*26+$A14-INDEX(WIN_Y,BY214)+1,BY$2-INDEX(WIN_X,BY214)+1),IF(BY214=0,IF(AND(MOD(BY$2,4)=0,MOD($A14,2)=0),"·",""),""))))</f>
        <v/>
      </c>
      <c r="BZ14" s="1">
        <f>IF($A14=0,INDEX(CHROME_CHAR,1,BZ$2+1),IF($A14=39,INDEX(CHROME_CHAR,2,BZ$2+1),IF(AND(BZ214&gt;=1,BZ214&lt;=6),INDEX(ATLAS_CHAR,(BZ214-1)*26+$A14-INDEX(WIN_Y,BZ214)+1,BZ$2-INDEX(WIN_X,BZ214)+1),IF(BZ214=0,IF(AND(MOD(BZ$2,4)=0,MOD($A14,2)=0),"·",""),""))))</f>
        <v/>
      </c>
      <c r="CA14" s="1">
        <f>IF($A14=0,INDEX(CHROME_CHAR,1,CA$2+1),IF($A14=39,INDEX(CHROME_CHAR,2,CA$2+1),IF(AND(CA214&gt;=1,CA214&lt;=6),INDEX(ATLAS_CHAR,(CA214-1)*26+$A14-INDEX(WIN_Y,CA214)+1,CA$2-INDEX(WIN_X,CA214)+1),IF(CA214=0,IF(AND(MOD(CA$2,4)=0,MOD($A14,2)=0),"·",""),""))))</f>
        <v/>
      </c>
      <c r="CB14" s="1">
        <f>IF($A14=0,INDEX(CHROME_CHAR,1,CB$2+1),IF($A14=39,INDEX(CHROME_CHAR,2,CB$2+1),IF(AND(CB214&gt;=1,CB214&lt;=6),INDEX(ATLAS_CHAR,(CB214-1)*26+$A14-INDEX(WIN_Y,CB214)+1,CB$2-INDEX(WIN_X,CB214)+1),IF(CB214=0,IF(AND(MOD(CB$2,4)=0,MOD($A14,2)=0),"·",""),""))))</f>
        <v/>
      </c>
      <c r="CC14" s="1">
        <f>IF($A14=0,INDEX(CHROME_CHAR,1,CC$2+1),IF($A14=39,INDEX(CHROME_CHAR,2,CC$2+1),IF(AND(CC214&gt;=1,CC214&lt;=6),INDEX(ATLAS_CHAR,(CC214-1)*26+$A14-INDEX(WIN_Y,CC214)+1,CC$2-INDEX(WIN_X,CC214)+1),IF(CC214=0,IF(AND(MOD(CC$2,4)=0,MOD($A14,2)=0),"·",""),""))))</f>
        <v/>
      </c>
      <c r="CD14" s="1">
        <f>IF($A14=0,INDEX(CHROME_CHAR,1,CD$2+1),IF($A14=39,INDEX(CHROME_CHAR,2,CD$2+1),IF(AND(CD214&gt;=1,CD214&lt;=6),INDEX(ATLAS_CHAR,(CD214-1)*26+$A14-INDEX(WIN_Y,CD214)+1,CD$2-INDEX(WIN_X,CD214)+1),IF(CD214=0,IF(AND(MOD(CD$2,4)=0,MOD($A14,2)=0),"·",""),""))))</f>
        <v/>
      </c>
      <c r="CE14" s="1">
        <f>IF($A14=0,INDEX(CHROME_CHAR,1,CE$2+1),IF($A14=39,INDEX(CHROME_CHAR,2,CE$2+1),IF(AND(CE214&gt;=1,CE214&lt;=6),INDEX(ATLAS_CHAR,(CE214-1)*26+$A14-INDEX(WIN_Y,CE214)+1,CE$2-INDEX(WIN_X,CE214)+1),IF(CE214=0,IF(AND(MOD(CE$2,4)=0,MOD($A14,2)=0),"·",""),""))))</f>
        <v/>
      </c>
      <c r="CF14" s="1">
        <f>IF($A14=0,INDEX(CHROME_CHAR,1,CF$2+1),IF($A14=39,INDEX(CHROME_CHAR,2,CF$2+1),IF(AND(CF214&gt;=1,CF214&lt;=6),INDEX(ATLAS_CHAR,(CF214-1)*26+$A14-INDEX(WIN_Y,CF214)+1,CF$2-INDEX(WIN_X,CF214)+1),IF(CF214=0,IF(AND(MOD(CF$2,4)=0,MOD($A14,2)=0),"·",""),""))))</f>
        <v/>
      </c>
      <c r="CG14" s="1">
        <f>IF($A14=0,INDEX(CHROME_CHAR,1,CG$2+1),IF($A14=39,INDEX(CHROME_CHAR,2,CG$2+1),IF(AND(CG214&gt;=1,CG214&lt;=6),INDEX(ATLAS_CHAR,(CG214-1)*26+$A14-INDEX(WIN_Y,CG214)+1,CG$2-INDEX(WIN_X,CG214)+1),IF(CG214=0,IF(AND(MOD(CG$2,4)=0,MOD($A14,2)=0),"·",""),""))))</f>
        <v/>
      </c>
      <c r="CH14" s="1">
        <f>IF($A14=0,INDEX(CHROME_CHAR,1,CH$2+1),IF($A14=39,INDEX(CHROME_CHAR,2,CH$2+1),IF(AND(CH214&gt;=1,CH214&lt;=6),INDEX(ATLAS_CHAR,(CH214-1)*26+$A14-INDEX(WIN_Y,CH214)+1,CH$2-INDEX(WIN_X,CH214)+1),IF(CH214=0,IF(AND(MOD(CH$2,4)=0,MOD($A14,2)=0),"·",""),""))))</f>
        <v/>
      </c>
      <c r="CI14" s="1">
        <f>IF($A14=0,INDEX(CHROME_CHAR,1,CI$2+1),IF($A14=39,INDEX(CHROME_CHAR,2,CI$2+1),IF(AND(CI214&gt;=1,CI214&lt;=6),INDEX(ATLAS_CHAR,(CI214-1)*26+$A14-INDEX(WIN_Y,CI214)+1,CI$2-INDEX(WIN_X,CI214)+1),IF(CI214=0,IF(AND(MOD(CI$2,4)=0,MOD($A14,2)=0),"·",""),""))))</f>
        <v/>
      </c>
      <c r="CJ14" s="1">
        <f>IF($A14=0,INDEX(CHROME_CHAR,1,CJ$2+1),IF($A14=39,INDEX(CHROME_CHAR,2,CJ$2+1),IF(AND(CJ214&gt;=1,CJ214&lt;=6),INDEX(ATLAS_CHAR,(CJ214-1)*26+$A14-INDEX(WIN_Y,CJ214)+1,CJ$2-INDEX(WIN_X,CJ214)+1),IF(CJ214=0,IF(AND(MOD(CJ$2,4)=0,MOD($A14,2)=0),"·",""),""))))</f>
        <v/>
      </c>
      <c r="CK14" s="1">
        <f>IF($A14=0,INDEX(CHROME_CHAR,1,CK$2+1),IF($A14=39,INDEX(CHROME_CHAR,2,CK$2+1),IF(AND(CK214&gt;=1,CK214&lt;=6),INDEX(ATLAS_CHAR,(CK214-1)*26+$A14-INDEX(WIN_Y,CK214)+1,CK$2-INDEX(WIN_X,CK214)+1),IF(CK214=0,IF(AND(MOD(CK$2,4)=0,MOD($A14,2)=0),"·",""),""))))</f>
        <v/>
      </c>
      <c r="CL14" s="1">
        <f>IF($A14=0,INDEX(CHROME_CHAR,1,CL$2+1),IF($A14=39,INDEX(CHROME_CHAR,2,CL$2+1),IF(AND(CL214&gt;=1,CL214&lt;=6),INDEX(ATLAS_CHAR,(CL214-1)*26+$A14-INDEX(WIN_Y,CL214)+1,CL$2-INDEX(WIN_X,CL214)+1),IF(CL214=0,IF(AND(MOD(CL$2,4)=0,MOD($A14,2)=0),"·",""),""))))</f>
        <v/>
      </c>
      <c r="CM14" s="1">
        <f>IF($A14=0,INDEX(CHROME_CHAR,1,CM$2+1),IF($A14=39,INDEX(CHROME_CHAR,2,CM$2+1),IF(AND(CM214&gt;=1,CM214&lt;=6),INDEX(ATLAS_CHAR,(CM214-1)*26+$A14-INDEX(WIN_Y,CM214)+1,CM$2-INDEX(WIN_X,CM214)+1),IF(CM214=0,IF(AND(MOD(CM$2,4)=0,MOD($A14,2)=0),"·",""),""))))</f>
        <v/>
      </c>
      <c r="CN14" s="1">
        <f>IF($A14=0,INDEX(CHROME_CHAR,1,CN$2+1),IF($A14=39,INDEX(CHROME_CHAR,2,CN$2+1),IF(AND(CN214&gt;=1,CN214&lt;=6),INDEX(ATLAS_CHAR,(CN214-1)*26+$A14-INDEX(WIN_Y,CN214)+1,CN$2-INDEX(WIN_X,CN214)+1),IF(CN214=0,IF(AND(MOD(CN$2,4)=0,MOD($A14,2)=0),"·",""),""))))</f>
        <v/>
      </c>
      <c r="CO14" s="1">
        <f>IF($A14=0,INDEX(CHROME_CHAR,1,CO$2+1),IF($A14=39,INDEX(CHROME_CHAR,2,CO$2+1),IF(AND(CO214&gt;=1,CO214&lt;=6),INDEX(ATLAS_CHAR,(CO214-1)*26+$A14-INDEX(WIN_Y,CO214)+1,CO$2-INDEX(WIN_X,CO214)+1),IF(CO214=0,IF(AND(MOD(CO$2,4)=0,MOD($A14,2)=0),"·",""),""))))</f>
        <v/>
      </c>
      <c r="CP14" s="1">
        <f>IF($A14=0,INDEX(CHROME_CHAR,1,CP$2+1),IF($A14=39,INDEX(CHROME_CHAR,2,CP$2+1),IF(AND(CP214&gt;=1,CP214&lt;=6),INDEX(ATLAS_CHAR,(CP214-1)*26+$A14-INDEX(WIN_Y,CP214)+1,CP$2-INDEX(WIN_X,CP214)+1),IF(CP214=0,IF(AND(MOD(CP$2,4)=0,MOD($A14,2)=0),"·",""),""))))</f>
        <v/>
      </c>
      <c r="CQ14" s="1">
        <f>IF($A14=0,INDEX(CHROME_CHAR,1,CQ$2+1),IF($A14=39,INDEX(CHROME_CHAR,2,CQ$2+1),IF(AND(CQ214&gt;=1,CQ214&lt;=6),INDEX(ATLAS_CHAR,(CQ214-1)*26+$A14-INDEX(WIN_Y,CQ214)+1,CQ$2-INDEX(WIN_X,CQ214)+1),IF(CQ214=0,IF(AND(MOD(CQ$2,4)=0,MOD($A14,2)=0),"·",""),""))))</f>
        <v/>
      </c>
      <c r="CR14" s="1">
        <f>IF($A14=0,INDEX(CHROME_CHAR,1,CR$2+1),IF($A14=39,INDEX(CHROME_CHAR,2,CR$2+1),IF(AND(CR214&gt;=1,CR214&lt;=6),INDEX(ATLAS_CHAR,(CR214-1)*26+$A14-INDEX(WIN_Y,CR214)+1,CR$2-INDEX(WIN_X,CR214)+1),IF(CR214=0,IF(AND(MOD(CR$2,4)=0,MOD($A14,2)=0),"·",""),""))))</f>
        <v/>
      </c>
      <c r="CS14" s="1">
        <f>IF($A14=0,INDEX(CHROME_CHAR,1,CS$2+1),IF($A14=39,INDEX(CHROME_CHAR,2,CS$2+1),IF(AND(CS214&gt;=1,CS214&lt;=6),INDEX(ATLAS_CHAR,(CS214-1)*26+$A14-INDEX(WIN_Y,CS214)+1,CS$2-INDEX(WIN_X,CS214)+1),IF(CS214=0,IF(AND(MOD(CS$2,4)=0,MOD($A14,2)=0),"·",""),""))))</f>
        <v/>
      </c>
      <c r="CT14" s="1">
        <f>IF($A14=0,INDEX(CHROME_CHAR,1,CT$2+1),IF($A14=39,INDEX(CHROME_CHAR,2,CT$2+1),IF(AND(CT214&gt;=1,CT214&lt;=6),INDEX(ATLAS_CHAR,(CT214-1)*26+$A14-INDEX(WIN_Y,CT214)+1,CT$2-INDEX(WIN_X,CT214)+1),IF(CT214=0,IF(AND(MOD(CT$2,4)=0,MOD($A14,2)=0),"·",""),""))))</f>
        <v/>
      </c>
      <c r="CU14" s="1">
        <f>IF($A14=0,INDEX(CHROME_CHAR,1,CU$2+1),IF($A14=39,INDEX(CHROME_CHAR,2,CU$2+1),IF(AND(CU214&gt;=1,CU214&lt;=6),INDEX(ATLAS_CHAR,(CU214-1)*26+$A14-INDEX(WIN_Y,CU214)+1,CU$2-INDEX(WIN_X,CU214)+1),IF(CU214=0,IF(AND(MOD(CU$2,4)=0,MOD($A14,2)=0),"·",""),""))))</f>
        <v/>
      </c>
      <c r="CV14" s="1">
        <f>IF($A14=0,INDEX(CHROME_CHAR,1,CV$2+1),IF($A14=39,INDEX(CHROME_CHAR,2,CV$2+1),IF(AND(CV214&gt;=1,CV214&lt;=6),INDEX(ATLAS_CHAR,(CV214-1)*26+$A14-INDEX(WIN_Y,CV214)+1,CV$2-INDEX(WIN_X,CV214)+1),IF(CV214=0,IF(AND(MOD(CV$2,4)=0,MOD($A14,2)=0),"·",""),""))))</f>
        <v/>
      </c>
      <c r="CW14" s="1">
        <f>IF($A14=0,INDEX(CHROME_CHAR,1,CW$2+1),IF($A14=39,INDEX(CHROME_CHAR,2,CW$2+1),IF(AND(CW214&gt;=1,CW214&lt;=6),INDEX(ATLAS_CHAR,(CW214-1)*26+$A14-INDEX(WIN_Y,CW214)+1,CW$2-INDEX(WIN_X,CW214)+1),IF(CW214=0,IF(AND(MOD(CW$2,4)=0,MOD($A14,2)=0),"·",""),""))))</f>
        <v/>
      </c>
      <c r="CX14" s="1">
        <f>IF($A14=0,INDEX(CHROME_CHAR,1,CX$2+1),IF($A14=39,INDEX(CHROME_CHAR,2,CX$2+1),IF(AND(CX214&gt;=1,CX214&lt;=6),INDEX(ATLAS_CHAR,(CX214-1)*26+$A14-INDEX(WIN_Y,CX214)+1,CX$2-INDEX(WIN_X,CX214)+1),IF(CX214=0,IF(AND(MOD(CX$2,4)=0,MOD($A14,2)=0),"·",""),""))))</f>
        <v/>
      </c>
      <c r="CY14" s="1">
        <f>IF($A14=0,INDEX(CHROME_CHAR,1,CY$2+1),IF($A14=39,INDEX(CHROME_CHAR,2,CY$2+1),IF(AND(CY214&gt;=1,CY214&lt;=6),INDEX(ATLAS_CHAR,(CY214-1)*26+$A14-INDEX(WIN_Y,CY214)+1,CY$2-INDEX(WIN_X,CY214)+1),IF(CY214=0,IF(AND(MOD(CY$2,4)=0,MOD($A14,2)=0),"·",""),""))))</f>
        <v/>
      </c>
      <c r="CZ14" s="1">
        <f>IF($A14=0,INDEX(CHROME_CHAR,1,CZ$2+1),IF($A14=39,INDEX(CHROME_CHAR,2,CZ$2+1),IF(AND(CZ214&gt;=1,CZ214&lt;=6),INDEX(ATLAS_CHAR,(CZ214-1)*26+$A14-INDEX(WIN_Y,CZ214)+1,CZ$2-INDEX(WIN_X,CZ214)+1),IF(CZ214=0,IF(AND(MOD(CZ$2,4)=0,MOD($A14,2)=0),"·",""),""))))</f>
        <v/>
      </c>
      <c r="DA14" s="1">
        <f>IF($A14=0,INDEX(CHROME_CHAR,1,DA$2+1),IF($A14=39,INDEX(CHROME_CHAR,2,DA$2+1),IF(AND(DA214&gt;=1,DA214&lt;=6),INDEX(ATLAS_CHAR,(DA214-1)*26+$A14-INDEX(WIN_Y,DA214)+1,DA$2-INDEX(WIN_X,DA214)+1),IF(DA214=0,IF(AND(MOD(DA$2,4)=0,MOD($A14,2)=0),"·",""),""))))</f>
        <v/>
      </c>
      <c r="DB14" s="1">
        <f>IF($A14=0,INDEX(CHROME_CHAR,1,DB$2+1),IF($A14=39,INDEX(CHROME_CHAR,2,DB$2+1),IF(AND(DB214&gt;=1,DB214&lt;=6),INDEX(ATLAS_CHAR,(DB214-1)*26+$A14-INDEX(WIN_Y,DB214)+1,DB$2-INDEX(WIN_X,DB214)+1),IF(DB214=0,IF(AND(MOD(DB$2,4)=0,MOD($A14,2)=0),"·",""),""))))</f>
        <v/>
      </c>
      <c r="DC14" s="1">
        <f>IF($A14=0,INDEX(CHROME_CHAR,1,DC$2+1),IF($A14=39,INDEX(CHROME_CHAR,2,DC$2+1),IF(AND(DC214&gt;=1,DC214&lt;=6),INDEX(ATLAS_CHAR,(DC214-1)*26+$A14-INDEX(WIN_Y,DC214)+1,DC$2-INDEX(WIN_X,DC214)+1),IF(DC214=0,IF(AND(MOD(DC$2,4)=0,MOD($A14,2)=0),"·",""),""))))</f>
        <v/>
      </c>
      <c r="DD14" s="1">
        <f>IF($A14=0,INDEX(CHROME_CHAR,1,DD$2+1),IF($A14=39,INDEX(CHROME_CHAR,2,DD$2+1),IF(AND(DD214&gt;=1,DD214&lt;=6),INDEX(ATLAS_CHAR,(DD214-1)*26+$A14-INDEX(WIN_Y,DD214)+1,DD$2-INDEX(WIN_X,DD214)+1),IF(DD214=0,IF(AND(MOD(DD$2,4)=0,MOD($A14,2)=0),"·",""),""))))</f>
        <v/>
      </c>
      <c r="DE14" s="1">
        <f>IF($A14=0,INDEX(CHROME_CHAR,1,DE$2+1),IF($A14=39,INDEX(CHROME_CHAR,2,DE$2+1),IF(AND(DE214&gt;=1,DE214&lt;=6),INDEX(ATLAS_CHAR,(DE214-1)*26+$A14-INDEX(WIN_Y,DE214)+1,DE$2-INDEX(WIN_X,DE214)+1),IF(DE214=0,IF(AND(MOD(DE$2,4)=0,MOD($A14,2)=0),"·",""),""))))</f>
        <v/>
      </c>
      <c r="DF14" s="1">
        <f>IF($A14=0,INDEX(CHROME_CHAR,1,DF$2+1),IF($A14=39,INDEX(CHROME_CHAR,2,DF$2+1),IF(AND(DF214&gt;=1,DF214&lt;=6),INDEX(ATLAS_CHAR,(DF214-1)*26+$A14-INDEX(WIN_Y,DF214)+1,DF$2-INDEX(WIN_X,DF214)+1),IF(DF214=0,IF(AND(MOD(DF$2,4)=0,MOD($A14,2)=0),"·",""),""))))</f>
        <v/>
      </c>
      <c r="DG14" s="1">
        <f>IF($A14=0,INDEX(CHROME_CHAR,1,DG$2+1),IF($A14=39,INDEX(CHROME_CHAR,2,DG$2+1),IF(AND(DG214&gt;=1,DG214&lt;=6),INDEX(ATLAS_CHAR,(DG214-1)*26+$A14-INDEX(WIN_Y,DG214)+1,DG$2-INDEX(WIN_X,DG214)+1),IF(DG214=0,IF(AND(MOD(DG$2,4)=0,MOD($A14,2)=0),"·",""),""))))</f>
        <v/>
      </c>
      <c r="DH14" s="1">
        <f>IF($A14=0,INDEX(CHROME_CHAR,1,DH$2+1),IF($A14=39,INDEX(CHROME_CHAR,2,DH$2+1),IF(AND(DH214&gt;=1,DH214&lt;=6),INDEX(ATLAS_CHAR,(DH214-1)*26+$A14-INDEX(WIN_Y,DH214)+1,DH$2-INDEX(WIN_X,DH214)+1),IF(DH214=0,IF(AND(MOD(DH$2,4)=0,MOD($A14,2)=0),"·",""),""))))</f>
        <v/>
      </c>
      <c r="DI14" s="1">
        <f>IF($A14=0,INDEX(CHROME_CHAR,1,DI$2+1),IF($A14=39,INDEX(CHROME_CHAR,2,DI$2+1),IF(AND(DI214&gt;=1,DI214&lt;=6),INDEX(ATLAS_CHAR,(DI214-1)*26+$A14-INDEX(WIN_Y,DI214)+1,DI$2-INDEX(WIN_X,DI214)+1),IF(DI214=0,IF(AND(MOD(DI$2,4)=0,MOD($A14,2)=0),"·",""),""))))</f>
        <v/>
      </c>
      <c r="DJ14" s="1">
        <f>IF($A14=0,INDEX(CHROME_CHAR,1,DJ$2+1),IF($A14=39,INDEX(CHROME_CHAR,2,DJ$2+1),IF(AND(DJ214&gt;=1,DJ214&lt;=6),INDEX(ATLAS_CHAR,(DJ214-1)*26+$A14-INDEX(WIN_Y,DJ214)+1,DJ$2-INDEX(WIN_X,DJ214)+1),IF(DJ214=0,IF(AND(MOD(DJ$2,4)=0,MOD($A14,2)=0),"·",""),""))))</f>
        <v/>
      </c>
      <c r="DK14" s="1">
        <f>IF($A14=0,INDEX(CHROME_CHAR,1,DK$2+1),IF($A14=39,INDEX(CHROME_CHAR,2,DK$2+1),IF(AND(DK214&gt;=1,DK214&lt;=6),INDEX(ATLAS_CHAR,(DK214-1)*26+$A14-INDEX(WIN_Y,DK214)+1,DK$2-INDEX(WIN_X,DK214)+1),IF(DK214=0,IF(AND(MOD(DK$2,4)=0,MOD($A14,2)=0),"·",""),""))))</f>
        <v/>
      </c>
      <c r="DL14" s="1">
        <f>IF($A14=0,INDEX(CHROME_CHAR,1,DL$2+1),IF($A14=39,INDEX(CHROME_CHAR,2,DL$2+1),IF(AND(DL214&gt;=1,DL214&lt;=6),INDEX(ATLAS_CHAR,(DL214-1)*26+$A14-INDEX(WIN_Y,DL214)+1,DL$2-INDEX(WIN_X,DL214)+1),IF(DL214=0,IF(AND(MOD(DL$2,4)=0,MOD($A14,2)=0),"·",""),""))))</f>
        <v/>
      </c>
      <c r="DM14" s="1">
        <f>IF($A14=0,INDEX(CHROME_CHAR,1,DM$2+1),IF($A14=39,INDEX(CHROME_CHAR,2,DM$2+1),IF(AND(DM214&gt;=1,DM214&lt;=6),INDEX(ATLAS_CHAR,(DM214-1)*26+$A14-INDEX(WIN_Y,DM214)+1,DM$2-INDEX(WIN_X,DM214)+1),IF(DM214=0,IF(AND(MOD(DM$2,4)=0,MOD($A14,2)=0),"·",""),""))))</f>
        <v/>
      </c>
      <c r="DN14" s="1">
        <f>IF($A14=0,INDEX(CHROME_CHAR,1,DN$2+1),IF($A14=39,INDEX(CHROME_CHAR,2,DN$2+1),IF(AND(DN214&gt;=1,DN214&lt;=6),INDEX(ATLAS_CHAR,(DN214-1)*26+$A14-INDEX(WIN_Y,DN214)+1,DN$2-INDEX(WIN_X,DN214)+1),IF(DN214=0,IF(AND(MOD(DN$2,4)=0,MOD($A14,2)=0),"·",""),""))))</f>
        <v/>
      </c>
      <c r="DO14" s="1">
        <f>IF($A14=0,INDEX(CHROME_CHAR,1,DO$2+1),IF($A14=39,INDEX(CHROME_CHAR,2,DO$2+1),IF(AND(DO214&gt;=1,DO214&lt;=6),INDEX(ATLAS_CHAR,(DO214-1)*26+$A14-INDEX(WIN_Y,DO214)+1,DO$2-INDEX(WIN_X,DO214)+1),IF(DO214=0,IF(AND(MOD(DO$2,4)=0,MOD($A14,2)=0),"·",""),""))))</f>
        <v/>
      </c>
    </row>
    <row r="15" ht="12.75" customHeight="1">
      <c r="A15" t="n">
        <v>12</v>
      </c>
      <c r="B15" s="1">
        <f>IF($A15=0,INDEX(CHROME_CHAR,1,B$2+1),IF($A15=39,INDEX(CHROME_CHAR,2,B$2+1),IF(AND(B215&gt;=1,B215&lt;=6),INDEX(ATLAS_CHAR,(B215-1)*26+$A15-INDEX(WIN_Y,B215)+1,B$2-INDEX(WIN_X,B215)+1),IF(B215=0,IF(AND(MOD(B$2,4)=0,MOD($A15,2)=0),"·",""),""))))</f>
        <v/>
      </c>
      <c r="C15" s="1">
        <f>IF($A15=0,INDEX(CHROME_CHAR,1,C$2+1),IF($A15=39,INDEX(CHROME_CHAR,2,C$2+1),IF(AND(C215&gt;=1,C215&lt;=6),INDEX(ATLAS_CHAR,(C215-1)*26+$A15-INDEX(WIN_Y,C215)+1,C$2-INDEX(WIN_X,C215)+1),IF(C215=0,IF(AND(MOD(C$2,4)=0,MOD($A15,2)=0),"·",""),""))))</f>
        <v/>
      </c>
      <c r="D15" s="1">
        <f>IF($A15=0,INDEX(CHROME_CHAR,1,D$2+1),IF($A15=39,INDEX(CHROME_CHAR,2,D$2+1),IF(AND(D215&gt;=1,D215&lt;=6),INDEX(ATLAS_CHAR,(D215-1)*26+$A15-INDEX(WIN_Y,D215)+1,D$2-INDEX(WIN_X,D215)+1),IF(D215=0,IF(AND(MOD(D$2,4)=0,MOD($A15,2)=0),"·",""),""))))</f>
        <v/>
      </c>
      <c r="E15" s="1">
        <f>IF($A15=0,INDEX(CHROME_CHAR,1,E$2+1),IF($A15=39,INDEX(CHROME_CHAR,2,E$2+1),IF(AND(E215&gt;=1,E215&lt;=6),INDEX(ATLAS_CHAR,(E215-1)*26+$A15-INDEX(WIN_Y,E215)+1,E$2-INDEX(WIN_X,E215)+1),IF(E215=0,IF(AND(MOD(E$2,4)=0,MOD($A15,2)=0),"·",""),""))))</f>
        <v/>
      </c>
      <c r="F15" s="1">
        <f>IF($A15=0,INDEX(CHROME_CHAR,1,F$2+1),IF($A15=39,INDEX(CHROME_CHAR,2,F$2+1),IF(AND(F215&gt;=1,F215&lt;=6),INDEX(ATLAS_CHAR,(F215-1)*26+$A15-INDEX(WIN_Y,F215)+1,F$2-INDEX(WIN_X,F215)+1),IF(F215=0,IF(AND(MOD(F$2,4)=0,MOD($A15,2)=0),"·",""),""))))</f>
        <v/>
      </c>
      <c r="G15" s="1">
        <f>IF($A15=0,INDEX(CHROME_CHAR,1,G$2+1),IF($A15=39,INDEX(CHROME_CHAR,2,G$2+1),IF(AND(G215&gt;=1,G215&lt;=6),INDEX(ATLAS_CHAR,(G215-1)*26+$A15-INDEX(WIN_Y,G215)+1,G$2-INDEX(WIN_X,G215)+1),IF(G215=0,IF(AND(MOD(G$2,4)=0,MOD($A15,2)=0),"·",""),""))))</f>
        <v/>
      </c>
      <c r="H15" s="1">
        <f>IF($A15=0,INDEX(CHROME_CHAR,1,H$2+1),IF($A15=39,INDEX(CHROME_CHAR,2,H$2+1),IF(AND(H215&gt;=1,H215&lt;=6),INDEX(ATLAS_CHAR,(H215-1)*26+$A15-INDEX(WIN_Y,H215)+1,H$2-INDEX(WIN_X,H215)+1),IF(H215=0,IF(AND(MOD(H$2,4)=0,MOD($A15,2)=0),"·",""),""))))</f>
        <v/>
      </c>
      <c r="I15" s="1">
        <f>IF($A15=0,INDEX(CHROME_CHAR,1,I$2+1),IF($A15=39,INDEX(CHROME_CHAR,2,I$2+1),IF(AND(I215&gt;=1,I215&lt;=6),INDEX(ATLAS_CHAR,(I215-1)*26+$A15-INDEX(WIN_Y,I215)+1,I$2-INDEX(WIN_X,I215)+1),IF(I215=0,IF(AND(MOD(I$2,4)=0,MOD($A15,2)=0),"·",""),""))))</f>
        <v/>
      </c>
      <c r="J15" s="1">
        <f>IF($A15=0,INDEX(CHROME_CHAR,1,J$2+1),IF($A15=39,INDEX(CHROME_CHAR,2,J$2+1),IF(AND(J215&gt;=1,J215&lt;=6),INDEX(ATLAS_CHAR,(J215-1)*26+$A15-INDEX(WIN_Y,J215)+1,J$2-INDEX(WIN_X,J215)+1),IF(J215=0,IF(AND(MOD(J$2,4)=0,MOD($A15,2)=0),"·",""),""))))</f>
        <v/>
      </c>
      <c r="K15" s="1">
        <f>IF($A15=0,INDEX(CHROME_CHAR,1,K$2+1),IF($A15=39,INDEX(CHROME_CHAR,2,K$2+1),IF(AND(K215&gt;=1,K215&lt;=6),INDEX(ATLAS_CHAR,(K215-1)*26+$A15-INDEX(WIN_Y,K215)+1,K$2-INDEX(WIN_X,K215)+1),IF(K215=0,IF(AND(MOD(K$2,4)=0,MOD($A15,2)=0),"·",""),""))))</f>
        <v/>
      </c>
      <c r="L15" s="1">
        <f>IF($A15=0,INDEX(CHROME_CHAR,1,L$2+1),IF($A15=39,INDEX(CHROME_CHAR,2,L$2+1),IF(AND(L215&gt;=1,L215&lt;=6),INDEX(ATLAS_CHAR,(L215-1)*26+$A15-INDEX(WIN_Y,L215)+1,L$2-INDEX(WIN_X,L215)+1),IF(L215=0,IF(AND(MOD(L$2,4)=0,MOD($A15,2)=0),"·",""),""))))</f>
        <v/>
      </c>
      <c r="M15" s="1">
        <f>IF($A15=0,INDEX(CHROME_CHAR,1,M$2+1),IF($A15=39,INDEX(CHROME_CHAR,2,M$2+1),IF(AND(M215&gt;=1,M215&lt;=6),INDEX(ATLAS_CHAR,(M215-1)*26+$A15-INDEX(WIN_Y,M215)+1,M$2-INDEX(WIN_X,M215)+1),IF(M215=0,IF(AND(MOD(M$2,4)=0,MOD($A15,2)=0),"·",""),""))))</f>
        <v/>
      </c>
      <c r="N15" s="1">
        <f>IF($A15=0,INDEX(CHROME_CHAR,1,N$2+1),IF($A15=39,INDEX(CHROME_CHAR,2,N$2+1),IF(AND(N215&gt;=1,N215&lt;=6),INDEX(ATLAS_CHAR,(N215-1)*26+$A15-INDEX(WIN_Y,N215)+1,N$2-INDEX(WIN_X,N215)+1),IF(N215=0,IF(AND(MOD(N$2,4)=0,MOD($A15,2)=0),"·",""),""))))</f>
        <v/>
      </c>
      <c r="O15" s="1">
        <f>IF($A15=0,INDEX(CHROME_CHAR,1,O$2+1),IF($A15=39,INDEX(CHROME_CHAR,2,O$2+1),IF(AND(O215&gt;=1,O215&lt;=6),INDEX(ATLAS_CHAR,(O215-1)*26+$A15-INDEX(WIN_Y,O215)+1,O$2-INDEX(WIN_X,O215)+1),IF(O215=0,IF(AND(MOD(O$2,4)=0,MOD($A15,2)=0),"·",""),""))))</f>
        <v/>
      </c>
      <c r="P15" s="1">
        <f>IF($A15=0,INDEX(CHROME_CHAR,1,P$2+1),IF($A15=39,INDEX(CHROME_CHAR,2,P$2+1),IF(AND(P215&gt;=1,P215&lt;=6),INDEX(ATLAS_CHAR,(P215-1)*26+$A15-INDEX(WIN_Y,P215)+1,P$2-INDEX(WIN_X,P215)+1),IF(P215=0,IF(AND(MOD(P$2,4)=0,MOD($A15,2)=0),"·",""),""))))</f>
        <v/>
      </c>
      <c r="Q15" s="1">
        <f>IF($A15=0,INDEX(CHROME_CHAR,1,Q$2+1),IF($A15=39,INDEX(CHROME_CHAR,2,Q$2+1),IF(AND(Q215&gt;=1,Q215&lt;=6),INDEX(ATLAS_CHAR,(Q215-1)*26+$A15-INDEX(WIN_Y,Q215)+1,Q$2-INDEX(WIN_X,Q215)+1),IF(Q215=0,IF(AND(MOD(Q$2,4)=0,MOD($A15,2)=0),"·",""),""))))</f>
        <v/>
      </c>
      <c r="R15" s="1">
        <f>IF($A15=0,INDEX(CHROME_CHAR,1,R$2+1),IF($A15=39,INDEX(CHROME_CHAR,2,R$2+1),IF(AND(R215&gt;=1,R215&lt;=6),INDEX(ATLAS_CHAR,(R215-1)*26+$A15-INDEX(WIN_Y,R215)+1,R$2-INDEX(WIN_X,R215)+1),IF(R215=0,IF(AND(MOD(R$2,4)=0,MOD($A15,2)=0),"·",""),""))))</f>
        <v/>
      </c>
      <c r="S15" s="1">
        <f>IF($A15=0,INDEX(CHROME_CHAR,1,S$2+1),IF($A15=39,INDEX(CHROME_CHAR,2,S$2+1),IF(AND(S215&gt;=1,S215&lt;=6),INDEX(ATLAS_CHAR,(S215-1)*26+$A15-INDEX(WIN_Y,S215)+1,S$2-INDEX(WIN_X,S215)+1),IF(S215=0,IF(AND(MOD(S$2,4)=0,MOD($A15,2)=0),"·",""),""))))</f>
        <v/>
      </c>
      <c r="T15" s="1">
        <f>IF($A15=0,INDEX(CHROME_CHAR,1,T$2+1),IF($A15=39,INDEX(CHROME_CHAR,2,T$2+1),IF(AND(T215&gt;=1,T215&lt;=6),INDEX(ATLAS_CHAR,(T215-1)*26+$A15-INDEX(WIN_Y,T215)+1,T$2-INDEX(WIN_X,T215)+1),IF(T215=0,IF(AND(MOD(T$2,4)=0,MOD($A15,2)=0),"·",""),""))))</f>
        <v/>
      </c>
      <c r="U15" s="1">
        <f>IF($A15=0,INDEX(CHROME_CHAR,1,U$2+1),IF($A15=39,INDEX(CHROME_CHAR,2,U$2+1),IF(AND(U215&gt;=1,U215&lt;=6),INDEX(ATLAS_CHAR,(U215-1)*26+$A15-INDEX(WIN_Y,U215)+1,U$2-INDEX(WIN_X,U215)+1),IF(U215=0,IF(AND(MOD(U$2,4)=0,MOD($A15,2)=0),"·",""),""))))</f>
        <v/>
      </c>
      <c r="V15" s="1">
        <f>IF($A15=0,INDEX(CHROME_CHAR,1,V$2+1),IF($A15=39,INDEX(CHROME_CHAR,2,V$2+1),IF(AND(V215&gt;=1,V215&lt;=6),INDEX(ATLAS_CHAR,(V215-1)*26+$A15-INDEX(WIN_Y,V215)+1,V$2-INDEX(WIN_X,V215)+1),IF(V215=0,IF(AND(MOD(V$2,4)=0,MOD($A15,2)=0),"·",""),""))))</f>
        <v/>
      </c>
      <c r="W15" s="1">
        <f>IF($A15=0,INDEX(CHROME_CHAR,1,W$2+1),IF($A15=39,INDEX(CHROME_CHAR,2,W$2+1),IF(AND(W215&gt;=1,W215&lt;=6),INDEX(ATLAS_CHAR,(W215-1)*26+$A15-INDEX(WIN_Y,W215)+1,W$2-INDEX(WIN_X,W215)+1),IF(W215=0,IF(AND(MOD(W$2,4)=0,MOD($A15,2)=0),"·",""),""))))</f>
        <v/>
      </c>
      <c r="X15" s="1">
        <f>IF($A15=0,INDEX(CHROME_CHAR,1,X$2+1),IF($A15=39,INDEX(CHROME_CHAR,2,X$2+1),IF(AND(X215&gt;=1,X215&lt;=6),INDEX(ATLAS_CHAR,(X215-1)*26+$A15-INDEX(WIN_Y,X215)+1,X$2-INDEX(WIN_X,X215)+1),IF(X215=0,IF(AND(MOD(X$2,4)=0,MOD($A15,2)=0),"·",""),""))))</f>
        <v/>
      </c>
      <c r="Y15" s="1">
        <f>IF($A15=0,INDEX(CHROME_CHAR,1,Y$2+1),IF($A15=39,INDEX(CHROME_CHAR,2,Y$2+1),IF(AND(Y215&gt;=1,Y215&lt;=6),INDEX(ATLAS_CHAR,(Y215-1)*26+$A15-INDEX(WIN_Y,Y215)+1,Y$2-INDEX(WIN_X,Y215)+1),IF(Y215=0,IF(AND(MOD(Y$2,4)=0,MOD($A15,2)=0),"·",""),""))))</f>
        <v/>
      </c>
      <c r="Z15" s="1">
        <f>IF($A15=0,INDEX(CHROME_CHAR,1,Z$2+1),IF($A15=39,INDEX(CHROME_CHAR,2,Z$2+1),IF(AND(Z215&gt;=1,Z215&lt;=6),INDEX(ATLAS_CHAR,(Z215-1)*26+$A15-INDEX(WIN_Y,Z215)+1,Z$2-INDEX(WIN_X,Z215)+1),IF(Z215=0,IF(AND(MOD(Z$2,4)=0,MOD($A15,2)=0),"·",""),""))))</f>
        <v/>
      </c>
      <c r="AA15" s="1">
        <f>IF($A15=0,INDEX(CHROME_CHAR,1,AA$2+1),IF($A15=39,INDEX(CHROME_CHAR,2,AA$2+1),IF(AND(AA215&gt;=1,AA215&lt;=6),INDEX(ATLAS_CHAR,(AA215-1)*26+$A15-INDEX(WIN_Y,AA215)+1,AA$2-INDEX(WIN_X,AA215)+1),IF(AA215=0,IF(AND(MOD(AA$2,4)=0,MOD($A15,2)=0),"·",""),""))))</f>
        <v/>
      </c>
      <c r="AB15" s="1">
        <f>IF($A15=0,INDEX(CHROME_CHAR,1,AB$2+1),IF($A15=39,INDEX(CHROME_CHAR,2,AB$2+1),IF(AND(AB215&gt;=1,AB215&lt;=6),INDEX(ATLAS_CHAR,(AB215-1)*26+$A15-INDEX(WIN_Y,AB215)+1,AB$2-INDEX(WIN_X,AB215)+1),IF(AB215=0,IF(AND(MOD(AB$2,4)=0,MOD($A15,2)=0),"·",""),""))))</f>
        <v/>
      </c>
      <c r="AC15" s="1">
        <f>IF($A15=0,INDEX(CHROME_CHAR,1,AC$2+1),IF($A15=39,INDEX(CHROME_CHAR,2,AC$2+1),IF(AND(AC215&gt;=1,AC215&lt;=6),INDEX(ATLAS_CHAR,(AC215-1)*26+$A15-INDEX(WIN_Y,AC215)+1,AC$2-INDEX(WIN_X,AC215)+1),IF(AC215=0,IF(AND(MOD(AC$2,4)=0,MOD($A15,2)=0),"·",""),""))))</f>
        <v/>
      </c>
      <c r="AD15" s="1">
        <f>IF($A15=0,INDEX(CHROME_CHAR,1,AD$2+1),IF($A15=39,INDEX(CHROME_CHAR,2,AD$2+1),IF(AND(AD215&gt;=1,AD215&lt;=6),INDEX(ATLAS_CHAR,(AD215-1)*26+$A15-INDEX(WIN_Y,AD215)+1,AD$2-INDEX(WIN_X,AD215)+1),IF(AD215=0,IF(AND(MOD(AD$2,4)=0,MOD($A15,2)=0),"·",""),""))))</f>
        <v/>
      </c>
      <c r="AE15" s="1">
        <f>IF($A15=0,INDEX(CHROME_CHAR,1,AE$2+1),IF($A15=39,INDEX(CHROME_CHAR,2,AE$2+1),IF(AND(AE215&gt;=1,AE215&lt;=6),INDEX(ATLAS_CHAR,(AE215-1)*26+$A15-INDEX(WIN_Y,AE215)+1,AE$2-INDEX(WIN_X,AE215)+1),IF(AE215=0,IF(AND(MOD(AE$2,4)=0,MOD($A15,2)=0),"·",""),""))))</f>
        <v/>
      </c>
      <c r="AF15" s="1">
        <f>IF($A15=0,INDEX(CHROME_CHAR,1,AF$2+1),IF($A15=39,INDEX(CHROME_CHAR,2,AF$2+1),IF(AND(AF215&gt;=1,AF215&lt;=6),INDEX(ATLAS_CHAR,(AF215-1)*26+$A15-INDEX(WIN_Y,AF215)+1,AF$2-INDEX(WIN_X,AF215)+1),IF(AF215=0,IF(AND(MOD(AF$2,4)=0,MOD($A15,2)=0),"·",""),""))))</f>
        <v/>
      </c>
      <c r="AG15" s="1">
        <f>IF($A15=0,INDEX(CHROME_CHAR,1,AG$2+1),IF($A15=39,INDEX(CHROME_CHAR,2,AG$2+1),IF(AND(AG215&gt;=1,AG215&lt;=6),INDEX(ATLAS_CHAR,(AG215-1)*26+$A15-INDEX(WIN_Y,AG215)+1,AG$2-INDEX(WIN_X,AG215)+1),IF(AG215=0,IF(AND(MOD(AG$2,4)=0,MOD($A15,2)=0),"·",""),""))))</f>
        <v/>
      </c>
      <c r="AH15" s="1">
        <f>IF($A15=0,INDEX(CHROME_CHAR,1,AH$2+1),IF($A15=39,INDEX(CHROME_CHAR,2,AH$2+1),IF(AND(AH215&gt;=1,AH215&lt;=6),INDEX(ATLAS_CHAR,(AH215-1)*26+$A15-INDEX(WIN_Y,AH215)+1,AH$2-INDEX(WIN_X,AH215)+1),IF(AH215=0,IF(AND(MOD(AH$2,4)=0,MOD($A15,2)=0),"·",""),""))))</f>
        <v/>
      </c>
      <c r="AI15" s="1">
        <f>IF($A15=0,INDEX(CHROME_CHAR,1,AI$2+1),IF($A15=39,INDEX(CHROME_CHAR,2,AI$2+1),IF(AND(AI215&gt;=1,AI215&lt;=6),INDEX(ATLAS_CHAR,(AI215-1)*26+$A15-INDEX(WIN_Y,AI215)+1,AI$2-INDEX(WIN_X,AI215)+1),IF(AI215=0,IF(AND(MOD(AI$2,4)=0,MOD($A15,2)=0),"·",""),""))))</f>
        <v/>
      </c>
      <c r="AJ15" s="1">
        <f>IF($A15=0,INDEX(CHROME_CHAR,1,AJ$2+1),IF($A15=39,INDEX(CHROME_CHAR,2,AJ$2+1),IF(AND(AJ215&gt;=1,AJ215&lt;=6),INDEX(ATLAS_CHAR,(AJ215-1)*26+$A15-INDEX(WIN_Y,AJ215)+1,AJ$2-INDEX(WIN_X,AJ215)+1),IF(AJ215=0,IF(AND(MOD(AJ$2,4)=0,MOD($A15,2)=0),"·",""),""))))</f>
        <v/>
      </c>
      <c r="AK15" s="1">
        <f>IF($A15=0,INDEX(CHROME_CHAR,1,AK$2+1),IF($A15=39,INDEX(CHROME_CHAR,2,AK$2+1),IF(AND(AK215&gt;=1,AK215&lt;=6),INDEX(ATLAS_CHAR,(AK215-1)*26+$A15-INDEX(WIN_Y,AK215)+1,AK$2-INDEX(WIN_X,AK215)+1),IF(AK215=0,IF(AND(MOD(AK$2,4)=0,MOD($A15,2)=0),"·",""),""))))</f>
        <v/>
      </c>
      <c r="AL15" s="1">
        <f>IF($A15=0,INDEX(CHROME_CHAR,1,AL$2+1),IF($A15=39,INDEX(CHROME_CHAR,2,AL$2+1),IF(AND(AL215&gt;=1,AL215&lt;=6),INDEX(ATLAS_CHAR,(AL215-1)*26+$A15-INDEX(WIN_Y,AL215)+1,AL$2-INDEX(WIN_X,AL215)+1),IF(AL215=0,IF(AND(MOD(AL$2,4)=0,MOD($A15,2)=0),"·",""),""))))</f>
        <v/>
      </c>
      <c r="AM15" s="1">
        <f>IF($A15=0,INDEX(CHROME_CHAR,1,AM$2+1),IF($A15=39,INDEX(CHROME_CHAR,2,AM$2+1),IF(AND(AM215&gt;=1,AM215&lt;=6),INDEX(ATLAS_CHAR,(AM215-1)*26+$A15-INDEX(WIN_Y,AM215)+1,AM$2-INDEX(WIN_X,AM215)+1),IF(AM215=0,IF(AND(MOD(AM$2,4)=0,MOD($A15,2)=0),"·",""),""))))</f>
        <v/>
      </c>
      <c r="AN15" s="1">
        <f>IF($A15=0,INDEX(CHROME_CHAR,1,AN$2+1),IF($A15=39,INDEX(CHROME_CHAR,2,AN$2+1),IF(AND(AN215&gt;=1,AN215&lt;=6),INDEX(ATLAS_CHAR,(AN215-1)*26+$A15-INDEX(WIN_Y,AN215)+1,AN$2-INDEX(WIN_X,AN215)+1),IF(AN215=0,IF(AND(MOD(AN$2,4)=0,MOD($A15,2)=0),"·",""),""))))</f>
        <v/>
      </c>
      <c r="AO15" s="1">
        <f>IF($A15=0,INDEX(CHROME_CHAR,1,AO$2+1),IF($A15=39,INDEX(CHROME_CHAR,2,AO$2+1),IF(AND(AO215&gt;=1,AO215&lt;=6),INDEX(ATLAS_CHAR,(AO215-1)*26+$A15-INDEX(WIN_Y,AO215)+1,AO$2-INDEX(WIN_X,AO215)+1),IF(AO215=0,IF(AND(MOD(AO$2,4)=0,MOD($A15,2)=0),"·",""),""))))</f>
        <v/>
      </c>
      <c r="AP15" s="1">
        <f>IF($A15=0,INDEX(CHROME_CHAR,1,AP$2+1),IF($A15=39,INDEX(CHROME_CHAR,2,AP$2+1),IF(AND(AP215&gt;=1,AP215&lt;=6),INDEX(ATLAS_CHAR,(AP215-1)*26+$A15-INDEX(WIN_Y,AP215)+1,AP$2-INDEX(WIN_X,AP215)+1),IF(AP215=0,IF(AND(MOD(AP$2,4)=0,MOD($A15,2)=0),"·",""),""))))</f>
        <v/>
      </c>
      <c r="AQ15" s="1">
        <f>IF($A15=0,INDEX(CHROME_CHAR,1,AQ$2+1),IF($A15=39,INDEX(CHROME_CHAR,2,AQ$2+1),IF(AND(AQ215&gt;=1,AQ215&lt;=6),INDEX(ATLAS_CHAR,(AQ215-1)*26+$A15-INDEX(WIN_Y,AQ215)+1,AQ$2-INDEX(WIN_X,AQ215)+1),IF(AQ215=0,IF(AND(MOD(AQ$2,4)=0,MOD($A15,2)=0),"·",""),""))))</f>
        <v/>
      </c>
      <c r="AR15" s="1">
        <f>IF($A15=0,INDEX(CHROME_CHAR,1,AR$2+1),IF($A15=39,INDEX(CHROME_CHAR,2,AR$2+1),IF(AND(AR215&gt;=1,AR215&lt;=6),INDEX(ATLAS_CHAR,(AR215-1)*26+$A15-INDEX(WIN_Y,AR215)+1,AR$2-INDEX(WIN_X,AR215)+1),IF(AR215=0,IF(AND(MOD(AR$2,4)=0,MOD($A15,2)=0),"·",""),""))))</f>
        <v/>
      </c>
      <c r="AS15" s="1">
        <f>IF($A15=0,INDEX(CHROME_CHAR,1,AS$2+1),IF($A15=39,INDEX(CHROME_CHAR,2,AS$2+1),IF(AND(AS215&gt;=1,AS215&lt;=6),INDEX(ATLAS_CHAR,(AS215-1)*26+$A15-INDEX(WIN_Y,AS215)+1,AS$2-INDEX(WIN_X,AS215)+1),IF(AS215=0,IF(AND(MOD(AS$2,4)=0,MOD($A15,2)=0),"·",""),""))))</f>
        <v/>
      </c>
      <c r="AT15" s="1">
        <f>IF($A15=0,INDEX(CHROME_CHAR,1,AT$2+1),IF($A15=39,INDEX(CHROME_CHAR,2,AT$2+1),IF(AND(AT215&gt;=1,AT215&lt;=6),INDEX(ATLAS_CHAR,(AT215-1)*26+$A15-INDEX(WIN_Y,AT215)+1,AT$2-INDEX(WIN_X,AT215)+1),IF(AT215=0,IF(AND(MOD(AT$2,4)=0,MOD($A15,2)=0),"·",""),""))))</f>
        <v/>
      </c>
      <c r="AU15" s="1">
        <f>IF($A15=0,INDEX(CHROME_CHAR,1,AU$2+1),IF($A15=39,INDEX(CHROME_CHAR,2,AU$2+1),IF(AND(AU215&gt;=1,AU215&lt;=6),INDEX(ATLAS_CHAR,(AU215-1)*26+$A15-INDEX(WIN_Y,AU215)+1,AU$2-INDEX(WIN_X,AU215)+1),IF(AU215=0,IF(AND(MOD(AU$2,4)=0,MOD($A15,2)=0),"·",""),""))))</f>
        <v/>
      </c>
      <c r="AV15" s="1">
        <f>IF($A15=0,INDEX(CHROME_CHAR,1,AV$2+1),IF($A15=39,INDEX(CHROME_CHAR,2,AV$2+1),IF(AND(AV215&gt;=1,AV215&lt;=6),INDEX(ATLAS_CHAR,(AV215-1)*26+$A15-INDEX(WIN_Y,AV215)+1,AV$2-INDEX(WIN_X,AV215)+1),IF(AV215=0,IF(AND(MOD(AV$2,4)=0,MOD($A15,2)=0),"·",""),""))))</f>
        <v/>
      </c>
      <c r="AW15" s="1">
        <f>IF($A15=0,INDEX(CHROME_CHAR,1,AW$2+1),IF($A15=39,INDEX(CHROME_CHAR,2,AW$2+1),IF(AND(AW215&gt;=1,AW215&lt;=6),INDEX(ATLAS_CHAR,(AW215-1)*26+$A15-INDEX(WIN_Y,AW215)+1,AW$2-INDEX(WIN_X,AW215)+1),IF(AW215=0,IF(AND(MOD(AW$2,4)=0,MOD($A15,2)=0),"·",""),""))))</f>
        <v/>
      </c>
      <c r="AX15" s="1">
        <f>IF($A15=0,INDEX(CHROME_CHAR,1,AX$2+1),IF($A15=39,INDEX(CHROME_CHAR,2,AX$2+1),IF(AND(AX215&gt;=1,AX215&lt;=6),INDEX(ATLAS_CHAR,(AX215-1)*26+$A15-INDEX(WIN_Y,AX215)+1,AX$2-INDEX(WIN_X,AX215)+1),IF(AX215=0,IF(AND(MOD(AX$2,4)=0,MOD($A15,2)=0),"·",""),""))))</f>
        <v/>
      </c>
      <c r="AY15" s="1">
        <f>IF($A15=0,INDEX(CHROME_CHAR,1,AY$2+1),IF($A15=39,INDEX(CHROME_CHAR,2,AY$2+1),IF(AND(AY215&gt;=1,AY215&lt;=6),INDEX(ATLAS_CHAR,(AY215-1)*26+$A15-INDEX(WIN_Y,AY215)+1,AY$2-INDEX(WIN_X,AY215)+1),IF(AY215=0,IF(AND(MOD(AY$2,4)=0,MOD($A15,2)=0),"·",""),""))))</f>
        <v/>
      </c>
      <c r="AZ15" s="1">
        <f>IF($A15=0,INDEX(CHROME_CHAR,1,AZ$2+1),IF($A15=39,INDEX(CHROME_CHAR,2,AZ$2+1),IF(AND(AZ215&gt;=1,AZ215&lt;=6),INDEX(ATLAS_CHAR,(AZ215-1)*26+$A15-INDEX(WIN_Y,AZ215)+1,AZ$2-INDEX(WIN_X,AZ215)+1),IF(AZ215=0,IF(AND(MOD(AZ$2,4)=0,MOD($A15,2)=0),"·",""),""))))</f>
        <v/>
      </c>
      <c r="BA15" s="1">
        <f>IF($A15=0,INDEX(CHROME_CHAR,1,BA$2+1),IF($A15=39,INDEX(CHROME_CHAR,2,BA$2+1),IF(AND(BA215&gt;=1,BA215&lt;=6),INDEX(ATLAS_CHAR,(BA215-1)*26+$A15-INDEX(WIN_Y,BA215)+1,BA$2-INDEX(WIN_X,BA215)+1),IF(BA215=0,IF(AND(MOD(BA$2,4)=0,MOD($A15,2)=0),"·",""),""))))</f>
        <v/>
      </c>
      <c r="BB15" s="1">
        <f>IF($A15=0,INDEX(CHROME_CHAR,1,BB$2+1),IF($A15=39,INDEX(CHROME_CHAR,2,BB$2+1),IF(AND(BB215&gt;=1,BB215&lt;=6),INDEX(ATLAS_CHAR,(BB215-1)*26+$A15-INDEX(WIN_Y,BB215)+1,BB$2-INDEX(WIN_X,BB215)+1),IF(BB215=0,IF(AND(MOD(BB$2,4)=0,MOD($A15,2)=0),"·",""),""))))</f>
        <v/>
      </c>
      <c r="BC15" s="1">
        <f>IF($A15=0,INDEX(CHROME_CHAR,1,BC$2+1),IF($A15=39,INDEX(CHROME_CHAR,2,BC$2+1),IF(AND(BC215&gt;=1,BC215&lt;=6),INDEX(ATLAS_CHAR,(BC215-1)*26+$A15-INDEX(WIN_Y,BC215)+1,BC$2-INDEX(WIN_X,BC215)+1),IF(BC215=0,IF(AND(MOD(BC$2,4)=0,MOD($A15,2)=0),"·",""),""))))</f>
        <v/>
      </c>
      <c r="BD15" s="1">
        <f>IF($A15=0,INDEX(CHROME_CHAR,1,BD$2+1),IF($A15=39,INDEX(CHROME_CHAR,2,BD$2+1),IF(AND(BD215&gt;=1,BD215&lt;=6),INDEX(ATLAS_CHAR,(BD215-1)*26+$A15-INDEX(WIN_Y,BD215)+1,BD$2-INDEX(WIN_X,BD215)+1),IF(BD215=0,IF(AND(MOD(BD$2,4)=0,MOD($A15,2)=0),"·",""),""))))</f>
        <v/>
      </c>
      <c r="BE15" s="1">
        <f>IF($A15=0,INDEX(CHROME_CHAR,1,BE$2+1),IF($A15=39,INDEX(CHROME_CHAR,2,BE$2+1),IF(AND(BE215&gt;=1,BE215&lt;=6),INDEX(ATLAS_CHAR,(BE215-1)*26+$A15-INDEX(WIN_Y,BE215)+1,BE$2-INDEX(WIN_X,BE215)+1),IF(BE215=0,IF(AND(MOD(BE$2,4)=0,MOD($A15,2)=0),"·",""),""))))</f>
        <v/>
      </c>
      <c r="BF15" s="1">
        <f>IF($A15=0,INDEX(CHROME_CHAR,1,BF$2+1),IF($A15=39,INDEX(CHROME_CHAR,2,BF$2+1),IF(AND(BF215&gt;=1,BF215&lt;=6),INDEX(ATLAS_CHAR,(BF215-1)*26+$A15-INDEX(WIN_Y,BF215)+1,BF$2-INDEX(WIN_X,BF215)+1),IF(BF215=0,IF(AND(MOD(BF$2,4)=0,MOD($A15,2)=0),"·",""),""))))</f>
        <v/>
      </c>
      <c r="BG15" s="1">
        <f>IF($A15=0,INDEX(CHROME_CHAR,1,BG$2+1),IF($A15=39,INDEX(CHROME_CHAR,2,BG$2+1),IF(AND(BG215&gt;=1,BG215&lt;=6),INDEX(ATLAS_CHAR,(BG215-1)*26+$A15-INDEX(WIN_Y,BG215)+1,BG$2-INDEX(WIN_X,BG215)+1),IF(BG215=0,IF(AND(MOD(BG$2,4)=0,MOD($A15,2)=0),"·",""),""))))</f>
        <v/>
      </c>
      <c r="BH15" s="1">
        <f>IF($A15=0,INDEX(CHROME_CHAR,1,BH$2+1),IF($A15=39,INDEX(CHROME_CHAR,2,BH$2+1),IF(AND(BH215&gt;=1,BH215&lt;=6),INDEX(ATLAS_CHAR,(BH215-1)*26+$A15-INDEX(WIN_Y,BH215)+1,BH$2-INDEX(WIN_X,BH215)+1),IF(BH215=0,IF(AND(MOD(BH$2,4)=0,MOD($A15,2)=0),"·",""),""))))</f>
        <v/>
      </c>
      <c r="BI15" s="1">
        <f>IF($A15=0,INDEX(CHROME_CHAR,1,BI$2+1),IF($A15=39,INDEX(CHROME_CHAR,2,BI$2+1),IF(AND(BI215&gt;=1,BI215&lt;=6),INDEX(ATLAS_CHAR,(BI215-1)*26+$A15-INDEX(WIN_Y,BI215)+1,BI$2-INDEX(WIN_X,BI215)+1),IF(BI215=0,IF(AND(MOD(BI$2,4)=0,MOD($A15,2)=0),"·",""),""))))</f>
        <v/>
      </c>
      <c r="BJ15" s="1">
        <f>IF($A15=0,INDEX(CHROME_CHAR,1,BJ$2+1),IF($A15=39,INDEX(CHROME_CHAR,2,BJ$2+1),IF(AND(BJ215&gt;=1,BJ215&lt;=6),INDEX(ATLAS_CHAR,(BJ215-1)*26+$A15-INDEX(WIN_Y,BJ215)+1,BJ$2-INDEX(WIN_X,BJ215)+1),IF(BJ215=0,IF(AND(MOD(BJ$2,4)=0,MOD($A15,2)=0),"·",""),""))))</f>
        <v/>
      </c>
      <c r="BK15" s="1">
        <f>IF($A15=0,INDEX(CHROME_CHAR,1,BK$2+1),IF($A15=39,INDEX(CHROME_CHAR,2,BK$2+1),IF(AND(BK215&gt;=1,BK215&lt;=6),INDEX(ATLAS_CHAR,(BK215-1)*26+$A15-INDEX(WIN_Y,BK215)+1,BK$2-INDEX(WIN_X,BK215)+1),IF(BK215=0,IF(AND(MOD(BK$2,4)=0,MOD($A15,2)=0),"·",""),""))))</f>
        <v/>
      </c>
      <c r="BL15" s="1">
        <f>IF($A15=0,INDEX(CHROME_CHAR,1,BL$2+1),IF($A15=39,INDEX(CHROME_CHAR,2,BL$2+1),IF(AND(BL215&gt;=1,BL215&lt;=6),INDEX(ATLAS_CHAR,(BL215-1)*26+$A15-INDEX(WIN_Y,BL215)+1,BL$2-INDEX(WIN_X,BL215)+1),IF(BL215=0,IF(AND(MOD(BL$2,4)=0,MOD($A15,2)=0),"·",""),""))))</f>
        <v/>
      </c>
      <c r="BM15" s="1">
        <f>IF($A15=0,INDEX(CHROME_CHAR,1,BM$2+1),IF($A15=39,INDEX(CHROME_CHAR,2,BM$2+1),IF(AND(BM215&gt;=1,BM215&lt;=6),INDEX(ATLAS_CHAR,(BM215-1)*26+$A15-INDEX(WIN_Y,BM215)+1,BM$2-INDEX(WIN_X,BM215)+1),IF(BM215=0,IF(AND(MOD(BM$2,4)=0,MOD($A15,2)=0),"·",""),""))))</f>
        <v/>
      </c>
      <c r="BN15" s="1">
        <f>IF($A15=0,INDEX(CHROME_CHAR,1,BN$2+1),IF($A15=39,INDEX(CHROME_CHAR,2,BN$2+1),IF(AND(BN215&gt;=1,BN215&lt;=6),INDEX(ATLAS_CHAR,(BN215-1)*26+$A15-INDEX(WIN_Y,BN215)+1,BN$2-INDEX(WIN_X,BN215)+1),IF(BN215=0,IF(AND(MOD(BN$2,4)=0,MOD($A15,2)=0),"·",""),""))))</f>
        <v/>
      </c>
      <c r="BO15" s="1">
        <f>IF($A15=0,INDEX(CHROME_CHAR,1,BO$2+1),IF($A15=39,INDEX(CHROME_CHAR,2,BO$2+1),IF(AND(BO215&gt;=1,BO215&lt;=6),INDEX(ATLAS_CHAR,(BO215-1)*26+$A15-INDEX(WIN_Y,BO215)+1,BO$2-INDEX(WIN_X,BO215)+1),IF(BO215=0,IF(AND(MOD(BO$2,4)=0,MOD($A15,2)=0),"·",""),""))))</f>
        <v/>
      </c>
      <c r="BP15" s="1">
        <f>IF($A15=0,INDEX(CHROME_CHAR,1,BP$2+1),IF($A15=39,INDEX(CHROME_CHAR,2,BP$2+1),IF(AND(BP215&gt;=1,BP215&lt;=6),INDEX(ATLAS_CHAR,(BP215-1)*26+$A15-INDEX(WIN_Y,BP215)+1,BP$2-INDEX(WIN_X,BP215)+1),IF(BP215=0,IF(AND(MOD(BP$2,4)=0,MOD($A15,2)=0),"·",""),""))))</f>
        <v/>
      </c>
      <c r="BQ15" s="1">
        <f>IF($A15=0,INDEX(CHROME_CHAR,1,BQ$2+1),IF($A15=39,INDEX(CHROME_CHAR,2,BQ$2+1),IF(AND(BQ215&gt;=1,BQ215&lt;=6),INDEX(ATLAS_CHAR,(BQ215-1)*26+$A15-INDEX(WIN_Y,BQ215)+1,BQ$2-INDEX(WIN_X,BQ215)+1),IF(BQ215=0,IF(AND(MOD(BQ$2,4)=0,MOD($A15,2)=0),"·",""),""))))</f>
        <v/>
      </c>
      <c r="BR15" s="1">
        <f>IF($A15=0,INDEX(CHROME_CHAR,1,BR$2+1),IF($A15=39,INDEX(CHROME_CHAR,2,BR$2+1),IF(AND(BR215&gt;=1,BR215&lt;=6),INDEX(ATLAS_CHAR,(BR215-1)*26+$A15-INDEX(WIN_Y,BR215)+1,BR$2-INDEX(WIN_X,BR215)+1),IF(BR215=0,IF(AND(MOD(BR$2,4)=0,MOD($A15,2)=0),"·",""),""))))</f>
        <v/>
      </c>
      <c r="BS15" s="1">
        <f>IF($A15=0,INDEX(CHROME_CHAR,1,BS$2+1),IF($A15=39,INDEX(CHROME_CHAR,2,BS$2+1),IF(AND(BS215&gt;=1,BS215&lt;=6),INDEX(ATLAS_CHAR,(BS215-1)*26+$A15-INDEX(WIN_Y,BS215)+1,BS$2-INDEX(WIN_X,BS215)+1),IF(BS215=0,IF(AND(MOD(BS$2,4)=0,MOD($A15,2)=0),"·",""),""))))</f>
        <v/>
      </c>
      <c r="BT15" s="1">
        <f>IF($A15=0,INDEX(CHROME_CHAR,1,BT$2+1),IF($A15=39,INDEX(CHROME_CHAR,2,BT$2+1),IF(AND(BT215&gt;=1,BT215&lt;=6),INDEX(ATLAS_CHAR,(BT215-1)*26+$A15-INDEX(WIN_Y,BT215)+1,BT$2-INDEX(WIN_X,BT215)+1),IF(BT215=0,IF(AND(MOD(BT$2,4)=0,MOD($A15,2)=0),"·",""),""))))</f>
        <v/>
      </c>
      <c r="BU15" s="1">
        <f>IF($A15=0,INDEX(CHROME_CHAR,1,BU$2+1),IF($A15=39,INDEX(CHROME_CHAR,2,BU$2+1),IF(AND(BU215&gt;=1,BU215&lt;=6),INDEX(ATLAS_CHAR,(BU215-1)*26+$A15-INDEX(WIN_Y,BU215)+1,BU$2-INDEX(WIN_X,BU215)+1),IF(BU215=0,IF(AND(MOD(BU$2,4)=0,MOD($A15,2)=0),"·",""),""))))</f>
        <v/>
      </c>
      <c r="BV15" s="1">
        <f>IF($A15=0,INDEX(CHROME_CHAR,1,BV$2+1),IF($A15=39,INDEX(CHROME_CHAR,2,BV$2+1),IF(AND(BV215&gt;=1,BV215&lt;=6),INDEX(ATLAS_CHAR,(BV215-1)*26+$A15-INDEX(WIN_Y,BV215)+1,BV$2-INDEX(WIN_X,BV215)+1),IF(BV215=0,IF(AND(MOD(BV$2,4)=0,MOD($A15,2)=0),"·",""),""))))</f>
        <v/>
      </c>
      <c r="BW15" s="1">
        <f>IF($A15=0,INDEX(CHROME_CHAR,1,BW$2+1),IF($A15=39,INDEX(CHROME_CHAR,2,BW$2+1),IF(AND(BW215&gt;=1,BW215&lt;=6),INDEX(ATLAS_CHAR,(BW215-1)*26+$A15-INDEX(WIN_Y,BW215)+1,BW$2-INDEX(WIN_X,BW215)+1),IF(BW215=0,IF(AND(MOD(BW$2,4)=0,MOD($A15,2)=0),"·",""),""))))</f>
        <v/>
      </c>
      <c r="BX15" s="1">
        <f>IF($A15=0,INDEX(CHROME_CHAR,1,BX$2+1),IF($A15=39,INDEX(CHROME_CHAR,2,BX$2+1),IF(AND(BX215&gt;=1,BX215&lt;=6),INDEX(ATLAS_CHAR,(BX215-1)*26+$A15-INDEX(WIN_Y,BX215)+1,BX$2-INDEX(WIN_X,BX215)+1),IF(BX215=0,IF(AND(MOD(BX$2,4)=0,MOD($A15,2)=0),"·",""),""))))</f>
        <v/>
      </c>
      <c r="BY15" s="1">
        <f>IF($A15=0,INDEX(CHROME_CHAR,1,BY$2+1),IF($A15=39,INDEX(CHROME_CHAR,2,BY$2+1),IF(AND(BY215&gt;=1,BY215&lt;=6),INDEX(ATLAS_CHAR,(BY215-1)*26+$A15-INDEX(WIN_Y,BY215)+1,BY$2-INDEX(WIN_X,BY215)+1),IF(BY215=0,IF(AND(MOD(BY$2,4)=0,MOD($A15,2)=0),"·",""),""))))</f>
        <v/>
      </c>
      <c r="BZ15" s="1">
        <f>IF($A15=0,INDEX(CHROME_CHAR,1,BZ$2+1),IF($A15=39,INDEX(CHROME_CHAR,2,BZ$2+1),IF(AND(BZ215&gt;=1,BZ215&lt;=6),INDEX(ATLAS_CHAR,(BZ215-1)*26+$A15-INDEX(WIN_Y,BZ215)+1,BZ$2-INDEX(WIN_X,BZ215)+1),IF(BZ215=0,IF(AND(MOD(BZ$2,4)=0,MOD($A15,2)=0),"·",""),""))))</f>
        <v/>
      </c>
      <c r="CA15" s="1">
        <f>IF($A15=0,INDEX(CHROME_CHAR,1,CA$2+1),IF($A15=39,INDEX(CHROME_CHAR,2,CA$2+1),IF(AND(CA215&gt;=1,CA215&lt;=6),INDEX(ATLAS_CHAR,(CA215-1)*26+$A15-INDEX(WIN_Y,CA215)+1,CA$2-INDEX(WIN_X,CA215)+1),IF(CA215=0,IF(AND(MOD(CA$2,4)=0,MOD($A15,2)=0),"·",""),""))))</f>
        <v/>
      </c>
      <c r="CB15" s="1">
        <f>IF($A15=0,INDEX(CHROME_CHAR,1,CB$2+1),IF($A15=39,INDEX(CHROME_CHAR,2,CB$2+1),IF(AND(CB215&gt;=1,CB215&lt;=6),INDEX(ATLAS_CHAR,(CB215-1)*26+$A15-INDEX(WIN_Y,CB215)+1,CB$2-INDEX(WIN_X,CB215)+1),IF(CB215=0,IF(AND(MOD(CB$2,4)=0,MOD($A15,2)=0),"·",""),""))))</f>
        <v/>
      </c>
      <c r="CC15" s="1">
        <f>IF($A15=0,INDEX(CHROME_CHAR,1,CC$2+1),IF($A15=39,INDEX(CHROME_CHAR,2,CC$2+1),IF(AND(CC215&gt;=1,CC215&lt;=6),INDEX(ATLAS_CHAR,(CC215-1)*26+$A15-INDEX(WIN_Y,CC215)+1,CC$2-INDEX(WIN_X,CC215)+1),IF(CC215=0,IF(AND(MOD(CC$2,4)=0,MOD($A15,2)=0),"·",""),""))))</f>
        <v/>
      </c>
      <c r="CD15" s="1">
        <f>IF($A15=0,INDEX(CHROME_CHAR,1,CD$2+1),IF($A15=39,INDEX(CHROME_CHAR,2,CD$2+1),IF(AND(CD215&gt;=1,CD215&lt;=6),INDEX(ATLAS_CHAR,(CD215-1)*26+$A15-INDEX(WIN_Y,CD215)+1,CD$2-INDEX(WIN_X,CD215)+1),IF(CD215=0,IF(AND(MOD(CD$2,4)=0,MOD($A15,2)=0),"·",""),""))))</f>
        <v/>
      </c>
      <c r="CE15" s="1">
        <f>IF($A15=0,INDEX(CHROME_CHAR,1,CE$2+1),IF($A15=39,INDEX(CHROME_CHAR,2,CE$2+1),IF(AND(CE215&gt;=1,CE215&lt;=6),INDEX(ATLAS_CHAR,(CE215-1)*26+$A15-INDEX(WIN_Y,CE215)+1,CE$2-INDEX(WIN_X,CE215)+1),IF(CE215=0,IF(AND(MOD(CE$2,4)=0,MOD($A15,2)=0),"·",""),""))))</f>
        <v/>
      </c>
      <c r="CF15" s="1">
        <f>IF($A15=0,INDEX(CHROME_CHAR,1,CF$2+1),IF($A15=39,INDEX(CHROME_CHAR,2,CF$2+1),IF(AND(CF215&gt;=1,CF215&lt;=6),INDEX(ATLAS_CHAR,(CF215-1)*26+$A15-INDEX(WIN_Y,CF215)+1,CF$2-INDEX(WIN_X,CF215)+1),IF(CF215=0,IF(AND(MOD(CF$2,4)=0,MOD($A15,2)=0),"·",""),""))))</f>
        <v/>
      </c>
      <c r="CG15" s="1">
        <f>IF($A15=0,INDEX(CHROME_CHAR,1,CG$2+1),IF($A15=39,INDEX(CHROME_CHAR,2,CG$2+1),IF(AND(CG215&gt;=1,CG215&lt;=6),INDEX(ATLAS_CHAR,(CG215-1)*26+$A15-INDEX(WIN_Y,CG215)+1,CG$2-INDEX(WIN_X,CG215)+1),IF(CG215=0,IF(AND(MOD(CG$2,4)=0,MOD($A15,2)=0),"·",""),""))))</f>
        <v/>
      </c>
      <c r="CH15" s="1">
        <f>IF($A15=0,INDEX(CHROME_CHAR,1,CH$2+1),IF($A15=39,INDEX(CHROME_CHAR,2,CH$2+1),IF(AND(CH215&gt;=1,CH215&lt;=6),INDEX(ATLAS_CHAR,(CH215-1)*26+$A15-INDEX(WIN_Y,CH215)+1,CH$2-INDEX(WIN_X,CH215)+1),IF(CH215=0,IF(AND(MOD(CH$2,4)=0,MOD($A15,2)=0),"·",""),""))))</f>
        <v/>
      </c>
      <c r="CI15" s="1">
        <f>IF($A15=0,INDEX(CHROME_CHAR,1,CI$2+1),IF($A15=39,INDEX(CHROME_CHAR,2,CI$2+1),IF(AND(CI215&gt;=1,CI215&lt;=6),INDEX(ATLAS_CHAR,(CI215-1)*26+$A15-INDEX(WIN_Y,CI215)+1,CI$2-INDEX(WIN_X,CI215)+1),IF(CI215=0,IF(AND(MOD(CI$2,4)=0,MOD($A15,2)=0),"·",""),""))))</f>
        <v/>
      </c>
      <c r="CJ15" s="1">
        <f>IF($A15=0,INDEX(CHROME_CHAR,1,CJ$2+1),IF($A15=39,INDEX(CHROME_CHAR,2,CJ$2+1),IF(AND(CJ215&gt;=1,CJ215&lt;=6),INDEX(ATLAS_CHAR,(CJ215-1)*26+$A15-INDEX(WIN_Y,CJ215)+1,CJ$2-INDEX(WIN_X,CJ215)+1),IF(CJ215=0,IF(AND(MOD(CJ$2,4)=0,MOD($A15,2)=0),"·",""),""))))</f>
        <v/>
      </c>
      <c r="CK15" s="1">
        <f>IF($A15=0,INDEX(CHROME_CHAR,1,CK$2+1),IF($A15=39,INDEX(CHROME_CHAR,2,CK$2+1),IF(AND(CK215&gt;=1,CK215&lt;=6),INDEX(ATLAS_CHAR,(CK215-1)*26+$A15-INDEX(WIN_Y,CK215)+1,CK$2-INDEX(WIN_X,CK215)+1),IF(CK215=0,IF(AND(MOD(CK$2,4)=0,MOD($A15,2)=0),"·",""),""))))</f>
        <v/>
      </c>
      <c r="CL15" s="1">
        <f>IF($A15=0,INDEX(CHROME_CHAR,1,CL$2+1),IF($A15=39,INDEX(CHROME_CHAR,2,CL$2+1),IF(AND(CL215&gt;=1,CL215&lt;=6),INDEX(ATLAS_CHAR,(CL215-1)*26+$A15-INDEX(WIN_Y,CL215)+1,CL$2-INDEX(WIN_X,CL215)+1),IF(CL215=0,IF(AND(MOD(CL$2,4)=0,MOD($A15,2)=0),"·",""),""))))</f>
        <v/>
      </c>
      <c r="CM15" s="1">
        <f>IF($A15=0,INDEX(CHROME_CHAR,1,CM$2+1),IF($A15=39,INDEX(CHROME_CHAR,2,CM$2+1),IF(AND(CM215&gt;=1,CM215&lt;=6),INDEX(ATLAS_CHAR,(CM215-1)*26+$A15-INDEX(WIN_Y,CM215)+1,CM$2-INDEX(WIN_X,CM215)+1),IF(CM215=0,IF(AND(MOD(CM$2,4)=0,MOD($A15,2)=0),"·",""),""))))</f>
        <v/>
      </c>
      <c r="CN15" s="1">
        <f>IF($A15=0,INDEX(CHROME_CHAR,1,CN$2+1),IF($A15=39,INDEX(CHROME_CHAR,2,CN$2+1),IF(AND(CN215&gt;=1,CN215&lt;=6),INDEX(ATLAS_CHAR,(CN215-1)*26+$A15-INDEX(WIN_Y,CN215)+1,CN$2-INDEX(WIN_X,CN215)+1),IF(CN215=0,IF(AND(MOD(CN$2,4)=0,MOD($A15,2)=0),"·",""),""))))</f>
        <v/>
      </c>
      <c r="CO15" s="1">
        <f>IF($A15=0,INDEX(CHROME_CHAR,1,CO$2+1),IF($A15=39,INDEX(CHROME_CHAR,2,CO$2+1),IF(AND(CO215&gt;=1,CO215&lt;=6),INDEX(ATLAS_CHAR,(CO215-1)*26+$A15-INDEX(WIN_Y,CO215)+1,CO$2-INDEX(WIN_X,CO215)+1),IF(CO215=0,IF(AND(MOD(CO$2,4)=0,MOD($A15,2)=0),"·",""),""))))</f>
        <v/>
      </c>
      <c r="CP15" s="1">
        <f>IF($A15=0,INDEX(CHROME_CHAR,1,CP$2+1),IF($A15=39,INDEX(CHROME_CHAR,2,CP$2+1),IF(AND(CP215&gt;=1,CP215&lt;=6),INDEX(ATLAS_CHAR,(CP215-1)*26+$A15-INDEX(WIN_Y,CP215)+1,CP$2-INDEX(WIN_X,CP215)+1),IF(CP215=0,IF(AND(MOD(CP$2,4)=0,MOD($A15,2)=0),"·",""),""))))</f>
        <v/>
      </c>
      <c r="CQ15" s="1">
        <f>IF($A15=0,INDEX(CHROME_CHAR,1,CQ$2+1),IF($A15=39,INDEX(CHROME_CHAR,2,CQ$2+1),IF(AND(CQ215&gt;=1,CQ215&lt;=6),INDEX(ATLAS_CHAR,(CQ215-1)*26+$A15-INDEX(WIN_Y,CQ215)+1,CQ$2-INDEX(WIN_X,CQ215)+1),IF(CQ215=0,IF(AND(MOD(CQ$2,4)=0,MOD($A15,2)=0),"·",""),""))))</f>
        <v/>
      </c>
      <c r="CR15" s="1">
        <f>IF($A15=0,INDEX(CHROME_CHAR,1,CR$2+1),IF($A15=39,INDEX(CHROME_CHAR,2,CR$2+1),IF(AND(CR215&gt;=1,CR215&lt;=6),INDEX(ATLAS_CHAR,(CR215-1)*26+$A15-INDEX(WIN_Y,CR215)+1,CR$2-INDEX(WIN_X,CR215)+1),IF(CR215=0,IF(AND(MOD(CR$2,4)=0,MOD($A15,2)=0),"·",""),""))))</f>
        <v/>
      </c>
      <c r="CS15" s="1">
        <f>IF($A15=0,INDEX(CHROME_CHAR,1,CS$2+1),IF($A15=39,INDEX(CHROME_CHAR,2,CS$2+1),IF(AND(CS215&gt;=1,CS215&lt;=6),INDEX(ATLAS_CHAR,(CS215-1)*26+$A15-INDEX(WIN_Y,CS215)+1,CS$2-INDEX(WIN_X,CS215)+1),IF(CS215=0,IF(AND(MOD(CS$2,4)=0,MOD($A15,2)=0),"·",""),""))))</f>
        <v/>
      </c>
      <c r="CT15" s="1">
        <f>IF($A15=0,INDEX(CHROME_CHAR,1,CT$2+1),IF($A15=39,INDEX(CHROME_CHAR,2,CT$2+1),IF(AND(CT215&gt;=1,CT215&lt;=6),INDEX(ATLAS_CHAR,(CT215-1)*26+$A15-INDEX(WIN_Y,CT215)+1,CT$2-INDEX(WIN_X,CT215)+1),IF(CT215=0,IF(AND(MOD(CT$2,4)=0,MOD($A15,2)=0),"·",""),""))))</f>
        <v/>
      </c>
      <c r="CU15" s="1">
        <f>IF($A15=0,INDEX(CHROME_CHAR,1,CU$2+1),IF($A15=39,INDEX(CHROME_CHAR,2,CU$2+1),IF(AND(CU215&gt;=1,CU215&lt;=6),INDEX(ATLAS_CHAR,(CU215-1)*26+$A15-INDEX(WIN_Y,CU215)+1,CU$2-INDEX(WIN_X,CU215)+1),IF(CU215=0,IF(AND(MOD(CU$2,4)=0,MOD($A15,2)=0),"·",""),""))))</f>
        <v/>
      </c>
      <c r="CV15" s="1">
        <f>IF($A15=0,INDEX(CHROME_CHAR,1,CV$2+1),IF($A15=39,INDEX(CHROME_CHAR,2,CV$2+1),IF(AND(CV215&gt;=1,CV215&lt;=6),INDEX(ATLAS_CHAR,(CV215-1)*26+$A15-INDEX(WIN_Y,CV215)+1,CV$2-INDEX(WIN_X,CV215)+1),IF(CV215=0,IF(AND(MOD(CV$2,4)=0,MOD($A15,2)=0),"·",""),""))))</f>
        <v/>
      </c>
      <c r="CW15" s="1">
        <f>IF($A15=0,INDEX(CHROME_CHAR,1,CW$2+1),IF($A15=39,INDEX(CHROME_CHAR,2,CW$2+1),IF(AND(CW215&gt;=1,CW215&lt;=6),INDEX(ATLAS_CHAR,(CW215-1)*26+$A15-INDEX(WIN_Y,CW215)+1,CW$2-INDEX(WIN_X,CW215)+1),IF(CW215=0,IF(AND(MOD(CW$2,4)=0,MOD($A15,2)=0),"·",""),""))))</f>
        <v/>
      </c>
      <c r="CX15" s="1">
        <f>IF($A15=0,INDEX(CHROME_CHAR,1,CX$2+1),IF($A15=39,INDEX(CHROME_CHAR,2,CX$2+1),IF(AND(CX215&gt;=1,CX215&lt;=6),INDEX(ATLAS_CHAR,(CX215-1)*26+$A15-INDEX(WIN_Y,CX215)+1,CX$2-INDEX(WIN_X,CX215)+1),IF(CX215=0,IF(AND(MOD(CX$2,4)=0,MOD($A15,2)=0),"·",""),""))))</f>
        <v/>
      </c>
      <c r="CY15" s="1">
        <f>IF($A15=0,INDEX(CHROME_CHAR,1,CY$2+1),IF($A15=39,INDEX(CHROME_CHAR,2,CY$2+1),IF(AND(CY215&gt;=1,CY215&lt;=6),INDEX(ATLAS_CHAR,(CY215-1)*26+$A15-INDEX(WIN_Y,CY215)+1,CY$2-INDEX(WIN_X,CY215)+1),IF(CY215=0,IF(AND(MOD(CY$2,4)=0,MOD($A15,2)=0),"·",""),""))))</f>
        <v/>
      </c>
      <c r="CZ15" s="1">
        <f>IF($A15=0,INDEX(CHROME_CHAR,1,CZ$2+1),IF($A15=39,INDEX(CHROME_CHAR,2,CZ$2+1),IF(AND(CZ215&gt;=1,CZ215&lt;=6),INDEX(ATLAS_CHAR,(CZ215-1)*26+$A15-INDEX(WIN_Y,CZ215)+1,CZ$2-INDEX(WIN_X,CZ215)+1),IF(CZ215=0,IF(AND(MOD(CZ$2,4)=0,MOD($A15,2)=0),"·",""),""))))</f>
        <v/>
      </c>
      <c r="DA15" s="1">
        <f>IF($A15=0,INDEX(CHROME_CHAR,1,DA$2+1),IF($A15=39,INDEX(CHROME_CHAR,2,DA$2+1),IF(AND(DA215&gt;=1,DA215&lt;=6),INDEX(ATLAS_CHAR,(DA215-1)*26+$A15-INDEX(WIN_Y,DA215)+1,DA$2-INDEX(WIN_X,DA215)+1),IF(DA215=0,IF(AND(MOD(DA$2,4)=0,MOD($A15,2)=0),"·",""),""))))</f>
        <v/>
      </c>
      <c r="DB15" s="1">
        <f>IF($A15=0,INDEX(CHROME_CHAR,1,DB$2+1),IF($A15=39,INDEX(CHROME_CHAR,2,DB$2+1),IF(AND(DB215&gt;=1,DB215&lt;=6),INDEX(ATLAS_CHAR,(DB215-1)*26+$A15-INDEX(WIN_Y,DB215)+1,DB$2-INDEX(WIN_X,DB215)+1),IF(DB215=0,IF(AND(MOD(DB$2,4)=0,MOD($A15,2)=0),"·",""),""))))</f>
        <v/>
      </c>
      <c r="DC15" s="1">
        <f>IF($A15=0,INDEX(CHROME_CHAR,1,DC$2+1),IF($A15=39,INDEX(CHROME_CHAR,2,DC$2+1),IF(AND(DC215&gt;=1,DC215&lt;=6),INDEX(ATLAS_CHAR,(DC215-1)*26+$A15-INDEX(WIN_Y,DC215)+1,DC$2-INDEX(WIN_X,DC215)+1),IF(DC215=0,IF(AND(MOD(DC$2,4)=0,MOD($A15,2)=0),"·",""),""))))</f>
        <v/>
      </c>
      <c r="DD15" s="1">
        <f>IF($A15=0,INDEX(CHROME_CHAR,1,DD$2+1),IF($A15=39,INDEX(CHROME_CHAR,2,DD$2+1),IF(AND(DD215&gt;=1,DD215&lt;=6),INDEX(ATLAS_CHAR,(DD215-1)*26+$A15-INDEX(WIN_Y,DD215)+1,DD$2-INDEX(WIN_X,DD215)+1),IF(DD215=0,IF(AND(MOD(DD$2,4)=0,MOD($A15,2)=0),"·",""),""))))</f>
        <v/>
      </c>
      <c r="DE15" s="1">
        <f>IF($A15=0,INDEX(CHROME_CHAR,1,DE$2+1),IF($A15=39,INDEX(CHROME_CHAR,2,DE$2+1),IF(AND(DE215&gt;=1,DE215&lt;=6),INDEX(ATLAS_CHAR,(DE215-1)*26+$A15-INDEX(WIN_Y,DE215)+1,DE$2-INDEX(WIN_X,DE215)+1),IF(DE215=0,IF(AND(MOD(DE$2,4)=0,MOD($A15,2)=0),"·",""),""))))</f>
        <v/>
      </c>
      <c r="DF15" s="1">
        <f>IF($A15=0,INDEX(CHROME_CHAR,1,DF$2+1),IF($A15=39,INDEX(CHROME_CHAR,2,DF$2+1),IF(AND(DF215&gt;=1,DF215&lt;=6),INDEX(ATLAS_CHAR,(DF215-1)*26+$A15-INDEX(WIN_Y,DF215)+1,DF$2-INDEX(WIN_X,DF215)+1),IF(DF215=0,IF(AND(MOD(DF$2,4)=0,MOD($A15,2)=0),"·",""),""))))</f>
        <v/>
      </c>
      <c r="DG15" s="1">
        <f>IF($A15=0,INDEX(CHROME_CHAR,1,DG$2+1),IF($A15=39,INDEX(CHROME_CHAR,2,DG$2+1),IF(AND(DG215&gt;=1,DG215&lt;=6),INDEX(ATLAS_CHAR,(DG215-1)*26+$A15-INDEX(WIN_Y,DG215)+1,DG$2-INDEX(WIN_X,DG215)+1),IF(DG215=0,IF(AND(MOD(DG$2,4)=0,MOD($A15,2)=0),"·",""),""))))</f>
        <v/>
      </c>
      <c r="DH15" s="1">
        <f>IF($A15=0,INDEX(CHROME_CHAR,1,DH$2+1),IF($A15=39,INDEX(CHROME_CHAR,2,DH$2+1),IF(AND(DH215&gt;=1,DH215&lt;=6),INDEX(ATLAS_CHAR,(DH215-1)*26+$A15-INDEX(WIN_Y,DH215)+1,DH$2-INDEX(WIN_X,DH215)+1),IF(DH215=0,IF(AND(MOD(DH$2,4)=0,MOD($A15,2)=0),"·",""),""))))</f>
        <v/>
      </c>
      <c r="DI15" s="1">
        <f>IF($A15=0,INDEX(CHROME_CHAR,1,DI$2+1),IF($A15=39,INDEX(CHROME_CHAR,2,DI$2+1),IF(AND(DI215&gt;=1,DI215&lt;=6),INDEX(ATLAS_CHAR,(DI215-1)*26+$A15-INDEX(WIN_Y,DI215)+1,DI$2-INDEX(WIN_X,DI215)+1),IF(DI215=0,IF(AND(MOD(DI$2,4)=0,MOD($A15,2)=0),"·",""),""))))</f>
        <v/>
      </c>
      <c r="DJ15" s="1">
        <f>IF($A15=0,INDEX(CHROME_CHAR,1,DJ$2+1),IF($A15=39,INDEX(CHROME_CHAR,2,DJ$2+1),IF(AND(DJ215&gt;=1,DJ215&lt;=6),INDEX(ATLAS_CHAR,(DJ215-1)*26+$A15-INDEX(WIN_Y,DJ215)+1,DJ$2-INDEX(WIN_X,DJ215)+1),IF(DJ215=0,IF(AND(MOD(DJ$2,4)=0,MOD($A15,2)=0),"·",""),""))))</f>
        <v/>
      </c>
      <c r="DK15" s="1">
        <f>IF($A15=0,INDEX(CHROME_CHAR,1,DK$2+1),IF($A15=39,INDEX(CHROME_CHAR,2,DK$2+1),IF(AND(DK215&gt;=1,DK215&lt;=6),INDEX(ATLAS_CHAR,(DK215-1)*26+$A15-INDEX(WIN_Y,DK215)+1,DK$2-INDEX(WIN_X,DK215)+1),IF(DK215=0,IF(AND(MOD(DK$2,4)=0,MOD($A15,2)=0),"·",""),""))))</f>
        <v/>
      </c>
      <c r="DL15" s="1">
        <f>IF($A15=0,INDEX(CHROME_CHAR,1,DL$2+1),IF($A15=39,INDEX(CHROME_CHAR,2,DL$2+1),IF(AND(DL215&gt;=1,DL215&lt;=6),INDEX(ATLAS_CHAR,(DL215-1)*26+$A15-INDEX(WIN_Y,DL215)+1,DL$2-INDEX(WIN_X,DL215)+1),IF(DL215=0,IF(AND(MOD(DL$2,4)=0,MOD($A15,2)=0),"·",""),""))))</f>
        <v/>
      </c>
      <c r="DM15" s="1">
        <f>IF($A15=0,INDEX(CHROME_CHAR,1,DM$2+1),IF($A15=39,INDEX(CHROME_CHAR,2,DM$2+1),IF(AND(DM215&gt;=1,DM215&lt;=6),INDEX(ATLAS_CHAR,(DM215-1)*26+$A15-INDEX(WIN_Y,DM215)+1,DM$2-INDEX(WIN_X,DM215)+1),IF(DM215=0,IF(AND(MOD(DM$2,4)=0,MOD($A15,2)=0),"·",""),""))))</f>
        <v/>
      </c>
      <c r="DN15" s="1">
        <f>IF($A15=0,INDEX(CHROME_CHAR,1,DN$2+1),IF($A15=39,INDEX(CHROME_CHAR,2,DN$2+1),IF(AND(DN215&gt;=1,DN215&lt;=6),INDEX(ATLAS_CHAR,(DN215-1)*26+$A15-INDEX(WIN_Y,DN215)+1,DN$2-INDEX(WIN_X,DN215)+1),IF(DN215=0,IF(AND(MOD(DN$2,4)=0,MOD($A15,2)=0),"·",""),""))))</f>
        <v/>
      </c>
      <c r="DO15" s="1">
        <f>IF($A15=0,INDEX(CHROME_CHAR,1,DO$2+1),IF($A15=39,INDEX(CHROME_CHAR,2,DO$2+1),IF(AND(DO215&gt;=1,DO215&lt;=6),INDEX(ATLAS_CHAR,(DO215-1)*26+$A15-INDEX(WIN_Y,DO215)+1,DO$2-INDEX(WIN_X,DO215)+1),IF(DO215=0,IF(AND(MOD(DO$2,4)=0,MOD($A15,2)=0),"·",""),""))))</f>
        <v/>
      </c>
    </row>
    <row r="16" ht="12.75" customHeight="1">
      <c r="A16" t="n">
        <v>13</v>
      </c>
      <c r="B16" s="1">
        <f>IF($A16=0,INDEX(CHROME_CHAR,1,B$2+1),IF($A16=39,INDEX(CHROME_CHAR,2,B$2+1),IF(AND(B216&gt;=1,B216&lt;=6),INDEX(ATLAS_CHAR,(B216-1)*26+$A16-INDEX(WIN_Y,B216)+1,B$2-INDEX(WIN_X,B216)+1),IF(B216=0,IF(AND(MOD(B$2,4)=0,MOD($A16,2)=0),"·",""),""))))</f>
        <v/>
      </c>
      <c r="C16" s="1">
        <f>IF($A16=0,INDEX(CHROME_CHAR,1,C$2+1),IF($A16=39,INDEX(CHROME_CHAR,2,C$2+1),IF(AND(C216&gt;=1,C216&lt;=6),INDEX(ATLAS_CHAR,(C216-1)*26+$A16-INDEX(WIN_Y,C216)+1,C$2-INDEX(WIN_X,C216)+1),IF(C216=0,IF(AND(MOD(C$2,4)=0,MOD($A16,2)=0),"·",""),""))))</f>
        <v/>
      </c>
      <c r="D16" s="1">
        <f>IF($A16=0,INDEX(CHROME_CHAR,1,D$2+1),IF($A16=39,INDEX(CHROME_CHAR,2,D$2+1),IF(AND(D216&gt;=1,D216&lt;=6),INDEX(ATLAS_CHAR,(D216-1)*26+$A16-INDEX(WIN_Y,D216)+1,D$2-INDEX(WIN_X,D216)+1),IF(D216=0,IF(AND(MOD(D$2,4)=0,MOD($A16,2)=0),"·",""),""))))</f>
        <v/>
      </c>
      <c r="E16" s="1">
        <f>IF($A16=0,INDEX(CHROME_CHAR,1,E$2+1),IF($A16=39,INDEX(CHROME_CHAR,2,E$2+1),IF(AND(E216&gt;=1,E216&lt;=6),INDEX(ATLAS_CHAR,(E216-1)*26+$A16-INDEX(WIN_Y,E216)+1,E$2-INDEX(WIN_X,E216)+1),IF(E216=0,IF(AND(MOD(E$2,4)=0,MOD($A16,2)=0),"·",""),""))))</f>
        <v/>
      </c>
      <c r="F16" s="1">
        <f>IF($A16=0,INDEX(CHROME_CHAR,1,F$2+1),IF($A16=39,INDEX(CHROME_CHAR,2,F$2+1),IF(AND(F216&gt;=1,F216&lt;=6),INDEX(ATLAS_CHAR,(F216-1)*26+$A16-INDEX(WIN_Y,F216)+1,F$2-INDEX(WIN_X,F216)+1),IF(F216=0,IF(AND(MOD(F$2,4)=0,MOD($A16,2)=0),"·",""),""))))</f>
        <v/>
      </c>
      <c r="G16" s="1">
        <f>IF($A16=0,INDEX(CHROME_CHAR,1,G$2+1),IF($A16=39,INDEX(CHROME_CHAR,2,G$2+1),IF(AND(G216&gt;=1,G216&lt;=6),INDEX(ATLAS_CHAR,(G216-1)*26+$A16-INDEX(WIN_Y,G216)+1,G$2-INDEX(WIN_X,G216)+1),IF(G216=0,IF(AND(MOD(G$2,4)=0,MOD($A16,2)=0),"·",""),""))))</f>
        <v/>
      </c>
      <c r="H16" s="1">
        <f>IF($A16=0,INDEX(CHROME_CHAR,1,H$2+1),IF($A16=39,INDEX(CHROME_CHAR,2,H$2+1),IF(AND(H216&gt;=1,H216&lt;=6),INDEX(ATLAS_CHAR,(H216-1)*26+$A16-INDEX(WIN_Y,H216)+1,H$2-INDEX(WIN_X,H216)+1),IF(H216=0,IF(AND(MOD(H$2,4)=0,MOD($A16,2)=0),"·",""),""))))</f>
        <v/>
      </c>
      <c r="I16" s="1">
        <f>IF($A16=0,INDEX(CHROME_CHAR,1,I$2+1),IF($A16=39,INDEX(CHROME_CHAR,2,I$2+1),IF(AND(I216&gt;=1,I216&lt;=6),INDEX(ATLAS_CHAR,(I216-1)*26+$A16-INDEX(WIN_Y,I216)+1,I$2-INDEX(WIN_X,I216)+1),IF(I216=0,IF(AND(MOD(I$2,4)=0,MOD($A16,2)=0),"·",""),""))))</f>
        <v/>
      </c>
      <c r="J16" s="1">
        <f>IF($A16=0,INDEX(CHROME_CHAR,1,J$2+1),IF($A16=39,INDEX(CHROME_CHAR,2,J$2+1),IF(AND(J216&gt;=1,J216&lt;=6),INDEX(ATLAS_CHAR,(J216-1)*26+$A16-INDEX(WIN_Y,J216)+1,J$2-INDEX(WIN_X,J216)+1),IF(J216=0,IF(AND(MOD(J$2,4)=0,MOD($A16,2)=0),"·",""),""))))</f>
        <v/>
      </c>
      <c r="K16" s="1">
        <f>IF($A16=0,INDEX(CHROME_CHAR,1,K$2+1),IF($A16=39,INDEX(CHROME_CHAR,2,K$2+1),IF(AND(K216&gt;=1,K216&lt;=6),INDEX(ATLAS_CHAR,(K216-1)*26+$A16-INDEX(WIN_Y,K216)+1,K$2-INDEX(WIN_X,K216)+1),IF(K216=0,IF(AND(MOD(K$2,4)=0,MOD($A16,2)=0),"·",""),""))))</f>
        <v/>
      </c>
      <c r="L16" s="1">
        <f>IF($A16=0,INDEX(CHROME_CHAR,1,L$2+1),IF($A16=39,INDEX(CHROME_CHAR,2,L$2+1),IF(AND(L216&gt;=1,L216&lt;=6),INDEX(ATLAS_CHAR,(L216-1)*26+$A16-INDEX(WIN_Y,L216)+1,L$2-INDEX(WIN_X,L216)+1),IF(L216=0,IF(AND(MOD(L$2,4)=0,MOD($A16,2)=0),"·",""),""))))</f>
        <v/>
      </c>
      <c r="M16" s="1">
        <f>IF($A16=0,INDEX(CHROME_CHAR,1,M$2+1),IF($A16=39,INDEX(CHROME_CHAR,2,M$2+1),IF(AND(M216&gt;=1,M216&lt;=6),INDEX(ATLAS_CHAR,(M216-1)*26+$A16-INDEX(WIN_Y,M216)+1,M$2-INDEX(WIN_X,M216)+1),IF(M216=0,IF(AND(MOD(M$2,4)=0,MOD($A16,2)=0),"·",""),""))))</f>
        <v/>
      </c>
      <c r="N16" s="1">
        <f>IF($A16=0,INDEX(CHROME_CHAR,1,N$2+1),IF($A16=39,INDEX(CHROME_CHAR,2,N$2+1),IF(AND(N216&gt;=1,N216&lt;=6),INDEX(ATLAS_CHAR,(N216-1)*26+$A16-INDEX(WIN_Y,N216)+1,N$2-INDEX(WIN_X,N216)+1),IF(N216=0,IF(AND(MOD(N$2,4)=0,MOD($A16,2)=0),"·",""),""))))</f>
        <v/>
      </c>
      <c r="O16" s="1">
        <f>IF($A16=0,INDEX(CHROME_CHAR,1,O$2+1),IF($A16=39,INDEX(CHROME_CHAR,2,O$2+1),IF(AND(O216&gt;=1,O216&lt;=6),INDEX(ATLAS_CHAR,(O216-1)*26+$A16-INDEX(WIN_Y,O216)+1,O$2-INDEX(WIN_X,O216)+1),IF(O216=0,IF(AND(MOD(O$2,4)=0,MOD($A16,2)=0),"·",""),""))))</f>
        <v/>
      </c>
      <c r="P16" s="1">
        <f>IF($A16=0,INDEX(CHROME_CHAR,1,P$2+1),IF($A16=39,INDEX(CHROME_CHAR,2,P$2+1),IF(AND(P216&gt;=1,P216&lt;=6),INDEX(ATLAS_CHAR,(P216-1)*26+$A16-INDEX(WIN_Y,P216)+1,P$2-INDEX(WIN_X,P216)+1),IF(P216=0,IF(AND(MOD(P$2,4)=0,MOD($A16,2)=0),"·",""),""))))</f>
        <v/>
      </c>
      <c r="Q16" s="1">
        <f>IF($A16=0,INDEX(CHROME_CHAR,1,Q$2+1),IF($A16=39,INDEX(CHROME_CHAR,2,Q$2+1),IF(AND(Q216&gt;=1,Q216&lt;=6),INDEX(ATLAS_CHAR,(Q216-1)*26+$A16-INDEX(WIN_Y,Q216)+1,Q$2-INDEX(WIN_X,Q216)+1),IF(Q216=0,IF(AND(MOD(Q$2,4)=0,MOD($A16,2)=0),"·",""),""))))</f>
        <v/>
      </c>
      <c r="R16" s="1">
        <f>IF($A16=0,INDEX(CHROME_CHAR,1,R$2+1),IF($A16=39,INDEX(CHROME_CHAR,2,R$2+1),IF(AND(R216&gt;=1,R216&lt;=6),INDEX(ATLAS_CHAR,(R216-1)*26+$A16-INDEX(WIN_Y,R216)+1,R$2-INDEX(WIN_X,R216)+1),IF(R216=0,IF(AND(MOD(R$2,4)=0,MOD($A16,2)=0),"·",""),""))))</f>
        <v/>
      </c>
      <c r="S16" s="1">
        <f>IF($A16=0,INDEX(CHROME_CHAR,1,S$2+1),IF($A16=39,INDEX(CHROME_CHAR,2,S$2+1),IF(AND(S216&gt;=1,S216&lt;=6),INDEX(ATLAS_CHAR,(S216-1)*26+$A16-INDEX(WIN_Y,S216)+1,S$2-INDEX(WIN_X,S216)+1),IF(S216=0,IF(AND(MOD(S$2,4)=0,MOD($A16,2)=0),"·",""),""))))</f>
        <v/>
      </c>
      <c r="T16" s="1">
        <f>IF($A16=0,INDEX(CHROME_CHAR,1,T$2+1),IF($A16=39,INDEX(CHROME_CHAR,2,T$2+1),IF(AND(T216&gt;=1,T216&lt;=6),INDEX(ATLAS_CHAR,(T216-1)*26+$A16-INDEX(WIN_Y,T216)+1,T$2-INDEX(WIN_X,T216)+1),IF(T216=0,IF(AND(MOD(T$2,4)=0,MOD($A16,2)=0),"·",""),""))))</f>
        <v/>
      </c>
      <c r="U16" s="1">
        <f>IF($A16=0,INDEX(CHROME_CHAR,1,U$2+1),IF($A16=39,INDEX(CHROME_CHAR,2,U$2+1),IF(AND(U216&gt;=1,U216&lt;=6),INDEX(ATLAS_CHAR,(U216-1)*26+$A16-INDEX(WIN_Y,U216)+1,U$2-INDEX(WIN_X,U216)+1),IF(U216=0,IF(AND(MOD(U$2,4)=0,MOD($A16,2)=0),"·",""),""))))</f>
        <v/>
      </c>
      <c r="V16" s="1">
        <f>IF($A16=0,INDEX(CHROME_CHAR,1,V$2+1),IF($A16=39,INDEX(CHROME_CHAR,2,V$2+1),IF(AND(V216&gt;=1,V216&lt;=6),INDEX(ATLAS_CHAR,(V216-1)*26+$A16-INDEX(WIN_Y,V216)+1,V$2-INDEX(WIN_X,V216)+1),IF(V216=0,IF(AND(MOD(V$2,4)=0,MOD($A16,2)=0),"·",""),""))))</f>
        <v/>
      </c>
      <c r="W16" s="1">
        <f>IF($A16=0,INDEX(CHROME_CHAR,1,W$2+1),IF($A16=39,INDEX(CHROME_CHAR,2,W$2+1),IF(AND(W216&gt;=1,W216&lt;=6),INDEX(ATLAS_CHAR,(W216-1)*26+$A16-INDEX(WIN_Y,W216)+1,W$2-INDEX(WIN_X,W216)+1),IF(W216=0,IF(AND(MOD(W$2,4)=0,MOD($A16,2)=0),"·",""),""))))</f>
        <v/>
      </c>
      <c r="X16" s="1">
        <f>IF($A16=0,INDEX(CHROME_CHAR,1,X$2+1),IF($A16=39,INDEX(CHROME_CHAR,2,X$2+1),IF(AND(X216&gt;=1,X216&lt;=6),INDEX(ATLAS_CHAR,(X216-1)*26+$A16-INDEX(WIN_Y,X216)+1,X$2-INDEX(WIN_X,X216)+1),IF(X216=0,IF(AND(MOD(X$2,4)=0,MOD($A16,2)=0),"·",""),""))))</f>
        <v/>
      </c>
      <c r="Y16" s="1">
        <f>IF($A16=0,INDEX(CHROME_CHAR,1,Y$2+1),IF($A16=39,INDEX(CHROME_CHAR,2,Y$2+1),IF(AND(Y216&gt;=1,Y216&lt;=6),INDEX(ATLAS_CHAR,(Y216-1)*26+$A16-INDEX(WIN_Y,Y216)+1,Y$2-INDEX(WIN_X,Y216)+1),IF(Y216=0,IF(AND(MOD(Y$2,4)=0,MOD($A16,2)=0),"·",""),""))))</f>
        <v/>
      </c>
      <c r="Z16" s="1">
        <f>IF($A16=0,INDEX(CHROME_CHAR,1,Z$2+1),IF($A16=39,INDEX(CHROME_CHAR,2,Z$2+1),IF(AND(Z216&gt;=1,Z216&lt;=6),INDEX(ATLAS_CHAR,(Z216-1)*26+$A16-INDEX(WIN_Y,Z216)+1,Z$2-INDEX(WIN_X,Z216)+1),IF(Z216=0,IF(AND(MOD(Z$2,4)=0,MOD($A16,2)=0),"·",""),""))))</f>
        <v/>
      </c>
      <c r="AA16" s="1">
        <f>IF($A16=0,INDEX(CHROME_CHAR,1,AA$2+1),IF($A16=39,INDEX(CHROME_CHAR,2,AA$2+1),IF(AND(AA216&gt;=1,AA216&lt;=6),INDEX(ATLAS_CHAR,(AA216-1)*26+$A16-INDEX(WIN_Y,AA216)+1,AA$2-INDEX(WIN_X,AA216)+1),IF(AA216=0,IF(AND(MOD(AA$2,4)=0,MOD($A16,2)=0),"·",""),""))))</f>
        <v/>
      </c>
      <c r="AB16" s="1">
        <f>IF($A16=0,INDEX(CHROME_CHAR,1,AB$2+1),IF($A16=39,INDEX(CHROME_CHAR,2,AB$2+1),IF(AND(AB216&gt;=1,AB216&lt;=6),INDEX(ATLAS_CHAR,(AB216-1)*26+$A16-INDEX(WIN_Y,AB216)+1,AB$2-INDEX(WIN_X,AB216)+1),IF(AB216=0,IF(AND(MOD(AB$2,4)=0,MOD($A16,2)=0),"·",""),""))))</f>
        <v/>
      </c>
      <c r="AC16" s="1">
        <f>IF($A16=0,INDEX(CHROME_CHAR,1,AC$2+1),IF($A16=39,INDEX(CHROME_CHAR,2,AC$2+1),IF(AND(AC216&gt;=1,AC216&lt;=6),INDEX(ATLAS_CHAR,(AC216-1)*26+$A16-INDEX(WIN_Y,AC216)+1,AC$2-INDEX(WIN_X,AC216)+1),IF(AC216=0,IF(AND(MOD(AC$2,4)=0,MOD($A16,2)=0),"·",""),""))))</f>
        <v/>
      </c>
      <c r="AD16" s="1">
        <f>IF($A16=0,INDEX(CHROME_CHAR,1,AD$2+1),IF($A16=39,INDEX(CHROME_CHAR,2,AD$2+1),IF(AND(AD216&gt;=1,AD216&lt;=6),INDEX(ATLAS_CHAR,(AD216-1)*26+$A16-INDEX(WIN_Y,AD216)+1,AD$2-INDEX(WIN_X,AD216)+1),IF(AD216=0,IF(AND(MOD(AD$2,4)=0,MOD($A16,2)=0),"·",""),""))))</f>
        <v/>
      </c>
      <c r="AE16" s="1">
        <f>IF($A16=0,INDEX(CHROME_CHAR,1,AE$2+1),IF($A16=39,INDEX(CHROME_CHAR,2,AE$2+1),IF(AND(AE216&gt;=1,AE216&lt;=6),INDEX(ATLAS_CHAR,(AE216-1)*26+$A16-INDEX(WIN_Y,AE216)+1,AE$2-INDEX(WIN_X,AE216)+1),IF(AE216=0,IF(AND(MOD(AE$2,4)=0,MOD($A16,2)=0),"·",""),""))))</f>
        <v/>
      </c>
      <c r="AF16" s="1">
        <f>IF($A16=0,INDEX(CHROME_CHAR,1,AF$2+1),IF($A16=39,INDEX(CHROME_CHAR,2,AF$2+1),IF(AND(AF216&gt;=1,AF216&lt;=6),INDEX(ATLAS_CHAR,(AF216-1)*26+$A16-INDEX(WIN_Y,AF216)+1,AF$2-INDEX(WIN_X,AF216)+1),IF(AF216=0,IF(AND(MOD(AF$2,4)=0,MOD($A16,2)=0),"·",""),""))))</f>
        <v/>
      </c>
      <c r="AG16" s="1">
        <f>IF($A16=0,INDEX(CHROME_CHAR,1,AG$2+1),IF($A16=39,INDEX(CHROME_CHAR,2,AG$2+1),IF(AND(AG216&gt;=1,AG216&lt;=6),INDEX(ATLAS_CHAR,(AG216-1)*26+$A16-INDEX(WIN_Y,AG216)+1,AG$2-INDEX(WIN_X,AG216)+1),IF(AG216=0,IF(AND(MOD(AG$2,4)=0,MOD($A16,2)=0),"·",""),""))))</f>
        <v/>
      </c>
      <c r="AH16" s="1">
        <f>IF($A16=0,INDEX(CHROME_CHAR,1,AH$2+1),IF($A16=39,INDEX(CHROME_CHAR,2,AH$2+1),IF(AND(AH216&gt;=1,AH216&lt;=6),INDEX(ATLAS_CHAR,(AH216-1)*26+$A16-INDEX(WIN_Y,AH216)+1,AH$2-INDEX(WIN_X,AH216)+1),IF(AH216=0,IF(AND(MOD(AH$2,4)=0,MOD($A16,2)=0),"·",""),""))))</f>
        <v/>
      </c>
      <c r="AI16" s="1">
        <f>IF($A16=0,INDEX(CHROME_CHAR,1,AI$2+1),IF($A16=39,INDEX(CHROME_CHAR,2,AI$2+1),IF(AND(AI216&gt;=1,AI216&lt;=6),INDEX(ATLAS_CHAR,(AI216-1)*26+$A16-INDEX(WIN_Y,AI216)+1,AI$2-INDEX(WIN_X,AI216)+1),IF(AI216=0,IF(AND(MOD(AI$2,4)=0,MOD($A16,2)=0),"·",""),""))))</f>
        <v/>
      </c>
      <c r="AJ16" s="1">
        <f>IF($A16=0,INDEX(CHROME_CHAR,1,AJ$2+1),IF($A16=39,INDEX(CHROME_CHAR,2,AJ$2+1),IF(AND(AJ216&gt;=1,AJ216&lt;=6),INDEX(ATLAS_CHAR,(AJ216-1)*26+$A16-INDEX(WIN_Y,AJ216)+1,AJ$2-INDEX(WIN_X,AJ216)+1),IF(AJ216=0,IF(AND(MOD(AJ$2,4)=0,MOD($A16,2)=0),"·",""),""))))</f>
        <v/>
      </c>
      <c r="AK16" s="1">
        <f>IF($A16=0,INDEX(CHROME_CHAR,1,AK$2+1),IF($A16=39,INDEX(CHROME_CHAR,2,AK$2+1),IF(AND(AK216&gt;=1,AK216&lt;=6),INDEX(ATLAS_CHAR,(AK216-1)*26+$A16-INDEX(WIN_Y,AK216)+1,AK$2-INDEX(WIN_X,AK216)+1),IF(AK216=0,IF(AND(MOD(AK$2,4)=0,MOD($A16,2)=0),"·",""),""))))</f>
        <v/>
      </c>
      <c r="AL16" s="1">
        <f>IF($A16=0,INDEX(CHROME_CHAR,1,AL$2+1),IF($A16=39,INDEX(CHROME_CHAR,2,AL$2+1),IF(AND(AL216&gt;=1,AL216&lt;=6),INDEX(ATLAS_CHAR,(AL216-1)*26+$A16-INDEX(WIN_Y,AL216)+1,AL$2-INDEX(WIN_X,AL216)+1),IF(AL216=0,IF(AND(MOD(AL$2,4)=0,MOD($A16,2)=0),"·",""),""))))</f>
        <v/>
      </c>
      <c r="AM16" s="1">
        <f>IF($A16=0,INDEX(CHROME_CHAR,1,AM$2+1),IF($A16=39,INDEX(CHROME_CHAR,2,AM$2+1),IF(AND(AM216&gt;=1,AM216&lt;=6),INDEX(ATLAS_CHAR,(AM216-1)*26+$A16-INDEX(WIN_Y,AM216)+1,AM$2-INDEX(WIN_X,AM216)+1),IF(AM216=0,IF(AND(MOD(AM$2,4)=0,MOD($A16,2)=0),"·",""),""))))</f>
        <v/>
      </c>
      <c r="AN16" s="1">
        <f>IF($A16=0,INDEX(CHROME_CHAR,1,AN$2+1),IF($A16=39,INDEX(CHROME_CHAR,2,AN$2+1),IF(AND(AN216&gt;=1,AN216&lt;=6),INDEX(ATLAS_CHAR,(AN216-1)*26+$A16-INDEX(WIN_Y,AN216)+1,AN$2-INDEX(WIN_X,AN216)+1),IF(AN216=0,IF(AND(MOD(AN$2,4)=0,MOD($A16,2)=0),"·",""),""))))</f>
        <v/>
      </c>
      <c r="AO16" s="1">
        <f>IF($A16=0,INDEX(CHROME_CHAR,1,AO$2+1),IF($A16=39,INDEX(CHROME_CHAR,2,AO$2+1),IF(AND(AO216&gt;=1,AO216&lt;=6),INDEX(ATLAS_CHAR,(AO216-1)*26+$A16-INDEX(WIN_Y,AO216)+1,AO$2-INDEX(WIN_X,AO216)+1),IF(AO216=0,IF(AND(MOD(AO$2,4)=0,MOD($A16,2)=0),"·",""),""))))</f>
        <v/>
      </c>
      <c r="AP16" s="1">
        <f>IF($A16=0,INDEX(CHROME_CHAR,1,AP$2+1),IF($A16=39,INDEX(CHROME_CHAR,2,AP$2+1),IF(AND(AP216&gt;=1,AP216&lt;=6),INDEX(ATLAS_CHAR,(AP216-1)*26+$A16-INDEX(WIN_Y,AP216)+1,AP$2-INDEX(WIN_X,AP216)+1),IF(AP216=0,IF(AND(MOD(AP$2,4)=0,MOD($A16,2)=0),"·",""),""))))</f>
        <v/>
      </c>
      <c r="AQ16" s="1">
        <f>IF($A16=0,INDEX(CHROME_CHAR,1,AQ$2+1),IF($A16=39,INDEX(CHROME_CHAR,2,AQ$2+1),IF(AND(AQ216&gt;=1,AQ216&lt;=6),INDEX(ATLAS_CHAR,(AQ216-1)*26+$A16-INDEX(WIN_Y,AQ216)+1,AQ$2-INDEX(WIN_X,AQ216)+1),IF(AQ216=0,IF(AND(MOD(AQ$2,4)=0,MOD($A16,2)=0),"·",""),""))))</f>
        <v/>
      </c>
      <c r="AR16" s="1">
        <f>IF($A16=0,INDEX(CHROME_CHAR,1,AR$2+1),IF($A16=39,INDEX(CHROME_CHAR,2,AR$2+1),IF(AND(AR216&gt;=1,AR216&lt;=6),INDEX(ATLAS_CHAR,(AR216-1)*26+$A16-INDEX(WIN_Y,AR216)+1,AR$2-INDEX(WIN_X,AR216)+1),IF(AR216=0,IF(AND(MOD(AR$2,4)=0,MOD($A16,2)=0),"·",""),""))))</f>
        <v/>
      </c>
      <c r="AS16" s="1">
        <f>IF($A16=0,INDEX(CHROME_CHAR,1,AS$2+1),IF($A16=39,INDEX(CHROME_CHAR,2,AS$2+1),IF(AND(AS216&gt;=1,AS216&lt;=6),INDEX(ATLAS_CHAR,(AS216-1)*26+$A16-INDEX(WIN_Y,AS216)+1,AS$2-INDEX(WIN_X,AS216)+1),IF(AS216=0,IF(AND(MOD(AS$2,4)=0,MOD($A16,2)=0),"·",""),""))))</f>
        <v/>
      </c>
      <c r="AT16" s="1">
        <f>IF($A16=0,INDEX(CHROME_CHAR,1,AT$2+1),IF($A16=39,INDEX(CHROME_CHAR,2,AT$2+1),IF(AND(AT216&gt;=1,AT216&lt;=6),INDEX(ATLAS_CHAR,(AT216-1)*26+$A16-INDEX(WIN_Y,AT216)+1,AT$2-INDEX(WIN_X,AT216)+1),IF(AT216=0,IF(AND(MOD(AT$2,4)=0,MOD($A16,2)=0),"·",""),""))))</f>
        <v/>
      </c>
      <c r="AU16" s="1">
        <f>IF($A16=0,INDEX(CHROME_CHAR,1,AU$2+1),IF($A16=39,INDEX(CHROME_CHAR,2,AU$2+1),IF(AND(AU216&gt;=1,AU216&lt;=6),INDEX(ATLAS_CHAR,(AU216-1)*26+$A16-INDEX(WIN_Y,AU216)+1,AU$2-INDEX(WIN_X,AU216)+1),IF(AU216=0,IF(AND(MOD(AU$2,4)=0,MOD($A16,2)=0),"·",""),""))))</f>
        <v/>
      </c>
      <c r="AV16" s="1">
        <f>IF($A16=0,INDEX(CHROME_CHAR,1,AV$2+1),IF($A16=39,INDEX(CHROME_CHAR,2,AV$2+1),IF(AND(AV216&gt;=1,AV216&lt;=6),INDEX(ATLAS_CHAR,(AV216-1)*26+$A16-INDEX(WIN_Y,AV216)+1,AV$2-INDEX(WIN_X,AV216)+1),IF(AV216=0,IF(AND(MOD(AV$2,4)=0,MOD($A16,2)=0),"·",""),""))))</f>
        <v/>
      </c>
      <c r="AW16" s="1">
        <f>IF($A16=0,INDEX(CHROME_CHAR,1,AW$2+1),IF($A16=39,INDEX(CHROME_CHAR,2,AW$2+1),IF(AND(AW216&gt;=1,AW216&lt;=6),INDEX(ATLAS_CHAR,(AW216-1)*26+$A16-INDEX(WIN_Y,AW216)+1,AW$2-INDEX(WIN_X,AW216)+1),IF(AW216=0,IF(AND(MOD(AW$2,4)=0,MOD($A16,2)=0),"·",""),""))))</f>
        <v/>
      </c>
      <c r="AX16" s="1">
        <f>IF($A16=0,INDEX(CHROME_CHAR,1,AX$2+1),IF($A16=39,INDEX(CHROME_CHAR,2,AX$2+1),IF(AND(AX216&gt;=1,AX216&lt;=6),INDEX(ATLAS_CHAR,(AX216-1)*26+$A16-INDEX(WIN_Y,AX216)+1,AX$2-INDEX(WIN_X,AX216)+1),IF(AX216=0,IF(AND(MOD(AX$2,4)=0,MOD($A16,2)=0),"·",""),""))))</f>
        <v/>
      </c>
      <c r="AY16" s="1">
        <f>IF($A16=0,INDEX(CHROME_CHAR,1,AY$2+1),IF($A16=39,INDEX(CHROME_CHAR,2,AY$2+1),IF(AND(AY216&gt;=1,AY216&lt;=6),INDEX(ATLAS_CHAR,(AY216-1)*26+$A16-INDEX(WIN_Y,AY216)+1,AY$2-INDEX(WIN_X,AY216)+1),IF(AY216=0,IF(AND(MOD(AY$2,4)=0,MOD($A16,2)=0),"·",""),""))))</f>
        <v/>
      </c>
      <c r="AZ16" s="1">
        <f>IF($A16=0,INDEX(CHROME_CHAR,1,AZ$2+1),IF($A16=39,INDEX(CHROME_CHAR,2,AZ$2+1),IF(AND(AZ216&gt;=1,AZ216&lt;=6),INDEX(ATLAS_CHAR,(AZ216-1)*26+$A16-INDEX(WIN_Y,AZ216)+1,AZ$2-INDEX(WIN_X,AZ216)+1),IF(AZ216=0,IF(AND(MOD(AZ$2,4)=0,MOD($A16,2)=0),"·",""),""))))</f>
        <v/>
      </c>
      <c r="BA16" s="1">
        <f>IF($A16=0,INDEX(CHROME_CHAR,1,BA$2+1),IF($A16=39,INDEX(CHROME_CHAR,2,BA$2+1),IF(AND(BA216&gt;=1,BA216&lt;=6),INDEX(ATLAS_CHAR,(BA216-1)*26+$A16-INDEX(WIN_Y,BA216)+1,BA$2-INDEX(WIN_X,BA216)+1),IF(BA216=0,IF(AND(MOD(BA$2,4)=0,MOD($A16,2)=0),"·",""),""))))</f>
        <v/>
      </c>
      <c r="BB16" s="1">
        <f>IF($A16=0,INDEX(CHROME_CHAR,1,BB$2+1),IF($A16=39,INDEX(CHROME_CHAR,2,BB$2+1),IF(AND(BB216&gt;=1,BB216&lt;=6),INDEX(ATLAS_CHAR,(BB216-1)*26+$A16-INDEX(WIN_Y,BB216)+1,BB$2-INDEX(WIN_X,BB216)+1),IF(BB216=0,IF(AND(MOD(BB$2,4)=0,MOD($A16,2)=0),"·",""),""))))</f>
        <v/>
      </c>
      <c r="BC16" s="1">
        <f>IF($A16=0,INDEX(CHROME_CHAR,1,BC$2+1),IF($A16=39,INDEX(CHROME_CHAR,2,BC$2+1),IF(AND(BC216&gt;=1,BC216&lt;=6),INDEX(ATLAS_CHAR,(BC216-1)*26+$A16-INDEX(WIN_Y,BC216)+1,BC$2-INDEX(WIN_X,BC216)+1),IF(BC216=0,IF(AND(MOD(BC$2,4)=0,MOD($A16,2)=0),"·",""),""))))</f>
        <v/>
      </c>
      <c r="BD16" s="1">
        <f>IF($A16=0,INDEX(CHROME_CHAR,1,BD$2+1),IF($A16=39,INDEX(CHROME_CHAR,2,BD$2+1),IF(AND(BD216&gt;=1,BD216&lt;=6),INDEX(ATLAS_CHAR,(BD216-1)*26+$A16-INDEX(WIN_Y,BD216)+1,BD$2-INDEX(WIN_X,BD216)+1),IF(BD216=0,IF(AND(MOD(BD$2,4)=0,MOD($A16,2)=0),"·",""),""))))</f>
        <v/>
      </c>
      <c r="BE16" s="1">
        <f>IF($A16=0,INDEX(CHROME_CHAR,1,BE$2+1),IF($A16=39,INDEX(CHROME_CHAR,2,BE$2+1),IF(AND(BE216&gt;=1,BE216&lt;=6),INDEX(ATLAS_CHAR,(BE216-1)*26+$A16-INDEX(WIN_Y,BE216)+1,BE$2-INDEX(WIN_X,BE216)+1),IF(BE216=0,IF(AND(MOD(BE$2,4)=0,MOD($A16,2)=0),"·",""),""))))</f>
        <v/>
      </c>
      <c r="BF16" s="1">
        <f>IF($A16=0,INDEX(CHROME_CHAR,1,BF$2+1),IF($A16=39,INDEX(CHROME_CHAR,2,BF$2+1),IF(AND(BF216&gt;=1,BF216&lt;=6),INDEX(ATLAS_CHAR,(BF216-1)*26+$A16-INDEX(WIN_Y,BF216)+1,BF$2-INDEX(WIN_X,BF216)+1),IF(BF216=0,IF(AND(MOD(BF$2,4)=0,MOD($A16,2)=0),"·",""),""))))</f>
        <v/>
      </c>
      <c r="BG16" s="1">
        <f>IF($A16=0,INDEX(CHROME_CHAR,1,BG$2+1),IF($A16=39,INDEX(CHROME_CHAR,2,BG$2+1),IF(AND(BG216&gt;=1,BG216&lt;=6),INDEX(ATLAS_CHAR,(BG216-1)*26+$A16-INDEX(WIN_Y,BG216)+1,BG$2-INDEX(WIN_X,BG216)+1),IF(BG216=0,IF(AND(MOD(BG$2,4)=0,MOD($A16,2)=0),"·",""),""))))</f>
        <v/>
      </c>
      <c r="BH16" s="1">
        <f>IF($A16=0,INDEX(CHROME_CHAR,1,BH$2+1),IF($A16=39,INDEX(CHROME_CHAR,2,BH$2+1),IF(AND(BH216&gt;=1,BH216&lt;=6),INDEX(ATLAS_CHAR,(BH216-1)*26+$A16-INDEX(WIN_Y,BH216)+1,BH$2-INDEX(WIN_X,BH216)+1),IF(BH216=0,IF(AND(MOD(BH$2,4)=0,MOD($A16,2)=0),"·",""),""))))</f>
        <v/>
      </c>
      <c r="BI16" s="1">
        <f>IF($A16=0,INDEX(CHROME_CHAR,1,BI$2+1),IF($A16=39,INDEX(CHROME_CHAR,2,BI$2+1),IF(AND(BI216&gt;=1,BI216&lt;=6),INDEX(ATLAS_CHAR,(BI216-1)*26+$A16-INDEX(WIN_Y,BI216)+1,BI$2-INDEX(WIN_X,BI216)+1),IF(BI216=0,IF(AND(MOD(BI$2,4)=0,MOD($A16,2)=0),"·",""),""))))</f>
        <v/>
      </c>
      <c r="BJ16" s="1">
        <f>IF($A16=0,INDEX(CHROME_CHAR,1,BJ$2+1),IF($A16=39,INDEX(CHROME_CHAR,2,BJ$2+1),IF(AND(BJ216&gt;=1,BJ216&lt;=6),INDEX(ATLAS_CHAR,(BJ216-1)*26+$A16-INDEX(WIN_Y,BJ216)+1,BJ$2-INDEX(WIN_X,BJ216)+1),IF(BJ216=0,IF(AND(MOD(BJ$2,4)=0,MOD($A16,2)=0),"·",""),""))))</f>
        <v/>
      </c>
      <c r="BK16" s="1">
        <f>IF($A16=0,INDEX(CHROME_CHAR,1,BK$2+1),IF($A16=39,INDEX(CHROME_CHAR,2,BK$2+1),IF(AND(BK216&gt;=1,BK216&lt;=6),INDEX(ATLAS_CHAR,(BK216-1)*26+$A16-INDEX(WIN_Y,BK216)+1,BK$2-INDEX(WIN_X,BK216)+1),IF(BK216=0,IF(AND(MOD(BK$2,4)=0,MOD($A16,2)=0),"·",""),""))))</f>
        <v/>
      </c>
      <c r="BL16" s="1">
        <f>IF($A16=0,INDEX(CHROME_CHAR,1,BL$2+1),IF($A16=39,INDEX(CHROME_CHAR,2,BL$2+1),IF(AND(BL216&gt;=1,BL216&lt;=6),INDEX(ATLAS_CHAR,(BL216-1)*26+$A16-INDEX(WIN_Y,BL216)+1,BL$2-INDEX(WIN_X,BL216)+1),IF(BL216=0,IF(AND(MOD(BL$2,4)=0,MOD($A16,2)=0),"·",""),""))))</f>
        <v/>
      </c>
      <c r="BM16" s="1">
        <f>IF($A16=0,INDEX(CHROME_CHAR,1,BM$2+1),IF($A16=39,INDEX(CHROME_CHAR,2,BM$2+1),IF(AND(BM216&gt;=1,BM216&lt;=6),INDEX(ATLAS_CHAR,(BM216-1)*26+$A16-INDEX(WIN_Y,BM216)+1,BM$2-INDEX(WIN_X,BM216)+1),IF(BM216=0,IF(AND(MOD(BM$2,4)=0,MOD($A16,2)=0),"·",""),""))))</f>
        <v/>
      </c>
      <c r="BN16" s="1">
        <f>IF($A16=0,INDEX(CHROME_CHAR,1,BN$2+1),IF($A16=39,INDEX(CHROME_CHAR,2,BN$2+1),IF(AND(BN216&gt;=1,BN216&lt;=6),INDEX(ATLAS_CHAR,(BN216-1)*26+$A16-INDEX(WIN_Y,BN216)+1,BN$2-INDEX(WIN_X,BN216)+1),IF(BN216=0,IF(AND(MOD(BN$2,4)=0,MOD($A16,2)=0),"·",""),""))))</f>
        <v/>
      </c>
      <c r="BO16" s="1">
        <f>IF($A16=0,INDEX(CHROME_CHAR,1,BO$2+1),IF($A16=39,INDEX(CHROME_CHAR,2,BO$2+1),IF(AND(BO216&gt;=1,BO216&lt;=6),INDEX(ATLAS_CHAR,(BO216-1)*26+$A16-INDEX(WIN_Y,BO216)+1,BO$2-INDEX(WIN_X,BO216)+1),IF(BO216=0,IF(AND(MOD(BO$2,4)=0,MOD($A16,2)=0),"·",""),""))))</f>
        <v/>
      </c>
      <c r="BP16" s="1">
        <f>IF($A16=0,INDEX(CHROME_CHAR,1,BP$2+1),IF($A16=39,INDEX(CHROME_CHAR,2,BP$2+1),IF(AND(BP216&gt;=1,BP216&lt;=6),INDEX(ATLAS_CHAR,(BP216-1)*26+$A16-INDEX(WIN_Y,BP216)+1,BP$2-INDEX(WIN_X,BP216)+1),IF(BP216=0,IF(AND(MOD(BP$2,4)=0,MOD($A16,2)=0),"·",""),""))))</f>
        <v/>
      </c>
      <c r="BQ16" s="1">
        <f>IF($A16=0,INDEX(CHROME_CHAR,1,BQ$2+1),IF($A16=39,INDEX(CHROME_CHAR,2,BQ$2+1),IF(AND(BQ216&gt;=1,BQ216&lt;=6),INDEX(ATLAS_CHAR,(BQ216-1)*26+$A16-INDEX(WIN_Y,BQ216)+1,BQ$2-INDEX(WIN_X,BQ216)+1),IF(BQ216=0,IF(AND(MOD(BQ$2,4)=0,MOD($A16,2)=0),"·",""),""))))</f>
        <v/>
      </c>
      <c r="BR16" s="1">
        <f>IF($A16=0,INDEX(CHROME_CHAR,1,BR$2+1),IF($A16=39,INDEX(CHROME_CHAR,2,BR$2+1),IF(AND(BR216&gt;=1,BR216&lt;=6),INDEX(ATLAS_CHAR,(BR216-1)*26+$A16-INDEX(WIN_Y,BR216)+1,BR$2-INDEX(WIN_X,BR216)+1),IF(BR216=0,IF(AND(MOD(BR$2,4)=0,MOD($A16,2)=0),"·",""),""))))</f>
        <v/>
      </c>
      <c r="BS16" s="1">
        <f>IF($A16=0,INDEX(CHROME_CHAR,1,BS$2+1),IF($A16=39,INDEX(CHROME_CHAR,2,BS$2+1),IF(AND(BS216&gt;=1,BS216&lt;=6),INDEX(ATLAS_CHAR,(BS216-1)*26+$A16-INDEX(WIN_Y,BS216)+1,BS$2-INDEX(WIN_X,BS216)+1),IF(BS216=0,IF(AND(MOD(BS$2,4)=0,MOD($A16,2)=0),"·",""),""))))</f>
        <v/>
      </c>
      <c r="BT16" s="1">
        <f>IF($A16=0,INDEX(CHROME_CHAR,1,BT$2+1),IF($A16=39,INDEX(CHROME_CHAR,2,BT$2+1),IF(AND(BT216&gt;=1,BT216&lt;=6),INDEX(ATLAS_CHAR,(BT216-1)*26+$A16-INDEX(WIN_Y,BT216)+1,BT$2-INDEX(WIN_X,BT216)+1),IF(BT216=0,IF(AND(MOD(BT$2,4)=0,MOD($A16,2)=0),"·",""),""))))</f>
        <v/>
      </c>
      <c r="BU16" s="1">
        <f>IF($A16=0,INDEX(CHROME_CHAR,1,BU$2+1),IF($A16=39,INDEX(CHROME_CHAR,2,BU$2+1),IF(AND(BU216&gt;=1,BU216&lt;=6),INDEX(ATLAS_CHAR,(BU216-1)*26+$A16-INDEX(WIN_Y,BU216)+1,BU$2-INDEX(WIN_X,BU216)+1),IF(BU216=0,IF(AND(MOD(BU$2,4)=0,MOD($A16,2)=0),"·",""),""))))</f>
        <v/>
      </c>
      <c r="BV16" s="1">
        <f>IF($A16=0,INDEX(CHROME_CHAR,1,BV$2+1),IF($A16=39,INDEX(CHROME_CHAR,2,BV$2+1),IF(AND(BV216&gt;=1,BV216&lt;=6),INDEX(ATLAS_CHAR,(BV216-1)*26+$A16-INDEX(WIN_Y,BV216)+1,BV$2-INDEX(WIN_X,BV216)+1),IF(BV216=0,IF(AND(MOD(BV$2,4)=0,MOD($A16,2)=0),"·",""),""))))</f>
        <v/>
      </c>
      <c r="BW16" s="1">
        <f>IF($A16=0,INDEX(CHROME_CHAR,1,BW$2+1),IF($A16=39,INDEX(CHROME_CHAR,2,BW$2+1),IF(AND(BW216&gt;=1,BW216&lt;=6),INDEX(ATLAS_CHAR,(BW216-1)*26+$A16-INDEX(WIN_Y,BW216)+1,BW$2-INDEX(WIN_X,BW216)+1),IF(BW216=0,IF(AND(MOD(BW$2,4)=0,MOD($A16,2)=0),"·",""),""))))</f>
        <v/>
      </c>
      <c r="BX16" s="1">
        <f>IF($A16=0,INDEX(CHROME_CHAR,1,BX$2+1),IF($A16=39,INDEX(CHROME_CHAR,2,BX$2+1),IF(AND(BX216&gt;=1,BX216&lt;=6),INDEX(ATLAS_CHAR,(BX216-1)*26+$A16-INDEX(WIN_Y,BX216)+1,BX$2-INDEX(WIN_X,BX216)+1),IF(BX216=0,IF(AND(MOD(BX$2,4)=0,MOD($A16,2)=0),"·",""),""))))</f>
        <v/>
      </c>
      <c r="BY16" s="1">
        <f>IF($A16=0,INDEX(CHROME_CHAR,1,BY$2+1),IF($A16=39,INDEX(CHROME_CHAR,2,BY$2+1),IF(AND(BY216&gt;=1,BY216&lt;=6),INDEX(ATLAS_CHAR,(BY216-1)*26+$A16-INDEX(WIN_Y,BY216)+1,BY$2-INDEX(WIN_X,BY216)+1),IF(BY216=0,IF(AND(MOD(BY$2,4)=0,MOD($A16,2)=0),"·",""),""))))</f>
        <v/>
      </c>
      <c r="BZ16" s="1">
        <f>IF($A16=0,INDEX(CHROME_CHAR,1,BZ$2+1),IF($A16=39,INDEX(CHROME_CHAR,2,BZ$2+1),IF(AND(BZ216&gt;=1,BZ216&lt;=6),INDEX(ATLAS_CHAR,(BZ216-1)*26+$A16-INDEX(WIN_Y,BZ216)+1,BZ$2-INDEX(WIN_X,BZ216)+1),IF(BZ216=0,IF(AND(MOD(BZ$2,4)=0,MOD($A16,2)=0),"·",""),""))))</f>
        <v/>
      </c>
      <c r="CA16" s="1">
        <f>IF($A16=0,INDEX(CHROME_CHAR,1,CA$2+1),IF($A16=39,INDEX(CHROME_CHAR,2,CA$2+1),IF(AND(CA216&gt;=1,CA216&lt;=6),INDEX(ATLAS_CHAR,(CA216-1)*26+$A16-INDEX(WIN_Y,CA216)+1,CA$2-INDEX(WIN_X,CA216)+1),IF(CA216=0,IF(AND(MOD(CA$2,4)=0,MOD($A16,2)=0),"·",""),""))))</f>
        <v/>
      </c>
      <c r="CB16" s="1">
        <f>IF($A16=0,INDEX(CHROME_CHAR,1,CB$2+1),IF($A16=39,INDEX(CHROME_CHAR,2,CB$2+1),IF(AND(CB216&gt;=1,CB216&lt;=6),INDEX(ATLAS_CHAR,(CB216-1)*26+$A16-INDEX(WIN_Y,CB216)+1,CB$2-INDEX(WIN_X,CB216)+1),IF(CB216=0,IF(AND(MOD(CB$2,4)=0,MOD($A16,2)=0),"·",""),""))))</f>
        <v/>
      </c>
      <c r="CC16" s="1">
        <f>IF($A16=0,INDEX(CHROME_CHAR,1,CC$2+1),IF($A16=39,INDEX(CHROME_CHAR,2,CC$2+1),IF(AND(CC216&gt;=1,CC216&lt;=6),INDEX(ATLAS_CHAR,(CC216-1)*26+$A16-INDEX(WIN_Y,CC216)+1,CC$2-INDEX(WIN_X,CC216)+1),IF(CC216=0,IF(AND(MOD(CC$2,4)=0,MOD($A16,2)=0),"·",""),""))))</f>
        <v/>
      </c>
      <c r="CD16" s="1">
        <f>IF($A16=0,INDEX(CHROME_CHAR,1,CD$2+1),IF($A16=39,INDEX(CHROME_CHAR,2,CD$2+1),IF(AND(CD216&gt;=1,CD216&lt;=6),INDEX(ATLAS_CHAR,(CD216-1)*26+$A16-INDEX(WIN_Y,CD216)+1,CD$2-INDEX(WIN_X,CD216)+1),IF(CD216=0,IF(AND(MOD(CD$2,4)=0,MOD($A16,2)=0),"·",""),""))))</f>
        <v/>
      </c>
      <c r="CE16" s="1">
        <f>IF($A16=0,INDEX(CHROME_CHAR,1,CE$2+1),IF($A16=39,INDEX(CHROME_CHAR,2,CE$2+1),IF(AND(CE216&gt;=1,CE216&lt;=6),INDEX(ATLAS_CHAR,(CE216-1)*26+$A16-INDEX(WIN_Y,CE216)+1,CE$2-INDEX(WIN_X,CE216)+1),IF(CE216=0,IF(AND(MOD(CE$2,4)=0,MOD($A16,2)=0),"·",""),""))))</f>
        <v/>
      </c>
      <c r="CF16" s="1">
        <f>IF($A16=0,INDEX(CHROME_CHAR,1,CF$2+1),IF($A16=39,INDEX(CHROME_CHAR,2,CF$2+1),IF(AND(CF216&gt;=1,CF216&lt;=6),INDEX(ATLAS_CHAR,(CF216-1)*26+$A16-INDEX(WIN_Y,CF216)+1,CF$2-INDEX(WIN_X,CF216)+1),IF(CF216=0,IF(AND(MOD(CF$2,4)=0,MOD($A16,2)=0),"·",""),""))))</f>
        <v/>
      </c>
      <c r="CG16" s="1">
        <f>IF($A16=0,INDEX(CHROME_CHAR,1,CG$2+1),IF($A16=39,INDEX(CHROME_CHAR,2,CG$2+1),IF(AND(CG216&gt;=1,CG216&lt;=6),INDEX(ATLAS_CHAR,(CG216-1)*26+$A16-INDEX(WIN_Y,CG216)+1,CG$2-INDEX(WIN_X,CG216)+1),IF(CG216=0,IF(AND(MOD(CG$2,4)=0,MOD($A16,2)=0),"·",""),""))))</f>
        <v/>
      </c>
      <c r="CH16" s="1">
        <f>IF($A16=0,INDEX(CHROME_CHAR,1,CH$2+1),IF($A16=39,INDEX(CHROME_CHAR,2,CH$2+1),IF(AND(CH216&gt;=1,CH216&lt;=6),INDEX(ATLAS_CHAR,(CH216-1)*26+$A16-INDEX(WIN_Y,CH216)+1,CH$2-INDEX(WIN_X,CH216)+1),IF(CH216=0,IF(AND(MOD(CH$2,4)=0,MOD($A16,2)=0),"·",""),""))))</f>
        <v/>
      </c>
      <c r="CI16" s="1">
        <f>IF($A16=0,INDEX(CHROME_CHAR,1,CI$2+1),IF($A16=39,INDEX(CHROME_CHAR,2,CI$2+1),IF(AND(CI216&gt;=1,CI216&lt;=6),INDEX(ATLAS_CHAR,(CI216-1)*26+$A16-INDEX(WIN_Y,CI216)+1,CI$2-INDEX(WIN_X,CI216)+1),IF(CI216=0,IF(AND(MOD(CI$2,4)=0,MOD($A16,2)=0),"·",""),""))))</f>
        <v/>
      </c>
      <c r="CJ16" s="1">
        <f>IF($A16=0,INDEX(CHROME_CHAR,1,CJ$2+1),IF($A16=39,INDEX(CHROME_CHAR,2,CJ$2+1),IF(AND(CJ216&gt;=1,CJ216&lt;=6),INDEX(ATLAS_CHAR,(CJ216-1)*26+$A16-INDEX(WIN_Y,CJ216)+1,CJ$2-INDEX(WIN_X,CJ216)+1),IF(CJ216=0,IF(AND(MOD(CJ$2,4)=0,MOD($A16,2)=0),"·",""),""))))</f>
        <v/>
      </c>
      <c r="CK16" s="1">
        <f>IF($A16=0,INDEX(CHROME_CHAR,1,CK$2+1),IF($A16=39,INDEX(CHROME_CHAR,2,CK$2+1),IF(AND(CK216&gt;=1,CK216&lt;=6),INDEX(ATLAS_CHAR,(CK216-1)*26+$A16-INDEX(WIN_Y,CK216)+1,CK$2-INDEX(WIN_X,CK216)+1),IF(CK216=0,IF(AND(MOD(CK$2,4)=0,MOD($A16,2)=0),"·",""),""))))</f>
        <v/>
      </c>
      <c r="CL16" s="1">
        <f>IF($A16=0,INDEX(CHROME_CHAR,1,CL$2+1),IF($A16=39,INDEX(CHROME_CHAR,2,CL$2+1),IF(AND(CL216&gt;=1,CL216&lt;=6),INDEX(ATLAS_CHAR,(CL216-1)*26+$A16-INDEX(WIN_Y,CL216)+1,CL$2-INDEX(WIN_X,CL216)+1),IF(CL216=0,IF(AND(MOD(CL$2,4)=0,MOD($A16,2)=0),"·",""),""))))</f>
        <v/>
      </c>
      <c r="CM16" s="1">
        <f>IF($A16=0,INDEX(CHROME_CHAR,1,CM$2+1),IF($A16=39,INDEX(CHROME_CHAR,2,CM$2+1),IF(AND(CM216&gt;=1,CM216&lt;=6),INDEX(ATLAS_CHAR,(CM216-1)*26+$A16-INDEX(WIN_Y,CM216)+1,CM$2-INDEX(WIN_X,CM216)+1),IF(CM216=0,IF(AND(MOD(CM$2,4)=0,MOD($A16,2)=0),"·",""),""))))</f>
        <v/>
      </c>
      <c r="CN16" s="1">
        <f>IF($A16=0,INDEX(CHROME_CHAR,1,CN$2+1),IF($A16=39,INDEX(CHROME_CHAR,2,CN$2+1),IF(AND(CN216&gt;=1,CN216&lt;=6),INDEX(ATLAS_CHAR,(CN216-1)*26+$A16-INDEX(WIN_Y,CN216)+1,CN$2-INDEX(WIN_X,CN216)+1),IF(CN216=0,IF(AND(MOD(CN$2,4)=0,MOD($A16,2)=0),"·",""),""))))</f>
        <v/>
      </c>
      <c r="CO16" s="1">
        <f>IF($A16=0,INDEX(CHROME_CHAR,1,CO$2+1),IF($A16=39,INDEX(CHROME_CHAR,2,CO$2+1),IF(AND(CO216&gt;=1,CO216&lt;=6),INDEX(ATLAS_CHAR,(CO216-1)*26+$A16-INDEX(WIN_Y,CO216)+1,CO$2-INDEX(WIN_X,CO216)+1),IF(CO216=0,IF(AND(MOD(CO$2,4)=0,MOD($A16,2)=0),"·",""),""))))</f>
        <v/>
      </c>
      <c r="CP16" s="1">
        <f>IF($A16=0,INDEX(CHROME_CHAR,1,CP$2+1),IF($A16=39,INDEX(CHROME_CHAR,2,CP$2+1),IF(AND(CP216&gt;=1,CP216&lt;=6),INDEX(ATLAS_CHAR,(CP216-1)*26+$A16-INDEX(WIN_Y,CP216)+1,CP$2-INDEX(WIN_X,CP216)+1),IF(CP216=0,IF(AND(MOD(CP$2,4)=0,MOD($A16,2)=0),"·",""),""))))</f>
        <v/>
      </c>
      <c r="CQ16" s="1">
        <f>IF($A16=0,INDEX(CHROME_CHAR,1,CQ$2+1),IF($A16=39,INDEX(CHROME_CHAR,2,CQ$2+1),IF(AND(CQ216&gt;=1,CQ216&lt;=6),INDEX(ATLAS_CHAR,(CQ216-1)*26+$A16-INDEX(WIN_Y,CQ216)+1,CQ$2-INDEX(WIN_X,CQ216)+1),IF(CQ216=0,IF(AND(MOD(CQ$2,4)=0,MOD($A16,2)=0),"·",""),""))))</f>
        <v/>
      </c>
      <c r="CR16" s="1">
        <f>IF($A16=0,INDEX(CHROME_CHAR,1,CR$2+1),IF($A16=39,INDEX(CHROME_CHAR,2,CR$2+1),IF(AND(CR216&gt;=1,CR216&lt;=6),INDEX(ATLAS_CHAR,(CR216-1)*26+$A16-INDEX(WIN_Y,CR216)+1,CR$2-INDEX(WIN_X,CR216)+1),IF(CR216=0,IF(AND(MOD(CR$2,4)=0,MOD($A16,2)=0),"·",""),""))))</f>
        <v/>
      </c>
      <c r="CS16" s="1">
        <f>IF($A16=0,INDEX(CHROME_CHAR,1,CS$2+1),IF($A16=39,INDEX(CHROME_CHAR,2,CS$2+1),IF(AND(CS216&gt;=1,CS216&lt;=6),INDEX(ATLAS_CHAR,(CS216-1)*26+$A16-INDEX(WIN_Y,CS216)+1,CS$2-INDEX(WIN_X,CS216)+1),IF(CS216=0,IF(AND(MOD(CS$2,4)=0,MOD($A16,2)=0),"·",""),""))))</f>
        <v/>
      </c>
      <c r="CT16" s="1">
        <f>IF($A16=0,INDEX(CHROME_CHAR,1,CT$2+1),IF($A16=39,INDEX(CHROME_CHAR,2,CT$2+1),IF(AND(CT216&gt;=1,CT216&lt;=6),INDEX(ATLAS_CHAR,(CT216-1)*26+$A16-INDEX(WIN_Y,CT216)+1,CT$2-INDEX(WIN_X,CT216)+1),IF(CT216=0,IF(AND(MOD(CT$2,4)=0,MOD($A16,2)=0),"·",""),""))))</f>
        <v/>
      </c>
      <c r="CU16" s="1">
        <f>IF($A16=0,INDEX(CHROME_CHAR,1,CU$2+1),IF($A16=39,INDEX(CHROME_CHAR,2,CU$2+1),IF(AND(CU216&gt;=1,CU216&lt;=6),INDEX(ATLAS_CHAR,(CU216-1)*26+$A16-INDEX(WIN_Y,CU216)+1,CU$2-INDEX(WIN_X,CU216)+1),IF(CU216=0,IF(AND(MOD(CU$2,4)=0,MOD($A16,2)=0),"·",""),""))))</f>
        <v/>
      </c>
      <c r="CV16" s="1">
        <f>IF($A16=0,INDEX(CHROME_CHAR,1,CV$2+1),IF($A16=39,INDEX(CHROME_CHAR,2,CV$2+1),IF(AND(CV216&gt;=1,CV216&lt;=6),INDEX(ATLAS_CHAR,(CV216-1)*26+$A16-INDEX(WIN_Y,CV216)+1,CV$2-INDEX(WIN_X,CV216)+1),IF(CV216=0,IF(AND(MOD(CV$2,4)=0,MOD($A16,2)=0),"·",""),""))))</f>
        <v/>
      </c>
      <c r="CW16" s="1">
        <f>IF($A16=0,INDEX(CHROME_CHAR,1,CW$2+1),IF($A16=39,INDEX(CHROME_CHAR,2,CW$2+1),IF(AND(CW216&gt;=1,CW216&lt;=6),INDEX(ATLAS_CHAR,(CW216-1)*26+$A16-INDEX(WIN_Y,CW216)+1,CW$2-INDEX(WIN_X,CW216)+1),IF(CW216=0,IF(AND(MOD(CW$2,4)=0,MOD($A16,2)=0),"·",""),""))))</f>
        <v/>
      </c>
      <c r="CX16" s="1">
        <f>IF($A16=0,INDEX(CHROME_CHAR,1,CX$2+1),IF($A16=39,INDEX(CHROME_CHAR,2,CX$2+1),IF(AND(CX216&gt;=1,CX216&lt;=6),INDEX(ATLAS_CHAR,(CX216-1)*26+$A16-INDEX(WIN_Y,CX216)+1,CX$2-INDEX(WIN_X,CX216)+1),IF(CX216=0,IF(AND(MOD(CX$2,4)=0,MOD($A16,2)=0),"·",""),""))))</f>
        <v/>
      </c>
      <c r="CY16" s="1">
        <f>IF($A16=0,INDEX(CHROME_CHAR,1,CY$2+1),IF($A16=39,INDEX(CHROME_CHAR,2,CY$2+1),IF(AND(CY216&gt;=1,CY216&lt;=6),INDEX(ATLAS_CHAR,(CY216-1)*26+$A16-INDEX(WIN_Y,CY216)+1,CY$2-INDEX(WIN_X,CY216)+1),IF(CY216=0,IF(AND(MOD(CY$2,4)=0,MOD($A16,2)=0),"·",""),""))))</f>
        <v/>
      </c>
      <c r="CZ16" s="1">
        <f>IF($A16=0,INDEX(CHROME_CHAR,1,CZ$2+1),IF($A16=39,INDEX(CHROME_CHAR,2,CZ$2+1),IF(AND(CZ216&gt;=1,CZ216&lt;=6),INDEX(ATLAS_CHAR,(CZ216-1)*26+$A16-INDEX(WIN_Y,CZ216)+1,CZ$2-INDEX(WIN_X,CZ216)+1),IF(CZ216=0,IF(AND(MOD(CZ$2,4)=0,MOD($A16,2)=0),"·",""),""))))</f>
        <v/>
      </c>
      <c r="DA16" s="1">
        <f>IF($A16=0,INDEX(CHROME_CHAR,1,DA$2+1),IF($A16=39,INDEX(CHROME_CHAR,2,DA$2+1),IF(AND(DA216&gt;=1,DA216&lt;=6),INDEX(ATLAS_CHAR,(DA216-1)*26+$A16-INDEX(WIN_Y,DA216)+1,DA$2-INDEX(WIN_X,DA216)+1),IF(DA216=0,IF(AND(MOD(DA$2,4)=0,MOD($A16,2)=0),"·",""),""))))</f>
        <v/>
      </c>
      <c r="DB16" s="1">
        <f>IF($A16=0,INDEX(CHROME_CHAR,1,DB$2+1),IF($A16=39,INDEX(CHROME_CHAR,2,DB$2+1),IF(AND(DB216&gt;=1,DB216&lt;=6),INDEX(ATLAS_CHAR,(DB216-1)*26+$A16-INDEX(WIN_Y,DB216)+1,DB$2-INDEX(WIN_X,DB216)+1),IF(DB216=0,IF(AND(MOD(DB$2,4)=0,MOD($A16,2)=0),"·",""),""))))</f>
        <v/>
      </c>
      <c r="DC16" s="1">
        <f>IF($A16=0,INDEX(CHROME_CHAR,1,DC$2+1),IF($A16=39,INDEX(CHROME_CHAR,2,DC$2+1),IF(AND(DC216&gt;=1,DC216&lt;=6),INDEX(ATLAS_CHAR,(DC216-1)*26+$A16-INDEX(WIN_Y,DC216)+1,DC$2-INDEX(WIN_X,DC216)+1),IF(DC216=0,IF(AND(MOD(DC$2,4)=0,MOD($A16,2)=0),"·",""),""))))</f>
        <v/>
      </c>
      <c r="DD16" s="1">
        <f>IF($A16=0,INDEX(CHROME_CHAR,1,DD$2+1),IF($A16=39,INDEX(CHROME_CHAR,2,DD$2+1),IF(AND(DD216&gt;=1,DD216&lt;=6),INDEX(ATLAS_CHAR,(DD216-1)*26+$A16-INDEX(WIN_Y,DD216)+1,DD$2-INDEX(WIN_X,DD216)+1),IF(DD216=0,IF(AND(MOD(DD$2,4)=0,MOD($A16,2)=0),"·",""),""))))</f>
        <v/>
      </c>
      <c r="DE16" s="1">
        <f>IF($A16=0,INDEX(CHROME_CHAR,1,DE$2+1),IF($A16=39,INDEX(CHROME_CHAR,2,DE$2+1),IF(AND(DE216&gt;=1,DE216&lt;=6),INDEX(ATLAS_CHAR,(DE216-1)*26+$A16-INDEX(WIN_Y,DE216)+1,DE$2-INDEX(WIN_X,DE216)+1),IF(DE216=0,IF(AND(MOD(DE$2,4)=0,MOD($A16,2)=0),"·",""),""))))</f>
        <v/>
      </c>
      <c r="DF16" s="1">
        <f>IF($A16=0,INDEX(CHROME_CHAR,1,DF$2+1),IF($A16=39,INDEX(CHROME_CHAR,2,DF$2+1),IF(AND(DF216&gt;=1,DF216&lt;=6),INDEX(ATLAS_CHAR,(DF216-1)*26+$A16-INDEX(WIN_Y,DF216)+1,DF$2-INDEX(WIN_X,DF216)+1),IF(DF216=0,IF(AND(MOD(DF$2,4)=0,MOD($A16,2)=0),"·",""),""))))</f>
        <v/>
      </c>
      <c r="DG16" s="1">
        <f>IF($A16=0,INDEX(CHROME_CHAR,1,DG$2+1),IF($A16=39,INDEX(CHROME_CHAR,2,DG$2+1),IF(AND(DG216&gt;=1,DG216&lt;=6),INDEX(ATLAS_CHAR,(DG216-1)*26+$A16-INDEX(WIN_Y,DG216)+1,DG$2-INDEX(WIN_X,DG216)+1),IF(DG216=0,IF(AND(MOD(DG$2,4)=0,MOD($A16,2)=0),"·",""),""))))</f>
        <v/>
      </c>
      <c r="DH16" s="1">
        <f>IF($A16=0,INDEX(CHROME_CHAR,1,DH$2+1),IF($A16=39,INDEX(CHROME_CHAR,2,DH$2+1),IF(AND(DH216&gt;=1,DH216&lt;=6),INDEX(ATLAS_CHAR,(DH216-1)*26+$A16-INDEX(WIN_Y,DH216)+1,DH$2-INDEX(WIN_X,DH216)+1),IF(DH216=0,IF(AND(MOD(DH$2,4)=0,MOD($A16,2)=0),"·",""),""))))</f>
        <v/>
      </c>
      <c r="DI16" s="1">
        <f>IF($A16=0,INDEX(CHROME_CHAR,1,DI$2+1),IF($A16=39,INDEX(CHROME_CHAR,2,DI$2+1),IF(AND(DI216&gt;=1,DI216&lt;=6),INDEX(ATLAS_CHAR,(DI216-1)*26+$A16-INDEX(WIN_Y,DI216)+1,DI$2-INDEX(WIN_X,DI216)+1),IF(DI216=0,IF(AND(MOD(DI$2,4)=0,MOD($A16,2)=0),"·",""),""))))</f>
        <v/>
      </c>
      <c r="DJ16" s="1">
        <f>IF($A16=0,INDEX(CHROME_CHAR,1,DJ$2+1),IF($A16=39,INDEX(CHROME_CHAR,2,DJ$2+1),IF(AND(DJ216&gt;=1,DJ216&lt;=6),INDEX(ATLAS_CHAR,(DJ216-1)*26+$A16-INDEX(WIN_Y,DJ216)+1,DJ$2-INDEX(WIN_X,DJ216)+1),IF(DJ216=0,IF(AND(MOD(DJ$2,4)=0,MOD($A16,2)=0),"·",""),""))))</f>
        <v/>
      </c>
      <c r="DK16" s="1">
        <f>IF($A16=0,INDEX(CHROME_CHAR,1,DK$2+1),IF($A16=39,INDEX(CHROME_CHAR,2,DK$2+1),IF(AND(DK216&gt;=1,DK216&lt;=6),INDEX(ATLAS_CHAR,(DK216-1)*26+$A16-INDEX(WIN_Y,DK216)+1,DK$2-INDEX(WIN_X,DK216)+1),IF(DK216=0,IF(AND(MOD(DK$2,4)=0,MOD($A16,2)=0),"·",""),""))))</f>
        <v/>
      </c>
      <c r="DL16" s="1">
        <f>IF($A16=0,INDEX(CHROME_CHAR,1,DL$2+1),IF($A16=39,INDEX(CHROME_CHAR,2,DL$2+1),IF(AND(DL216&gt;=1,DL216&lt;=6),INDEX(ATLAS_CHAR,(DL216-1)*26+$A16-INDEX(WIN_Y,DL216)+1,DL$2-INDEX(WIN_X,DL216)+1),IF(DL216=0,IF(AND(MOD(DL$2,4)=0,MOD($A16,2)=0),"·",""),""))))</f>
        <v/>
      </c>
      <c r="DM16" s="1">
        <f>IF($A16=0,INDEX(CHROME_CHAR,1,DM$2+1),IF($A16=39,INDEX(CHROME_CHAR,2,DM$2+1),IF(AND(DM216&gt;=1,DM216&lt;=6),INDEX(ATLAS_CHAR,(DM216-1)*26+$A16-INDEX(WIN_Y,DM216)+1,DM$2-INDEX(WIN_X,DM216)+1),IF(DM216=0,IF(AND(MOD(DM$2,4)=0,MOD($A16,2)=0),"·",""),""))))</f>
        <v/>
      </c>
      <c r="DN16" s="1">
        <f>IF($A16=0,INDEX(CHROME_CHAR,1,DN$2+1),IF($A16=39,INDEX(CHROME_CHAR,2,DN$2+1),IF(AND(DN216&gt;=1,DN216&lt;=6),INDEX(ATLAS_CHAR,(DN216-1)*26+$A16-INDEX(WIN_Y,DN216)+1,DN$2-INDEX(WIN_X,DN216)+1),IF(DN216=0,IF(AND(MOD(DN$2,4)=0,MOD($A16,2)=0),"·",""),""))))</f>
        <v/>
      </c>
      <c r="DO16" s="1">
        <f>IF($A16=0,INDEX(CHROME_CHAR,1,DO$2+1),IF($A16=39,INDEX(CHROME_CHAR,2,DO$2+1),IF(AND(DO216&gt;=1,DO216&lt;=6),INDEX(ATLAS_CHAR,(DO216-1)*26+$A16-INDEX(WIN_Y,DO216)+1,DO$2-INDEX(WIN_X,DO216)+1),IF(DO216=0,IF(AND(MOD(DO$2,4)=0,MOD($A16,2)=0),"·",""),""))))</f>
        <v/>
      </c>
    </row>
    <row r="17" ht="12.75" customHeight="1">
      <c r="A17" t="n">
        <v>14</v>
      </c>
      <c r="B17" s="1">
        <f>IF($A17=0,INDEX(CHROME_CHAR,1,B$2+1),IF($A17=39,INDEX(CHROME_CHAR,2,B$2+1),IF(AND(B217&gt;=1,B217&lt;=6),INDEX(ATLAS_CHAR,(B217-1)*26+$A17-INDEX(WIN_Y,B217)+1,B$2-INDEX(WIN_X,B217)+1),IF(B217=0,IF(AND(MOD(B$2,4)=0,MOD($A17,2)=0),"·",""),""))))</f>
        <v/>
      </c>
      <c r="C17" s="1">
        <f>IF($A17=0,INDEX(CHROME_CHAR,1,C$2+1),IF($A17=39,INDEX(CHROME_CHAR,2,C$2+1),IF(AND(C217&gt;=1,C217&lt;=6),INDEX(ATLAS_CHAR,(C217-1)*26+$A17-INDEX(WIN_Y,C217)+1,C$2-INDEX(WIN_X,C217)+1),IF(C217=0,IF(AND(MOD(C$2,4)=0,MOD($A17,2)=0),"·",""),""))))</f>
        <v/>
      </c>
      <c r="D17" s="1">
        <f>IF($A17=0,INDEX(CHROME_CHAR,1,D$2+1),IF($A17=39,INDEX(CHROME_CHAR,2,D$2+1),IF(AND(D217&gt;=1,D217&lt;=6),INDEX(ATLAS_CHAR,(D217-1)*26+$A17-INDEX(WIN_Y,D217)+1,D$2-INDEX(WIN_X,D217)+1),IF(D217=0,IF(AND(MOD(D$2,4)=0,MOD($A17,2)=0),"·",""),""))))</f>
        <v/>
      </c>
      <c r="E17" s="1">
        <f>IF($A17=0,INDEX(CHROME_CHAR,1,E$2+1),IF($A17=39,INDEX(CHROME_CHAR,2,E$2+1),IF(AND(E217&gt;=1,E217&lt;=6),INDEX(ATLAS_CHAR,(E217-1)*26+$A17-INDEX(WIN_Y,E217)+1,E$2-INDEX(WIN_X,E217)+1),IF(E217=0,IF(AND(MOD(E$2,4)=0,MOD($A17,2)=0),"·",""),""))))</f>
        <v/>
      </c>
      <c r="F17" s="1">
        <f>IF($A17=0,INDEX(CHROME_CHAR,1,F$2+1),IF($A17=39,INDEX(CHROME_CHAR,2,F$2+1),IF(AND(F217&gt;=1,F217&lt;=6),INDEX(ATLAS_CHAR,(F217-1)*26+$A17-INDEX(WIN_Y,F217)+1,F$2-INDEX(WIN_X,F217)+1),IF(F217=0,IF(AND(MOD(F$2,4)=0,MOD($A17,2)=0),"·",""),""))))</f>
        <v/>
      </c>
      <c r="G17" s="1">
        <f>IF($A17=0,INDEX(CHROME_CHAR,1,G$2+1),IF($A17=39,INDEX(CHROME_CHAR,2,G$2+1),IF(AND(G217&gt;=1,G217&lt;=6),INDEX(ATLAS_CHAR,(G217-1)*26+$A17-INDEX(WIN_Y,G217)+1,G$2-INDEX(WIN_X,G217)+1),IF(G217=0,IF(AND(MOD(G$2,4)=0,MOD($A17,2)=0),"·",""),""))))</f>
        <v/>
      </c>
      <c r="H17" s="1">
        <f>IF($A17=0,INDEX(CHROME_CHAR,1,H$2+1),IF($A17=39,INDEX(CHROME_CHAR,2,H$2+1),IF(AND(H217&gt;=1,H217&lt;=6),INDEX(ATLAS_CHAR,(H217-1)*26+$A17-INDEX(WIN_Y,H217)+1,H$2-INDEX(WIN_X,H217)+1),IF(H217=0,IF(AND(MOD(H$2,4)=0,MOD($A17,2)=0),"·",""),""))))</f>
        <v/>
      </c>
      <c r="I17" s="1">
        <f>IF($A17=0,INDEX(CHROME_CHAR,1,I$2+1),IF($A17=39,INDEX(CHROME_CHAR,2,I$2+1),IF(AND(I217&gt;=1,I217&lt;=6),INDEX(ATLAS_CHAR,(I217-1)*26+$A17-INDEX(WIN_Y,I217)+1,I$2-INDEX(WIN_X,I217)+1),IF(I217=0,IF(AND(MOD(I$2,4)=0,MOD($A17,2)=0),"·",""),""))))</f>
        <v/>
      </c>
      <c r="J17" s="1">
        <f>IF($A17=0,INDEX(CHROME_CHAR,1,J$2+1),IF($A17=39,INDEX(CHROME_CHAR,2,J$2+1),IF(AND(J217&gt;=1,J217&lt;=6),INDEX(ATLAS_CHAR,(J217-1)*26+$A17-INDEX(WIN_Y,J217)+1,J$2-INDEX(WIN_X,J217)+1),IF(J217=0,IF(AND(MOD(J$2,4)=0,MOD($A17,2)=0),"·",""),""))))</f>
        <v/>
      </c>
      <c r="K17" s="1">
        <f>IF($A17=0,INDEX(CHROME_CHAR,1,K$2+1),IF($A17=39,INDEX(CHROME_CHAR,2,K$2+1),IF(AND(K217&gt;=1,K217&lt;=6),INDEX(ATLAS_CHAR,(K217-1)*26+$A17-INDEX(WIN_Y,K217)+1,K$2-INDEX(WIN_X,K217)+1),IF(K217=0,IF(AND(MOD(K$2,4)=0,MOD($A17,2)=0),"·",""),""))))</f>
        <v/>
      </c>
      <c r="L17" s="1">
        <f>IF($A17=0,INDEX(CHROME_CHAR,1,L$2+1),IF($A17=39,INDEX(CHROME_CHAR,2,L$2+1),IF(AND(L217&gt;=1,L217&lt;=6),INDEX(ATLAS_CHAR,(L217-1)*26+$A17-INDEX(WIN_Y,L217)+1,L$2-INDEX(WIN_X,L217)+1),IF(L217=0,IF(AND(MOD(L$2,4)=0,MOD($A17,2)=0),"·",""),""))))</f>
        <v/>
      </c>
      <c r="M17" s="1">
        <f>IF($A17=0,INDEX(CHROME_CHAR,1,M$2+1),IF($A17=39,INDEX(CHROME_CHAR,2,M$2+1),IF(AND(M217&gt;=1,M217&lt;=6),INDEX(ATLAS_CHAR,(M217-1)*26+$A17-INDEX(WIN_Y,M217)+1,M$2-INDEX(WIN_X,M217)+1),IF(M217=0,IF(AND(MOD(M$2,4)=0,MOD($A17,2)=0),"·",""),""))))</f>
        <v/>
      </c>
      <c r="N17" s="1">
        <f>IF($A17=0,INDEX(CHROME_CHAR,1,N$2+1),IF($A17=39,INDEX(CHROME_CHAR,2,N$2+1),IF(AND(N217&gt;=1,N217&lt;=6),INDEX(ATLAS_CHAR,(N217-1)*26+$A17-INDEX(WIN_Y,N217)+1,N$2-INDEX(WIN_X,N217)+1),IF(N217=0,IF(AND(MOD(N$2,4)=0,MOD($A17,2)=0),"·",""),""))))</f>
        <v/>
      </c>
      <c r="O17" s="1">
        <f>IF($A17=0,INDEX(CHROME_CHAR,1,O$2+1),IF($A17=39,INDEX(CHROME_CHAR,2,O$2+1),IF(AND(O217&gt;=1,O217&lt;=6),INDEX(ATLAS_CHAR,(O217-1)*26+$A17-INDEX(WIN_Y,O217)+1,O$2-INDEX(WIN_X,O217)+1),IF(O217=0,IF(AND(MOD(O$2,4)=0,MOD($A17,2)=0),"·",""),""))))</f>
        <v/>
      </c>
      <c r="P17" s="1">
        <f>IF($A17=0,INDEX(CHROME_CHAR,1,P$2+1),IF($A17=39,INDEX(CHROME_CHAR,2,P$2+1),IF(AND(P217&gt;=1,P217&lt;=6),INDEX(ATLAS_CHAR,(P217-1)*26+$A17-INDEX(WIN_Y,P217)+1,P$2-INDEX(WIN_X,P217)+1),IF(P217=0,IF(AND(MOD(P$2,4)=0,MOD($A17,2)=0),"·",""),""))))</f>
        <v/>
      </c>
      <c r="Q17" s="1">
        <f>IF($A17=0,INDEX(CHROME_CHAR,1,Q$2+1),IF($A17=39,INDEX(CHROME_CHAR,2,Q$2+1),IF(AND(Q217&gt;=1,Q217&lt;=6),INDEX(ATLAS_CHAR,(Q217-1)*26+$A17-INDEX(WIN_Y,Q217)+1,Q$2-INDEX(WIN_X,Q217)+1),IF(Q217=0,IF(AND(MOD(Q$2,4)=0,MOD($A17,2)=0),"·",""),""))))</f>
        <v/>
      </c>
      <c r="R17" s="1">
        <f>IF($A17=0,INDEX(CHROME_CHAR,1,R$2+1),IF($A17=39,INDEX(CHROME_CHAR,2,R$2+1),IF(AND(R217&gt;=1,R217&lt;=6),INDEX(ATLAS_CHAR,(R217-1)*26+$A17-INDEX(WIN_Y,R217)+1,R$2-INDEX(WIN_X,R217)+1),IF(R217=0,IF(AND(MOD(R$2,4)=0,MOD($A17,2)=0),"·",""),""))))</f>
        <v/>
      </c>
      <c r="S17" s="1">
        <f>IF($A17=0,INDEX(CHROME_CHAR,1,S$2+1),IF($A17=39,INDEX(CHROME_CHAR,2,S$2+1),IF(AND(S217&gt;=1,S217&lt;=6),INDEX(ATLAS_CHAR,(S217-1)*26+$A17-INDEX(WIN_Y,S217)+1,S$2-INDEX(WIN_X,S217)+1),IF(S217=0,IF(AND(MOD(S$2,4)=0,MOD($A17,2)=0),"·",""),""))))</f>
        <v/>
      </c>
      <c r="T17" s="1">
        <f>IF($A17=0,INDEX(CHROME_CHAR,1,T$2+1),IF($A17=39,INDEX(CHROME_CHAR,2,T$2+1),IF(AND(T217&gt;=1,T217&lt;=6),INDEX(ATLAS_CHAR,(T217-1)*26+$A17-INDEX(WIN_Y,T217)+1,T$2-INDEX(WIN_X,T217)+1),IF(T217=0,IF(AND(MOD(T$2,4)=0,MOD($A17,2)=0),"·",""),""))))</f>
        <v/>
      </c>
      <c r="U17" s="1">
        <f>IF($A17=0,INDEX(CHROME_CHAR,1,U$2+1),IF($A17=39,INDEX(CHROME_CHAR,2,U$2+1),IF(AND(U217&gt;=1,U217&lt;=6),INDEX(ATLAS_CHAR,(U217-1)*26+$A17-INDEX(WIN_Y,U217)+1,U$2-INDEX(WIN_X,U217)+1),IF(U217=0,IF(AND(MOD(U$2,4)=0,MOD($A17,2)=0),"·",""),""))))</f>
        <v/>
      </c>
      <c r="V17" s="1">
        <f>IF($A17=0,INDEX(CHROME_CHAR,1,V$2+1),IF($A17=39,INDEX(CHROME_CHAR,2,V$2+1),IF(AND(V217&gt;=1,V217&lt;=6),INDEX(ATLAS_CHAR,(V217-1)*26+$A17-INDEX(WIN_Y,V217)+1,V$2-INDEX(WIN_X,V217)+1),IF(V217=0,IF(AND(MOD(V$2,4)=0,MOD($A17,2)=0),"·",""),""))))</f>
        <v/>
      </c>
      <c r="W17" s="1">
        <f>IF($A17=0,INDEX(CHROME_CHAR,1,W$2+1),IF($A17=39,INDEX(CHROME_CHAR,2,W$2+1),IF(AND(W217&gt;=1,W217&lt;=6),INDEX(ATLAS_CHAR,(W217-1)*26+$A17-INDEX(WIN_Y,W217)+1,W$2-INDEX(WIN_X,W217)+1),IF(W217=0,IF(AND(MOD(W$2,4)=0,MOD($A17,2)=0),"·",""),""))))</f>
        <v/>
      </c>
      <c r="X17" s="1">
        <f>IF($A17=0,INDEX(CHROME_CHAR,1,X$2+1),IF($A17=39,INDEX(CHROME_CHAR,2,X$2+1),IF(AND(X217&gt;=1,X217&lt;=6),INDEX(ATLAS_CHAR,(X217-1)*26+$A17-INDEX(WIN_Y,X217)+1,X$2-INDEX(WIN_X,X217)+1),IF(X217=0,IF(AND(MOD(X$2,4)=0,MOD($A17,2)=0),"·",""),""))))</f>
        <v/>
      </c>
      <c r="Y17" s="1">
        <f>IF($A17=0,INDEX(CHROME_CHAR,1,Y$2+1),IF($A17=39,INDEX(CHROME_CHAR,2,Y$2+1),IF(AND(Y217&gt;=1,Y217&lt;=6),INDEX(ATLAS_CHAR,(Y217-1)*26+$A17-INDEX(WIN_Y,Y217)+1,Y$2-INDEX(WIN_X,Y217)+1),IF(Y217=0,IF(AND(MOD(Y$2,4)=0,MOD($A17,2)=0),"·",""),""))))</f>
        <v/>
      </c>
      <c r="Z17" s="1">
        <f>IF($A17=0,INDEX(CHROME_CHAR,1,Z$2+1),IF($A17=39,INDEX(CHROME_CHAR,2,Z$2+1),IF(AND(Z217&gt;=1,Z217&lt;=6),INDEX(ATLAS_CHAR,(Z217-1)*26+$A17-INDEX(WIN_Y,Z217)+1,Z$2-INDEX(WIN_X,Z217)+1),IF(Z217=0,IF(AND(MOD(Z$2,4)=0,MOD($A17,2)=0),"·",""),""))))</f>
        <v/>
      </c>
      <c r="AA17" s="1">
        <f>IF($A17=0,INDEX(CHROME_CHAR,1,AA$2+1),IF($A17=39,INDEX(CHROME_CHAR,2,AA$2+1),IF(AND(AA217&gt;=1,AA217&lt;=6),INDEX(ATLAS_CHAR,(AA217-1)*26+$A17-INDEX(WIN_Y,AA217)+1,AA$2-INDEX(WIN_X,AA217)+1),IF(AA217=0,IF(AND(MOD(AA$2,4)=0,MOD($A17,2)=0),"·",""),""))))</f>
        <v/>
      </c>
      <c r="AB17" s="1">
        <f>IF($A17=0,INDEX(CHROME_CHAR,1,AB$2+1),IF($A17=39,INDEX(CHROME_CHAR,2,AB$2+1),IF(AND(AB217&gt;=1,AB217&lt;=6),INDEX(ATLAS_CHAR,(AB217-1)*26+$A17-INDEX(WIN_Y,AB217)+1,AB$2-INDEX(WIN_X,AB217)+1),IF(AB217=0,IF(AND(MOD(AB$2,4)=0,MOD($A17,2)=0),"·",""),""))))</f>
        <v/>
      </c>
      <c r="AC17" s="1">
        <f>IF($A17=0,INDEX(CHROME_CHAR,1,AC$2+1),IF($A17=39,INDEX(CHROME_CHAR,2,AC$2+1),IF(AND(AC217&gt;=1,AC217&lt;=6),INDEX(ATLAS_CHAR,(AC217-1)*26+$A17-INDEX(WIN_Y,AC217)+1,AC$2-INDEX(WIN_X,AC217)+1),IF(AC217=0,IF(AND(MOD(AC$2,4)=0,MOD($A17,2)=0),"·",""),""))))</f>
        <v/>
      </c>
      <c r="AD17" s="1">
        <f>IF($A17=0,INDEX(CHROME_CHAR,1,AD$2+1),IF($A17=39,INDEX(CHROME_CHAR,2,AD$2+1),IF(AND(AD217&gt;=1,AD217&lt;=6),INDEX(ATLAS_CHAR,(AD217-1)*26+$A17-INDEX(WIN_Y,AD217)+1,AD$2-INDEX(WIN_X,AD217)+1),IF(AD217=0,IF(AND(MOD(AD$2,4)=0,MOD($A17,2)=0),"·",""),""))))</f>
        <v/>
      </c>
      <c r="AE17" s="1">
        <f>IF($A17=0,INDEX(CHROME_CHAR,1,AE$2+1),IF($A17=39,INDEX(CHROME_CHAR,2,AE$2+1),IF(AND(AE217&gt;=1,AE217&lt;=6),INDEX(ATLAS_CHAR,(AE217-1)*26+$A17-INDEX(WIN_Y,AE217)+1,AE$2-INDEX(WIN_X,AE217)+1),IF(AE217=0,IF(AND(MOD(AE$2,4)=0,MOD($A17,2)=0),"·",""),""))))</f>
        <v/>
      </c>
      <c r="AF17" s="1">
        <f>IF($A17=0,INDEX(CHROME_CHAR,1,AF$2+1),IF($A17=39,INDEX(CHROME_CHAR,2,AF$2+1),IF(AND(AF217&gt;=1,AF217&lt;=6),INDEX(ATLAS_CHAR,(AF217-1)*26+$A17-INDEX(WIN_Y,AF217)+1,AF$2-INDEX(WIN_X,AF217)+1),IF(AF217=0,IF(AND(MOD(AF$2,4)=0,MOD($A17,2)=0),"·",""),""))))</f>
        <v/>
      </c>
      <c r="AG17" s="1">
        <f>IF($A17=0,INDEX(CHROME_CHAR,1,AG$2+1),IF($A17=39,INDEX(CHROME_CHAR,2,AG$2+1),IF(AND(AG217&gt;=1,AG217&lt;=6),INDEX(ATLAS_CHAR,(AG217-1)*26+$A17-INDEX(WIN_Y,AG217)+1,AG$2-INDEX(WIN_X,AG217)+1),IF(AG217=0,IF(AND(MOD(AG$2,4)=0,MOD($A17,2)=0),"·",""),""))))</f>
        <v/>
      </c>
      <c r="AH17" s="1">
        <f>IF($A17=0,INDEX(CHROME_CHAR,1,AH$2+1),IF($A17=39,INDEX(CHROME_CHAR,2,AH$2+1),IF(AND(AH217&gt;=1,AH217&lt;=6),INDEX(ATLAS_CHAR,(AH217-1)*26+$A17-INDEX(WIN_Y,AH217)+1,AH$2-INDEX(WIN_X,AH217)+1),IF(AH217=0,IF(AND(MOD(AH$2,4)=0,MOD($A17,2)=0),"·",""),""))))</f>
        <v/>
      </c>
      <c r="AI17" s="1">
        <f>IF($A17=0,INDEX(CHROME_CHAR,1,AI$2+1),IF($A17=39,INDEX(CHROME_CHAR,2,AI$2+1),IF(AND(AI217&gt;=1,AI217&lt;=6),INDEX(ATLAS_CHAR,(AI217-1)*26+$A17-INDEX(WIN_Y,AI217)+1,AI$2-INDEX(WIN_X,AI217)+1),IF(AI217=0,IF(AND(MOD(AI$2,4)=0,MOD($A17,2)=0),"·",""),""))))</f>
        <v/>
      </c>
      <c r="AJ17" s="1">
        <f>IF($A17=0,INDEX(CHROME_CHAR,1,AJ$2+1),IF($A17=39,INDEX(CHROME_CHAR,2,AJ$2+1),IF(AND(AJ217&gt;=1,AJ217&lt;=6),INDEX(ATLAS_CHAR,(AJ217-1)*26+$A17-INDEX(WIN_Y,AJ217)+1,AJ$2-INDEX(WIN_X,AJ217)+1),IF(AJ217=0,IF(AND(MOD(AJ$2,4)=0,MOD($A17,2)=0),"·",""),""))))</f>
        <v/>
      </c>
      <c r="AK17" s="1">
        <f>IF($A17=0,INDEX(CHROME_CHAR,1,AK$2+1),IF($A17=39,INDEX(CHROME_CHAR,2,AK$2+1),IF(AND(AK217&gt;=1,AK217&lt;=6),INDEX(ATLAS_CHAR,(AK217-1)*26+$A17-INDEX(WIN_Y,AK217)+1,AK$2-INDEX(WIN_X,AK217)+1),IF(AK217=0,IF(AND(MOD(AK$2,4)=0,MOD($A17,2)=0),"·",""),""))))</f>
        <v/>
      </c>
      <c r="AL17" s="1">
        <f>IF($A17=0,INDEX(CHROME_CHAR,1,AL$2+1),IF($A17=39,INDEX(CHROME_CHAR,2,AL$2+1),IF(AND(AL217&gt;=1,AL217&lt;=6),INDEX(ATLAS_CHAR,(AL217-1)*26+$A17-INDEX(WIN_Y,AL217)+1,AL$2-INDEX(WIN_X,AL217)+1),IF(AL217=0,IF(AND(MOD(AL$2,4)=0,MOD($A17,2)=0),"·",""),""))))</f>
        <v/>
      </c>
      <c r="AM17" s="1">
        <f>IF($A17=0,INDEX(CHROME_CHAR,1,AM$2+1),IF($A17=39,INDEX(CHROME_CHAR,2,AM$2+1),IF(AND(AM217&gt;=1,AM217&lt;=6),INDEX(ATLAS_CHAR,(AM217-1)*26+$A17-INDEX(WIN_Y,AM217)+1,AM$2-INDEX(WIN_X,AM217)+1),IF(AM217=0,IF(AND(MOD(AM$2,4)=0,MOD($A17,2)=0),"·",""),""))))</f>
        <v/>
      </c>
      <c r="AN17" s="1">
        <f>IF($A17=0,INDEX(CHROME_CHAR,1,AN$2+1),IF($A17=39,INDEX(CHROME_CHAR,2,AN$2+1),IF(AND(AN217&gt;=1,AN217&lt;=6),INDEX(ATLAS_CHAR,(AN217-1)*26+$A17-INDEX(WIN_Y,AN217)+1,AN$2-INDEX(WIN_X,AN217)+1),IF(AN217=0,IF(AND(MOD(AN$2,4)=0,MOD($A17,2)=0),"·",""),""))))</f>
        <v/>
      </c>
      <c r="AO17" s="1">
        <f>IF($A17=0,INDEX(CHROME_CHAR,1,AO$2+1),IF($A17=39,INDEX(CHROME_CHAR,2,AO$2+1),IF(AND(AO217&gt;=1,AO217&lt;=6),INDEX(ATLAS_CHAR,(AO217-1)*26+$A17-INDEX(WIN_Y,AO217)+1,AO$2-INDEX(WIN_X,AO217)+1),IF(AO217=0,IF(AND(MOD(AO$2,4)=0,MOD($A17,2)=0),"·",""),""))))</f>
        <v/>
      </c>
      <c r="AP17" s="1">
        <f>IF($A17=0,INDEX(CHROME_CHAR,1,AP$2+1),IF($A17=39,INDEX(CHROME_CHAR,2,AP$2+1),IF(AND(AP217&gt;=1,AP217&lt;=6),INDEX(ATLAS_CHAR,(AP217-1)*26+$A17-INDEX(WIN_Y,AP217)+1,AP$2-INDEX(WIN_X,AP217)+1),IF(AP217=0,IF(AND(MOD(AP$2,4)=0,MOD($A17,2)=0),"·",""),""))))</f>
        <v/>
      </c>
      <c r="AQ17" s="1">
        <f>IF($A17=0,INDEX(CHROME_CHAR,1,AQ$2+1),IF($A17=39,INDEX(CHROME_CHAR,2,AQ$2+1),IF(AND(AQ217&gt;=1,AQ217&lt;=6),INDEX(ATLAS_CHAR,(AQ217-1)*26+$A17-INDEX(WIN_Y,AQ217)+1,AQ$2-INDEX(WIN_X,AQ217)+1),IF(AQ217=0,IF(AND(MOD(AQ$2,4)=0,MOD($A17,2)=0),"·",""),""))))</f>
        <v/>
      </c>
      <c r="AR17" s="1">
        <f>IF($A17=0,INDEX(CHROME_CHAR,1,AR$2+1),IF($A17=39,INDEX(CHROME_CHAR,2,AR$2+1),IF(AND(AR217&gt;=1,AR217&lt;=6),INDEX(ATLAS_CHAR,(AR217-1)*26+$A17-INDEX(WIN_Y,AR217)+1,AR$2-INDEX(WIN_X,AR217)+1),IF(AR217=0,IF(AND(MOD(AR$2,4)=0,MOD($A17,2)=0),"·",""),""))))</f>
        <v/>
      </c>
      <c r="AS17" s="1">
        <f>IF($A17=0,INDEX(CHROME_CHAR,1,AS$2+1),IF($A17=39,INDEX(CHROME_CHAR,2,AS$2+1),IF(AND(AS217&gt;=1,AS217&lt;=6),INDEX(ATLAS_CHAR,(AS217-1)*26+$A17-INDEX(WIN_Y,AS217)+1,AS$2-INDEX(WIN_X,AS217)+1),IF(AS217=0,IF(AND(MOD(AS$2,4)=0,MOD($A17,2)=0),"·",""),""))))</f>
        <v/>
      </c>
      <c r="AT17" s="1">
        <f>IF($A17=0,INDEX(CHROME_CHAR,1,AT$2+1),IF($A17=39,INDEX(CHROME_CHAR,2,AT$2+1),IF(AND(AT217&gt;=1,AT217&lt;=6),INDEX(ATLAS_CHAR,(AT217-1)*26+$A17-INDEX(WIN_Y,AT217)+1,AT$2-INDEX(WIN_X,AT217)+1),IF(AT217=0,IF(AND(MOD(AT$2,4)=0,MOD($A17,2)=0),"·",""),""))))</f>
        <v/>
      </c>
      <c r="AU17" s="1">
        <f>IF($A17=0,INDEX(CHROME_CHAR,1,AU$2+1),IF($A17=39,INDEX(CHROME_CHAR,2,AU$2+1),IF(AND(AU217&gt;=1,AU217&lt;=6),INDEX(ATLAS_CHAR,(AU217-1)*26+$A17-INDEX(WIN_Y,AU217)+1,AU$2-INDEX(WIN_X,AU217)+1),IF(AU217=0,IF(AND(MOD(AU$2,4)=0,MOD($A17,2)=0),"·",""),""))))</f>
        <v/>
      </c>
      <c r="AV17" s="1">
        <f>IF($A17=0,INDEX(CHROME_CHAR,1,AV$2+1),IF($A17=39,INDEX(CHROME_CHAR,2,AV$2+1),IF(AND(AV217&gt;=1,AV217&lt;=6),INDEX(ATLAS_CHAR,(AV217-1)*26+$A17-INDEX(WIN_Y,AV217)+1,AV$2-INDEX(WIN_X,AV217)+1),IF(AV217=0,IF(AND(MOD(AV$2,4)=0,MOD($A17,2)=0),"·",""),""))))</f>
        <v/>
      </c>
      <c r="AW17" s="1">
        <f>IF($A17=0,INDEX(CHROME_CHAR,1,AW$2+1),IF($A17=39,INDEX(CHROME_CHAR,2,AW$2+1),IF(AND(AW217&gt;=1,AW217&lt;=6),INDEX(ATLAS_CHAR,(AW217-1)*26+$A17-INDEX(WIN_Y,AW217)+1,AW$2-INDEX(WIN_X,AW217)+1),IF(AW217=0,IF(AND(MOD(AW$2,4)=0,MOD($A17,2)=0),"·",""),""))))</f>
        <v/>
      </c>
      <c r="AX17" s="1">
        <f>IF($A17=0,INDEX(CHROME_CHAR,1,AX$2+1),IF($A17=39,INDEX(CHROME_CHAR,2,AX$2+1),IF(AND(AX217&gt;=1,AX217&lt;=6),INDEX(ATLAS_CHAR,(AX217-1)*26+$A17-INDEX(WIN_Y,AX217)+1,AX$2-INDEX(WIN_X,AX217)+1),IF(AX217=0,IF(AND(MOD(AX$2,4)=0,MOD($A17,2)=0),"·",""),""))))</f>
        <v/>
      </c>
      <c r="AY17" s="1">
        <f>IF($A17=0,INDEX(CHROME_CHAR,1,AY$2+1),IF($A17=39,INDEX(CHROME_CHAR,2,AY$2+1),IF(AND(AY217&gt;=1,AY217&lt;=6),INDEX(ATLAS_CHAR,(AY217-1)*26+$A17-INDEX(WIN_Y,AY217)+1,AY$2-INDEX(WIN_X,AY217)+1),IF(AY217=0,IF(AND(MOD(AY$2,4)=0,MOD($A17,2)=0),"·",""),""))))</f>
        <v/>
      </c>
      <c r="AZ17" s="1">
        <f>IF($A17=0,INDEX(CHROME_CHAR,1,AZ$2+1),IF($A17=39,INDEX(CHROME_CHAR,2,AZ$2+1),IF(AND(AZ217&gt;=1,AZ217&lt;=6),INDEX(ATLAS_CHAR,(AZ217-1)*26+$A17-INDEX(WIN_Y,AZ217)+1,AZ$2-INDEX(WIN_X,AZ217)+1),IF(AZ217=0,IF(AND(MOD(AZ$2,4)=0,MOD($A17,2)=0),"·",""),""))))</f>
        <v/>
      </c>
      <c r="BA17" s="1">
        <f>IF($A17=0,INDEX(CHROME_CHAR,1,BA$2+1),IF($A17=39,INDEX(CHROME_CHAR,2,BA$2+1),IF(AND(BA217&gt;=1,BA217&lt;=6),INDEX(ATLAS_CHAR,(BA217-1)*26+$A17-INDEX(WIN_Y,BA217)+1,BA$2-INDEX(WIN_X,BA217)+1),IF(BA217=0,IF(AND(MOD(BA$2,4)=0,MOD($A17,2)=0),"·",""),""))))</f>
        <v/>
      </c>
      <c r="BB17" s="1">
        <f>IF($A17=0,INDEX(CHROME_CHAR,1,BB$2+1),IF($A17=39,INDEX(CHROME_CHAR,2,BB$2+1),IF(AND(BB217&gt;=1,BB217&lt;=6),INDEX(ATLAS_CHAR,(BB217-1)*26+$A17-INDEX(WIN_Y,BB217)+1,BB$2-INDEX(WIN_X,BB217)+1),IF(BB217=0,IF(AND(MOD(BB$2,4)=0,MOD($A17,2)=0),"·",""),""))))</f>
        <v/>
      </c>
      <c r="BC17" s="1">
        <f>IF($A17=0,INDEX(CHROME_CHAR,1,BC$2+1),IF($A17=39,INDEX(CHROME_CHAR,2,BC$2+1),IF(AND(BC217&gt;=1,BC217&lt;=6),INDEX(ATLAS_CHAR,(BC217-1)*26+$A17-INDEX(WIN_Y,BC217)+1,BC$2-INDEX(WIN_X,BC217)+1),IF(BC217=0,IF(AND(MOD(BC$2,4)=0,MOD($A17,2)=0),"·",""),""))))</f>
        <v/>
      </c>
      <c r="BD17" s="1">
        <f>IF($A17=0,INDEX(CHROME_CHAR,1,BD$2+1),IF($A17=39,INDEX(CHROME_CHAR,2,BD$2+1),IF(AND(BD217&gt;=1,BD217&lt;=6),INDEX(ATLAS_CHAR,(BD217-1)*26+$A17-INDEX(WIN_Y,BD217)+1,BD$2-INDEX(WIN_X,BD217)+1),IF(BD217=0,IF(AND(MOD(BD$2,4)=0,MOD($A17,2)=0),"·",""),""))))</f>
        <v/>
      </c>
      <c r="BE17" s="1">
        <f>IF($A17=0,INDEX(CHROME_CHAR,1,BE$2+1),IF($A17=39,INDEX(CHROME_CHAR,2,BE$2+1),IF(AND(BE217&gt;=1,BE217&lt;=6),INDEX(ATLAS_CHAR,(BE217-1)*26+$A17-INDEX(WIN_Y,BE217)+1,BE$2-INDEX(WIN_X,BE217)+1),IF(BE217=0,IF(AND(MOD(BE$2,4)=0,MOD($A17,2)=0),"·",""),""))))</f>
        <v/>
      </c>
      <c r="BF17" s="1">
        <f>IF($A17=0,INDEX(CHROME_CHAR,1,BF$2+1),IF($A17=39,INDEX(CHROME_CHAR,2,BF$2+1),IF(AND(BF217&gt;=1,BF217&lt;=6),INDEX(ATLAS_CHAR,(BF217-1)*26+$A17-INDEX(WIN_Y,BF217)+1,BF$2-INDEX(WIN_X,BF217)+1),IF(BF217=0,IF(AND(MOD(BF$2,4)=0,MOD($A17,2)=0),"·",""),""))))</f>
        <v/>
      </c>
      <c r="BG17" s="1">
        <f>IF($A17=0,INDEX(CHROME_CHAR,1,BG$2+1),IF($A17=39,INDEX(CHROME_CHAR,2,BG$2+1),IF(AND(BG217&gt;=1,BG217&lt;=6),INDEX(ATLAS_CHAR,(BG217-1)*26+$A17-INDEX(WIN_Y,BG217)+1,BG$2-INDEX(WIN_X,BG217)+1),IF(BG217=0,IF(AND(MOD(BG$2,4)=0,MOD($A17,2)=0),"·",""),""))))</f>
        <v/>
      </c>
      <c r="BH17" s="1">
        <f>IF($A17=0,INDEX(CHROME_CHAR,1,BH$2+1),IF($A17=39,INDEX(CHROME_CHAR,2,BH$2+1),IF(AND(BH217&gt;=1,BH217&lt;=6),INDEX(ATLAS_CHAR,(BH217-1)*26+$A17-INDEX(WIN_Y,BH217)+1,BH$2-INDEX(WIN_X,BH217)+1),IF(BH217=0,IF(AND(MOD(BH$2,4)=0,MOD($A17,2)=0),"·",""),""))))</f>
        <v/>
      </c>
      <c r="BI17" s="1">
        <f>IF($A17=0,INDEX(CHROME_CHAR,1,BI$2+1),IF($A17=39,INDEX(CHROME_CHAR,2,BI$2+1),IF(AND(BI217&gt;=1,BI217&lt;=6),INDEX(ATLAS_CHAR,(BI217-1)*26+$A17-INDEX(WIN_Y,BI217)+1,BI$2-INDEX(WIN_X,BI217)+1),IF(BI217=0,IF(AND(MOD(BI$2,4)=0,MOD($A17,2)=0),"·",""),""))))</f>
        <v/>
      </c>
      <c r="BJ17" s="1">
        <f>IF($A17=0,INDEX(CHROME_CHAR,1,BJ$2+1),IF($A17=39,INDEX(CHROME_CHAR,2,BJ$2+1),IF(AND(BJ217&gt;=1,BJ217&lt;=6),INDEX(ATLAS_CHAR,(BJ217-1)*26+$A17-INDEX(WIN_Y,BJ217)+1,BJ$2-INDEX(WIN_X,BJ217)+1),IF(BJ217=0,IF(AND(MOD(BJ$2,4)=0,MOD($A17,2)=0),"·",""),""))))</f>
        <v/>
      </c>
      <c r="BK17" s="1">
        <f>IF($A17=0,INDEX(CHROME_CHAR,1,BK$2+1),IF($A17=39,INDEX(CHROME_CHAR,2,BK$2+1),IF(AND(BK217&gt;=1,BK217&lt;=6),INDEX(ATLAS_CHAR,(BK217-1)*26+$A17-INDEX(WIN_Y,BK217)+1,BK$2-INDEX(WIN_X,BK217)+1),IF(BK217=0,IF(AND(MOD(BK$2,4)=0,MOD($A17,2)=0),"·",""),""))))</f>
        <v/>
      </c>
      <c r="BL17" s="1">
        <f>IF($A17=0,INDEX(CHROME_CHAR,1,BL$2+1),IF($A17=39,INDEX(CHROME_CHAR,2,BL$2+1),IF(AND(BL217&gt;=1,BL217&lt;=6),INDEX(ATLAS_CHAR,(BL217-1)*26+$A17-INDEX(WIN_Y,BL217)+1,BL$2-INDEX(WIN_X,BL217)+1),IF(BL217=0,IF(AND(MOD(BL$2,4)=0,MOD($A17,2)=0),"·",""),""))))</f>
        <v/>
      </c>
      <c r="BM17" s="1">
        <f>IF($A17=0,INDEX(CHROME_CHAR,1,BM$2+1),IF($A17=39,INDEX(CHROME_CHAR,2,BM$2+1),IF(AND(BM217&gt;=1,BM217&lt;=6),INDEX(ATLAS_CHAR,(BM217-1)*26+$A17-INDEX(WIN_Y,BM217)+1,BM$2-INDEX(WIN_X,BM217)+1),IF(BM217=0,IF(AND(MOD(BM$2,4)=0,MOD($A17,2)=0),"·",""),""))))</f>
        <v/>
      </c>
      <c r="BN17" s="1">
        <f>IF($A17=0,INDEX(CHROME_CHAR,1,BN$2+1),IF($A17=39,INDEX(CHROME_CHAR,2,BN$2+1),IF(AND(BN217&gt;=1,BN217&lt;=6),INDEX(ATLAS_CHAR,(BN217-1)*26+$A17-INDEX(WIN_Y,BN217)+1,BN$2-INDEX(WIN_X,BN217)+1),IF(BN217=0,IF(AND(MOD(BN$2,4)=0,MOD($A17,2)=0),"·",""),""))))</f>
        <v/>
      </c>
      <c r="BO17" s="1">
        <f>IF($A17=0,INDEX(CHROME_CHAR,1,BO$2+1),IF($A17=39,INDEX(CHROME_CHAR,2,BO$2+1),IF(AND(BO217&gt;=1,BO217&lt;=6),INDEX(ATLAS_CHAR,(BO217-1)*26+$A17-INDEX(WIN_Y,BO217)+1,BO$2-INDEX(WIN_X,BO217)+1),IF(BO217=0,IF(AND(MOD(BO$2,4)=0,MOD($A17,2)=0),"·",""),""))))</f>
        <v/>
      </c>
      <c r="BP17" s="1">
        <f>IF($A17=0,INDEX(CHROME_CHAR,1,BP$2+1),IF($A17=39,INDEX(CHROME_CHAR,2,BP$2+1),IF(AND(BP217&gt;=1,BP217&lt;=6),INDEX(ATLAS_CHAR,(BP217-1)*26+$A17-INDEX(WIN_Y,BP217)+1,BP$2-INDEX(WIN_X,BP217)+1),IF(BP217=0,IF(AND(MOD(BP$2,4)=0,MOD($A17,2)=0),"·",""),""))))</f>
        <v/>
      </c>
      <c r="BQ17" s="1">
        <f>IF($A17=0,INDEX(CHROME_CHAR,1,BQ$2+1),IF($A17=39,INDEX(CHROME_CHAR,2,BQ$2+1),IF(AND(BQ217&gt;=1,BQ217&lt;=6),INDEX(ATLAS_CHAR,(BQ217-1)*26+$A17-INDEX(WIN_Y,BQ217)+1,BQ$2-INDEX(WIN_X,BQ217)+1),IF(BQ217=0,IF(AND(MOD(BQ$2,4)=0,MOD($A17,2)=0),"·",""),""))))</f>
        <v/>
      </c>
      <c r="BR17" s="1">
        <f>IF($A17=0,INDEX(CHROME_CHAR,1,BR$2+1),IF($A17=39,INDEX(CHROME_CHAR,2,BR$2+1),IF(AND(BR217&gt;=1,BR217&lt;=6),INDEX(ATLAS_CHAR,(BR217-1)*26+$A17-INDEX(WIN_Y,BR217)+1,BR$2-INDEX(WIN_X,BR217)+1),IF(BR217=0,IF(AND(MOD(BR$2,4)=0,MOD($A17,2)=0),"·",""),""))))</f>
        <v/>
      </c>
      <c r="BS17" s="1">
        <f>IF($A17=0,INDEX(CHROME_CHAR,1,BS$2+1),IF($A17=39,INDEX(CHROME_CHAR,2,BS$2+1),IF(AND(BS217&gt;=1,BS217&lt;=6),INDEX(ATLAS_CHAR,(BS217-1)*26+$A17-INDEX(WIN_Y,BS217)+1,BS$2-INDEX(WIN_X,BS217)+1),IF(BS217=0,IF(AND(MOD(BS$2,4)=0,MOD($A17,2)=0),"·",""),""))))</f>
        <v/>
      </c>
      <c r="BT17" s="1">
        <f>IF($A17=0,INDEX(CHROME_CHAR,1,BT$2+1),IF($A17=39,INDEX(CHROME_CHAR,2,BT$2+1),IF(AND(BT217&gt;=1,BT217&lt;=6),INDEX(ATLAS_CHAR,(BT217-1)*26+$A17-INDEX(WIN_Y,BT217)+1,BT$2-INDEX(WIN_X,BT217)+1),IF(BT217=0,IF(AND(MOD(BT$2,4)=0,MOD($A17,2)=0),"·",""),""))))</f>
        <v/>
      </c>
      <c r="BU17" s="1">
        <f>IF($A17=0,INDEX(CHROME_CHAR,1,BU$2+1),IF($A17=39,INDEX(CHROME_CHAR,2,BU$2+1),IF(AND(BU217&gt;=1,BU217&lt;=6),INDEX(ATLAS_CHAR,(BU217-1)*26+$A17-INDEX(WIN_Y,BU217)+1,BU$2-INDEX(WIN_X,BU217)+1),IF(BU217=0,IF(AND(MOD(BU$2,4)=0,MOD($A17,2)=0),"·",""),""))))</f>
        <v/>
      </c>
      <c r="BV17" s="1">
        <f>IF($A17=0,INDEX(CHROME_CHAR,1,BV$2+1),IF($A17=39,INDEX(CHROME_CHAR,2,BV$2+1),IF(AND(BV217&gt;=1,BV217&lt;=6),INDEX(ATLAS_CHAR,(BV217-1)*26+$A17-INDEX(WIN_Y,BV217)+1,BV$2-INDEX(WIN_X,BV217)+1),IF(BV217=0,IF(AND(MOD(BV$2,4)=0,MOD($A17,2)=0),"·",""),""))))</f>
        <v/>
      </c>
      <c r="BW17" s="1">
        <f>IF($A17=0,INDEX(CHROME_CHAR,1,BW$2+1),IF($A17=39,INDEX(CHROME_CHAR,2,BW$2+1),IF(AND(BW217&gt;=1,BW217&lt;=6),INDEX(ATLAS_CHAR,(BW217-1)*26+$A17-INDEX(WIN_Y,BW217)+1,BW$2-INDEX(WIN_X,BW217)+1),IF(BW217=0,IF(AND(MOD(BW$2,4)=0,MOD($A17,2)=0),"·",""),""))))</f>
        <v/>
      </c>
      <c r="BX17" s="1">
        <f>IF($A17=0,INDEX(CHROME_CHAR,1,BX$2+1),IF($A17=39,INDEX(CHROME_CHAR,2,BX$2+1),IF(AND(BX217&gt;=1,BX217&lt;=6),INDEX(ATLAS_CHAR,(BX217-1)*26+$A17-INDEX(WIN_Y,BX217)+1,BX$2-INDEX(WIN_X,BX217)+1),IF(BX217=0,IF(AND(MOD(BX$2,4)=0,MOD($A17,2)=0),"·",""),""))))</f>
        <v/>
      </c>
      <c r="BY17" s="1">
        <f>IF($A17=0,INDEX(CHROME_CHAR,1,BY$2+1),IF($A17=39,INDEX(CHROME_CHAR,2,BY$2+1),IF(AND(BY217&gt;=1,BY217&lt;=6),INDEX(ATLAS_CHAR,(BY217-1)*26+$A17-INDEX(WIN_Y,BY217)+1,BY$2-INDEX(WIN_X,BY217)+1),IF(BY217=0,IF(AND(MOD(BY$2,4)=0,MOD($A17,2)=0),"·",""),""))))</f>
        <v/>
      </c>
      <c r="BZ17" s="1">
        <f>IF($A17=0,INDEX(CHROME_CHAR,1,BZ$2+1),IF($A17=39,INDEX(CHROME_CHAR,2,BZ$2+1),IF(AND(BZ217&gt;=1,BZ217&lt;=6),INDEX(ATLAS_CHAR,(BZ217-1)*26+$A17-INDEX(WIN_Y,BZ217)+1,BZ$2-INDEX(WIN_X,BZ217)+1),IF(BZ217=0,IF(AND(MOD(BZ$2,4)=0,MOD($A17,2)=0),"·",""),""))))</f>
        <v/>
      </c>
      <c r="CA17" s="1">
        <f>IF($A17=0,INDEX(CHROME_CHAR,1,CA$2+1),IF($A17=39,INDEX(CHROME_CHAR,2,CA$2+1),IF(AND(CA217&gt;=1,CA217&lt;=6),INDEX(ATLAS_CHAR,(CA217-1)*26+$A17-INDEX(WIN_Y,CA217)+1,CA$2-INDEX(WIN_X,CA217)+1),IF(CA217=0,IF(AND(MOD(CA$2,4)=0,MOD($A17,2)=0),"·",""),""))))</f>
        <v/>
      </c>
      <c r="CB17" s="1">
        <f>IF($A17=0,INDEX(CHROME_CHAR,1,CB$2+1),IF($A17=39,INDEX(CHROME_CHAR,2,CB$2+1),IF(AND(CB217&gt;=1,CB217&lt;=6),INDEX(ATLAS_CHAR,(CB217-1)*26+$A17-INDEX(WIN_Y,CB217)+1,CB$2-INDEX(WIN_X,CB217)+1),IF(CB217=0,IF(AND(MOD(CB$2,4)=0,MOD($A17,2)=0),"·",""),""))))</f>
        <v/>
      </c>
      <c r="CC17" s="1">
        <f>IF($A17=0,INDEX(CHROME_CHAR,1,CC$2+1),IF($A17=39,INDEX(CHROME_CHAR,2,CC$2+1),IF(AND(CC217&gt;=1,CC217&lt;=6),INDEX(ATLAS_CHAR,(CC217-1)*26+$A17-INDEX(WIN_Y,CC217)+1,CC$2-INDEX(WIN_X,CC217)+1),IF(CC217=0,IF(AND(MOD(CC$2,4)=0,MOD($A17,2)=0),"·",""),""))))</f>
        <v/>
      </c>
      <c r="CD17" s="1">
        <f>IF($A17=0,INDEX(CHROME_CHAR,1,CD$2+1),IF($A17=39,INDEX(CHROME_CHAR,2,CD$2+1),IF(AND(CD217&gt;=1,CD217&lt;=6),INDEX(ATLAS_CHAR,(CD217-1)*26+$A17-INDEX(WIN_Y,CD217)+1,CD$2-INDEX(WIN_X,CD217)+1),IF(CD217=0,IF(AND(MOD(CD$2,4)=0,MOD($A17,2)=0),"·",""),""))))</f>
        <v/>
      </c>
      <c r="CE17" s="1">
        <f>IF($A17=0,INDEX(CHROME_CHAR,1,CE$2+1),IF($A17=39,INDEX(CHROME_CHAR,2,CE$2+1),IF(AND(CE217&gt;=1,CE217&lt;=6),INDEX(ATLAS_CHAR,(CE217-1)*26+$A17-INDEX(WIN_Y,CE217)+1,CE$2-INDEX(WIN_X,CE217)+1),IF(CE217=0,IF(AND(MOD(CE$2,4)=0,MOD($A17,2)=0),"·",""),""))))</f>
        <v/>
      </c>
      <c r="CF17" s="1">
        <f>IF($A17=0,INDEX(CHROME_CHAR,1,CF$2+1),IF($A17=39,INDEX(CHROME_CHAR,2,CF$2+1),IF(AND(CF217&gt;=1,CF217&lt;=6),INDEX(ATLAS_CHAR,(CF217-1)*26+$A17-INDEX(WIN_Y,CF217)+1,CF$2-INDEX(WIN_X,CF217)+1),IF(CF217=0,IF(AND(MOD(CF$2,4)=0,MOD($A17,2)=0),"·",""),""))))</f>
        <v/>
      </c>
      <c r="CG17" s="1">
        <f>IF($A17=0,INDEX(CHROME_CHAR,1,CG$2+1),IF($A17=39,INDEX(CHROME_CHAR,2,CG$2+1),IF(AND(CG217&gt;=1,CG217&lt;=6),INDEX(ATLAS_CHAR,(CG217-1)*26+$A17-INDEX(WIN_Y,CG217)+1,CG$2-INDEX(WIN_X,CG217)+1),IF(CG217=0,IF(AND(MOD(CG$2,4)=0,MOD($A17,2)=0),"·",""),""))))</f>
        <v/>
      </c>
      <c r="CH17" s="1">
        <f>IF($A17=0,INDEX(CHROME_CHAR,1,CH$2+1),IF($A17=39,INDEX(CHROME_CHAR,2,CH$2+1),IF(AND(CH217&gt;=1,CH217&lt;=6),INDEX(ATLAS_CHAR,(CH217-1)*26+$A17-INDEX(WIN_Y,CH217)+1,CH$2-INDEX(WIN_X,CH217)+1),IF(CH217=0,IF(AND(MOD(CH$2,4)=0,MOD($A17,2)=0),"·",""),""))))</f>
        <v/>
      </c>
      <c r="CI17" s="1">
        <f>IF($A17=0,INDEX(CHROME_CHAR,1,CI$2+1),IF($A17=39,INDEX(CHROME_CHAR,2,CI$2+1),IF(AND(CI217&gt;=1,CI217&lt;=6),INDEX(ATLAS_CHAR,(CI217-1)*26+$A17-INDEX(WIN_Y,CI217)+1,CI$2-INDEX(WIN_X,CI217)+1),IF(CI217=0,IF(AND(MOD(CI$2,4)=0,MOD($A17,2)=0),"·",""),""))))</f>
        <v/>
      </c>
      <c r="CJ17" s="1">
        <f>IF($A17=0,INDEX(CHROME_CHAR,1,CJ$2+1),IF($A17=39,INDEX(CHROME_CHAR,2,CJ$2+1),IF(AND(CJ217&gt;=1,CJ217&lt;=6),INDEX(ATLAS_CHAR,(CJ217-1)*26+$A17-INDEX(WIN_Y,CJ217)+1,CJ$2-INDEX(WIN_X,CJ217)+1),IF(CJ217=0,IF(AND(MOD(CJ$2,4)=0,MOD($A17,2)=0),"·",""),""))))</f>
        <v/>
      </c>
      <c r="CK17" s="1">
        <f>IF($A17=0,INDEX(CHROME_CHAR,1,CK$2+1),IF($A17=39,INDEX(CHROME_CHAR,2,CK$2+1),IF(AND(CK217&gt;=1,CK217&lt;=6),INDEX(ATLAS_CHAR,(CK217-1)*26+$A17-INDEX(WIN_Y,CK217)+1,CK$2-INDEX(WIN_X,CK217)+1),IF(CK217=0,IF(AND(MOD(CK$2,4)=0,MOD($A17,2)=0),"·",""),""))))</f>
        <v/>
      </c>
      <c r="CL17" s="1">
        <f>IF($A17=0,INDEX(CHROME_CHAR,1,CL$2+1),IF($A17=39,INDEX(CHROME_CHAR,2,CL$2+1),IF(AND(CL217&gt;=1,CL217&lt;=6),INDEX(ATLAS_CHAR,(CL217-1)*26+$A17-INDEX(WIN_Y,CL217)+1,CL$2-INDEX(WIN_X,CL217)+1),IF(CL217=0,IF(AND(MOD(CL$2,4)=0,MOD($A17,2)=0),"·",""),""))))</f>
        <v/>
      </c>
      <c r="CM17" s="1">
        <f>IF($A17=0,INDEX(CHROME_CHAR,1,CM$2+1),IF($A17=39,INDEX(CHROME_CHAR,2,CM$2+1),IF(AND(CM217&gt;=1,CM217&lt;=6),INDEX(ATLAS_CHAR,(CM217-1)*26+$A17-INDEX(WIN_Y,CM217)+1,CM$2-INDEX(WIN_X,CM217)+1),IF(CM217=0,IF(AND(MOD(CM$2,4)=0,MOD($A17,2)=0),"·",""),""))))</f>
        <v/>
      </c>
      <c r="CN17" s="1">
        <f>IF($A17=0,INDEX(CHROME_CHAR,1,CN$2+1),IF($A17=39,INDEX(CHROME_CHAR,2,CN$2+1),IF(AND(CN217&gt;=1,CN217&lt;=6),INDEX(ATLAS_CHAR,(CN217-1)*26+$A17-INDEX(WIN_Y,CN217)+1,CN$2-INDEX(WIN_X,CN217)+1),IF(CN217=0,IF(AND(MOD(CN$2,4)=0,MOD($A17,2)=0),"·",""),""))))</f>
        <v/>
      </c>
      <c r="CO17" s="1">
        <f>IF($A17=0,INDEX(CHROME_CHAR,1,CO$2+1),IF($A17=39,INDEX(CHROME_CHAR,2,CO$2+1),IF(AND(CO217&gt;=1,CO217&lt;=6),INDEX(ATLAS_CHAR,(CO217-1)*26+$A17-INDEX(WIN_Y,CO217)+1,CO$2-INDEX(WIN_X,CO217)+1),IF(CO217=0,IF(AND(MOD(CO$2,4)=0,MOD($A17,2)=0),"·",""),""))))</f>
        <v/>
      </c>
      <c r="CP17" s="1">
        <f>IF($A17=0,INDEX(CHROME_CHAR,1,CP$2+1),IF($A17=39,INDEX(CHROME_CHAR,2,CP$2+1),IF(AND(CP217&gt;=1,CP217&lt;=6),INDEX(ATLAS_CHAR,(CP217-1)*26+$A17-INDEX(WIN_Y,CP217)+1,CP$2-INDEX(WIN_X,CP217)+1),IF(CP217=0,IF(AND(MOD(CP$2,4)=0,MOD($A17,2)=0),"·",""),""))))</f>
        <v/>
      </c>
      <c r="CQ17" s="1">
        <f>IF($A17=0,INDEX(CHROME_CHAR,1,CQ$2+1),IF($A17=39,INDEX(CHROME_CHAR,2,CQ$2+1),IF(AND(CQ217&gt;=1,CQ217&lt;=6),INDEX(ATLAS_CHAR,(CQ217-1)*26+$A17-INDEX(WIN_Y,CQ217)+1,CQ$2-INDEX(WIN_X,CQ217)+1),IF(CQ217=0,IF(AND(MOD(CQ$2,4)=0,MOD($A17,2)=0),"·",""),""))))</f>
        <v/>
      </c>
      <c r="CR17" s="1">
        <f>IF($A17=0,INDEX(CHROME_CHAR,1,CR$2+1),IF($A17=39,INDEX(CHROME_CHAR,2,CR$2+1),IF(AND(CR217&gt;=1,CR217&lt;=6),INDEX(ATLAS_CHAR,(CR217-1)*26+$A17-INDEX(WIN_Y,CR217)+1,CR$2-INDEX(WIN_X,CR217)+1),IF(CR217=0,IF(AND(MOD(CR$2,4)=0,MOD($A17,2)=0),"·",""),""))))</f>
        <v/>
      </c>
      <c r="CS17" s="1">
        <f>IF($A17=0,INDEX(CHROME_CHAR,1,CS$2+1),IF($A17=39,INDEX(CHROME_CHAR,2,CS$2+1),IF(AND(CS217&gt;=1,CS217&lt;=6),INDEX(ATLAS_CHAR,(CS217-1)*26+$A17-INDEX(WIN_Y,CS217)+1,CS$2-INDEX(WIN_X,CS217)+1),IF(CS217=0,IF(AND(MOD(CS$2,4)=0,MOD($A17,2)=0),"·",""),""))))</f>
        <v/>
      </c>
      <c r="CT17" s="1">
        <f>IF($A17=0,INDEX(CHROME_CHAR,1,CT$2+1),IF($A17=39,INDEX(CHROME_CHAR,2,CT$2+1),IF(AND(CT217&gt;=1,CT217&lt;=6),INDEX(ATLAS_CHAR,(CT217-1)*26+$A17-INDEX(WIN_Y,CT217)+1,CT$2-INDEX(WIN_X,CT217)+1),IF(CT217=0,IF(AND(MOD(CT$2,4)=0,MOD($A17,2)=0),"·",""),""))))</f>
        <v/>
      </c>
      <c r="CU17" s="1">
        <f>IF($A17=0,INDEX(CHROME_CHAR,1,CU$2+1),IF($A17=39,INDEX(CHROME_CHAR,2,CU$2+1),IF(AND(CU217&gt;=1,CU217&lt;=6),INDEX(ATLAS_CHAR,(CU217-1)*26+$A17-INDEX(WIN_Y,CU217)+1,CU$2-INDEX(WIN_X,CU217)+1),IF(CU217=0,IF(AND(MOD(CU$2,4)=0,MOD($A17,2)=0),"·",""),""))))</f>
        <v/>
      </c>
      <c r="CV17" s="1">
        <f>IF($A17=0,INDEX(CHROME_CHAR,1,CV$2+1),IF($A17=39,INDEX(CHROME_CHAR,2,CV$2+1),IF(AND(CV217&gt;=1,CV217&lt;=6),INDEX(ATLAS_CHAR,(CV217-1)*26+$A17-INDEX(WIN_Y,CV217)+1,CV$2-INDEX(WIN_X,CV217)+1),IF(CV217=0,IF(AND(MOD(CV$2,4)=0,MOD($A17,2)=0),"·",""),""))))</f>
        <v/>
      </c>
      <c r="CW17" s="1">
        <f>IF($A17=0,INDEX(CHROME_CHAR,1,CW$2+1),IF($A17=39,INDEX(CHROME_CHAR,2,CW$2+1),IF(AND(CW217&gt;=1,CW217&lt;=6),INDEX(ATLAS_CHAR,(CW217-1)*26+$A17-INDEX(WIN_Y,CW217)+1,CW$2-INDEX(WIN_X,CW217)+1),IF(CW217=0,IF(AND(MOD(CW$2,4)=0,MOD($A17,2)=0),"·",""),""))))</f>
        <v/>
      </c>
      <c r="CX17" s="1">
        <f>IF($A17=0,INDEX(CHROME_CHAR,1,CX$2+1),IF($A17=39,INDEX(CHROME_CHAR,2,CX$2+1),IF(AND(CX217&gt;=1,CX217&lt;=6),INDEX(ATLAS_CHAR,(CX217-1)*26+$A17-INDEX(WIN_Y,CX217)+1,CX$2-INDEX(WIN_X,CX217)+1),IF(CX217=0,IF(AND(MOD(CX$2,4)=0,MOD($A17,2)=0),"·",""),""))))</f>
        <v/>
      </c>
      <c r="CY17" s="1">
        <f>IF($A17=0,INDEX(CHROME_CHAR,1,CY$2+1),IF($A17=39,INDEX(CHROME_CHAR,2,CY$2+1),IF(AND(CY217&gt;=1,CY217&lt;=6),INDEX(ATLAS_CHAR,(CY217-1)*26+$A17-INDEX(WIN_Y,CY217)+1,CY$2-INDEX(WIN_X,CY217)+1),IF(CY217=0,IF(AND(MOD(CY$2,4)=0,MOD($A17,2)=0),"·",""),""))))</f>
        <v/>
      </c>
      <c r="CZ17" s="1">
        <f>IF($A17=0,INDEX(CHROME_CHAR,1,CZ$2+1),IF($A17=39,INDEX(CHROME_CHAR,2,CZ$2+1),IF(AND(CZ217&gt;=1,CZ217&lt;=6),INDEX(ATLAS_CHAR,(CZ217-1)*26+$A17-INDEX(WIN_Y,CZ217)+1,CZ$2-INDEX(WIN_X,CZ217)+1),IF(CZ217=0,IF(AND(MOD(CZ$2,4)=0,MOD($A17,2)=0),"·",""),""))))</f>
        <v/>
      </c>
      <c r="DA17" s="1">
        <f>IF($A17=0,INDEX(CHROME_CHAR,1,DA$2+1),IF($A17=39,INDEX(CHROME_CHAR,2,DA$2+1),IF(AND(DA217&gt;=1,DA217&lt;=6),INDEX(ATLAS_CHAR,(DA217-1)*26+$A17-INDEX(WIN_Y,DA217)+1,DA$2-INDEX(WIN_X,DA217)+1),IF(DA217=0,IF(AND(MOD(DA$2,4)=0,MOD($A17,2)=0),"·",""),""))))</f>
        <v/>
      </c>
      <c r="DB17" s="1">
        <f>IF($A17=0,INDEX(CHROME_CHAR,1,DB$2+1),IF($A17=39,INDEX(CHROME_CHAR,2,DB$2+1),IF(AND(DB217&gt;=1,DB217&lt;=6),INDEX(ATLAS_CHAR,(DB217-1)*26+$A17-INDEX(WIN_Y,DB217)+1,DB$2-INDEX(WIN_X,DB217)+1),IF(DB217=0,IF(AND(MOD(DB$2,4)=0,MOD($A17,2)=0),"·",""),""))))</f>
        <v/>
      </c>
      <c r="DC17" s="1">
        <f>IF($A17=0,INDEX(CHROME_CHAR,1,DC$2+1),IF($A17=39,INDEX(CHROME_CHAR,2,DC$2+1),IF(AND(DC217&gt;=1,DC217&lt;=6),INDEX(ATLAS_CHAR,(DC217-1)*26+$A17-INDEX(WIN_Y,DC217)+1,DC$2-INDEX(WIN_X,DC217)+1),IF(DC217=0,IF(AND(MOD(DC$2,4)=0,MOD($A17,2)=0),"·",""),""))))</f>
        <v/>
      </c>
      <c r="DD17" s="1">
        <f>IF($A17=0,INDEX(CHROME_CHAR,1,DD$2+1),IF($A17=39,INDEX(CHROME_CHAR,2,DD$2+1),IF(AND(DD217&gt;=1,DD217&lt;=6),INDEX(ATLAS_CHAR,(DD217-1)*26+$A17-INDEX(WIN_Y,DD217)+1,DD$2-INDEX(WIN_X,DD217)+1),IF(DD217=0,IF(AND(MOD(DD$2,4)=0,MOD($A17,2)=0),"·",""),""))))</f>
        <v/>
      </c>
      <c r="DE17" s="1">
        <f>IF($A17=0,INDEX(CHROME_CHAR,1,DE$2+1),IF($A17=39,INDEX(CHROME_CHAR,2,DE$2+1),IF(AND(DE217&gt;=1,DE217&lt;=6),INDEX(ATLAS_CHAR,(DE217-1)*26+$A17-INDEX(WIN_Y,DE217)+1,DE$2-INDEX(WIN_X,DE217)+1),IF(DE217=0,IF(AND(MOD(DE$2,4)=0,MOD($A17,2)=0),"·",""),""))))</f>
        <v/>
      </c>
      <c r="DF17" s="1">
        <f>IF($A17=0,INDEX(CHROME_CHAR,1,DF$2+1),IF($A17=39,INDEX(CHROME_CHAR,2,DF$2+1),IF(AND(DF217&gt;=1,DF217&lt;=6),INDEX(ATLAS_CHAR,(DF217-1)*26+$A17-INDEX(WIN_Y,DF217)+1,DF$2-INDEX(WIN_X,DF217)+1),IF(DF217=0,IF(AND(MOD(DF$2,4)=0,MOD($A17,2)=0),"·",""),""))))</f>
        <v/>
      </c>
      <c r="DG17" s="1">
        <f>IF($A17=0,INDEX(CHROME_CHAR,1,DG$2+1),IF($A17=39,INDEX(CHROME_CHAR,2,DG$2+1),IF(AND(DG217&gt;=1,DG217&lt;=6),INDEX(ATLAS_CHAR,(DG217-1)*26+$A17-INDEX(WIN_Y,DG217)+1,DG$2-INDEX(WIN_X,DG217)+1),IF(DG217=0,IF(AND(MOD(DG$2,4)=0,MOD($A17,2)=0),"·",""),""))))</f>
        <v/>
      </c>
      <c r="DH17" s="1">
        <f>IF($A17=0,INDEX(CHROME_CHAR,1,DH$2+1),IF($A17=39,INDEX(CHROME_CHAR,2,DH$2+1),IF(AND(DH217&gt;=1,DH217&lt;=6),INDEX(ATLAS_CHAR,(DH217-1)*26+$A17-INDEX(WIN_Y,DH217)+1,DH$2-INDEX(WIN_X,DH217)+1),IF(DH217=0,IF(AND(MOD(DH$2,4)=0,MOD($A17,2)=0),"·",""),""))))</f>
        <v/>
      </c>
      <c r="DI17" s="1">
        <f>IF($A17=0,INDEX(CHROME_CHAR,1,DI$2+1),IF($A17=39,INDEX(CHROME_CHAR,2,DI$2+1),IF(AND(DI217&gt;=1,DI217&lt;=6),INDEX(ATLAS_CHAR,(DI217-1)*26+$A17-INDEX(WIN_Y,DI217)+1,DI$2-INDEX(WIN_X,DI217)+1),IF(DI217=0,IF(AND(MOD(DI$2,4)=0,MOD($A17,2)=0),"·",""),""))))</f>
        <v/>
      </c>
      <c r="DJ17" s="1">
        <f>IF($A17=0,INDEX(CHROME_CHAR,1,DJ$2+1),IF($A17=39,INDEX(CHROME_CHAR,2,DJ$2+1),IF(AND(DJ217&gt;=1,DJ217&lt;=6),INDEX(ATLAS_CHAR,(DJ217-1)*26+$A17-INDEX(WIN_Y,DJ217)+1,DJ$2-INDEX(WIN_X,DJ217)+1),IF(DJ217=0,IF(AND(MOD(DJ$2,4)=0,MOD($A17,2)=0),"·",""),""))))</f>
        <v/>
      </c>
      <c r="DK17" s="1">
        <f>IF($A17=0,INDEX(CHROME_CHAR,1,DK$2+1),IF($A17=39,INDEX(CHROME_CHAR,2,DK$2+1),IF(AND(DK217&gt;=1,DK217&lt;=6),INDEX(ATLAS_CHAR,(DK217-1)*26+$A17-INDEX(WIN_Y,DK217)+1,DK$2-INDEX(WIN_X,DK217)+1),IF(DK217=0,IF(AND(MOD(DK$2,4)=0,MOD($A17,2)=0),"·",""),""))))</f>
        <v/>
      </c>
      <c r="DL17" s="1">
        <f>IF($A17=0,INDEX(CHROME_CHAR,1,DL$2+1),IF($A17=39,INDEX(CHROME_CHAR,2,DL$2+1),IF(AND(DL217&gt;=1,DL217&lt;=6),INDEX(ATLAS_CHAR,(DL217-1)*26+$A17-INDEX(WIN_Y,DL217)+1,DL$2-INDEX(WIN_X,DL217)+1),IF(DL217=0,IF(AND(MOD(DL$2,4)=0,MOD($A17,2)=0),"·",""),""))))</f>
        <v/>
      </c>
      <c r="DM17" s="1">
        <f>IF($A17=0,INDEX(CHROME_CHAR,1,DM$2+1),IF($A17=39,INDEX(CHROME_CHAR,2,DM$2+1),IF(AND(DM217&gt;=1,DM217&lt;=6),INDEX(ATLAS_CHAR,(DM217-1)*26+$A17-INDEX(WIN_Y,DM217)+1,DM$2-INDEX(WIN_X,DM217)+1),IF(DM217=0,IF(AND(MOD(DM$2,4)=0,MOD($A17,2)=0),"·",""),""))))</f>
        <v/>
      </c>
      <c r="DN17" s="1">
        <f>IF($A17=0,INDEX(CHROME_CHAR,1,DN$2+1),IF($A17=39,INDEX(CHROME_CHAR,2,DN$2+1),IF(AND(DN217&gt;=1,DN217&lt;=6),INDEX(ATLAS_CHAR,(DN217-1)*26+$A17-INDEX(WIN_Y,DN217)+1,DN$2-INDEX(WIN_X,DN217)+1),IF(DN217=0,IF(AND(MOD(DN$2,4)=0,MOD($A17,2)=0),"·",""),""))))</f>
        <v/>
      </c>
      <c r="DO17" s="1">
        <f>IF($A17=0,INDEX(CHROME_CHAR,1,DO$2+1),IF($A17=39,INDEX(CHROME_CHAR,2,DO$2+1),IF(AND(DO217&gt;=1,DO217&lt;=6),INDEX(ATLAS_CHAR,(DO217-1)*26+$A17-INDEX(WIN_Y,DO217)+1,DO$2-INDEX(WIN_X,DO217)+1),IF(DO217=0,IF(AND(MOD(DO$2,4)=0,MOD($A17,2)=0),"·",""),""))))</f>
        <v/>
      </c>
    </row>
    <row r="18" ht="12.75" customHeight="1">
      <c r="A18" t="n">
        <v>15</v>
      </c>
      <c r="B18" s="1">
        <f>IF($A18=0,INDEX(CHROME_CHAR,1,B$2+1),IF($A18=39,INDEX(CHROME_CHAR,2,B$2+1),IF(AND(B218&gt;=1,B218&lt;=6),INDEX(ATLAS_CHAR,(B218-1)*26+$A18-INDEX(WIN_Y,B218)+1,B$2-INDEX(WIN_X,B218)+1),IF(B218=0,IF(AND(MOD(B$2,4)=0,MOD($A18,2)=0),"·",""),""))))</f>
        <v/>
      </c>
      <c r="C18" s="1">
        <f>IF($A18=0,INDEX(CHROME_CHAR,1,C$2+1),IF($A18=39,INDEX(CHROME_CHAR,2,C$2+1),IF(AND(C218&gt;=1,C218&lt;=6),INDEX(ATLAS_CHAR,(C218-1)*26+$A18-INDEX(WIN_Y,C218)+1,C$2-INDEX(WIN_X,C218)+1),IF(C218=0,IF(AND(MOD(C$2,4)=0,MOD($A18,2)=0),"·",""),""))))</f>
        <v/>
      </c>
      <c r="D18" s="1">
        <f>IF($A18=0,INDEX(CHROME_CHAR,1,D$2+1),IF($A18=39,INDEX(CHROME_CHAR,2,D$2+1),IF(AND(D218&gt;=1,D218&lt;=6),INDEX(ATLAS_CHAR,(D218-1)*26+$A18-INDEX(WIN_Y,D218)+1,D$2-INDEX(WIN_X,D218)+1),IF(D218=0,IF(AND(MOD(D$2,4)=0,MOD($A18,2)=0),"·",""),""))))</f>
        <v/>
      </c>
      <c r="E18" s="1">
        <f>IF($A18=0,INDEX(CHROME_CHAR,1,E$2+1),IF($A18=39,INDEX(CHROME_CHAR,2,E$2+1),IF(AND(E218&gt;=1,E218&lt;=6),INDEX(ATLAS_CHAR,(E218-1)*26+$A18-INDEX(WIN_Y,E218)+1,E$2-INDEX(WIN_X,E218)+1),IF(E218=0,IF(AND(MOD(E$2,4)=0,MOD($A18,2)=0),"·",""),""))))</f>
        <v/>
      </c>
      <c r="F18" s="1">
        <f>IF($A18=0,INDEX(CHROME_CHAR,1,F$2+1),IF($A18=39,INDEX(CHROME_CHAR,2,F$2+1),IF(AND(F218&gt;=1,F218&lt;=6),INDEX(ATLAS_CHAR,(F218-1)*26+$A18-INDEX(WIN_Y,F218)+1,F$2-INDEX(WIN_X,F218)+1),IF(F218=0,IF(AND(MOD(F$2,4)=0,MOD($A18,2)=0),"·",""),""))))</f>
        <v/>
      </c>
      <c r="G18" s="1">
        <f>IF($A18=0,INDEX(CHROME_CHAR,1,G$2+1),IF($A18=39,INDEX(CHROME_CHAR,2,G$2+1),IF(AND(G218&gt;=1,G218&lt;=6),INDEX(ATLAS_CHAR,(G218-1)*26+$A18-INDEX(WIN_Y,G218)+1,G$2-INDEX(WIN_X,G218)+1),IF(G218=0,IF(AND(MOD(G$2,4)=0,MOD($A18,2)=0),"·",""),""))))</f>
        <v/>
      </c>
      <c r="H18" s="1">
        <f>IF($A18=0,INDEX(CHROME_CHAR,1,H$2+1),IF($A18=39,INDEX(CHROME_CHAR,2,H$2+1),IF(AND(H218&gt;=1,H218&lt;=6),INDEX(ATLAS_CHAR,(H218-1)*26+$A18-INDEX(WIN_Y,H218)+1,H$2-INDEX(WIN_X,H218)+1),IF(H218=0,IF(AND(MOD(H$2,4)=0,MOD($A18,2)=0),"·",""),""))))</f>
        <v/>
      </c>
      <c r="I18" s="1">
        <f>IF($A18=0,INDEX(CHROME_CHAR,1,I$2+1),IF($A18=39,INDEX(CHROME_CHAR,2,I$2+1),IF(AND(I218&gt;=1,I218&lt;=6),INDEX(ATLAS_CHAR,(I218-1)*26+$A18-INDEX(WIN_Y,I218)+1,I$2-INDEX(WIN_X,I218)+1),IF(I218=0,IF(AND(MOD(I$2,4)=0,MOD($A18,2)=0),"·",""),""))))</f>
        <v/>
      </c>
      <c r="J18" s="1">
        <f>IF($A18=0,INDEX(CHROME_CHAR,1,J$2+1),IF($A18=39,INDEX(CHROME_CHAR,2,J$2+1),IF(AND(J218&gt;=1,J218&lt;=6),INDEX(ATLAS_CHAR,(J218-1)*26+$A18-INDEX(WIN_Y,J218)+1,J$2-INDEX(WIN_X,J218)+1),IF(J218=0,IF(AND(MOD(J$2,4)=0,MOD($A18,2)=0),"·",""),""))))</f>
        <v/>
      </c>
      <c r="K18" s="1">
        <f>IF($A18=0,INDEX(CHROME_CHAR,1,K$2+1),IF($A18=39,INDEX(CHROME_CHAR,2,K$2+1),IF(AND(K218&gt;=1,K218&lt;=6),INDEX(ATLAS_CHAR,(K218-1)*26+$A18-INDEX(WIN_Y,K218)+1,K$2-INDEX(WIN_X,K218)+1),IF(K218=0,IF(AND(MOD(K$2,4)=0,MOD($A18,2)=0),"·",""),""))))</f>
        <v/>
      </c>
      <c r="L18" s="1">
        <f>IF($A18=0,INDEX(CHROME_CHAR,1,L$2+1),IF($A18=39,INDEX(CHROME_CHAR,2,L$2+1),IF(AND(L218&gt;=1,L218&lt;=6),INDEX(ATLAS_CHAR,(L218-1)*26+$A18-INDEX(WIN_Y,L218)+1,L$2-INDEX(WIN_X,L218)+1),IF(L218=0,IF(AND(MOD(L$2,4)=0,MOD($A18,2)=0),"·",""),""))))</f>
        <v/>
      </c>
      <c r="M18" s="1">
        <f>IF($A18=0,INDEX(CHROME_CHAR,1,M$2+1),IF($A18=39,INDEX(CHROME_CHAR,2,M$2+1),IF(AND(M218&gt;=1,M218&lt;=6),INDEX(ATLAS_CHAR,(M218-1)*26+$A18-INDEX(WIN_Y,M218)+1,M$2-INDEX(WIN_X,M218)+1),IF(M218=0,IF(AND(MOD(M$2,4)=0,MOD($A18,2)=0),"·",""),""))))</f>
        <v/>
      </c>
      <c r="N18" s="1">
        <f>IF($A18=0,INDEX(CHROME_CHAR,1,N$2+1),IF($A18=39,INDEX(CHROME_CHAR,2,N$2+1),IF(AND(N218&gt;=1,N218&lt;=6),INDEX(ATLAS_CHAR,(N218-1)*26+$A18-INDEX(WIN_Y,N218)+1,N$2-INDEX(WIN_X,N218)+1),IF(N218=0,IF(AND(MOD(N$2,4)=0,MOD($A18,2)=0),"·",""),""))))</f>
        <v/>
      </c>
      <c r="O18" s="1">
        <f>IF($A18=0,INDEX(CHROME_CHAR,1,O$2+1),IF($A18=39,INDEX(CHROME_CHAR,2,O$2+1),IF(AND(O218&gt;=1,O218&lt;=6),INDEX(ATLAS_CHAR,(O218-1)*26+$A18-INDEX(WIN_Y,O218)+1,O$2-INDEX(WIN_X,O218)+1),IF(O218=0,IF(AND(MOD(O$2,4)=0,MOD($A18,2)=0),"·",""),""))))</f>
        <v/>
      </c>
      <c r="P18" s="1">
        <f>IF($A18=0,INDEX(CHROME_CHAR,1,P$2+1),IF($A18=39,INDEX(CHROME_CHAR,2,P$2+1),IF(AND(P218&gt;=1,P218&lt;=6),INDEX(ATLAS_CHAR,(P218-1)*26+$A18-INDEX(WIN_Y,P218)+1,P$2-INDEX(WIN_X,P218)+1),IF(P218=0,IF(AND(MOD(P$2,4)=0,MOD($A18,2)=0),"·",""),""))))</f>
        <v/>
      </c>
      <c r="Q18" s="1">
        <f>IF($A18=0,INDEX(CHROME_CHAR,1,Q$2+1),IF($A18=39,INDEX(CHROME_CHAR,2,Q$2+1),IF(AND(Q218&gt;=1,Q218&lt;=6),INDEX(ATLAS_CHAR,(Q218-1)*26+$A18-INDEX(WIN_Y,Q218)+1,Q$2-INDEX(WIN_X,Q218)+1),IF(Q218=0,IF(AND(MOD(Q$2,4)=0,MOD($A18,2)=0),"·",""),""))))</f>
        <v/>
      </c>
      <c r="R18" s="1">
        <f>IF($A18=0,INDEX(CHROME_CHAR,1,R$2+1),IF($A18=39,INDEX(CHROME_CHAR,2,R$2+1),IF(AND(R218&gt;=1,R218&lt;=6),INDEX(ATLAS_CHAR,(R218-1)*26+$A18-INDEX(WIN_Y,R218)+1,R$2-INDEX(WIN_X,R218)+1),IF(R218=0,IF(AND(MOD(R$2,4)=0,MOD($A18,2)=0),"·",""),""))))</f>
        <v/>
      </c>
      <c r="S18" s="1">
        <f>IF($A18=0,INDEX(CHROME_CHAR,1,S$2+1),IF($A18=39,INDEX(CHROME_CHAR,2,S$2+1),IF(AND(S218&gt;=1,S218&lt;=6),INDEX(ATLAS_CHAR,(S218-1)*26+$A18-INDEX(WIN_Y,S218)+1,S$2-INDEX(WIN_X,S218)+1),IF(S218=0,IF(AND(MOD(S$2,4)=0,MOD($A18,2)=0),"·",""),""))))</f>
        <v/>
      </c>
      <c r="T18" s="1">
        <f>IF($A18=0,INDEX(CHROME_CHAR,1,T$2+1),IF($A18=39,INDEX(CHROME_CHAR,2,T$2+1),IF(AND(T218&gt;=1,T218&lt;=6),INDEX(ATLAS_CHAR,(T218-1)*26+$A18-INDEX(WIN_Y,T218)+1,T$2-INDEX(WIN_X,T218)+1),IF(T218=0,IF(AND(MOD(T$2,4)=0,MOD($A18,2)=0),"·",""),""))))</f>
        <v/>
      </c>
      <c r="U18" s="1">
        <f>IF($A18=0,INDEX(CHROME_CHAR,1,U$2+1),IF($A18=39,INDEX(CHROME_CHAR,2,U$2+1),IF(AND(U218&gt;=1,U218&lt;=6),INDEX(ATLAS_CHAR,(U218-1)*26+$A18-INDEX(WIN_Y,U218)+1,U$2-INDEX(WIN_X,U218)+1),IF(U218=0,IF(AND(MOD(U$2,4)=0,MOD($A18,2)=0),"·",""),""))))</f>
        <v/>
      </c>
      <c r="V18" s="1">
        <f>IF($A18=0,INDEX(CHROME_CHAR,1,V$2+1),IF($A18=39,INDEX(CHROME_CHAR,2,V$2+1),IF(AND(V218&gt;=1,V218&lt;=6),INDEX(ATLAS_CHAR,(V218-1)*26+$A18-INDEX(WIN_Y,V218)+1,V$2-INDEX(WIN_X,V218)+1),IF(V218=0,IF(AND(MOD(V$2,4)=0,MOD($A18,2)=0),"·",""),""))))</f>
        <v/>
      </c>
      <c r="W18" s="1">
        <f>IF($A18=0,INDEX(CHROME_CHAR,1,W$2+1),IF($A18=39,INDEX(CHROME_CHAR,2,W$2+1),IF(AND(W218&gt;=1,W218&lt;=6),INDEX(ATLAS_CHAR,(W218-1)*26+$A18-INDEX(WIN_Y,W218)+1,W$2-INDEX(WIN_X,W218)+1),IF(W218=0,IF(AND(MOD(W$2,4)=0,MOD($A18,2)=0),"·",""),""))))</f>
        <v/>
      </c>
      <c r="X18" s="1">
        <f>IF($A18=0,INDEX(CHROME_CHAR,1,X$2+1),IF($A18=39,INDEX(CHROME_CHAR,2,X$2+1),IF(AND(X218&gt;=1,X218&lt;=6),INDEX(ATLAS_CHAR,(X218-1)*26+$A18-INDEX(WIN_Y,X218)+1,X$2-INDEX(WIN_X,X218)+1),IF(X218=0,IF(AND(MOD(X$2,4)=0,MOD($A18,2)=0),"·",""),""))))</f>
        <v/>
      </c>
      <c r="Y18" s="1">
        <f>IF($A18=0,INDEX(CHROME_CHAR,1,Y$2+1),IF($A18=39,INDEX(CHROME_CHAR,2,Y$2+1),IF(AND(Y218&gt;=1,Y218&lt;=6),INDEX(ATLAS_CHAR,(Y218-1)*26+$A18-INDEX(WIN_Y,Y218)+1,Y$2-INDEX(WIN_X,Y218)+1),IF(Y218=0,IF(AND(MOD(Y$2,4)=0,MOD($A18,2)=0),"·",""),""))))</f>
        <v/>
      </c>
      <c r="Z18" s="1">
        <f>IF($A18=0,INDEX(CHROME_CHAR,1,Z$2+1),IF($A18=39,INDEX(CHROME_CHAR,2,Z$2+1),IF(AND(Z218&gt;=1,Z218&lt;=6),INDEX(ATLAS_CHAR,(Z218-1)*26+$A18-INDEX(WIN_Y,Z218)+1,Z$2-INDEX(WIN_X,Z218)+1),IF(Z218=0,IF(AND(MOD(Z$2,4)=0,MOD($A18,2)=0),"·",""),""))))</f>
        <v/>
      </c>
      <c r="AA18" s="1">
        <f>IF($A18=0,INDEX(CHROME_CHAR,1,AA$2+1),IF($A18=39,INDEX(CHROME_CHAR,2,AA$2+1),IF(AND(AA218&gt;=1,AA218&lt;=6),INDEX(ATLAS_CHAR,(AA218-1)*26+$A18-INDEX(WIN_Y,AA218)+1,AA$2-INDEX(WIN_X,AA218)+1),IF(AA218=0,IF(AND(MOD(AA$2,4)=0,MOD($A18,2)=0),"·",""),""))))</f>
        <v/>
      </c>
      <c r="AB18" s="1">
        <f>IF($A18=0,INDEX(CHROME_CHAR,1,AB$2+1),IF($A18=39,INDEX(CHROME_CHAR,2,AB$2+1),IF(AND(AB218&gt;=1,AB218&lt;=6),INDEX(ATLAS_CHAR,(AB218-1)*26+$A18-INDEX(WIN_Y,AB218)+1,AB$2-INDEX(WIN_X,AB218)+1),IF(AB218=0,IF(AND(MOD(AB$2,4)=0,MOD($A18,2)=0),"·",""),""))))</f>
        <v/>
      </c>
      <c r="AC18" s="1">
        <f>IF($A18=0,INDEX(CHROME_CHAR,1,AC$2+1),IF($A18=39,INDEX(CHROME_CHAR,2,AC$2+1),IF(AND(AC218&gt;=1,AC218&lt;=6),INDEX(ATLAS_CHAR,(AC218-1)*26+$A18-INDEX(WIN_Y,AC218)+1,AC$2-INDEX(WIN_X,AC218)+1),IF(AC218=0,IF(AND(MOD(AC$2,4)=0,MOD($A18,2)=0),"·",""),""))))</f>
        <v/>
      </c>
      <c r="AD18" s="1">
        <f>IF($A18=0,INDEX(CHROME_CHAR,1,AD$2+1),IF($A18=39,INDEX(CHROME_CHAR,2,AD$2+1),IF(AND(AD218&gt;=1,AD218&lt;=6),INDEX(ATLAS_CHAR,(AD218-1)*26+$A18-INDEX(WIN_Y,AD218)+1,AD$2-INDEX(WIN_X,AD218)+1),IF(AD218=0,IF(AND(MOD(AD$2,4)=0,MOD($A18,2)=0),"·",""),""))))</f>
        <v/>
      </c>
      <c r="AE18" s="1">
        <f>IF($A18=0,INDEX(CHROME_CHAR,1,AE$2+1),IF($A18=39,INDEX(CHROME_CHAR,2,AE$2+1),IF(AND(AE218&gt;=1,AE218&lt;=6),INDEX(ATLAS_CHAR,(AE218-1)*26+$A18-INDEX(WIN_Y,AE218)+1,AE$2-INDEX(WIN_X,AE218)+1),IF(AE218=0,IF(AND(MOD(AE$2,4)=0,MOD($A18,2)=0),"·",""),""))))</f>
        <v/>
      </c>
      <c r="AF18" s="1">
        <f>IF($A18=0,INDEX(CHROME_CHAR,1,AF$2+1),IF($A18=39,INDEX(CHROME_CHAR,2,AF$2+1),IF(AND(AF218&gt;=1,AF218&lt;=6),INDEX(ATLAS_CHAR,(AF218-1)*26+$A18-INDEX(WIN_Y,AF218)+1,AF$2-INDEX(WIN_X,AF218)+1),IF(AF218=0,IF(AND(MOD(AF$2,4)=0,MOD($A18,2)=0),"·",""),""))))</f>
        <v/>
      </c>
      <c r="AG18" s="1">
        <f>IF($A18=0,INDEX(CHROME_CHAR,1,AG$2+1),IF($A18=39,INDEX(CHROME_CHAR,2,AG$2+1),IF(AND(AG218&gt;=1,AG218&lt;=6),INDEX(ATLAS_CHAR,(AG218-1)*26+$A18-INDEX(WIN_Y,AG218)+1,AG$2-INDEX(WIN_X,AG218)+1),IF(AG218=0,IF(AND(MOD(AG$2,4)=0,MOD($A18,2)=0),"·",""),""))))</f>
        <v/>
      </c>
      <c r="AH18" s="1">
        <f>IF($A18=0,INDEX(CHROME_CHAR,1,AH$2+1),IF($A18=39,INDEX(CHROME_CHAR,2,AH$2+1),IF(AND(AH218&gt;=1,AH218&lt;=6),INDEX(ATLAS_CHAR,(AH218-1)*26+$A18-INDEX(WIN_Y,AH218)+1,AH$2-INDEX(WIN_X,AH218)+1),IF(AH218=0,IF(AND(MOD(AH$2,4)=0,MOD($A18,2)=0),"·",""),""))))</f>
        <v/>
      </c>
      <c r="AI18" s="1">
        <f>IF($A18=0,INDEX(CHROME_CHAR,1,AI$2+1),IF($A18=39,INDEX(CHROME_CHAR,2,AI$2+1),IF(AND(AI218&gt;=1,AI218&lt;=6),INDEX(ATLAS_CHAR,(AI218-1)*26+$A18-INDEX(WIN_Y,AI218)+1,AI$2-INDEX(WIN_X,AI218)+1),IF(AI218=0,IF(AND(MOD(AI$2,4)=0,MOD($A18,2)=0),"·",""),""))))</f>
        <v/>
      </c>
      <c r="AJ18" s="1">
        <f>IF($A18=0,INDEX(CHROME_CHAR,1,AJ$2+1),IF($A18=39,INDEX(CHROME_CHAR,2,AJ$2+1),IF(AND(AJ218&gt;=1,AJ218&lt;=6),INDEX(ATLAS_CHAR,(AJ218-1)*26+$A18-INDEX(WIN_Y,AJ218)+1,AJ$2-INDEX(WIN_X,AJ218)+1),IF(AJ218=0,IF(AND(MOD(AJ$2,4)=0,MOD($A18,2)=0),"·",""),""))))</f>
        <v/>
      </c>
      <c r="AK18" s="1">
        <f>IF($A18=0,INDEX(CHROME_CHAR,1,AK$2+1),IF($A18=39,INDEX(CHROME_CHAR,2,AK$2+1),IF(AND(AK218&gt;=1,AK218&lt;=6),INDEX(ATLAS_CHAR,(AK218-1)*26+$A18-INDEX(WIN_Y,AK218)+1,AK$2-INDEX(WIN_X,AK218)+1),IF(AK218=0,IF(AND(MOD(AK$2,4)=0,MOD($A18,2)=0),"·",""),""))))</f>
        <v/>
      </c>
      <c r="AL18" s="1">
        <f>IF($A18=0,INDEX(CHROME_CHAR,1,AL$2+1),IF($A18=39,INDEX(CHROME_CHAR,2,AL$2+1),IF(AND(AL218&gt;=1,AL218&lt;=6),INDEX(ATLAS_CHAR,(AL218-1)*26+$A18-INDEX(WIN_Y,AL218)+1,AL$2-INDEX(WIN_X,AL218)+1),IF(AL218=0,IF(AND(MOD(AL$2,4)=0,MOD($A18,2)=0),"·",""),""))))</f>
        <v/>
      </c>
      <c r="AM18" s="1">
        <f>IF($A18=0,INDEX(CHROME_CHAR,1,AM$2+1),IF($A18=39,INDEX(CHROME_CHAR,2,AM$2+1),IF(AND(AM218&gt;=1,AM218&lt;=6),INDEX(ATLAS_CHAR,(AM218-1)*26+$A18-INDEX(WIN_Y,AM218)+1,AM$2-INDEX(WIN_X,AM218)+1),IF(AM218=0,IF(AND(MOD(AM$2,4)=0,MOD($A18,2)=0),"·",""),""))))</f>
        <v/>
      </c>
      <c r="AN18" s="1">
        <f>IF($A18=0,INDEX(CHROME_CHAR,1,AN$2+1),IF($A18=39,INDEX(CHROME_CHAR,2,AN$2+1),IF(AND(AN218&gt;=1,AN218&lt;=6),INDEX(ATLAS_CHAR,(AN218-1)*26+$A18-INDEX(WIN_Y,AN218)+1,AN$2-INDEX(WIN_X,AN218)+1),IF(AN218=0,IF(AND(MOD(AN$2,4)=0,MOD($A18,2)=0),"·",""),""))))</f>
        <v/>
      </c>
      <c r="AO18" s="1">
        <f>IF($A18=0,INDEX(CHROME_CHAR,1,AO$2+1),IF($A18=39,INDEX(CHROME_CHAR,2,AO$2+1),IF(AND(AO218&gt;=1,AO218&lt;=6),INDEX(ATLAS_CHAR,(AO218-1)*26+$A18-INDEX(WIN_Y,AO218)+1,AO$2-INDEX(WIN_X,AO218)+1),IF(AO218=0,IF(AND(MOD(AO$2,4)=0,MOD($A18,2)=0),"·",""),""))))</f>
        <v/>
      </c>
      <c r="AP18" s="1">
        <f>IF($A18=0,INDEX(CHROME_CHAR,1,AP$2+1),IF($A18=39,INDEX(CHROME_CHAR,2,AP$2+1),IF(AND(AP218&gt;=1,AP218&lt;=6),INDEX(ATLAS_CHAR,(AP218-1)*26+$A18-INDEX(WIN_Y,AP218)+1,AP$2-INDEX(WIN_X,AP218)+1),IF(AP218=0,IF(AND(MOD(AP$2,4)=0,MOD($A18,2)=0),"·",""),""))))</f>
        <v/>
      </c>
      <c r="AQ18" s="1">
        <f>IF($A18=0,INDEX(CHROME_CHAR,1,AQ$2+1),IF($A18=39,INDEX(CHROME_CHAR,2,AQ$2+1),IF(AND(AQ218&gt;=1,AQ218&lt;=6),INDEX(ATLAS_CHAR,(AQ218-1)*26+$A18-INDEX(WIN_Y,AQ218)+1,AQ$2-INDEX(WIN_X,AQ218)+1),IF(AQ218=0,IF(AND(MOD(AQ$2,4)=0,MOD($A18,2)=0),"·",""),""))))</f>
        <v/>
      </c>
      <c r="AR18" s="1">
        <f>IF($A18=0,INDEX(CHROME_CHAR,1,AR$2+1),IF($A18=39,INDEX(CHROME_CHAR,2,AR$2+1),IF(AND(AR218&gt;=1,AR218&lt;=6),INDEX(ATLAS_CHAR,(AR218-1)*26+$A18-INDEX(WIN_Y,AR218)+1,AR$2-INDEX(WIN_X,AR218)+1),IF(AR218=0,IF(AND(MOD(AR$2,4)=0,MOD($A18,2)=0),"·",""),""))))</f>
        <v/>
      </c>
      <c r="AS18" s="1">
        <f>IF($A18=0,INDEX(CHROME_CHAR,1,AS$2+1),IF($A18=39,INDEX(CHROME_CHAR,2,AS$2+1),IF(AND(AS218&gt;=1,AS218&lt;=6),INDEX(ATLAS_CHAR,(AS218-1)*26+$A18-INDEX(WIN_Y,AS218)+1,AS$2-INDEX(WIN_X,AS218)+1),IF(AS218=0,IF(AND(MOD(AS$2,4)=0,MOD($A18,2)=0),"·",""),""))))</f>
        <v/>
      </c>
      <c r="AT18" s="1">
        <f>IF($A18=0,INDEX(CHROME_CHAR,1,AT$2+1),IF($A18=39,INDEX(CHROME_CHAR,2,AT$2+1),IF(AND(AT218&gt;=1,AT218&lt;=6),INDEX(ATLAS_CHAR,(AT218-1)*26+$A18-INDEX(WIN_Y,AT218)+1,AT$2-INDEX(WIN_X,AT218)+1),IF(AT218=0,IF(AND(MOD(AT$2,4)=0,MOD($A18,2)=0),"·",""),""))))</f>
        <v/>
      </c>
      <c r="AU18" s="1">
        <f>IF($A18=0,INDEX(CHROME_CHAR,1,AU$2+1),IF($A18=39,INDEX(CHROME_CHAR,2,AU$2+1),IF(AND(AU218&gt;=1,AU218&lt;=6),INDEX(ATLAS_CHAR,(AU218-1)*26+$A18-INDEX(WIN_Y,AU218)+1,AU$2-INDEX(WIN_X,AU218)+1),IF(AU218=0,IF(AND(MOD(AU$2,4)=0,MOD($A18,2)=0),"·",""),""))))</f>
        <v/>
      </c>
      <c r="AV18" s="1">
        <f>IF($A18=0,INDEX(CHROME_CHAR,1,AV$2+1),IF($A18=39,INDEX(CHROME_CHAR,2,AV$2+1),IF(AND(AV218&gt;=1,AV218&lt;=6),INDEX(ATLAS_CHAR,(AV218-1)*26+$A18-INDEX(WIN_Y,AV218)+1,AV$2-INDEX(WIN_X,AV218)+1),IF(AV218=0,IF(AND(MOD(AV$2,4)=0,MOD($A18,2)=0),"·",""),""))))</f>
        <v/>
      </c>
      <c r="AW18" s="1">
        <f>IF($A18=0,INDEX(CHROME_CHAR,1,AW$2+1),IF($A18=39,INDEX(CHROME_CHAR,2,AW$2+1),IF(AND(AW218&gt;=1,AW218&lt;=6),INDEX(ATLAS_CHAR,(AW218-1)*26+$A18-INDEX(WIN_Y,AW218)+1,AW$2-INDEX(WIN_X,AW218)+1),IF(AW218=0,IF(AND(MOD(AW$2,4)=0,MOD($A18,2)=0),"·",""),""))))</f>
        <v/>
      </c>
      <c r="AX18" s="1">
        <f>IF($A18=0,INDEX(CHROME_CHAR,1,AX$2+1),IF($A18=39,INDEX(CHROME_CHAR,2,AX$2+1),IF(AND(AX218&gt;=1,AX218&lt;=6),INDEX(ATLAS_CHAR,(AX218-1)*26+$A18-INDEX(WIN_Y,AX218)+1,AX$2-INDEX(WIN_X,AX218)+1),IF(AX218=0,IF(AND(MOD(AX$2,4)=0,MOD($A18,2)=0),"·",""),""))))</f>
        <v/>
      </c>
      <c r="AY18" s="1">
        <f>IF($A18=0,INDEX(CHROME_CHAR,1,AY$2+1),IF($A18=39,INDEX(CHROME_CHAR,2,AY$2+1),IF(AND(AY218&gt;=1,AY218&lt;=6),INDEX(ATLAS_CHAR,(AY218-1)*26+$A18-INDEX(WIN_Y,AY218)+1,AY$2-INDEX(WIN_X,AY218)+1),IF(AY218=0,IF(AND(MOD(AY$2,4)=0,MOD($A18,2)=0),"·",""),""))))</f>
        <v/>
      </c>
      <c r="AZ18" s="1">
        <f>IF($A18=0,INDEX(CHROME_CHAR,1,AZ$2+1),IF($A18=39,INDEX(CHROME_CHAR,2,AZ$2+1),IF(AND(AZ218&gt;=1,AZ218&lt;=6),INDEX(ATLAS_CHAR,(AZ218-1)*26+$A18-INDEX(WIN_Y,AZ218)+1,AZ$2-INDEX(WIN_X,AZ218)+1),IF(AZ218=0,IF(AND(MOD(AZ$2,4)=0,MOD($A18,2)=0),"·",""),""))))</f>
        <v/>
      </c>
      <c r="BA18" s="1">
        <f>IF($A18=0,INDEX(CHROME_CHAR,1,BA$2+1),IF($A18=39,INDEX(CHROME_CHAR,2,BA$2+1),IF(AND(BA218&gt;=1,BA218&lt;=6),INDEX(ATLAS_CHAR,(BA218-1)*26+$A18-INDEX(WIN_Y,BA218)+1,BA$2-INDEX(WIN_X,BA218)+1),IF(BA218=0,IF(AND(MOD(BA$2,4)=0,MOD($A18,2)=0),"·",""),""))))</f>
        <v/>
      </c>
      <c r="BB18" s="1">
        <f>IF($A18=0,INDEX(CHROME_CHAR,1,BB$2+1),IF($A18=39,INDEX(CHROME_CHAR,2,BB$2+1),IF(AND(BB218&gt;=1,BB218&lt;=6),INDEX(ATLAS_CHAR,(BB218-1)*26+$A18-INDEX(WIN_Y,BB218)+1,BB$2-INDEX(WIN_X,BB218)+1),IF(BB218=0,IF(AND(MOD(BB$2,4)=0,MOD($A18,2)=0),"·",""),""))))</f>
        <v/>
      </c>
      <c r="BC18" s="1">
        <f>IF($A18=0,INDEX(CHROME_CHAR,1,BC$2+1),IF($A18=39,INDEX(CHROME_CHAR,2,BC$2+1),IF(AND(BC218&gt;=1,BC218&lt;=6),INDEX(ATLAS_CHAR,(BC218-1)*26+$A18-INDEX(WIN_Y,BC218)+1,BC$2-INDEX(WIN_X,BC218)+1),IF(BC218=0,IF(AND(MOD(BC$2,4)=0,MOD($A18,2)=0),"·",""),""))))</f>
        <v/>
      </c>
      <c r="BD18" s="1">
        <f>IF($A18=0,INDEX(CHROME_CHAR,1,BD$2+1),IF($A18=39,INDEX(CHROME_CHAR,2,BD$2+1),IF(AND(BD218&gt;=1,BD218&lt;=6),INDEX(ATLAS_CHAR,(BD218-1)*26+$A18-INDEX(WIN_Y,BD218)+1,BD$2-INDEX(WIN_X,BD218)+1),IF(BD218=0,IF(AND(MOD(BD$2,4)=0,MOD($A18,2)=0),"·",""),""))))</f>
        <v/>
      </c>
      <c r="BE18" s="1">
        <f>IF($A18=0,INDEX(CHROME_CHAR,1,BE$2+1),IF($A18=39,INDEX(CHROME_CHAR,2,BE$2+1),IF(AND(BE218&gt;=1,BE218&lt;=6),INDEX(ATLAS_CHAR,(BE218-1)*26+$A18-INDEX(WIN_Y,BE218)+1,BE$2-INDEX(WIN_X,BE218)+1),IF(BE218=0,IF(AND(MOD(BE$2,4)=0,MOD($A18,2)=0),"·",""),""))))</f>
        <v/>
      </c>
      <c r="BF18" s="1">
        <f>IF($A18=0,INDEX(CHROME_CHAR,1,BF$2+1),IF($A18=39,INDEX(CHROME_CHAR,2,BF$2+1),IF(AND(BF218&gt;=1,BF218&lt;=6),INDEX(ATLAS_CHAR,(BF218-1)*26+$A18-INDEX(WIN_Y,BF218)+1,BF$2-INDEX(WIN_X,BF218)+1),IF(BF218=0,IF(AND(MOD(BF$2,4)=0,MOD($A18,2)=0),"·",""),""))))</f>
        <v/>
      </c>
      <c r="BG18" s="1">
        <f>IF($A18=0,INDEX(CHROME_CHAR,1,BG$2+1),IF($A18=39,INDEX(CHROME_CHAR,2,BG$2+1),IF(AND(BG218&gt;=1,BG218&lt;=6),INDEX(ATLAS_CHAR,(BG218-1)*26+$A18-INDEX(WIN_Y,BG218)+1,BG$2-INDEX(WIN_X,BG218)+1),IF(BG218=0,IF(AND(MOD(BG$2,4)=0,MOD($A18,2)=0),"·",""),""))))</f>
        <v/>
      </c>
      <c r="BH18" s="1">
        <f>IF($A18=0,INDEX(CHROME_CHAR,1,BH$2+1),IF($A18=39,INDEX(CHROME_CHAR,2,BH$2+1),IF(AND(BH218&gt;=1,BH218&lt;=6),INDEX(ATLAS_CHAR,(BH218-1)*26+$A18-INDEX(WIN_Y,BH218)+1,BH$2-INDEX(WIN_X,BH218)+1),IF(BH218=0,IF(AND(MOD(BH$2,4)=0,MOD($A18,2)=0),"·",""),""))))</f>
        <v/>
      </c>
      <c r="BI18" s="1">
        <f>IF($A18=0,INDEX(CHROME_CHAR,1,BI$2+1),IF($A18=39,INDEX(CHROME_CHAR,2,BI$2+1),IF(AND(BI218&gt;=1,BI218&lt;=6),INDEX(ATLAS_CHAR,(BI218-1)*26+$A18-INDEX(WIN_Y,BI218)+1,BI$2-INDEX(WIN_X,BI218)+1),IF(BI218=0,IF(AND(MOD(BI$2,4)=0,MOD($A18,2)=0),"·",""),""))))</f>
        <v/>
      </c>
      <c r="BJ18" s="1">
        <f>IF($A18=0,INDEX(CHROME_CHAR,1,BJ$2+1),IF($A18=39,INDEX(CHROME_CHAR,2,BJ$2+1),IF(AND(BJ218&gt;=1,BJ218&lt;=6),INDEX(ATLAS_CHAR,(BJ218-1)*26+$A18-INDEX(WIN_Y,BJ218)+1,BJ$2-INDEX(WIN_X,BJ218)+1),IF(BJ218=0,IF(AND(MOD(BJ$2,4)=0,MOD($A18,2)=0),"·",""),""))))</f>
        <v/>
      </c>
      <c r="BK18" s="1">
        <f>IF($A18=0,INDEX(CHROME_CHAR,1,BK$2+1),IF($A18=39,INDEX(CHROME_CHAR,2,BK$2+1),IF(AND(BK218&gt;=1,BK218&lt;=6),INDEX(ATLAS_CHAR,(BK218-1)*26+$A18-INDEX(WIN_Y,BK218)+1,BK$2-INDEX(WIN_X,BK218)+1),IF(BK218=0,IF(AND(MOD(BK$2,4)=0,MOD($A18,2)=0),"·",""),""))))</f>
        <v/>
      </c>
      <c r="BL18" s="1">
        <f>IF($A18=0,INDEX(CHROME_CHAR,1,BL$2+1),IF($A18=39,INDEX(CHROME_CHAR,2,BL$2+1),IF(AND(BL218&gt;=1,BL218&lt;=6),INDEX(ATLAS_CHAR,(BL218-1)*26+$A18-INDEX(WIN_Y,BL218)+1,BL$2-INDEX(WIN_X,BL218)+1),IF(BL218=0,IF(AND(MOD(BL$2,4)=0,MOD($A18,2)=0),"·",""),""))))</f>
        <v/>
      </c>
      <c r="BM18" s="1">
        <f>IF($A18=0,INDEX(CHROME_CHAR,1,BM$2+1),IF($A18=39,INDEX(CHROME_CHAR,2,BM$2+1),IF(AND(BM218&gt;=1,BM218&lt;=6),INDEX(ATLAS_CHAR,(BM218-1)*26+$A18-INDEX(WIN_Y,BM218)+1,BM$2-INDEX(WIN_X,BM218)+1),IF(BM218=0,IF(AND(MOD(BM$2,4)=0,MOD($A18,2)=0),"·",""),""))))</f>
        <v/>
      </c>
      <c r="BN18" s="1">
        <f>IF($A18=0,INDEX(CHROME_CHAR,1,BN$2+1),IF($A18=39,INDEX(CHROME_CHAR,2,BN$2+1),IF(AND(BN218&gt;=1,BN218&lt;=6),INDEX(ATLAS_CHAR,(BN218-1)*26+$A18-INDEX(WIN_Y,BN218)+1,BN$2-INDEX(WIN_X,BN218)+1),IF(BN218=0,IF(AND(MOD(BN$2,4)=0,MOD($A18,2)=0),"·",""),""))))</f>
        <v/>
      </c>
      <c r="BO18" s="1">
        <f>IF($A18=0,INDEX(CHROME_CHAR,1,BO$2+1),IF($A18=39,INDEX(CHROME_CHAR,2,BO$2+1),IF(AND(BO218&gt;=1,BO218&lt;=6),INDEX(ATLAS_CHAR,(BO218-1)*26+$A18-INDEX(WIN_Y,BO218)+1,BO$2-INDEX(WIN_X,BO218)+1),IF(BO218=0,IF(AND(MOD(BO$2,4)=0,MOD($A18,2)=0),"·",""),""))))</f>
        <v/>
      </c>
      <c r="BP18" s="1">
        <f>IF($A18=0,INDEX(CHROME_CHAR,1,BP$2+1),IF($A18=39,INDEX(CHROME_CHAR,2,BP$2+1),IF(AND(BP218&gt;=1,BP218&lt;=6),INDEX(ATLAS_CHAR,(BP218-1)*26+$A18-INDEX(WIN_Y,BP218)+1,BP$2-INDEX(WIN_X,BP218)+1),IF(BP218=0,IF(AND(MOD(BP$2,4)=0,MOD($A18,2)=0),"·",""),""))))</f>
        <v/>
      </c>
      <c r="BQ18" s="1">
        <f>IF($A18=0,INDEX(CHROME_CHAR,1,BQ$2+1),IF($A18=39,INDEX(CHROME_CHAR,2,BQ$2+1),IF(AND(BQ218&gt;=1,BQ218&lt;=6),INDEX(ATLAS_CHAR,(BQ218-1)*26+$A18-INDEX(WIN_Y,BQ218)+1,BQ$2-INDEX(WIN_X,BQ218)+1),IF(BQ218=0,IF(AND(MOD(BQ$2,4)=0,MOD($A18,2)=0),"·",""),""))))</f>
        <v/>
      </c>
      <c r="BR18" s="1">
        <f>IF($A18=0,INDEX(CHROME_CHAR,1,BR$2+1),IF($A18=39,INDEX(CHROME_CHAR,2,BR$2+1),IF(AND(BR218&gt;=1,BR218&lt;=6),INDEX(ATLAS_CHAR,(BR218-1)*26+$A18-INDEX(WIN_Y,BR218)+1,BR$2-INDEX(WIN_X,BR218)+1),IF(BR218=0,IF(AND(MOD(BR$2,4)=0,MOD($A18,2)=0),"·",""),""))))</f>
        <v/>
      </c>
      <c r="BS18" s="1">
        <f>IF($A18=0,INDEX(CHROME_CHAR,1,BS$2+1),IF($A18=39,INDEX(CHROME_CHAR,2,BS$2+1),IF(AND(BS218&gt;=1,BS218&lt;=6),INDEX(ATLAS_CHAR,(BS218-1)*26+$A18-INDEX(WIN_Y,BS218)+1,BS$2-INDEX(WIN_X,BS218)+1),IF(BS218=0,IF(AND(MOD(BS$2,4)=0,MOD($A18,2)=0),"·",""),""))))</f>
        <v/>
      </c>
      <c r="BT18" s="1">
        <f>IF($A18=0,INDEX(CHROME_CHAR,1,BT$2+1),IF($A18=39,INDEX(CHROME_CHAR,2,BT$2+1),IF(AND(BT218&gt;=1,BT218&lt;=6),INDEX(ATLAS_CHAR,(BT218-1)*26+$A18-INDEX(WIN_Y,BT218)+1,BT$2-INDEX(WIN_X,BT218)+1),IF(BT218=0,IF(AND(MOD(BT$2,4)=0,MOD($A18,2)=0),"·",""),""))))</f>
        <v/>
      </c>
      <c r="BU18" s="1">
        <f>IF($A18=0,INDEX(CHROME_CHAR,1,BU$2+1),IF($A18=39,INDEX(CHROME_CHAR,2,BU$2+1),IF(AND(BU218&gt;=1,BU218&lt;=6),INDEX(ATLAS_CHAR,(BU218-1)*26+$A18-INDEX(WIN_Y,BU218)+1,BU$2-INDEX(WIN_X,BU218)+1),IF(BU218=0,IF(AND(MOD(BU$2,4)=0,MOD($A18,2)=0),"·",""),""))))</f>
        <v/>
      </c>
      <c r="BV18" s="1">
        <f>IF($A18=0,INDEX(CHROME_CHAR,1,BV$2+1),IF($A18=39,INDEX(CHROME_CHAR,2,BV$2+1),IF(AND(BV218&gt;=1,BV218&lt;=6),INDEX(ATLAS_CHAR,(BV218-1)*26+$A18-INDEX(WIN_Y,BV218)+1,BV$2-INDEX(WIN_X,BV218)+1),IF(BV218=0,IF(AND(MOD(BV$2,4)=0,MOD($A18,2)=0),"·",""),""))))</f>
        <v/>
      </c>
      <c r="BW18" s="1">
        <f>IF($A18=0,INDEX(CHROME_CHAR,1,BW$2+1),IF($A18=39,INDEX(CHROME_CHAR,2,BW$2+1),IF(AND(BW218&gt;=1,BW218&lt;=6),INDEX(ATLAS_CHAR,(BW218-1)*26+$A18-INDEX(WIN_Y,BW218)+1,BW$2-INDEX(WIN_X,BW218)+1),IF(BW218=0,IF(AND(MOD(BW$2,4)=0,MOD($A18,2)=0),"·",""),""))))</f>
        <v/>
      </c>
      <c r="BX18" s="1">
        <f>IF($A18=0,INDEX(CHROME_CHAR,1,BX$2+1),IF($A18=39,INDEX(CHROME_CHAR,2,BX$2+1),IF(AND(BX218&gt;=1,BX218&lt;=6),INDEX(ATLAS_CHAR,(BX218-1)*26+$A18-INDEX(WIN_Y,BX218)+1,BX$2-INDEX(WIN_X,BX218)+1),IF(BX218=0,IF(AND(MOD(BX$2,4)=0,MOD($A18,2)=0),"·",""),""))))</f>
        <v/>
      </c>
      <c r="BY18" s="1">
        <f>IF($A18=0,INDEX(CHROME_CHAR,1,BY$2+1),IF($A18=39,INDEX(CHROME_CHAR,2,BY$2+1),IF(AND(BY218&gt;=1,BY218&lt;=6),INDEX(ATLAS_CHAR,(BY218-1)*26+$A18-INDEX(WIN_Y,BY218)+1,BY$2-INDEX(WIN_X,BY218)+1),IF(BY218=0,IF(AND(MOD(BY$2,4)=0,MOD($A18,2)=0),"·",""),""))))</f>
        <v/>
      </c>
      <c r="BZ18" s="1">
        <f>IF($A18=0,INDEX(CHROME_CHAR,1,BZ$2+1),IF($A18=39,INDEX(CHROME_CHAR,2,BZ$2+1),IF(AND(BZ218&gt;=1,BZ218&lt;=6),INDEX(ATLAS_CHAR,(BZ218-1)*26+$A18-INDEX(WIN_Y,BZ218)+1,BZ$2-INDEX(WIN_X,BZ218)+1),IF(BZ218=0,IF(AND(MOD(BZ$2,4)=0,MOD($A18,2)=0),"·",""),""))))</f>
        <v/>
      </c>
      <c r="CA18" s="1">
        <f>IF($A18=0,INDEX(CHROME_CHAR,1,CA$2+1),IF($A18=39,INDEX(CHROME_CHAR,2,CA$2+1),IF(AND(CA218&gt;=1,CA218&lt;=6),INDEX(ATLAS_CHAR,(CA218-1)*26+$A18-INDEX(WIN_Y,CA218)+1,CA$2-INDEX(WIN_X,CA218)+1),IF(CA218=0,IF(AND(MOD(CA$2,4)=0,MOD($A18,2)=0),"·",""),""))))</f>
        <v/>
      </c>
      <c r="CB18" s="1">
        <f>IF($A18=0,INDEX(CHROME_CHAR,1,CB$2+1),IF($A18=39,INDEX(CHROME_CHAR,2,CB$2+1),IF(AND(CB218&gt;=1,CB218&lt;=6),INDEX(ATLAS_CHAR,(CB218-1)*26+$A18-INDEX(WIN_Y,CB218)+1,CB$2-INDEX(WIN_X,CB218)+1),IF(CB218=0,IF(AND(MOD(CB$2,4)=0,MOD($A18,2)=0),"·",""),""))))</f>
        <v/>
      </c>
      <c r="CC18" s="1">
        <f>IF($A18=0,INDEX(CHROME_CHAR,1,CC$2+1),IF($A18=39,INDEX(CHROME_CHAR,2,CC$2+1),IF(AND(CC218&gt;=1,CC218&lt;=6),INDEX(ATLAS_CHAR,(CC218-1)*26+$A18-INDEX(WIN_Y,CC218)+1,CC$2-INDEX(WIN_X,CC218)+1),IF(CC218=0,IF(AND(MOD(CC$2,4)=0,MOD($A18,2)=0),"·",""),""))))</f>
        <v/>
      </c>
      <c r="CD18" s="1">
        <f>IF($A18=0,INDEX(CHROME_CHAR,1,CD$2+1),IF($A18=39,INDEX(CHROME_CHAR,2,CD$2+1),IF(AND(CD218&gt;=1,CD218&lt;=6),INDEX(ATLAS_CHAR,(CD218-1)*26+$A18-INDEX(WIN_Y,CD218)+1,CD$2-INDEX(WIN_X,CD218)+1),IF(CD218=0,IF(AND(MOD(CD$2,4)=0,MOD($A18,2)=0),"·",""),""))))</f>
        <v/>
      </c>
      <c r="CE18" s="1">
        <f>IF($A18=0,INDEX(CHROME_CHAR,1,CE$2+1),IF($A18=39,INDEX(CHROME_CHAR,2,CE$2+1),IF(AND(CE218&gt;=1,CE218&lt;=6),INDEX(ATLAS_CHAR,(CE218-1)*26+$A18-INDEX(WIN_Y,CE218)+1,CE$2-INDEX(WIN_X,CE218)+1),IF(CE218=0,IF(AND(MOD(CE$2,4)=0,MOD($A18,2)=0),"·",""),""))))</f>
        <v/>
      </c>
      <c r="CF18" s="1">
        <f>IF($A18=0,INDEX(CHROME_CHAR,1,CF$2+1),IF($A18=39,INDEX(CHROME_CHAR,2,CF$2+1),IF(AND(CF218&gt;=1,CF218&lt;=6),INDEX(ATLAS_CHAR,(CF218-1)*26+$A18-INDEX(WIN_Y,CF218)+1,CF$2-INDEX(WIN_X,CF218)+1),IF(CF218=0,IF(AND(MOD(CF$2,4)=0,MOD($A18,2)=0),"·",""),""))))</f>
        <v/>
      </c>
      <c r="CG18" s="1">
        <f>IF($A18=0,INDEX(CHROME_CHAR,1,CG$2+1),IF($A18=39,INDEX(CHROME_CHAR,2,CG$2+1),IF(AND(CG218&gt;=1,CG218&lt;=6),INDEX(ATLAS_CHAR,(CG218-1)*26+$A18-INDEX(WIN_Y,CG218)+1,CG$2-INDEX(WIN_X,CG218)+1),IF(CG218=0,IF(AND(MOD(CG$2,4)=0,MOD($A18,2)=0),"·",""),""))))</f>
        <v/>
      </c>
      <c r="CH18" s="1">
        <f>IF($A18=0,INDEX(CHROME_CHAR,1,CH$2+1),IF($A18=39,INDEX(CHROME_CHAR,2,CH$2+1),IF(AND(CH218&gt;=1,CH218&lt;=6),INDEX(ATLAS_CHAR,(CH218-1)*26+$A18-INDEX(WIN_Y,CH218)+1,CH$2-INDEX(WIN_X,CH218)+1),IF(CH218=0,IF(AND(MOD(CH$2,4)=0,MOD($A18,2)=0),"·",""),""))))</f>
        <v/>
      </c>
      <c r="CI18" s="1">
        <f>IF($A18=0,INDEX(CHROME_CHAR,1,CI$2+1),IF($A18=39,INDEX(CHROME_CHAR,2,CI$2+1),IF(AND(CI218&gt;=1,CI218&lt;=6),INDEX(ATLAS_CHAR,(CI218-1)*26+$A18-INDEX(WIN_Y,CI218)+1,CI$2-INDEX(WIN_X,CI218)+1),IF(CI218=0,IF(AND(MOD(CI$2,4)=0,MOD($A18,2)=0),"·",""),""))))</f>
        <v/>
      </c>
      <c r="CJ18" s="1">
        <f>IF($A18=0,INDEX(CHROME_CHAR,1,CJ$2+1),IF($A18=39,INDEX(CHROME_CHAR,2,CJ$2+1),IF(AND(CJ218&gt;=1,CJ218&lt;=6),INDEX(ATLAS_CHAR,(CJ218-1)*26+$A18-INDEX(WIN_Y,CJ218)+1,CJ$2-INDEX(WIN_X,CJ218)+1),IF(CJ218=0,IF(AND(MOD(CJ$2,4)=0,MOD($A18,2)=0),"·",""),""))))</f>
        <v/>
      </c>
      <c r="CK18" s="1">
        <f>IF($A18=0,INDEX(CHROME_CHAR,1,CK$2+1),IF($A18=39,INDEX(CHROME_CHAR,2,CK$2+1),IF(AND(CK218&gt;=1,CK218&lt;=6),INDEX(ATLAS_CHAR,(CK218-1)*26+$A18-INDEX(WIN_Y,CK218)+1,CK$2-INDEX(WIN_X,CK218)+1),IF(CK218=0,IF(AND(MOD(CK$2,4)=0,MOD($A18,2)=0),"·",""),""))))</f>
        <v/>
      </c>
      <c r="CL18" s="1">
        <f>IF($A18=0,INDEX(CHROME_CHAR,1,CL$2+1),IF($A18=39,INDEX(CHROME_CHAR,2,CL$2+1),IF(AND(CL218&gt;=1,CL218&lt;=6),INDEX(ATLAS_CHAR,(CL218-1)*26+$A18-INDEX(WIN_Y,CL218)+1,CL$2-INDEX(WIN_X,CL218)+1),IF(CL218=0,IF(AND(MOD(CL$2,4)=0,MOD($A18,2)=0),"·",""),""))))</f>
        <v/>
      </c>
      <c r="CM18" s="1">
        <f>IF($A18=0,INDEX(CHROME_CHAR,1,CM$2+1),IF($A18=39,INDEX(CHROME_CHAR,2,CM$2+1),IF(AND(CM218&gt;=1,CM218&lt;=6),INDEX(ATLAS_CHAR,(CM218-1)*26+$A18-INDEX(WIN_Y,CM218)+1,CM$2-INDEX(WIN_X,CM218)+1),IF(CM218=0,IF(AND(MOD(CM$2,4)=0,MOD($A18,2)=0),"·",""),""))))</f>
        <v/>
      </c>
      <c r="CN18" s="1">
        <f>IF($A18=0,INDEX(CHROME_CHAR,1,CN$2+1),IF($A18=39,INDEX(CHROME_CHAR,2,CN$2+1),IF(AND(CN218&gt;=1,CN218&lt;=6),INDEX(ATLAS_CHAR,(CN218-1)*26+$A18-INDEX(WIN_Y,CN218)+1,CN$2-INDEX(WIN_X,CN218)+1),IF(CN218=0,IF(AND(MOD(CN$2,4)=0,MOD($A18,2)=0),"·",""),""))))</f>
        <v/>
      </c>
      <c r="CO18" s="1">
        <f>IF($A18=0,INDEX(CHROME_CHAR,1,CO$2+1),IF($A18=39,INDEX(CHROME_CHAR,2,CO$2+1),IF(AND(CO218&gt;=1,CO218&lt;=6),INDEX(ATLAS_CHAR,(CO218-1)*26+$A18-INDEX(WIN_Y,CO218)+1,CO$2-INDEX(WIN_X,CO218)+1),IF(CO218=0,IF(AND(MOD(CO$2,4)=0,MOD($A18,2)=0),"·",""),""))))</f>
        <v/>
      </c>
      <c r="CP18" s="1">
        <f>IF($A18=0,INDEX(CHROME_CHAR,1,CP$2+1),IF($A18=39,INDEX(CHROME_CHAR,2,CP$2+1),IF(AND(CP218&gt;=1,CP218&lt;=6),INDEX(ATLAS_CHAR,(CP218-1)*26+$A18-INDEX(WIN_Y,CP218)+1,CP$2-INDEX(WIN_X,CP218)+1),IF(CP218=0,IF(AND(MOD(CP$2,4)=0,MOD($A18,2)=0),"·",""),""))))</f>
        <v/>
      </c>
      <c r="CQ18" s="1">
        <f>IF($A18=0,INDEX(CHROME_CHAR,1,CQ$2+1),IF($A18=39,INDEX(CHROME_CHAR,2,CQ$2+1),IF(AND(CQ218&gt;=1,CQ218&lt;=6),INDEX(ATLAS_CHAR,(CQ218-1)*26+$A18-INDEX(WIN_Y,CQ218)+1,CQ$2-INDEX(WIN_X,CQ218)+1),IF(CQ218=0,IF(AND(MOD(CQ$2,4)=0,MOD($A18,2)=0),"·",""),""))))</f>
        <v/>
      </c>
      <c r="CR18" s="1">
        <f>IF($A18=0,INDEX(CHROME_CHAR,1,CR$2+1),IF($A18=39,INDEX(CHROME_CHAR,2,CR$2+1),IF(AND(CR218&gt;=1,CR218&lt;=6),INDEX(ATLAS_CHAR,(CR218-1)*26+$A18-INDEX(WIN_Y,CR218)+1,CR$2-INDEX(WIN_X,CR218)+1),IF(CR218=0,IF(AND(MOD(CR$2,4)=0,MOD($A18,2)=0),"·",""),""))))</f>
        <v/>
      </c>
      <c r="CS18" s="1">
        <f>IF($A18=0,INDEX(CHROME_CHAR,1,CS$2+1),IF($A18=39,INDEX(CHROME_CHAR,2,CS$2+1),IF(AND(CS218&gt;=1,CS218&lt;=6),INDEX(ATLAS_CHAR,(CS218-1)*26+$A18-INDEX(WIN_Y,CS218)+1,CS$2-INDEX(WIN_X,CS218)+1),IF(CS218=0,IF(AND(MOD(CS$2,4)=0,MOD($A18,2)=0),"·",""),""))))</f>
        <v/>
      </c>
      <c r="CT18" s="1">
        <f>IF($A18=0,INDEX(CHROME_CHAR,1,CT$2+1),IF($A18=39,INDEX(CHROME_CHAR,2,CT$2+1),IF(AND(CT218&gt;=1,CT218&lt;=6),INDEX(ATLAS_CHAR,(CT218-1)*26+$A18-INDEX(WIN_Y,CT218)+1,CT$2-INDEX(WIN_X,CT218)+1),IF(CT218=0,IF(AND(MOD(CT$2,4)=0,MOD($A18,2)=0),"·",""),""))))</f>
        <v/>
      </c>
      <c r="CU18" s="1">
        <f>IF($A18=0,INDEX(CHROME_CHAR,1,CU$2+1),IF($A18=39,INDEX(CHROME_CHAR,2,CU$2+1),IF(AND(CU218&gt;=1,CU218&lt;=6),INDEX(ATLAS_CHAR,(CU218-1)*26+$A18-INDEX(WIN_Y,CU218)+1,CU$2-INDEX(WIN_X,CU218)+1),IF(CU218=0,IF(AND(MOD(CU$2,4)=0,MOD($A18,2)=0),"·",""),""))))</f>
        <v/>
      </c>
      <c r="CV18" s="1">
        <f>IF($A18=0,INDEX(CHROME_CHAR,1,CV$2+1),IF($A18=39,INDEX(CHROME_CHAR,2,CV$2+1),IF(AND(CV218&gt;=1,CV218&lt;=6),INDEX(ATLAS_CHAR,(CV218-1)*26+$A18-INDEX(WIN_Y,CV218)+1,CV$2-INDEX(WIN_X,CV218)+1),IF(CV218=0,IF(AND(MOD(CV$2,4)=0,MOD($A18,2)=0),"·",""),""))))</f>
        <v/>
      </c>
      <c r="CW18" s="1">
        <f>IF($A18=0,INDEX(CHROME_CHAR,1,CW$2+1),IF($A18=39,INDEX(CHROME_CHAR,2,CW$2+1),IF(AND(CW218&gt;=1,CW218&lt;=6),INDEX(ATLAS_CHAR,(CW218-1)*26+$A18-INDEX(WIN_Y,CW218)+1,CW$2-INDEX(WIN_X,CW218)+1),IF(CW218=0,IF(AND(MOD(CW$2,4)=0,MOD($A18,2)=0),"·",""),""))))</f>
        <v/>
      </c>
      <c r="CX18" s="1">
        <f>IF($A18=0,INDEX(CHROME_CHAR,1,CX$2+1),IF($A18=39,INDEX(CHROME_CHAR,2,CX$2+1),IF(AND(CX218&gt;=1,CX218&lt;=6),INDEX(ATLAS_CHAR,(CX218-1)*26+$A18-INDEX(WIN_Y,CX218)+1,CX$2-INDEX(WIN_X,CX218)+1),IF(CX218=0,IF(AND(MOD(CX$2,4)=0,MOD($A18,2)=0),"·",""),""))))</f>
        <v/>
      </c>
      <c r="CY18" s="1">
        <f>IF($A18=0,INDEX(CHROME_CHAR,1,CY$2+1),IF($A18=39,INDEX(CHROME_CHAR,2,CY$2+1),IF(AND(CY218&gt;=1,CY218&lt;=6),INDEX(ATLAS_CHAR,(CY218-1)*26+$A18-INDEX(WIN_Y,CY218)+1,CY$2-INDEX(WIN_X,CY218)+1),IF(CY218=0,IF(AND(MOD(CY$2,4)=0,MOD($A18,2)=0),"·",""),""))))</f>
        <v/>
      </c>
      <c r="CZ18" s="1">
        <f>IF($A18=0,INDEX(CHROME_CHAR,1,CZ$2+1),IF($A18=39,INDEX(CHROME_CHAR,2,CZ$2+1),IF(AND(CZ218&gt;=1,CZ218&lt;=6),INDEX(ATLAS_CHAR,(CZ218-1)*26+$A18-INDEX(WIN_Y,CZ218)+1,CZ$2-INDEX(WIN_X,CZ218)+1),IF(CZ218=0,IF(AND(MOD(CZ$2,4)=0,MOD($A18,2)=0),"·",""),""))))</f>
        <v/>
      </c>
      <c r="DA18" s="1">
        <f>IF($A18=0,INDEX(CHROME_CHAR,1,DA$2+1),IF($A18=39,INDEX(CHROME_CHAR,2,DA$2+1),IF(AND(DA218&gt;=1,DA218&lt;=6),INDEX(ATLAS_CHAR,(DA218-1)*26+$A18-INDEX(WIN_Y,DA218)+1,DA$2-INDEX(WIN_X,DA218)+1),IF(DA218=0,IF(AND(MOD(DA$2,4)=0,MOD($A18,2)=0),"·",""),""))))</f>
        <v/>
      </c>
      <c r="DB18" s="1">
        <f>IF($A18=0,INDEX(CHROME_CHAR,1,DB$2+1),IF($A18=39,INDEX(CHROME_CHAR,2,DB$2+1),IF(AND(DB218&gt;=1,DB218&lt;=6),INDEX(ATLAS_CHAR,(DB218-1)*26+$A18-INDEX(WIN_Y,DB218)+1,DB$2-INDEX(WIN_X,DB218)+1),IF(DB218=0,IF(AND(MOD(DB$2,4)=0,MOD($A18,2)=0),"·",""),""))))</f>
        <v/>
      </c>
      <c r="DC18" s="1">
        <f>IF($A18=0,INDEX(CHROME_CHAR,1,DC$2+1),IF($A18=39,INDEX(CHROME_CHAR,2,DC$2+1),IF(AND(DC218&gt;=1,DC218&lt;=6),INDEX(ATLAS_CHAR,(DC218-1)*26+$A18-INDEX(WIN_Y,DC218)+1,DC$2-INDEX(WIN_X,DC218)+1),IF(DC218=0,IF(AND(MOD(DC$2,4)=0,MOD($A18,2)=0),"·",""),""))))</f>
        <v/>
      </c>
      <c r="DD18" s="1">
        <f>IF($A18=0,INDEX(CHROME_CHAR,1,DD$2+1),IF($A18=39,INDEX(CHROME_CHAR,2,DD$2+1),IF(AND(DD218&gt;=1,DD218&lt;=6),INDEX(ATLAS_CHAR,(DD218-1)*26+$A18-INDEX(WIN_Y,DD218)+1,DD$2-INDEX(WIN_X,DD218)+1),IF(DD218=0,IF(AND(MOD(DD$2,4)=0,MOD($A18,2)=0),"·",""),""))))</f>
        <v/>
      </c>
      <c r="DE18" s="1">
        <f>IF($A18=0,INDEX(CHROME_CHAR,1,DE$2+1),IF($A18=39,INDEX(CHROME_CHAR,2,DE$2+1),IF(AND(DE218&gt;=1,DE218&lt;=6),INDEX(ATLAS_CHAR,(DE218-1)*26+$A18-INDEX(WIN_Y,DE218)+1,DE$2-INDEX(WIN_X,DE218)+1),IF(DE218=0,IF(AND(MOD(DE$2,4)=0,MOD($A18,2)=0),"·",""),""))))</f>
        <v/>
      </c>
      <c r="DF18" s="1">
        <f>IF($A18=0,INDEX(CHROME_CHAR,1,DF$2+1),IF($A18=39,INDEX(CHROME_CHAR,2,DF$2+1),IF(AND(DF218&gt;=1,DF218&lt;=6),INDEX(ATLAS_CHAR,(DF218-1)*26+$A18-INDEX(WIN_Y,DF218)+1,DF$2-INDEX(WIN_X,DF218)+1),IF(DF218=0,IF(AND(MOD(DF$2,4)=0,MOD($A18,2)=0),"·",""),""))))</f>
        <v/>
      </c>
      <c r="DG18" s="1">
        <f>IF($A18=0,INDEX(CHROME_CHAR,1,DG$2+1),IF($A18=39,INDEX(CHROME_CHAR,2,DG$2+1),IF(AND(DG218&gt;=1,DG218&lt;=6),INDEX(ATLAS_CHAR,(DG218-1)*26+$A18-INDEX(WIN_Y,DG218)+1,DG$2-INDEX(WIN_X,DG218)+1),IF(DG218=0,IF(AND(MOD(DG$2,4)=0,MOD($A18,2)=0),"·",""),""))))</f>
        <v/>
      </c>
      <c r="DH18" s="1">
        <f>IF($A18=0,INDEX(CHROME_CHAR,1,DH$2+1),IF($A18=39,INDEX(CHROME_CHAR,2,DH$2+1),IF(AND(DH218&gt;=1,DH218&lt;=6),INDEX(ATLAS_CHAR,(DH218-1)*26+$A18-INDEX(WIN_Y,DH218)+1,DH$2-INDEX(WIN_X,DH218)+1),IF(DH218=0,IF(AND(MOD(DH$2,4)=0,MOD($A18,2)=0),"·",""),""))))</f>
        <v/>
      </c>
      <c r="DI18" s="1">
        <f>IF($A18=0,INDEX(CHROME_CHAR,1,DI$2+1),IF($A18=39,INDEX(CHROME_CHAR,2,DI$2+1),IF(AND(DI218&gt;=1,DI218&lt;=6),INDEX(ATLAS_CHAR,(DI218-1)*26+$A18-INDEX(WIN_Y,DI218)+1,DI$2-INDEX(WIN_X,DI218)+1),IF(DI218=0,IF(AND(MOD(DI$2,4)=0,MOD($A18,2)=0),"·",""),""))))</f>
        <v/>
      </c>
      <c r="DJ18" s="1">
        <f>IF($A18=0,INDEX(CHROME_CHAR,1,DJ$2+1),IF($A18=39,INDEX(CHROME_CHAR,2,DJ$2+1),IF(AND(DJ218&gt;=1,DJ218&lt;=6),INDEX(ATLAS_CHAR,(DJ218-1)*26+$A18-INDEX(WIN_Y,DJ218)+1,DJ$2-INDEX(WIN_X,DJ218)+1),IF(DJ218=0,IF(AND(MOD(DJ$2,4)=0,MOD($A18,2)=0),"·",""),""))))</f>
        <v/>
      </c>
      <c r="DK18" s="1">
        <f>IF($A18=0,INDEX(CHROME_CHAR,1,DK$2+1),IF($A18=39,INDEX(CHROME_CHAR,2,DK$2+1),IF(AND(DK218&gt;=1,DK218&lt;=6),INDEX(ATLAS_CHAR,(DK218-1)*26+$A18-INDEX(WIN_Y,DK218)+1,DK$2-INDEX(WIN_X,DK218)+1),IF(DK218=0,IF(AND(MOD(DK$2,4)=0,MOD($A18,2)=0),"·",""),""))))</f>
        <v/>
      </c>
      <c r="DL18" s="1">
        <f>IF($A18=0,INDEX(CHROME_CHAR,1,DL$2+1),IF($A18=39,INDEX(CHROME_CHAR,2,DL$2+1),IF(AND(DL218&gt;=1,DL218&lt;=6),INDEX(ATLAS_CHAR,(DL218-1)*26+$A18-INDEX(WIN_Y,DL218)+1,DL$2-INDEX(WIN_X,DL218)+1),IF(DL218=0,IF(AND(MOD(DL$2,4)=0,MOD($A18,2)=0),"·",""),""))))</f>
        <v/>
      </c>
      <c r="DM18" s="1">
        <f>IF($A18=0,INDEX(CHROME_CHAR,1,DM$2+1),IF($A18=39,INDEX(CHROME_CHAR,2,DM$2+1),IF(AND(DM218&gt;=1,DM218&lt;=6),INDEX(ATLAS_CHAR,(DM218-1)*26+$A18-INDEX(WIN_Y,DM218)+1,DM$2-INDEX(WIN_X,DM218)+1),IF(DM218=0,IF(AND(MOD(DM$2,4)=0,MOD($A18,2)=0),"·",""),""))))</f>
        <v/>
      </c>
      <c r="DN18" s="1">
        <f>IF($A18=0,INDEX(CHROME_CHAR,1,DN$2+1),IF($A18=39,INDEX(CHROME_CHAR,2,DN$2+1),IF(AND(DN218&gt;=1,DN218&lt;=6),INDEX(ATLAS_CHAR,(DN218-1)*26+$A18-INDEX(WIN_Y,DN218)+1,DN$2-INDEX(WIN_X,DN218)+1),IF(DN218=0,IF(AND(MOD(DN$2,4)=0,MOD($A18,2)=0),"·",""),""))))</f>
        <v/>
      </c>
      <c r="DO18" s="1">
        <f>IF($A18=0,INDEX(CHROME_CHAR,1,DO$2+1),IF($A18=39,INDEX(CHROME_CHAR,2,DO$2+1),IF(AND(DO218&gt;=1,DO218&lt;=6),INDEX(ATLAS_CHAR,(DO218-1)*26+$A18-INDEX(WIN_Y,DO218)+1,DO$2-INDEX(WIN_X,DO218)+1),IF(DO218=0,IF(AND(MOD(DO$2,4)=0,MOD($A18,2)=0),"·",""),""))))</f>
        <v/>
      </c>
    </row>
    <row r="19" ht="12.75" customHeight="1">
      <c r="A19" t="n">
        <v>16</v>
      </c>
      <c r="B19" s="1">
        <f>IF($A19=0,INDEX(CHROME_CHAR,1,B$2+1),IF($A19=39,INDEX(CHROME_CHAR,2,B$2+1),IF(AND(B219&gt;=1,B219&lt;=6),INDEX(ATLAS_CHAR,(B219-1)*26+$A19-INDEX(WIN_Y,B219)+1,B$2-INDEX(WIN_X,B219)+1),IF(B219=0,IF(AND(MOD(B$2,4)=0,MOD($A19,2)=0),"·",""),""))))</f>
        <v/>
      </c>
      <c r="C19" s="1">
        <f>IF($A19=0,INDEX(CHROME_CHAR,1,C$2+1),IF($A19=39,INDEX(CHROME_CHAR,2,C$2+1),IF(AND(C219&gt;=1,C219&lt;=6),INDEX(ATLAS_CHAR,(C219-1)*26+$A19-INDEX(WIN_Y,C219)+1,C$2-INDEX(WIN_X,C219)+1),IF(C219=0,IF(AND(MOD(C$2,4)=0,MOD($A19,2)=0),"·",""),""))))</f>
        <v/>
      </c>
      <c r="D19" s="1">
        <f>IF($A19=0,INDEX(CHROME_CHAR,1,D$2+1),IF($A19=39,INDEX(CHROME_CHAR,2,D$2+1),IF(AND(D219&gt;=1,D219&lt;=6),INDEX(ATLAS_CHAR,(D219-1)*26+$A19-INDEX(WIN_Y,D219)+1,D$2-INDEX(WIN_X,D219)+1),IF(D219=0,IF(AND(MOD(D$2,4)=0,MOD($A19,2)=0),"·",""),""))))</f>
        <v/>
      </c>
      <c r="E19" s="1">
        <f>IF($A19=0,INDEX(CHROME_CHAR,1,E$2+1),IF($A19=39,INDEX(CHROME_CHAR,2,E$2+1),IF(AND(E219&gt;=1,E219&lt;=6),INDEX(ATLAS_CHAR,(E219-1)*26+$A19-INDEX(WIN_Y,E219)+1,E$2-INDEX(WIN_X,E219)+1),IF(E219=0,IF(AND(MOD(E$2,4)=0,MOD($A19,2)=0),"·",""),""))))</f>
        <v/>
      </c>
      <c r="F19" s="1">
        <f>IF($A19=0,INDEX(CHROME_CHAR,1,F$2+1),IF($A19=39,INDEX(CHROME_CHAR,2,F$2+1),IF(AND(F219&gt;=1,F219&lt;=6),INDEX(ATLAS_CHAR,(F219-1)*26+$A19-INDEX(WIN_Y,F219)+1,F$2-INDEX(WIN_X,F219)+1),IF(F219=0,IF(AND(MOD(F$2,4)=0,MOD($A19,2)=0),"·",""),""))))</f>
        <v/>
      </c>
      <c r="G19" s="1">
        <f>IF($A19=0,INDEX(CHROME_CHAR,1,G$2+1),IF($A19=39,INDEX(CHROME_CHAR,2,G$2+1),IF(AND(G219&gt;=1,G219&lt;=6),INDEX(ATLAS_CHAR,(G219-1)*26+$A19-INDEX(WIN_Y,G219)+1,G$2-INDEX(WIN_X,G219)+1),IF(G219=0,IF(AND(MOD(G$2,4)=0,MOD($A19,2)=0),"·",""),""))))</f>
        <v/>
      </c>
      <c r="H19" s="1">
        <f>IF($A19=0,INDEX(CHROME_CHAR,1,H$2+1),IF($A19=39,INDEX(CHROME_CHAR,2,H$2+1),IF(AND(H219&gt;=1,H219&lt;=6),INDEX(ATLAS_CHAR,(H219-1)*26+$A19-INDEX(WIN_Y,H219)+1,H$2-INDEX(WIN_X,H219)+1),IF(H219=0,IF(AND(MOD(H$2,4)=0,MOD($A19,2)=0),"·",""),""))))</f>
        <v/>
      </c>
      <c r="I19" s="1">
        <f>IF($A19=0,INDEX(CHROME_CHAR,1,I$2+1),IF($A19=39,INDEX(CHROME_CHAR,2,I$2+1),IF(AND(I219&gt;=1,I219&lt;=6),INDEX(ATLAS_CHAR,(I219-1)*26+$A19-INDEX(WIN_Y,I219)+1,I$2-INDEX(WIN_X,I219)+1),IF(I219=0,IF(AND(MOD(I$2,4)=0,MOD($A19,2)=0),"·",""),""))))</f>
        <v/>
      </c>
      <c r="J19" s="1">
        <f>IF($A19=0,INDEX(CHROME_CHAR,1,J$2+1),IF($A19=39,INDEX(CHROME_CHAR,2,J$2+1),IF(AND(J219&gt;=1,J219&lt;=6),INDEX(ATLAS_CHAR,(J219-1)*26+$A19-INDEX(WIN_Y,J219)+1,J$2-INDEX(WIN_X,J219)+1),IF(J219=0,IF(AND(MOD(J$2,4)=0,MOD($A19,2)=0),"·",""),""))))</f>
        <v/>
      </c>
      <c r="K19" s="1">
        <f>IF($A19=0,INDEX(CHROME_CHAR,1,K$2+1),IF($A19=39,INDEX(CHROME_CHAR,2,K$2+1),IF(AND(K219&gt;=1,K219&lt;=6),INDEX(ATLAS_CHAR,(K219-1)*26+$A19-INDEX(WIN_Y,K219)+1,K$2-INDEX(WIN_X,K219)+1),IF(K219=0,IF(AND(MOD(K$2,4)=0,MOD($A19,2)=0),"·",""),""))))</f>
        <v/>
      </c>
      <c r="L19" s="1">
        <f>IF($A19=0,INDEX(CHROME_CHAR,1,L$2+1),IF($A19=39,INDEX(CHROME_CHAR,2,L$2+1),IF(AND(L219&gt;=1,L219&lt;=6),INDEX(ATLAS_CHAR,(L219-1)*26+$A19-INDEX(WIN_Y,L219)+1,L$2-INDEX(WIN_X,L219)+1),IF(L219=0,IF(AND(MOD(L$2,4)=0,MOD($A19,2)=0),"·",""),""))))</f>
        <v/>
      </c>
      <c r="M19" s="1">
        <f>IF($A19=0,INDEX(CHROME_CHAR,1,M$2+1),IF($A19=39,INDEX(CHROME_CHAR,2,M$2+1),IF(AND(M219&gt;=1,M219&lt;=6),INDEX(ATLAS_CHAR,(M219-1)*26+$A19-INDEX(WIN_Y,M219)+1,M$2-INDEX(WIN_X,M219)+1),IF(M219=0,IF(AND(MOD(M$2,4)=0,MOD($A19,2)=0),"·",""),""))))</f>
        <v/>
      </c>
      <c r="N19" s="1">
        <f>IF($A19=0,INDEX(CHROME_CHAR,1,N$2+1),IF($A19=39,INDEX(CHROME_CHAR,2,N$2+1),IF(AND(N219&gt;=1,N219&lt;=6),INDEX(ATLAS_CHAR,(N219-1)*26+$A19-INDEX(WIN_Y,N219)+1,N$2-INDEX(WIN_X,N219)+1),IF(N219=0,IF(AND(MOD(N$2,4)=0,MOD($A19,2)=0),"·",""),""))))</f>
        <v/>
      </c>
      <c r="O19" s="1">
        <f>IF($A19=0,INDEX(CHROME_CHAR,1,O$2+1),IF($A19=39,INDEX(CHROME_CHAR,2,O$2+1),IF(AND(O219&gt;=1,O219&lt;=6),INDEX(ATLAS_CHAR,(O219-1)*26+$A19-INDEX(WIN_Y,O219)+1,O$2-INDEX(WIN_X,O219)+1),IF(O219=0,IF(AND(MOD(O$2,4)=0,MOD($A19,2)=0),"·",""),""))))</f>
        <v/>
      </c>
      <c r="P19" s="1">
        <f>IF($A19=0,INDEX(CHROME_CHAR,1,P$2+1),IF($A19=39,INDEX(CHROME_CHAR,2,P$2+1),IF(AND(P219&gt;=1,P219&lt;=6),INDEX(ATLAS_CHAR,(P219-1)*26+$A19-INDEX(WIN_Y,P219)+1,P$2-INDEX(WIN_X,P219)+1),IF(P219=0,IF(AND(MOD(P$2,4)=0,MOD($A19,2)=0),"·",""),""))))</f>
        <v/>
      </c>
      <c r="Q19" s="1">
        <f>IF($A19=0,INDEX(CHROME_CHAR,1,Q$2+1),IF($A19=39,INDEX(CHROME_CHAR,2,Q$2+1),IF(AND(Q219&gt;=1,Q219&lt;=6),INDEX(ATLAS_CHAR,(Q219-1)*26+$A19-INDEX(WIN_Y,Q219)+1,Q$2-INDEX(WIN_X,Q219)+1),IF(Q219=0,IF(AND(MOD(Q$2,4)=0,MOD($A19,2)=0),"·",""),""))))</f>
        <v/>
      </c>
      <c r="R19" s="1">
        <f>IF($A19=0,INDEX(CHROME_CHAR,1,R$2+1),IF($A19=39,INDEX(CHROME_CHAR,2,R$2+1),IF(AND(R219&gt;=1,R219&lt;=6),INDEX(ATLAS_CHAR,(R219-1)*26+$A19-INDEX(WIN_Y,R219)+1,R$2-INDEX(WIN_X,R219)+1),IF(R219=0,IF(AND(MOD(R$2,4)=0,MOD($A19,2)=0),"·",""),""))))</f>
        <v/>
      </c>
      <c r="S19" s="1">
        <f>IF($A19=0,INDEX(CHROME_CHAR,1,S$2+1),IF($A19=39,INDEX(CHROME_CHAR,2,S$2+1),IF(AND(S219&gt;=1,S219&lt;=6),INDEX(ATLAS_CHAR,(S219-1)*26+$A19-INDEX(WIN_Y,S219)+1,S$2-INDEX(WIN_X,S219)+1),IF(S219=0,IF(AND(MOD(S$2,4)=0,MOD($A19,2)=0),"·",""),""))))</f>
        <v/>
      </c>
      <c r="T19" s="1">
        <f>IF($A19=0,INDEX(CHROME_CHAR,1,T$2+1),IF($A19=39,INDEX(CHROME_CHAR,2,T$2+1),IF(AND(T219&gt;=1,T219&lt;=6),INDEX(ATLAS_CHAR,(T219-1)*26+$A19-INDEX(WIN_Y,T219)+1,T$2-INDEX(WIN_X,T219)+1),IF(T219=0,IF(AND(MOD(T$2,4)=0,MOD($A19,2)=0),"·",""),""))))</f>
        <v/>
      </c>
      <c r="U19" s="1">
        <f>IF($A19=0,INDEX(CHROME_CHAR,1,U$2+1),IF($A19=39,INDEX(CHROME_CHAR,2,U$2+1),IF(AND(U219&gt;=1,U219&lt;=6),INDEX(ATLAS_CHAR,(U219-1)*26+$A19-INDEX(WIN_Y,U219)+1,U$2-INDEX(WIN_X,U219)+1),IF(U219=0,IF(AND(MOD(U$2,4)=0,MOD($A19,2)=0),"·",""),""))))</f>
        <v/>
      </c>
      <c r="V19" s="1">
        <f>IF($A19=0,INDEX(CHROME_CHAR,1,V$2+1),IF($A19=39,INDEX(CHROME_CHAR,2,V$2+1),IF(AND(V219&gt;=1,V219&lt;=6),INDEX(ATLAS_CHAR,(V219-1)*26+$A19-INDEX(WIN_Y,V219)+1,V$2-INDEX(WIN_X,V219)+1),IF(V219=0,IF(AND(MOD(V$2,4)=0,MOD($A19,2)=0),"·",""),""))))</f>
        <v/>
      </c>
      <c r="W19" s="1">
        <f>IF($A19=0,INDEX(CHROME_CHAR,1,W$2+1),IF($A19=39,INDEX(CHROME_CHAR,2,W$2+1),IF(AND(W219&gt;=1,W219&lt;=6),INDEX(ATLAS_CHAR,(W219-1)*26+$A19-INDEX(WIN_Y,W219)+1,W$2-INDEX(WIN_X,W219)+1),IF(W219=0,IF(AND(MOD(W$2,4)=0,MOD($A19,2)=0),"·",""),""))))</f>
        <v/>
      </c>
      <c r="X19" s="1">
        <f>IF($A19=0,INDEX(CHROME_CHAR,1,X$2+1),IF($A19=39,INDEX(CHROME_CHAR,2,X$2+1),IF(AND(X219&gt;=1,X219&lt;=6),INDEX(ATLAS_CHAR,(X219-1)*26+$A19-INDEX(WIN_Y,X219)+1,X$2-INDEX(WIN_X,X219)+1),IF(X219=0,IF(AND(MOD(X$2,4)=0,MOD($A19,2)=0),"·",""),""))))</f>
        <v/>
      </c>
      <c r="Y19" s="1">
        <f>IF($A19=0,INDEX(CHROME_CHAR,1,Y$2+1),IF($A19=39,INDEX(CHROME_CHAR,2,Y$2+1),IF(AND(Y219&gt;=1,Y219&lt;=6),INDEX(ATLAS_CHAR,(Y219-1)*26+$A19-INDEX(WIN_Y,Y219)+1,Y$2-INDEX(WIN_X,Y219)+1),IF(Y219=0,IF(AND(MOD(Y$2,4)=0,MOD($A19,2)=0),"·",""),""))))</f>
        <v/>
      </c>
      <c r="Z19" s="1">
        <f>IF($A19=0,INDEX(CHROME_CHAR,1,Z$2+1),IF($A19=39,INDEX(CHROME_CHAR,2,Z$2+1),IF(AND(Z219&gt;=1,Z219&lt;=6),INDEX(ATLAS_CHAR,(Z219-1)*26+$A19-INDEX(WIN_Y,Z219)+1,Z$2-INDEX(WIN_X,Z219)+1),IF(Z219=0,IF(AND(MOD(Z$2,4)=0,MOD($A19,2)=0),"·",""),""))))</f>
        <v/>
      </c>
      <c r="AA19" s="1">
        <f>IF($A19=0,INDEX(CHROME_CHAR,1,AA$2+1),IF($A19=39,INDEX(CHROME_CHAR,2,AA$2+1),IF(AND(AA219&gt;=1,AA219&lt;=6),INDEX(ATLAS_CHAR,(AA219-1)*26+$A19-INDEX(WIN_Y,AA219)+1,AA$2-INDEX(WIN_X,AA219)+1),IF(AA219=0,IF(AND(MOD(AA$2,4)=0,MOD($A19,2)=0),"·",""),""))))</f>
        <v/>
      </c>
      <c r="AB19" s="1">
        <f>IF($A19=0,INDEX(CHROME_CHAR,1,AB$2+1),IF($A19=39,INDEX(CHROME_CHAR,2,AB$2+1),IF(AND(AB219&gt;=1,AB219&lt;=6),INDEX(ATLAS_CHAR,(AB219-1)*26+$A19-INDEX(WIN_Y,AB219)+1,AB$2-INDEX(WIN_X,AB219)+1),IF(AB219=0,IF(AND(MOD(AB$2,4)=0,MOD($A19,2)=0),"·",""),""))))</f>
        <v/>
      </c>
      <c r="AC19" s="1">
        <f>IF($A19=0,INDEX(CHROME_CHAR,1,AC$2+1),IF($A19=39,INDEX(CHROME_CHAR,2,AC$2+1),IF(AND(AC219&gt;=1,AC219&lt;=6),INDEX(ATLAS_CHAR,(AC219-1)*26+$A19-INDEX(WIN_Y,AC219)+1,AC$2-INDEX(WIN_X,AC219)+1),IF(AC219=0,IF(AND(MOD(AC$2,4)=0,MOD($A19,2)=0),"·",""),""))))</f>
        <v/>
      </c>
      <c r="AD19" s="1">
        <f>IF($A19=0,INDEX(CHROME_CHAR,1,AD$2+1),IF($A19=39,INDEX(CHROME_CHAR,2,AD$2+1),IF(AND(AD219&gt;=1,AD219&lt;=6),INDEX(ATLAS_CHAR,(AD219-1)*26+$A19-INDEX(WIN_Y,AD219)+1,AD$2-INDEX(WIN_X,AD219)+1),IF(AD219=0,IF(AND(MOD(AD$2,4)=0,MOD($A19,2)=0),"·",""),""))))</f>
        <v/>
      </c>
      <c r="AE19" s="1">
        <f>IF($A19=0,INDEX(CHROME_CHAR,1,AE$2+1),IF($A19=39,INDEX(CHROME_CHAR,2,AE$2+1),IF(AND(AE219&gt;=1,AE219&lt;=6),INDEX(ATLAS_CHAR,(AE219-1)*26+$A19-INDEX(WIN_Y,AE219)+1,AE$2-INDEX(WIN_X,AE219)+1),IF(AE219=0,IF(AND(MOD(AE$2,4)=0,MOD($A19,2)=0),"·",""),""))))</f>
        <v/>
      </c>
      <c r="AF19" s="1">
        <f>IF($A19=0,INDEX(CHROME_CHAR,1,AF$2+1),IF($A19=39,INDEX(CHROME_CHAR,2,AF$2+1),IF(AND(AF219&gt;=1,AF219&lt;=6),INDEX(ATLAS_CHAR,(AF219-1)*26+$A19-INDEX(WIN_Y,AF219)+1,AF$2-INDEX(WIN_X,AF219)+1),IF(AF219=0,IF(AND(MOD(AF$2,4)=0,MOD($A19,2)=0),"·",""),""))))</f>
        <v/>
      </c>
      <c r="AG19" s="1">
        <f>IF($A19=0,INDEX(CHROME_CHAR,1,AG$2+1),IF($A19=39,INDEX(CHROME_CHAR,2,AG$2+1),IF(AND(AG219&gt;=1,AG219&lt;=6),INDEX(ATLAS_CHAR,(AG219-1)*26+$A19-INDEX(WIN_Y,AG219)+1,AG$2-INDEX(WIN_X,AG219)+1),IF(AG219=0,IF(AND(MOD(AG$2,4)=0,MOD($A19,2)=0),"·",""),""))))</f>
        <v/>
      </c>
      <c r="AH19" s="1">
        <f>IF($A19=0,INDEX(CHROME_CHAR,1,AH$2+1),IF($A19=39,INDEX(CHROME_CHAR,2,AH$2+1),IF(AND(AH219&gt;=1,AH219&lt;=6),INDEX(ATLAS_CHAR,(AH219-1)*26+$A19-INDEX(WIN_Y,AH219)+1,AH$2-INDEX(WIN_X,AH219)+1),IF(AH219=0,IF(AND(MOD(AH$2,4)=0,MOD($A19,2)=0),"·",""),""))))</f>
        <v/>
      </c>
      <c r="AI19" s="1">
        <f>IF($A19=0,INDEX(CHROME_CHAR,1,AI$2+1),IF($A19=39,INDEX(CHROME_CHAR,2,AI$2+1),IF(AND(AI219&gt;=1,AI219&lt;=6),INDEX(ATLAS_CHAR,(AI219-1)*26+$A19-INDEX(WIN_Y,AI219)+1,AI$2-INDEX(WIN_X,AI219)+1),IF(AI219=0,IF(AND(MOD(AI$2,4)=0,MOD($A19,2)=0),"·",""),""))))</f>
        <v/>
      </c>
      <c r="AJ19" s="1">
        <f>IF($A19=0,INDEX(CHROME_CHAR,1,AJ$2+1),IF($A19=39,INDEX(CHROME_CHAR,2,AJ$2+1),IF(AND(AJ219&gt;=1,AJ219&lt;=6),INDEX(ATLAS_CHAR,(AJ219-1)*26+$A19-INDEX(WIN_Y,AJ219)+1,AJ$2-INDEX(WIN_X,AJ219)+1),IF(AJ219=0,IF(AND(MOD(AJ$2,4)=0,MOD($A19,2)=0),"·",""),""))))</f>
        <v/>
      </c>
      <c r="AK19" s="1">
        <f>IF($A19=0,INDEX(CHROME_CHAR,1,AK$2+1),IF($A19=39,INDEX(CHROME_CHAR,2,AK$2+1),IF(AND(AK219&gt;=1,AK219&lt;=6),INDEX(ATLAS_CHAR,(AK219-1)*26+$A19-INDEX(WIN_Y,AK219)+1,AK$2-INDEX(WIN_X,AK219)+1),IF(AK219=0,IF(AND(MOD(AK$2,4)=0,MOD($A19,2)=0),"·",""),""))))</f>
        <v/>
      </c>
      <c r="AL19" s="1">
        <f>IF($A19=0,INDEX(CHROME_CHAR,1,AL$2+1),IF($A19=39,INDEX(CHROME_CHAR,2,AL$2+1),IF(AND(AL219&gt;=1,AL219&lt;=6),INDEX(ATLAS_CHAR,(AL219-1)*26+$A19-INDEX(WIN_Y,AL219)+1,AL$2-INDEX(WIN_X,AL219)+1),IF(AL219=0,IF(AND(MOD(AL$2,4)=0,MOD($A19,2)=0),"·",""),""))))</f>
        <v/>
      </c>
      <c r="AM19" s="1">
        <f>IF($A19=0,INDEX(CHROME_CHAR,1,AM$2+1),IF($A19=39,INDEX(CHROME_CHAR,2,AM$2+1),IF(AND(AM219&gt;=1,AM219&lt;=6),INDEX(ATLAS_CHAR,(AM219-1)*26+$A19-INDEX(WIN_Y,AM219)+1,AM$2-INDEX(WIN_X,AM219)+1),IF(AM219=0,IF(AND(MOD(AM$2,4)=0,MOD($A19,2)=0),"·",""),""))))</f>
        <v/>
      </c>
      <c r="AN19" s="1">
        <f>IF($A19=0,INDEX(CHROME_CHAR,1,AN$2+1),IF($A19=39,INDEX(CHROME_CHAR,2,AN$2+1),IF(AND(AN219&gt;=1,AN219&lt;=6),INDEX(ATLAS_CHAR,(AN219-1)*26+$A19-INDEX(WIN_Y,AN219)+1,AN$2-INDEX(WIN_X,AN219)+1),IF(AN219=0,IF(AND(MOD(AN$2,4)=0,MOD($A19,2)=0),"·",""),""))))</f>
        <v/>
      </c>
      <c r="AO19" s="1">
        <f>IF($A19=0,INDEX(CHROME_CHAR,1,AO$2+1),IF($A19=39,INDEX(CHROME_CHAR,2,AO$2+1),IF(AND(AO219&gt;=1,AO219&lt;=6),INDEX(ATLAS_CHAR,(AO219-1)*26+$A19-INDEX(WIN_Y,AO219)+1,AO$2-INDEX(WIN_X,AO219)+1),IF(AO219=0,IF(AND(MOD(AO$2,4)=0,MOD($A19,2)=0),"·",""),""))))</f>
        <v/>
      </c>
      <c r="AP19" s="1">
        <f>IF($A19=0,INDEX(CHROME_CHAR,1,AP$2+1),IF($A19=39,INDEX(CHROME_CHAR,2,AP$2+1),IF(AND(AP219&gt;=1,AP219&lt;=6),INDEX(ATLAS_CHAR,(AP219-1)*26+$A19-INDEX(WIN_Y,AP219)+1,AP$2-INDEX(WIN_X,AP219)+1),IF(AP219=0,IF(AND(MOD(AP$2,4)=0,MOD($A19,2)=0),"·",""),""))))</f>
        <v/>
      </c>
      <c r="AQ19" s="1">
        <f>IF($A19=0,INDEX(CHROME_CHAR,1,AQ$2+1),IF($A19=39,INDEX(CHROME_CHAR,2,AQ$2+1),IF(AND(AQ219&gt;=1,AQ219&lt;=6),INDEX(ATLAS_CHAR,(AQ219-1)*26+$A19-INDEX(WIN_Y,AQ219)+1,AQ$2-INDEX(WIN_X,AQ219)+1),IF(AQ219=0,IF(AND(MOD(AQ$2,4)=0,MOD($A19,2)=0),"·",""),""))))</f>
        <v/>
      </c>
      <c r="AR19" s="1">
        <f>IF($A19=0,INDEX(CHROME_CHAR,1,AR$2+1),IF($A19=39,INDEX(CHROME_CHAR,2,AR$2+1),IF(AND(AR219&gt;=1,AR219&lt;=6),INDEX(ATLAS_CHAR,(AR219-1)*26+$A19-INDEX(WIN_Y,AR219)+1,AR$2-INDEX(WIN_X,AR219)+1),IF(AR219=0,IF(AND(MOD(AR$2,4)=0,MOD($A19,2)=0),"·",""),""))))</f>
        <v/>
      </c>
      <c r="AS19" s="1">
        <f>IF($A19=0,INDEX(CHROME_CHAR,1,AS$2+1),IF($A19=39,INDEX(CHROME_CHAR,2,AS$2+1),IF(AND(AS219&gt;=1,AS219&lt;=6),INDEX(ATLAS_CHAR,(AS219-1)*26+$A19-INDEX(WIN_Y,AS219)+1,AS$2-INDEX(WIN_X,AS219)+1),IF(AS219=0,IF(AND(MOD(AS$2,4)=0,MOD($A19,2)=0),"·",""),""))))</f>
        <v/>
      </c>
      <c r="AT19" s="1">
        <f>IF($A19=0,INDEX(CHROME_CHAR,1,AT$2+1),IF($A19=39,INDEX(CHROME_CHAR,2,AT$2+1),IF(AND(AT219&gt;=1,AT219&lt;=6),INDEX(ATLAS_CHAR,(AT219-1)*26+$A19-INDEX(WIN_Y,AT219)+1,AT$2-INDEX(WIN_X,AT219)+1),IF(AT219=0,IF(AND(MOD(AT$2,4)=0,MOD($A19,2)=0),"·",""),""))))</f>
        <v/>
      </c>
      <c r="AU19" s="1">
        <f>IF($A19=0,INDEX(CHROME_CHAR,1,AU$2+1),IF($A19=39,INDEX(CHROME_CHAR,2,AU$2+1),IF(AND(AU219&gt;=1,AU219&lt;=6),INDEX(ATLAS_CHAR,(AU219-1)*26+$A19-INDEX(WIN_Y,AU219)+1,AU$2-INDEX(WIN_X,AU219)+1),IF(AU219=0,IF(AND(MOD(AU$2,4)=0,MOD($A19,2)=0),"·",""),""))))</f>
        <v/>
      </c>
      <c r="AV19" s="1">
        <f>IF($A19=0,INDEX(CHROME_CHAR,1,AV$2+1),IF($A19=39,INDEX(CHROME_CHAR,2,AV$2+1),IF(AND(AV219&gt;=1,AV219&lt;=6),INDEX(ATLAS_CHAR,(AV219-1)*26+$A19-INDEX(WIN_Y,AV219)+1,AV$2-INDEX(WIN_X,AV219)+1),IF(AV219=0,IF(AND(MOD(AV$2,4)=0,MOD($A19,2)=0),"·",""),""))))</f>
        <v/>
      </c>
      <c r="AW19" s="1">
        <f>IF($A19=0,INDEX(CHROME_CHAR,1,AW$2+1),IF($A19=39,INDEX(CHROME_CHAR,2,AW$2+1),IF(AND(AW219&gt;=1,AW219&lt;=6),INDEX(ATLAS_CHAR,(AW219-1)*26+$A19-INDEX(WIN_Y,AW219)+1,AW$2-INDEX(WIN_X,AW219)+1),IF(AW219=0,IF(AND(MOD(AW$2,4)=0,MOD($A19,2)=0),"·",""),""))))</f>
        <v/>
      </c>
      <c r="AX19" s="1">
        <f>IF($A19=0,INDEX(CHROME_CHAR,1,AX$2+1),IF($A19=39,INDEX(CHROME_CHAR,2,AX$2+1),IF(AND(AX219&gt;=1,AX219&lt;=6),INDEX(ATLAS_CHAR,(AX219-1)*26+$A19-INDEX(WIN_Y,AX219)+1,AX$2-INDEX(WIN_X,AX219)+1),IF(AX219=0,IF(AND(MOD(AX$2,4)=0,MOD($A19,2)=0),"·",""),""))))</f>
        <v/>
      </c>
      <c r="AY19" s="1">
        <f>IF($A19=0,INDEX(CHROME_CHAR,1,AY$2+1),IF($A19=39,INDEX(CHROME_CHAR,2,AY$2+1),IF(AND(AY219&gt;=1,AY219&lt;=6),INDEX(ATLAS_CHAR,(AY219-1)*26+$A19-INDEX(WIN_Y,AY219)+1,AY$2-INDEX(WIN_X,AY219)+1),IF(AY219=0,IF(AND(MOD(AY$2,4)=0,MOD($A19,2)=0),"·",""),""))))</f>
        <v/>
      </c>
      <c r="AZ19" s="1">
        <f>IF($A19=0,INDEX(CHROME_CHAR,1,AZ$2+1),IF($A19=39,INDEX(CHROME_CHAR,2,AZ$2+1),IF(AND(AZ219&gt;=1,AZ219&lt;=6),INDEX(ATLAS_CHAR,(AZ219-1)*26+$A19-INDEX(WIN_Y,AZ219)+1,AZ$2-INDEX(WIN_X,AZ219)+1),IF(AZ219=0,IF(AND(MOD(AZ$2,4)=0,MOD($A19,2)=0),"·",""),""))))</f>
        <v/>
      </c>
      <c r="BA19" s="1">
        <f>IF($A19=0,INDEX(CHROME_CHAR,1,BA$2+1),IF($A19=39,INDEX(CHROME_CHAR,2,BA$2+1),IF(AND(BA219&gt;=1,BA219&lt;=6),INDEX(ATLAS_CHAR,(BA219-1)*26+$A19-INDEX(WIN_Y,BA219)+1,BA$2-INDEX(WIN_X,BA219)+1),IF(BA219=0,IF(AND(MOD(BA$2,4)=0,MOD($A19,2)=0),"·",""),""))))</f>
        <v/>
      </c>
      <c r="BB19" s="1">
        <f>IF($A19=0,INDEX(CHROME_CHAR,1,BB$2+1),IF($A19=39,INDEX(CHROME_CHAR,2,BB$2+1),IF(AND(BB219&gt;=1,BB219&lt;=6),INDEX(ATLAS_CHAR,(BB219-1)*26+$A19-INDEX(WIN_Y,BB219)+1,BB$2-INDEX(WIN_X,BB219)+1),IF(BB219=0,IF(AND(MOD(BB$2,4)=0,MOD($A19,2)=0),"·",""),""))))</f>
        <v/>
      </c>
      <c r="BC19" s="1">
        <f>IF($A19=0,INDEX(CHROME_CHAR,1,BC$2+1),IF($A19=39,INDEX(CHROME_CHAR,2,BC$2+1),IF(AND(BC219&gt;=1,BC219&lt;=6),INDEX(ATLAS_CHAR,(BC219-1)*26+$A19-INDEX(WIN_Y,BC219)+1,BC$2-INDEX(WIN_X,BC219)+1),IF(BC219=0,IF(AND(MOD(BC$2,4)=0,MOD($A19,2)=0),"·",""),""))))</f>
        <v/>
      </c>
      <c r="BD19" s="1">
        <f>IF($A19=0,INDEX(CHROME_CHAR,1,BD$2+1),IF($A19=39,INDEX(CHROME_CHAR,2,BD$2+1),IF(AND(BD219&gt;=1,BD219&lt;=6),INDEX(ATLAS_CHAR,(BD219-1)*26+$A19-INDEX(WIN_Y,BD219)+1,BD$2-INDEX(WIN_X,BD219)+1),IF(BD219=0,IF(AND(MOD(BD$2,4)=0,MOD($A19,2)=0),"·",""),""))))</f>
        <v/>
      </c>
      <c r="BE19" s="1">
        <f>IF($A19=0,INDEX(CHROME_CHAR,1,BE$2+1),IF($A19=39,INDEX(CHROME_CHAR,2,BE$2+1),IF(AND(BE219&gt;=1,BE219&lt;=6),INDEX(ATLAS_CHAR,(BE219-1)*26+$A19-INDEX(WIN_Y,BE219)+1,BE$2-INDEX(WIN_X,BE219)+1),IF(BE219=0,IF(AND(MOD(BE$2,4)=0,MOD($A19,2)=0),"·",""),""))))</f>
        <v/>
      </c>
      <c r="BF19" s="1">
        <f>IF($A19=0,INDEX(CHROME_CHAR,1,BF$2+1),IF($A19=39,INDEX(CHROME_CHAR,2,BF$2+1),IF(AND(BF219&gt;=1,BF219&lt;=6),INDEX(ATLAS_CHAR,(BF219-1)*26+$A19-INDEX(WIN_Y,BF219)+1,BF$2-INDEX(WIN_X,BF219)+1),IF(BF219=0,IF(AND(MOD(BF$2,4)=0,MOD($A19,2)=0),"·",""),""))))</f>
        <v/>
      </c>
      <c r="BG19" s="1">
        <f>IF($A19=0,INDEX(CHROME_CHAR,1,BG$2+1),IF($A19=39,INDEX(CHROME_CHAR,2,BG$2+1),IF(AND(BG219&gt;=1,BG219&lt;=6),INDEX(ATLAS_CHAR,(BG219-1)*26+$A19-INDEX(WIN_Y,BG219)+1,BG$2-INDEX(WIN_X,BG219)+1),IF(BG219=0,IF(AND(MOD(BG$2,4)=0,MOD($A19,2)=0),"·",""),""))))</f>
        <v/>
      </c>
      <c r="BH19" s="1">
        <f>IF($A19=0,INDEX(CHROME_CHAR,1,BH$2+1),IF($A19=39,INDEX(CHROME_CHAR,2,BH$2+1),IF(AND(BH219&gt;=1,BH219&lt;=6),INDEX(ATLAS_CHAR,(BH219-1)*26+$A19-INDEX(WIN_Y,BH219)+1,BH$2-INDEX(WIN_X,BH219)+1),IF(BH219=0,IF(AND(MOD(BH$2,4)=0,MOD($A19,2)=0),"·",""),""))))</f>
        <v/>
      </c>
      <c r="BI19" s="1">
        <f>IF($A19=0,INDEX(CHROME_CHAR,1,BI$2+1),IF($A19=39,INDEX(CHROME_CHAR,2,BI$2+1),IF(AND(BI219&gt;=1,BI219&lt;=6),INDEX(ATLAS_CHAR,(BI219-1)*26+$A19-INDEX(WIN_Y,BI219)+1,BI$2-INDEX(WIN_X,BI219)+1),IF(BI219=0,IF(AND(MOD(BI$2,4)=0,MOD($A19,2)=0),"·",""),""))))</f>
        <v/>
      </c>
      <c r="BJ19" s="1">
        <f>IF($A19=0,INDEX(CHROME_CHAR,1,BJ$2+1),IF($A19=39,INDEX(CHROME_CHAR,2,BJ$2+1),IF(AND(BJ219&gt;=1,BJ219&lt;=6),INDEX(ATLAS_CHAR,(BJ219-1)*26+$A19-INDEX(WIN_Y,BJ219)+1,BJ$2-INDEX(WIN_X,BJ219)+1),IF(BJ219=0,IF(AND(MOD(BJ$2,4)=0,MOD($A19,2)=0),"·",""),""))))</f>
        <v/>
      </c>
      <c r="BK19" s="1">
        <f>IF($A19=0,INDEX(CHROME_CHAR,1,BK$2+1),IF($A19=39,INDEX(CHROME_CHAR,2,BK$2+1),IF(AND(BK219&gt;=1,BK219&lt;=6),INDEX(ATLAS_CHAR,(BK219-1)*26+$A19-INDEX(WIN_Y,BK219)+1,BK$2-INDEX(WIN_X,BK219)+1),IF(BK219=0,IF(AND(MOD(BK$2,4)=0,MOD($A19,2)=0),"·",""),""))))</f>
        <v/>
      </c>
      <c r="BL19" s="1">
        <f>IF($A19=0,INDEX(CHROME_CHAR,1,BL$2+1),IF($A19=39,INDEX(CHROME_CHAR,2,BL$2+1),IF(AND(BL219&gt;=1,BL219&lt;=6),INDEX(ATLAS_CHAR,(BL219-1)*26+$A19-INDEX(WIN_Y,BL219)+1,BL$2-INDEX(WIN_X,BL219)+1),IF(BL219=0,IF(AND(MOD(BL$2,4)=0,MOD($A19,2)=0),"·",""),""))))</f>
        <v/>
      </c>
      <c r="BM19" s="1">
        <f>IF($A19=0,INDEX(CHROME_CHAR,1,BM$2+1),IF($A19=39,INDEX(CHROME_CHAR,2,BM$2+1),IF(AND(BM219&gt;=1,BM219&lt;=6),INDEX(ATLAS_CHAR,(BM219-1)*26+$A19-INDEX(WIN_Y,BM219)+1,BM$2-INDEX(WIN_X,BM219)+1),IF(BM219=0,IF(AND(MOD(BM$2,4)=0,MOD($A19,2)=0),"·",""),""))))</f>
        <v/>
      </c>
      <c r="BN19" s="1">
        <f>IF($A19=0,INDEX(CHROME_CHAR,1,BN$2+1),IF($A19=39,INDEX(CHROME_CHAR,2,BN$2+1),IF(AND(BN219&gt;=1,BN219&lt;=6),INDEX(ATLAS_CHAR,(BN219-1)*26+$A19-INDEX(WIN_Y,BN219)+1,BN$2-INDEX(WIN_X,BN219)+1),IF(BN219=0,IF(AND(MOD(BN$2,4)=0,MOD($A19,2)=0),"·",""),""))))</f>
        <v/>
      </c>
      <c r="BO19" s="1">
        <f>IF($A19=0,INDEX(CHROME_CHAR,1,BO$2+1),IF($A19=39,INDEX(CHROME_CHAR,2,BO$2+1),IF(AND(BO219&gt;=1,BO219&lt;=6),INDEX(ATLAS_CHAR,(BO219-1)*26+$A19-INDEX(WIN_Y,BO219)+1,BO$2-INDEX(WIN_X,BO219)+1),IF(BO219=0,IF(AND(MOD(BO$2,4)=0,MOD($A19,2)=0),"·",""),""))))</f>
        <v/>
      </c>
      <c r="BP19" s="1">
        <f>IF($A19=0,INDEX(CHROME_CHAR,1,BP$2+1),IF($A19=39,INDEX(CHROME_CHAR,2,BP$2+1),IF(AND(BP219&gt;=1,BP219&lt;=6),INDEX(ATLAS_CHAR,(BP219-1)*26+$A19-INDEX(WIN_Y,BP219)+1,BP$2-INDEX(WIN_X,BP219)+1),IF(BP219=0,IF(AND(MOD(BP$2,4)=0,MOD($A19,2)=0),"·",""),""))))</f>
        <v/>
      </c>
      <c r="BQ19" s="1">
        <f>IF($A19=0,INDEX(CHROME_CHAR,1,BQ$2+1),IF($A19=39,INDEX(CHROME_CHAR,2,BQ$2+1),IF(AND(BQ219&gt;=1,BQ219&lt;=6),INDEX(ATLAS_CHAR,(BQ219-1)*26+$A19-INDEX(WIN_Y,BQ219)+1,BQ$2-INDEX(WIN_X,BQ219)+1),IF(BQ219=0,IF(AND(MOD(BQ$2,4)=0,MOD($A19,2)=0),"·",""),""))))</f>
        <v/>
      </c>
      <c r="BR19" s="1">
        <f>IF($A19=0,INDEX(CHROME_CHAR,1,BR$2+1),IF($A19=39,INDEX(CHROME_CHAR,2,BR$2+1),IF(AND(BR219&gt;=1,BR219&lt;=6),INDEX(ATLAS_CHAR,(BR219-1)*26+$A19-INDEX(WIN_Y,BR219)+1,BR$2-INDEX(WIN_X,BR219)+1),IF(BR219=0,IF(AND(MOD(BR$2,4)=0,MOD($A19,2)=0),"·",""),""))))</f>
        <v/>
      </c>
      <c r="BS19" s="1">
        <f>IF($A19=0,INDEX(CHROME_CHAR,1,BS$2+1),IF($A19=39,INDEX(CHROME_CHAR,2,BS$2+1),IF(AND(BS219&gt;=1,BS219&lt;=6),INDEX(ATLAS_CHAR,(BS219-1)*26+$A19-INDEX(WIN_Y,BS219)+1,BS$2-INDEX(WIN_X,BS219)+1),IF(BS219=0,IF(AND(MOD(BS$2,4)=0,MOD($A19,2)=0),"·",""),""))))</f>
        <v/>
      </c>
      <c r="BT19" s="1">
        <f>IF($A19=0,INDEX(CHROME_CHAR,1,BT$2+1),IF($A19=39,INDEX(CHROME_CHAR,2,BT$2+1),IF(AND(BT219&gt;=1,BT219&lt;=6),INDEX(ATLAS_CHAR,(BT219-1)*26+$A19-INDEX(WIN_Y,BT219)+1,BT$2-INDEX(WIN_X,BT219)+1),IF(BT219=0,IF(AND(MOD(BT$2,4)=0,MOD($A19,2)=0),"·",""),""))))</f>
        <v/>
      </c>
      <c r="BU19" s="1">
        <f>IF($A19=0,INDEX(CHROME_CHAR,1,BU$2+1),IF($A19=39,INDEX(CHROME_CHAR,2,BU$2+1),IF(AND(BU219&gt;=1,BU219&lt;=6),INDEX(ATLAS_CHAR,(BU219-1)*26+$A19-INDEX(WIN_Y,BU219)+1,BU$2-INDEX(WIN_X,BU219)+1),IF(BU219=0,IF(AND(MOD(BU$2,4)=0,MOD($A19,2)=0),"·",""),""))))</f>
        <v/>
      </c>
      <c r="BV19" s="1">
        <f>IF($A19=0,INDEX(CHROME_CHAR,1,BV$2+1),IF($A19=39,INDEX(CHROME_CHAR,2,BV$2+1),IF(AND(BV219&gt;=1,BV219&lt;=6),INDEX(ATLAS_CHAR,(BV219-1)*26+$A19-INDEX(WIN_Y,BV219)+1,BV$2-INDEX(WIN_X,BV219)+1),IF(BV219=0,IF(AND(MOD(BV$2,4)=0,MOD($A19,2)=0),"·",""),""))))</f>
        <v/>
      </c>
      <c r="BW19" s="1">
        <f>IF($A19=0,INDEX(CHROME_CHAR,1,BW$2+1),IF($A19=39,INDEX(CHROME_CHAR,2,BW$2+1),IF(AND(BW219&gt;=1,BW219&lt;=6),INDEX(ATLAS_CHAR,(BW219-1)*26+$A19-INDEX(WIN_Y,BW219)+1,BW$2-INDEX(WIN_X,BW219)+1),IF(BW219=0,IF(AND(MOD(BW$2,4)=0,MOD($A19,2)=0),"·",""),""))))</f>
        <v/>
      </c>
      <c r="BX19" s="1">
        <f>IF($A19=0,INDEX(CHROME_CHAR,1,BX$2+1),IF($A19=39,INDEX(CHROME_CHAR,2,BX$2+1),IF(AND(BX219&gt;=1,BX219&lt;=6),INDEX(ATLAS_CHAR,(BX219-1)*26+$A19-INDEX(WIN_Y,BX219)+1,BX$2-INDEX(WIN_X,BX219)+1),IF(BX219=0,IF(AND(MOD(BX$2,4)=0,MOD($A19,2)=0),"·",""),""))))</f>
        <v/>
      </c>
      <c r="BY19" s="1">
        <f>IF($A19=0,INDEX(CHROME_CHAR,1,BY$2+1),IF($A19=39,INDEX(CHROME_CHAR,2,BY$2+1),IF(AND(BY219&gt;=1,BY219&lt;=6),INDEX(ATLAS_CHAR,(BY219-1)*26+$A19-INDEX(WIN_Y,BY219)+1,BY$2-INDEX(WIN_X,BY219)+1),IF(BY219=0,IF(AND(MOD(BY$2,4)=0,MOD($A19,2)=0),"·",""),""))))</f>
        <v/>
      </c>
      <c r="BZ19" s="1">
        <f>IF($A19=0,INDEX(CHROME_CHAR,1,BZ$2+1),IF($A19=39,INDEX(CHROME_CHAR,2,BZ$2+1),IF(AND(BZ219&gt;=1,BZ219&lt;=6),INDEX(ATLAS_CHAR,(BZ219-1)*26+$A19-INDEX(WIN_Y,BZ219)+1,BZ$2-INDEX(WIN_X,BZ219)+1),IF(BZ219=0,IF(AND(MOD(BZ$2,4)=0,MOD($A19,2)=0),"·",""),""))))</f>
        <v/>
      </c>
      <c r="CA19" s="1">
        <f>IF($A19=0,INDEX(CHROME_CHAR,1,CA$2+1),IF($A19=39,INDEX(CHROME_CHAR,2,CA$2+1),IF(AND(CA219&gt;=1,CA219&lt;=6),INDEX(ATLAS_CHAR,(CA219-1)*26+$A19-INDEX(WIN_Y,CA219)+1,CA$2-INDEX(WIN_X,CA219)+1),IF(CA219=0,IF(AND(MOD(CA$2,4)=0,MOD($A19,2)=0),"·",""),""))))</f>
        <v/>
      </c>
      <c r="CB19" s="1">
        <f>IF($A19=0,INDEX(CHROME_CHAR,1,CB$2+1),IF($A19=39,INDEX(CHROME_CHAR,2,CB$2+1),IF(AND(CB219&gt;=1,CB219&lt;=6),INDEX(ATLAS_CHAR,(CB219-1)*26+$A19-INDEX(WIN_Y,CB219)+1,CB$2-INDEX(WIN_X,CB219)+1),IF(CB219=0,IF(AND(MOD(CB$2,4)=0,MOD($A19,2)=0),"·",""),""))))</f>
        <v/>
      </c>
      <c r="CC19" s="1">
        <f>IF($A19=0,INDEX(CHROME_CHAR,1,CC$2+1),IF($A19=39,INDEX(CHROME_CHAR,2,CC$2+1),IF(AND(CC219&gt;=1,CC219&lt;=6),INDEX(ATLAS_CHAR,(CC219-1)*26+$A19-INDEX(WIN_Y,CC219)+1,CC$2-INDEX(WIN_X,CC219)+1),IF(CC219=0,IF(AND(MOD(CC$2,4)=0,MOD($A19,2)=0),"·",""),""))))</f>
        <v/>
      </c>
      <c r="CD19" s="1">
        <f>IF($A19=0,INDEX(CHROME_CHAR,1,CD$2+1),IF($A19=39,INDEX(CHROME_CHAR,2,CD$2+1),IF(AND(CD219&gt;=1,CD219&lt;=6),INDEX(ATLAS_CHAR,(CD219-1)*26+$A19-INDEX(WIN_Y,CD219)+1,CD$2-INDEX(WIN_X,CD219)+1),IF(CD219=0,IF(AND(MOD(CD$2,4)=0,MOD($A19,2)=0),"·",""),""))))</f>
        <v/>
      </c>
      <c r="CE19" s="1">
        <f>IF($A19=0,INDEX(CHROME_CHAR,1,CE$2+1),IF($A19=39,INDEX(CHROME_CHAR,2,CE$2+1),IF(AND(CE219&gt;=1,CE219&lt;=6),INDEX(ATLAS_CHAR,(CE219-1)*26+$A19-INDEX(WIN_Y,CE219)+1,CE$2-INDEX(WIN_X,CE219)+1),IF(CE219=0,IF(AND(MOD(CE$2,4)=0,MOD($A19,2)=0),"·",""),""))))</f>
        <v/>
      </c>
      <c r="CF19" s="1">
        <f>IF($A19=0,INDEX(CHROME_CHAR,1,CF$2+1),IF($A19=39,INDEX(CHROME_CHAR,2,CF$2+1),IF(AND(CF219&gt;=1,CF219&lt;=6),INDEX(ATLAS_CHAR,(CF219-1)*26+$A19-INDEX(WIN_Y,CF219)+1,CF$2-INDEX(WIN_X,CF219)+1),IF(CF219=0,IF(AND(MOD(CF$2,4)=0,MOD($A19,2)=0),"·",""),""))))</f>
        <v/>
      </c>
      <c r="CG19" s="1">
        <f>IF($A19=0,INDEX(CHROME_CHAR,1,CG$2+1),IF($A19=39,INDEX(CHROME_CHAR,2,CG$2+1),IF(AND(CG219&gt;=1,CG219&lt;=6),INDEX(ATLAS_CHAR,(CG219-1)*26+$A19-INDEX(WIN_Y,CG219)+1,CG$2-INDEX(WIN_X,CG219)+1),IF(CG219=0,IF(AND(MOD(CG$2,4)=0,MOD($A19,2)=0),"·",""),""))))</f>
        <v/>
      </c>
      <c r="CH19" s="1">
        <f>IF($A19=0,INDEX(CHROME_CHAR,1,CH$2+1),IF($A19=39,INDEX(CHROME_CHAR,2,CH$2+1),IF(AND(CH219&gt;=1,CH219&lt;=6),INDEX(ATLAS_CHAR,(CH219-1)*26+$A19-INDEX(WIN_Y,CH219)+1,CH$2-INDEX(WIN_X,CH219)+1),IF(CH219=0,IF(AND(MOD(CH$2,4)=0,MOD($A19,2)=0),"·",""),""))))</f>
        <v/>
      </c>
      <c r="CI19" s="1">
        <f>IF($A19=0,INDEX(CHROME_CHAR,1,CI$2+1),IF($A19=39,INDEX(CHROME_CHAR,2,CI$2+1),IF(AND(CI219&gt;=1,CI219&lt;=6),INDEX(ATLAS_CHAR,(CI219-1)*26+$A19-INDEX(WIN_Y,CI219)+1,CI$2-INDEX(WIN_X,CI219)+1),IF(CI219=0,IF(AND(MOD(CI$2,4)=0,MOD($A19,2)=0),"·",""),""))))</f>
        <v/>
      </c>
      <c r="CJ19" s="1">
        <f>IF($A19=0,INDEX(CHROME_CHAR,1,CJ$2+1),IF($A19=39,INDEX(CHROME_CHAR,2,CJ$2+1),IF(AND(CJ219&gt;=1,CJ219&lt;=6),INDEX(ATLAS_CHAR,(CJ219-1)*26+$A19-INDEX(WIN_Y,CJ219)+1,CJ$2-INDEX(WIN_X,CJ219)+1),IF(CJ219=0,IF(AND(MOD(CJ$2,4)=0,MOD($A19,2)=0),"·",""),""))))</f>
        <v/>
      </c>
      <c r="CK19" s="1">
        <f>IF($A19=0,INDEX(CHROME_CHAR,1,CK$2+1),IF($A19=39,INDEX(CHROME_CHAR,2,CK$2+1),IF(AND(CK219&gt;=1,CK219&lt;=6),INDEX(ATLAS_CHAR,(CK219-1)*26+$A19-INDEX(WIN_Y,CK219)+1,CK$2-INDEX(WIN_X,CK219)+1),IF(CK219=0,IF(AND(MOD(CK$2,4)=0,MOD($A19,2)=0),"·",""),""))))</f>
        <v/>
      </c>
      <c r="CL19" s="1">
        <f>IF($A19=0,INDEX(CHROME_CHAR,1,CL$2+1),IF($A19=39,INDEX(CHROME_CHAR,2,CL$2+1),IF(AND(CL219&gt;=1,CL219&lt;=6),INDEX(ATLAS_CHAR,(CL219-1)*26+$A19-INDEX(WIN_Y,CL219)+1,CL$2-INDEX(WIN_X,CL219)+1),IF(CL219=0,IF(AND(MOD(CL$2,4)=0,MOD($A19,2)=0),"·",""),""))))</f>
        <v/>
      </c>
      <c r="CM19" s="1">
        <f>IF($A19=0,INDEX(CHROME_CHAR,1,CM$2+1),IF($A19=39,INDEX(CHROME_CHAR,2,CM$2+1),IF(AND(CM219&gt;=1,CM219&lt;=6),INDEX(ATLAS_CHAR,(CM219-1)*26+$A19-INDEX(WIN_Y,CM219)+1,CM$2-INDEX(WIN_X,CM219)+1),IF(CM219=0,IF(AND(MOD(CM$2,4)=0,MOD($A19,2)=0),"·",""),""))))</f>
        <v/>
      </c>
      <c r="CN19" s="1">
        <f>IF($A19=0,INDEX(CHROME_CHAR,1,CN$2+1),IF($A19=39,INDEX(CHROME_CHAR,2,CN$2+1),IF(AND(CN219&gt;=1,CN219&lt;=6),INDEX(ATLAS_CHAR,(CN219-1)*26+$A19-INDEX(WIN_Y,CN219)+1,CN$2-INDEX(WIN_X,CN219)+1),IF(CN219=0,IF(AND(MOD(CN$2,4)=0,MOD($A19,2)=0),"·",""),""))))</f>
        <v/>
      </c>
      <c r="CO19" s="1">
        <f>IF($A19=0,INDEX(CHROME_CHAR,1,CO$2+1),IF($A19=39,INDEX(CHROME_CHAR,2,CO$2+1),IF(AND(CO219&gt;=1,CO219&lt;=6),INDEX(ATLAS_CHAR,(CO219-1)*26+$A19-INDEX(WIN_Y,CO219)+1,CO$2-INDEX(WIN_X,CO219)+1),IF(CO219=0,IF(AND(MOD(CO$2,4)=0,MOD($A19,2)=0),"·",""),""))))</f>
        <v/>
      </c>
      <c r="CP19" s="1">
        <f>IF($A19=0,INDEX(CHROME_CHAR,1,CP$2+1),IF($A19=39,INDEX(CHROME_CHAR,2,CP$2+1),IF(AND(CP219&gt;=1,CP219&lt;=6),INDEX(ATLAS_CHAR,(CP219-1)*26+$A19-INDEX(WIN_Y,CP219)+1,CP$2-INDEX(WIN_X,CP219)+1),IF(CP219=0,IF(AND(MOD(CP$2,4)=0,MOD($A19,2)=0),"·",""),""))))</f>
        <v/>
      </c>
      <c r="CQ19" s="1">
        <f>IF($A19=0,INDEX(CHROME_CHAR,1,CQ$2+1),IF($A19=39,INDEX(CHROME_CHAR,2,CQ$2+1),IF(AND(CQ219&gt;=1,CQ219&lt;=6),INDEX(ATLAS_CHAR,(CQ219-1)*26+$A19-INDEX(WIN_Y,CQ219)+1,CQ$2-INDEX(WIN_X,CQ219)+1),IF(CQ219=0,IF(AND(MOD(CQ$2,4)=0,MOD($A19,2)=0),"·",""),""))))</f>
        <v/>
      </c>
      <c r="CR19" s="1">
        <f>IF($A19=0,INDEX(CHROME_CHAR,1,CR$2+1),IF($A19=39,INDEX(CHROME_CHAR,2,CR$2+1),IF(AND(CR219&gt;=1,CR219&lt;=6),INDEX(ATLAS_CHAR,(CR219-1)*26+$A19-INDEX(WIN_Y,CR219)+1,CR$2-INDEX(WIN_X,CR219)+1),IF(CR219=0,IF(AND(MOD(CR$2,4)=0,MOD($A19,2)=0),"·",""),""))))</f>
        <v/>
      </c>
      <c r="CS19" s="1">
        <f>IF($A19=0,INDEX(CHROME_CHAR,1,CS$2+1),IF($A19=39,INDEX(CHROME_CHAR,2,CS$2+1),IF(AND(CS219&gt;=1,CS219&lt;=6),INDEX(ATLAS_CHAR,(CS219-1)*26+$A19-INDEX(WIN_Y,CS219)+1,CS$2-INDEX(WIN_X,CS219)+1),IF(CS219=0,IF(AND(MOD(CS$2,4)=0,MOD($A19,2)=0),"·",""),""))))</f>
        <v/>
      </c>
      <c r="CT19" s="1">
        <f>IF($A19=0,INDEX(CHROME_CHAR,1,CT$2+1),IF($A19=39,INDEX(CHROME_CHAR,2,CT$2+1),IF(AND(CT219&gt;=1,CT219&lt;=6),INDEX(ATLAS_CHAR,(CT219-1)*26+$A19-INDEX(WIN_Y,CT219)+1,CT$2-INDEX(WIN_X,CT219)+1),IF(CT219=0,IF(AND(MOD(CT$2,4)=0,MOD($A19,2)=0),"·",""),""))))</f>
        <v/>
      </c>
      <c r="CU19" s="1">
        <f>IF($A19=0,INDEX(CHROME_CHAR,1,CU$2+1),IF($A19=39,INDEX(CHROME_CHAR,2,CU$2+1),IF(AND(CU219&gt;=1,CU219&lt;=6),INDEX(ATLAS_CHAR,(CU219-1)*26+$A19-INDEX(WIN_Y,CU219)+1,CU$2-INDEX(WIN_X,CU219)+1),IF(CU219=0,IF(AND(MOD(CU$2,4)=0,MOD($A19,2)=0),"·",""),""))))</f>
        <v/>
      </c>
      <c r="CV19" s="1">
        <f>IF($A19=0,INDEX(CHROME_CHAR,1,CV$2+1),IF($A19=39,INDEX(CHROME_CHAR,2,CV$2+1),IF(AND(CV219&gt;=1,CV219&lt;=6),INDEX(ATLAS_CHAR,(CV219-1)*26+$A19-INDEX(WIN_Y,CV219)+1,CV$2-INDEX(WIN_X,CV219)+1),IF(CV219=0,IF(AND(MOD(CV$2,4)=0,MOD($A19,2)=0),"·",""),""))))</f>
        <v/>
      </c>
      <c r="CW19" s="1">
        <f>IF($A19=0,INDEX(CHROME_CHAR,1,CW$2+1),IF($A19=39,INDEX(CHROME_CHAR,2,CW$2+1),IF(AND(CW219&gt;=1,CW219&lt;=6),INDEX(ATLAS_CHAR,(CW219-1)*26+$A19-INDEX(WIN_Y,CW219)+1,CW$2-INDEX(WIN_X,CW219)+1),IF(CW219=0,IF(AND(MOD(CW$2,4)=0,MOD($A19,2)=0),"·",""),""))))</f>
        <v/>
      </c>
      <c r="CX19" s="1">
        <f>IF($A19=0,INDEX(CHROME_CHAR,1,CX$2+1),IF($A19=39,INDEX(CHROME_CHAR,2,CX$2+1),IF(AND(CX219&gt;=1,CX219&lt;=6),INDEX(ATLAS_CHAR,(CX219-1)*26+$A19-INDEX(WIN_Y,CX219)+1,CX$2-INDEX(WIN_X,CX219)+1),IF(CX219=0,IF(AND(MOD(CX$2,4)=0,MOD($A19,2)=0),"·",""),""))))</f>
        <v/>
      </c>
      <c r="CY19" s="1">
        <f>IF($A19=0,INDEX(CHROME_CHAR,1,CY$2+1),IF($A19=39,INDEX(CHROME_CHAR,2,CY$2+1),IF(AND(CY219&gt;=1,CY219&lt;=6),INDEX(ATLAS_CHAR,(CY219-1)*26+$A19-INDEX(WIN_Y,CY219)+1,CY$2-INDEX(WIN_X,CY219)+1),IF(CY219=0,IF(AND(MOD(CY$2,4)=0,MOD($A19,2)=0),"·",""),""))))</f>
        <v/>
      </c>
      <c r="CZ19" s="1">
        <f>IF($A19=0,INDEX(CHROME_CHAR,1,CZ$2+1),IF($A19=39,INDEX(CHROME_CHAR,2,CZ$2+1),IF(AND(CZ219&gt;=1,CZ219&lt;=6),INDEX(ATLAS_CHAR,(CZ219-1)*26+$A19-INDEX(WIN_Y,CZ219)+1,CZ$2-INDEX(WIN_X,CZ219)+1),IF(CZ219=0,IF(AND(MOD(CZ$2,4)=0,MOD($A19,2)=0),"·",""),""))))</f>
        <v/>
      </c>
      <c r="DA19" s="1">
        <f>IF($A19=0,INDEX(CHROME_CHAR,1,DA$2+1),IF($A19=39,INDEX(CHROME_CHAR,2,DA$2+1),IF(AND(DA219&gt;=1,DA219&lt;=6),INDEX(ATLAS_CHAR,(DA219-1)*26+$A19-INDEX(WIN_Y,DA219)+1,DA$2-INDEX(WIN_X,DA219)+1),IF(DA219=0,IF(AND(MOD(DA$2,4)=0,MOD($A19,2)=0),"·",""),""))))</f>
        <v/>
      </c>
      <c r="DB19" s="1">
        <f>IF($A19=0,INDEX(CHROME_CHAR,1,DB$2+1),IF($A19=39,INDEX(CHROME_CHAR,2,DB$2+1),IF(AND(DB219&gt;=1,DB219&lt;=6),INDEX(ATLAS_CHAR,(DB219-1)*26+$A19-INDEX(WIN_Y,DB219)+1,DB$2-INDEX(WIN_X,DB219)+1),IF(DB219=0,IF(AND(MOD(DB$2,4)=0,MOD($A19,2)=0),"·",""),""))))</f>
        <v/>
      </c>
      <c r="DC19" s="1">
        <f>IF($A19=0,INDEX(CHROME_CHAR,1,DC$2+1),IF($A19=39,INDEX(CHROME_CHAR,2,DC$2+1),IF(AND(DC219&gt;=1,DC219&lt;=6),INDEX(ATLAS_CHAR,(DC219-1)*26+$A19-INDEX(WIN_Y,DC219)+1,DC$2-INDEX(WIN_X,DC219)+1),IF(DC219=0,IF(AND(MOD(DC$2,4)=0,MOD($A19,2)=0),"·",""),""))))</f>
        <v/>
      </c>
      <c r="DD19" s="1">
        <f>IF($A19=0,INDEX(CHROME_CHAR,1,DD$2+1),IF($A19=39,INDEX(CHROME_CHAR,2,DD$2+1),IF(AND(DD219&gt;=1,DD219&lt;=6),INDEX(ATLAS_CHAR,(DD219-1)*26+$A19-INDEX(WIN_Y,DD219)+1,DD$2-INDEX(WIN_X,DD219)+1),IF(DD219=0,IF(AND(MOD(DD$2,4)=0,MOD($A19,2)=0),"·",""),""))))</f>
        <v/>
      </c>
      <c r="DE19" s="1">
        <f>IF($A19=0,INDEX(CHROME_CHAR,1,DE$2+1),IF($A19=39,INDEX(CHROME_CHAR,2,DE$2+1),IF(AND(DE219&gt;=1,DE219&lt;=6),INDEX(ATLAS_CHAR,(DE219-1)*26+$A19-INDEX(WIN_Y,DE219)+1,DE$2-INDEX(WIN_X,DE219)+1),IF(DE219=0,IF(AND(MOD(DE$2,4)=0,MOD($A19,2)=0),"·",""),""))))</f>
        <v/>
      </c>
      <c r="DF19" s="1">
        <f>IF($A19=0,INDEX(CHROME_CHAR,1,DF$2+1),IF($A19=39,INDEX(CHROME_CHAR,2,DF$2+1),IF(AND(DF219&gt;=1,DF219&lt;=6),INDEX(ATLAS_CHAR,(DF219-1)*26+$A19-INDEX(WIN_Y,DF219)+1,DF$2-INDEX(WIN_X,DF219)+1),IF(DF219=0,IF(AND(MOD(DF$2,4)=0,MOD($A19,2)=0),"·",""),""))))</f>
        <v/>
      </c>
      <c r="DG19" s="1">
        <f>IF($A19=0,INDEX(CHROME_CHAR,1,DG$2+1),IF($A19=39,INDEX(CHROME_CHAR,2,DG$2+1),IF(AND(DG219&gt;=1,DG219&lt;=6),INDEX(ATLAS_CHAR,(DG219-1)*26+$A19-INDEX(WIN_Y,DG219)+1,DG$2-INDEX(WIN_X,DG219)+1),IF(DG219=0,IF(AND(MOD(DG$2,4)=0,MOD($A19,2)=0),"·",""),""))))</f>
        <v/>
      </c>
      <c r="DH19" s="1">
        <f>IF($A19=0,INDEX(CHROME_CHAR,1,DH$2+1),IF($A19=39,INDEX(CHROME_CHAR,2,DH$2+1),IF(AND(DH219&gt;=1,DH219&lt;=6),INDEX(ATLAS_CHAR,(DH219-1)*26+$A19-INDEX(WIN_Y,DH219)+1,DH$2-INDEX(WIN_X,DH219)+1),IF(DH219=0,IF(AND(MOD(DH$2,4)=0,MOD($A19,2)=0),"·",""),""))))</f>
        <v/>
      </c>
      <c r="DI19" s="1">
        <f>IF($A19=0,INDEX(CHROME_CHAR,1,DI$2+1),IF($A19=39,INDEX(CHROME_CHAR,2,DI$2+1),IF(AND(DI219&gt;=1,DI219&lt;=6),INDEX(ATLAS_CHAR,(DI219-1)*26+$A19-INDEX(WIN_Y,DI219)+1,DI$2-INDEX(WIN_X,DI219)+1),IF(DI219=0,IF(AND(MOD(DI$2,4)=0,MOD($A19,2)=0),"·",""),""))))</f>
        <v/>
      </c>
      <c r="DJ19" s="1">
        <f>IF($A19=0,INDEX(CHROME_CHAR,1,DJ$2+1),IF($A19=39,INDEX(CHROME_CHAR,2,DJ$2+1),IF(AND(DJ219&gt;=1,DJ219&lt;=6),INDEX(ATLAS_CHAR,(DJ219-1)*26+$A19-INDEX(WIN_Y,DJ219)+1,DJ$2-INDEX(WIN_X,DJ219)+1),IF(DJ219=0,IF(AND(MOD(DJ$2,4)=0,MOD($A19,2)=0),"·",""),""))))</f>
        <v/>
      </c>
      <c r="DK19" s="1">
        <f>IF($A19=0,INDEX(CHROME_CHAR,1,DK$2+1),IF($A19=39,INDEX(CHROME_CHAR,2,DK$2+1),IF(AND(DK219&gt;=1,DK219&lt;=6),INDEX(ATLAS_CHAR,(DK219-1)*26+$A19-INDEX(WIN_Y,DK219)+1,DK$2-INDEX(WIN_X,DK219)+1),IF(DK219=0,IF(AND(MOD(DK$2,4)=0,MOD($A19,2)=0),"·",""),""))))</f>
        <v/>
      </c>
      <c r="DL19" s="1">
        <f>IF($A19=0,INDEX(CHROME_CHAR,1,DL$2+1),IF($A19=39,INDEX(CHROME_CHAR,2,DL$2+1),IF(AND(DL219&gt;=1,DL219&lt;=6),INDEX(ATLAS_CHAR,(DL219-1)*26+$A19-INDEX(WIN_Y,DL219)+1,DL$2-INDEX(WIN_X,DL219)+1),IF(DL219=0,IF(AND(MOD(DL$2,4)=0,MOD($A19,2)=0),"·",""),""))))</f>
        <v/>
      </c>
      <c r="DM19" s="1">
        <f>IF($A19=0,INDEX(CHROME_CHAR,1,DM$2+1),IF($A19=39,INDEX(CHROME_CHAR,2,DM$2+1),IF(AND(DM219&gt;=1,DM219&lt;=6),INDEX(ATLAS_CHAR,(DM219-1)*26+$A19-INDEX(WIN_Y,DM219)+1,DM$2-INDEX(WIN_X,DM219)+1),IF(DM219=0,IF(AND(MOD(DM$2,4)=0,MOD($A19,2)=0),"·",""),""))))</f>
        <v/>
      </c>
      <c r="DN19" s="1">
        <f>IF($A19=0,INDEX(CHROME_CHAR,1,DN$2+1),IF($A19=39,INDEX(CHROME_CHAR,2,DN$2+1),IF(AND(DN219&gt;=1,DN219&lt;=6),INDEX(ATLAS_CHAR,(DN219-1)*26+$A19-INDEX(WIN_Y,DN219)+1,DN$2-INDEX(WIN_X,DN219)+1),IF(DN219=0,IF(AND(MOD(DN$2,4)=0,MOD($A19,2)=0),"·",""),""))))</f>
        <v/>
      </c>
      <c r="DO19" s="1">
        <f>IF($A19=0,INDEX(CHROME_CHAR,1,DO$2+1),IF($A19=39,INDEX(CHROME_CHAR,2,DO$2+1),IF(AND(DO219&gt;=1,DO219&lt;=6),INDEX(ATLAS_CHAR,(DO219-1)*26+$A19-INDEX(WIN_Y,DO219)+1,DO$2-INDEX(WIN_X,DO219)+1),IF(DO219=0,IF(AND(MOD(DO$2,4)=0,MOD($A19,2)=0),"·",""),""))))</f>
        <v/>
      </c>
    </row>
    <row r="20" ht="12.75" customHeight="1">
      <c r="A20" t="n">
        <v>17</v>
      </c>
      <c r="B20" s="1">
        <f>IF($A20=0,INDEX(CHROME_CHAR,1,B$2+1),IF($A20=39,INDEX(CHROME_CHAR,2,B$2+1),IF(AND(B220&gt;=1,B220&lt;=6),INDEX(ATLAS_CHAR,(B220-1)*26+$A20-INDEX(WIN_Y,B220)+1,B$2-INDEX(WIN_X,B220)+1),IF(B220=0,IF(AND(MOD(B$2,4)=0,MOD($A20,2)=0),"·",""),""))))</f>
        <v/>
      </c>
      <c r="C20" s="1">
        <f>IF($A20=0,INDEX(CHROME_CHAR,1,C$2+1),IF($A20=39,INDEX(CHROME_CHAR,2,C$2+1),IF(AND(C220&gt;=1,C220&lt;=6),INDEX(ATLAS_CHAR,(C220-1)*26+$A20-INDEX(WIN_Y,C220)+1,C$2-INDEX(WIN_X,C220)+1),IF(C220=0,IF(AND(MOD(C$2,4)=0,MOD($A20,2)=0),"·",""),""))))</f>
        <v/>
      </c>
      <c r="D20" s="1">
        <f>IF($A20=0,INDEX(CHROME_CHAR,1,D$2+1),IF($A20=39,INDEX(CHROME_CHAR,2,D$2+1),IF(AND(D220&gt;=1,D220&lt;=6),INDEX(ATLAS_CHAR,(D220-1)*26+$A20-INDEX(WIN_Y,D220)+1,D$2-INDEX(WIN_X,D220)+1),IF(D220=0,IF(AND(MOD(D$2,4)=0,MOD($A20,2)=0),"·",""),""))))</f>
        <v/>
      </c>
      <c r="E20" s="1">
        <f>IF($A20=0,INDEX(CHROME_CHAR,1,E$2+1),IF($A20=39,INDEX(CHROME_CHAR,2,E$2+1),IF(AND(E220&gt;=1,E220&lt;=6),INDEX(ATLAS_CHAR,(E220-1)*26+$A20-INDEX(WIN_Y,E220)+1,E$2-INDEX(WIN_X,E220)+1),IF(E220=0,IF(AND(MOD(E$2,4)=0,MOD($A20,2)=0),"·",""),""))))</f>
        <v/>
      </c>
      <c r="F20" s="1">
        <f>IF($A20=0,INDEX(CHROME_CHAR,1,F$2+1),IF($A20=39,INDEX(CHROME_CHAR,2,F$2+1),IF(AND(F220&gt;=1,F220&lt;=6),INDEX(ATLAS_CHAR,(F220-1)*26+$A20-INDEX(WIN_Y,F220)+1,F$2-INDEX(WIN_X,F220)+1),IF(F220=0,IF(AND(MOD(F$2,4)=0,MOD($A20,2)=0),"·",""),""))))</f>
        <v/>
      </c>
      <c r="G20" s="1">
        <f>IF($A20=0,INDEX(CHROME_CHAR,1,G$2+1),IF($A20=39,INDEX(CHROME_CHAR,2,G$2+1),IF(AND(G220&gt;=1,G220&lt;=6),INDEX(ATLAS_CHAR,(G220-1)*26+$A20-INDEX(WIN_Y,G220)+1,G$2-INDEX(WIN_X,G220)+1),IF(G220=0,IF(AND(MOD(G$2,4)=0,MOD($A20,2)=0),"·",""),""))))</f>
        <v/>
      </c>
      <c r="H20" s="1">
        <f>IF($A20=0,INDEX(CHROME_CHAR,1,H$2+1),IF($A20=39,INDEX(CHROME_CHAR,2,H$2+1),IF(AND(H220&gt;=1,H220&lt;=6),INDEX(ATLAS_CHAR,(H220-1)*26+$A20-INDEX(WIN_Y,H220)+1,H$2-INDEX(WIN_X,H220)+1),IF(H220=0,IF(AND(MOD(H$2,4)=0,MOD($A20,2)=0),"·",""),""))))</f>
        <v/>
      </c>
      <c r="I20" s="1">
        <f>IF($A20=0,INDEX(CHROME_CHAR,1,I$2+1),IF($A20=39,INDEX(CHROME_CHAR,2,I$2+1),IF(AND(I220&gt;=1,I220&lt;=6),INDEX(ATLAS_CHAR,(I220-1)*26+$A20-INDEX(WIN_Y,I220)+1,I$2-INDEX(WIN_X,I220)+1),IF(I220=0,IF(AND(MOD(I$2,4)=0,MOD($A20,2)=0),"·",""),""))))</f>
        <v/>
      </c>
      <c r="J20" s="1">
        <f>IF($A20=0,INDEX(CHROME_CHAR,1,J$2+1),IF($A20=39,INDEX(CHROME_CHAR,2,J$2+1),IF(AND(J220&gt;=1,J220&lt;=6),INDEX(ATLAS_CHAR,(J220-1)*26+$A20-INDEX(WIN_Y,J220)+1,J$2-INDEX(WIN_X,J220)+1),IF(J220=0,IF(AND(MOD(J$2,4)=0,MOD($A20,2)=0),"·",""),""))))</f>
        <v/>
      </c>
      <c r="K20" s="1">
        <f>IF($A20=0,INDEX(CHROME_CHAR,1,K$2+1),IF($A20=39,INDEX(CHROME_CHAR,2,K$2+1),IF(AND(K220&gt;=1,K220&lt;=6),INDEX(ATLAS_CHAR,(K220-1)*26+$A20-INDEX(WIN_Y,K220)+1,K$2-INDEX(WIN_X,K220)+1),IF(K220=0,IF(AND(MOD(K$2,4)=0,MOD($A20,2)=0),"·",""),""))))</f>
        <v/>
      </c>
      <c r="L20" s="1">
        <f>IF($A20=0,INDEX(CHROME_CHAR,1,L$2+1),IF($A20=39,INDEX(CHROME_CHAR,2,L$2+1),IF(AND(L220&gt;=1,L220&lt;=6),INDEX(ATLAS_CHAR,(L220-1)*26+$A20-INDEX(WIN_Y,L220)+1,L$2-INDEX(WIN_X,L220)+1),IF(L220=0,IF(AND(MOD(L$2,4)=0,MOD($A20,2)=0),"·",""),""))))</f>
        <v/>
      </c>
      <c r="M20" s="1">
        <f>IF($A20=0,INDEX(CHROME_CHAR,1,M$2+1),IF($A20=39,INDEX(CHROME_CHAR,2,M$2+1),IF(AND(M220&gt;=1,M220&lt;=6),INDEX(ATLAS_CHAR,(M220-1)*26+$A20-INDEX(WIN_Y,M220)+1,M$2-INDEX(WIN_X,M220)+1),IF(M220=0,IF(AND(MOD(M$2,4)=0,MOD($A20,2)=0),"·",""),""))))</f>
        <v/>
      </c>
      <c r="N20" s="1">
        <f>IF($A20=0,INDEX(CHROME_CHAR,1,N$2+1),IF($A20=39,INDEX(CHROME_CHAR,2,N$2+1),IF(AND(N220&gt;=1,N220&lt;=6),INDEX(ATLAS_CHAR,(N220-1)*26+$A20-INDEX(WIN_Y,N220)+1,N$2-INDEX(WIN_X,N220)+1),IF(N220=0,IF(AND(MOD(N$2,4)=0,MOD($A20,2)=0),"·",""),""))))</f>
        <v/>
      </c>
      <c r="O20" s="1">
        <f>IF($A20=0,INDEX(CHROME_CHAR,1,O$2+1),IF($A20=39,INDEX(CHROME_CHAR,2,O$2+1),IF(AND(O220&gt;=1,O220&lt;=6),INDEX(ATLAS_CHAR,(O220-1)*26+$A20-INDEX(WIN_Y,O220)+1,O$2-INDEX(WIN_X,O220)+1),IF(O220=0,IF(AND(MOD(O$2,4)=0,MOD($A20,2)=0),"·",""),""))))</f>
        <v/>
      </c>
      <c r="P20" s="1">
        <f>IF($A20=0,INDEX(CHROME_CHAR,1,P$2+1),IF($A20=39,INDEX(CHROME_CHAR,2,P$2+1),IF(AND(P220&gt;=1,P220&lt;=6),INDEX(ATLAS_CHAR,(P220-1)*26+$A20-INDEX(WIN_Y,P220)+1,P$2-INDEX(WIN_X,P220)+1),IF(P220=0,IF(AND(MOD(P$2,4)=0,MOD($A20,2)=0),"·",""),""))))</f>
        <v/>
      </c>
      <c r="Q20" s="1">
        <f>IF($A20=0,INDEX(CHROME_CHAR,1,Q$2+1),IF($A20=39,INDEX(CHROME_CHAR,2,Q$2+1),IF(AND(Q220&gt;=1,Q220&lt;=6),INDEX(ATLAS_CHAR,(Q220-1)*26+$A20-INDEX(WIN_Y,Q220)+1,Q$2-INDEX(WIN_X,Q220)+1),IF(Q220=0,IF(AND(MOD(Q$2,4)=0,MOD($A20,2)=0),"·",""),""))))</f>
        <v/>
      </c>
      <c r="R20" s="1">
        <f>IF($A20=0,INDEX(CHROME_CHAR,1,R$2+1),IF($A20=39,INDEX(CHROME_CHAR,2,R$2+1),IF(AND(R220&gt;=1,R220&lt;=6),INDEX(ATLAS_CHAR,(R220-1)*26+$A20-INDEX(WIN_Y,R220)+1,R$2-INDEX(WIN_X,R220)+1),IF(R220=0,IF(AND(MOD(R$2,4)=0,MOD($A20,2)=0),"·",""),""))))</f>
        <v/>
      </c>
      <c r="S20" s="1">
        <f>IF($A20=0,INDEX(CHROME_CHAR,1,S$2+1),IF($A20=39,INDEX(CHROME_CHAR,2,S$2+1),IF(AND(S220&gt;=1,S220&lt;=6),INDEX(ATLAS_CHAR,(S220-1)*26+$A20-INDEX(WIN_Y,S220)+1,S$2-INDEX(WIN_X,S220)+1),IF(S220=0,IF(AND(MOD(S$2,4)=0,MOD($A20,2)=0),"·",""),""))))</f>
        <v/>
      </c>
      <c r="T20" s="1">
        <f>IF($A20=0,INDEX(CHROME_CHAR,1,T$2+1),IF($A20=39,INDEX(CHROME_CHAR,2,T$2+1),IF(AND(T220&gt;=1,T220&lt;=6),INDEX(ATLAS_CHAR,(T220-1)*26+$A20-INDEX(WIN_Y,T220)+1,T$2-INDEX(WIN_X,T220)+1),IF(T220=0,IF(AND(MOD(T$2,4)=0,MOD($A20,2)=0),"·",""),""))))</f>
        <v/>
      </c>
      <c r="U20" s="1">
        <f>IF($A20=0,INDEX(CHROME_CHAR,1,U$2+1),IF($A20=39,INDEX(CHROME_CHAR,2,U$2+1),IF(AND(U220&gt;=1,U220&lt;=6),INDEX(ATLAS_CHAR,(U220-1)*26+$A20-INDEX(WIN_Y,U220)+1,U$2-INDEX(WIN_X,U220)+1),IF(U220=0,IF(AND(MOD(U$2,4)=0,MOD($A20,2)=0),"·",""),""))))</f>
        <v/>
      </c>
      <c r="V20" s="1">
        <f>IF($A20=0,INDEX(CHROME_CHAR,1,V$2+1),IF($A20=39,INDEX(CHROME_CHAR,2,V$2+1),IF(AND(V220&gt;=1,V220&lt;=6),INDEX(ATLAS_CHAR,(V220-1)*26+$A20-INDEX(WIN_Y,V220)+1,V$2-INDEX(WIN_X,V220)+1),IF(V220=0,IF(AND(MOD(V$2,4)=0,MOD($A20,2)=0),"·",""),""))))</f>
        <v/>
      </c>
      <c r="W20" s="1">
        <f>IF($A20=0,INDEX(CHROME_CHAR,1,W$2+1),IF($A20=39,INDEX(CHROME_CHAR,2,W$2+1),IF(AND(W220&gt;=1,W220&lt;=6),INDEX(ATLAS_CHAR,(W220-1)*26+$A20-INDEX(WIN_Y,W220)+1,W$2-INDEX(WIN_X,W220)+1),IF(W220=0,IF(AND(MOD(W$2,4)=0,MOD($A20,2)=0),"·",""),""))))</f>
        <v/>
      </c>
      <c r="X20" s="1">
        <f>IF($A20=0,INDEX(CHROME_CHAR,1,X$2+1),IF($A20=39,INDEX(CHROME_CHAR,2,X$2+1),IF(AND(X220&gt;=1,X220&lt;=6),INDEX(ATLAS_CHAR,(X220-1)*26+$A20-INDEX(WIN_Y,X220)+1,X$2-INDEX(WIN_X,X220)+1),IF(X220=0,IF(AND(MOD(X$2,4)=0,MOD($A20,2)=0),"·",""),""))))</f>
        <v/>
      </c>
      <c r="Y20" s="1">
        <f>IF($A20=0,INDEX(CHROME_CHAR,1,Y$2+1),IF($A20=39,INDEX(CHROME_CHAR,2,Y$2+1),IF(AND(Y220&gt;=1,Y220&lt;=6),INDEX(ATLAS_CHAR,(Y220-1)*26+$A20-INDEX(WIN_Y,Y220)+1,Y$2-INDEX(WIN_X,Y220)+1),IF(Y220=0,IF(AND(MOD(Y$2,4)=0,MOD($A20,2)=0),"·",""),""))))</f>
        <v/>
      </c>
      <c r="Z20" s="1">
        <f>IF($A20=0,INDEX(CHROME_CHAR,1,Z$2+1),IF($A20=39,INDEX(CHROME_CHAR,2,Z$2+1),IF(AND(Z220&gt;=1,Z220&lt;=6),INDEX(ATLAS_CHAR,(Z220-1)*26+$A20-INDEX(WIN_Y,Z220)+1,Z$2-INDEX(WIN_X,Z220)+1),IF(Z220=0,IF(AND(MOD(Z$2,4)=0,MOD($A20,2)=0),"·",""),""))))</f>
        <v/>
      </c>
      <c r="AA20" s="1">
        <f>IF($A20=0,INDEX(CHROME_CHAR,1,AA$2+1),IF($A20=39,INDEX(CHROME_CHAR,2,AA$2+1),IF(AND(AA220&gt;=1,AA220&lt;=6),INDEX(ATLAS_CHAR,(AA220-1)*26+$A20-INDEX(WIN_Y,AA220)+1,AA$2-INDEX(WIN_X,AA220)+1),IF(AA220=0,IF(AND(MOD(AA$2,4)=0,MOD($A20,2)=0),"·",""),""))))</f>
        <v/>
      </c>
      <c r="AB20" s="1">
        <f>IF($A20=0,INDEX(CHROME_CHAR,1,AB$2+1),IF($A20=39,INDEX(CHROME_CHAR,2,AB$2+1),IF(AND(AB220&gt;=1,AB220&lt;=6),INDEX(ATLAS_CHAR,(AB220-1)*26+$A20-INDEX(WIN_Y,AB220)+1,AB$2-INDEX(WIN_X,AB220)+1),IF(AB220=0,IF(AND(MOD(AB$2,4)=0,MOD($A20,2)=0),"·",""),""))))</f>
        <v/>
      </c>
      <c r="AC20" s="1">
        <f>IF($A20=0,INDEX(CHROME_CHAR,1,AC$2+1),IF($A20=39,INDEX(CHROME_CHAR,2,AC$2+1),IF(AND(AC220&gt;=1,AC220&lt;=6),INDEX(ATLAS_CHAR,(AC220-1)*26+$A20-INDEX(WIN_Y,AC220)+1,AC$2-INDEX(WIN_X,AC220)+1),IF(AC220=0,IF(AND(MOD(AC$2,4)=0,MOD($A20,2)=0),"·",""),""))))</f>
        <v/>
      </c>
      <c r="AD20" s="1">
        <f>IF($A20=0,INDEX(CHROME_CHAR,1,AD$2+1),IF($A20=39,INDEX(CHROME_CHAR,2,AD$2+1),IF(AND(AD220&gt;=1,AD220&lt;=6),INDEX(ATLAS_CHAR,(AD220-1)*26+$A20-INDEX(WIN_Y,AD220)+1,AD$2-INDEX(WIN_X,AD220)+1),IF(AD220=0,IF(AND(MOD(AD$2,4)=0,MOD($A20,2)=0),"·",""),""))))</f>
        <v/>
      </c>
      <c r="AE20" s="1">
        <f>IF($A20=0,INDEX(CHROME_CHAR,1,AE$2+1),IF($A20=39,INDEX(CHROME_CHAR,2,AE$2+1),IF(AND(AE220&gt;=1,AE220&lt;=6),INDEX(ATLAS_CHAR,(AE220-1)*26+$A20-INDEX(WIN_Y,AE220)+1,AE$2-INDEX(WIN_X,AE220)+1),IF(AE220=0,IF(AND(MOD(AE$2,4)=0,MOD($A20,2)=0),"·",""),""))))</f>
        <v/>
      </c>
      <c r="AF20" s="1">
        <f>IF($A20=0,INDEX(CHROME_CHAR,1,AF$2+1),IF($A20=39,INDEX(CHROME_CHAR,2,AF$2+1),IF(AND(AF220&gt;=1,AF220&lt;=6),INDEX(ATLAS_CHAR,(AF220-1)*26+$A20-INDEX(WIN_Y,AF220)+1,AF$2-INDEX(WIN_X,AF220)+1),IF(AF220=0,IF(AND(MOD(AF$2,4)=0,MOD($A20,2)=0),"·",""),""))))</f>
        <v/>
      </c>
      <c r="AG20" s="1">
        <f>IF($A20=0,INDEX(CHROME_CHAR,1,AG$2+1),IF($A20=39,INDEX(CHROME_CHAR,2,AG$2+1),IF(AND(AG220&gt;=1,AG220&lt;=6),INDEX(ATLAS_CHAR,(AG220-1)*26+$A20-INDEX(WIN_Y,AG220)+1,AG$2-INDEX(WIN_X,AG220)+1),IF(AG220=0,IF(AND(MOD(AG$2,4)=0,MOD($A20,2)=0),"·",""),""))))</f>
        <v/>
      </c>
      <c r="AH20" s="1">
        <f>IF($A20=0,INDEX(CHROME_CHAR,1,AH$2+1),IF($A20=39,INDEX(CHROME_CHAR,2,AH$2+1),IF(AND(AH220&gt;=1,AH220&lt;=6),INDEX(ATLAS_CHAR,(AH220-1)*26+$A20-INDEX(WIN_Y,AH220)+1,AH$2-INDEX(WIN_X,AH220)+1),IF(AH220=0,IF(AND(MOD(AH$2,4)=0,MOD($A20,2)=0),"·",""),""))))</f>
        <v/>
      </c>
      <c r="AI20" s="1">
        <f>IF($A20=0,INDEX(CHROME_CHAR,1,AI$2+1),IF($A20=39,INDEX(CHROME_CHAR,2,AI$2+1),IF(AND(AI220&gt;=1,AI220&lt;=6),INDEX(ATLAS_CHAR,(AI220-1)*26+$A20-INDEX(WIN_Y,AI220)+1,AI$2-INDEX(WIN_X,AI220)+1),IF(AI220=0,IF(AND(MOD(AI$2,4)=0,MOD($A20,2)=0),"·",""),""))))</f>
        <v/>
      </c>
      <c r="AJ20" s="1">
        <f>IF($A20=0,INDEX(CHROME_CHAR,1,AJ$2+1),IF($A20=39,INDEX(CHROME_CHAR,2,AJ$2+1),IF(AND(AJ220&gt;=1,AJ220&lt;=6),INDEX(ATLAS_CHAR,(AJ220-1)*26+$A20-INDEX(WIN_Y,AJ220)+1,AJ$2-INDEX(WIN_X,AJ220)+1),IF(AJ220=0,IF(AND(MOD(AJ$2,4)=0,MOD($A20,2)=0),"·",""),""))))</f>
        <v/>
      </c>
      <c r="AK20" s="1">
        <f>IF($A20=0,INDEX(CHROME_CHAR,1,AK$2+1),IF($A20=39,INDEX(CHROME_CHAR,2,AK$2+1),IF(AND(AK220&gt;=1,AK220&lt;=6),INDEX(ATLAS_CHAR,(AK220-1)*26+$A20-INDEX(WIN_Y,AK220)+1,AK$2-INDEX(WIN_X,AK220)+1),IF(AK220=0,IF(AND(MOD(AK$2,4)=0,MOD($A20,2)=0),"·",""),""))))</f>
        <v/>
      </c>
      <c r="AL20" s="1">
        <f>IF($A20=0,INDEX(CHROME_CHAR,1,AL$2+1),IF($A20=39,INDEX(CHROME_CHAR,2,AL$2+1),IF(AND(AL220&gt;=1,AL220&lt;=6),INDEX(ATLAS_CHAR,(AL220-1)*26+$A20-INDEX(WIN_Y,AL220)+1,AL$2-INDEX(WIN_X,AL220)+1),IF(AL220=0,IF(AND(MOD(AL$2,4)=0,MOD($A20,2)=0),"·",""),""))))</f>
        <v/>
      </c>
      <c r="AM20" s="1">
        <f>IF($A20=0,INDEX(CHROME_CHAR,1,AM$2+1),IF($A20=39,INDEX(CHROME_CHAR,2,AM$2+1),IF(AND(AM220&gt;=1,AM220&lt;=6),INDEX(ATLAS_CHAR,(AM220-1)*26+$A20-INDEX(WIN_Y,AM220)+1,AM$2-INDEX(WIN_X,AM220)+1),IF(AM220=0,IF(AND(MOD(AM$2,4)=0,MOD($A20,2)=0),"·",""),""))))</f>
        <v/>
      </c>
      <c r="AN20" s="1">
        <f>IF($A20=0,INDEX(CHROME_CHAR,1,AN$2+1),IF($A20=39,INDEX(CHROME_CHAR,2,AN$2+1),IF(AND(AN220&gt;=1,AN220&lt;=6),INDEX(ATLAS_CHAR,(AN220-1)*26+$A20-INDEX(WIN_Y,AN220)+1,AN$2-INDEX(WIN_X,AN220)+1),IF(AN220=0,IF(AND(MOD(AN$2,4)=0,MOD($A20,2)=0),"·",""),""))))</f>
        <v/>
      </c>
      <c r="AO20" s="1">
        <f>IF($A20=0,INDEX(CHROME_CHAR,1,AO$2+1),IF($A20=39,INDEX(CHROME_CHAR,2,AO$2+1),IF(AND(AO220&gt;=1,AO220&lt;=6),INDEX(ATLAS_CHAR,(AO220-1)*26+$A20-INDEX(WIN_Y,AO220)+1,AO$2-INDEX(WIN_X,AO220)+1),IF(AO220=0,IF(AND(MOD(AO$2,4)=0,MOD($A20,2)=0),"·",""),""))))</f>
        <v/>
      </c>
      <c r="AP20" s="1">
        <f>IF($A20=0,INDEX(CHROME_CHAR,1,AP$2+1),IF($A20=39,INDEX(CHROME_CHAR,2,AP$2+1),IF(AND(AP220&gt;=1,AP220&lt;=6),INDEX(ATLAS_CHAR,(AP220-1)*26+$A20-INDEX(WIN_Y,AP220)+1,AP$2-INDEX(WIN_X,AP220)+1),IF(AP220=0,IF(AND(MOD(AP$2,4)=0,MOD($A20,2)=0),"·",""),""))))</f>
        <v/>
      </c>
      <c r="AQ20" s="1">
        <f>IF($A20=0,INDEX(CHROME_CHAR,1,AQ$2+1),IF($A20=39,INDEX(CHROME_CHAR,2,AQ$2+1),IF(AND(AQ220&gt;=1,AQ220&lt;=6),INDEX(ATLAS_CHAR,(AQ220-1)*26+$A20-INDEX(WIN_Y,AQ220)+1,AQ$2-INDEX(WIN_X,AQ220)+1),IF(AQ220=0,IF(AND(MOD(AQ$2,4)=0,MOD($A20,2)=0),"·",""),""))))</f>
        <v/>
      </c>
      <c r="AR20" s="1">
        <f>IF($A20=0,INDEX(CHROME_CHAR,1,AR$2+1),IF($A20=39,INDEX(CHROME_CHAR,2,AR$2+1),IF(AND(AR220&gt;=1,AR220&lt;=6),INDEX(ATLAS_CHAR,(AR220-1)*26+$A20-INDEX(WIN_Y,AR220)+1,AR$2-INDEX(WIN_X,AR220)+1),IF(AR220=0,IF(AND(MOD(AR$2,4)=0,MOD($A20,2)=0),"·",""),""))))</f>
        <v/>
      </c>
      <c r="AS20" s="1">
        <f>IF($A20=0,INDEX(CHROME_CHAR,1,AS$2+1),IF($A20=39,INDEX(CHROME_CHAR,2,AS$2+1),IF(AND(AS220&gt;=1,AS220&lt;=6),INDEX(ATLAS_CHAR,(AS220-1)*26+$A20-INDEX(WIN_Y,AS220)+1,AS$2-INDEX(WIN_X,AS220)+1),IF(AS220=0,IF(AND(MOD(AS$2,4)=0,MOD($A20,2)=0),"·",""),""))))</f>
        <v/>
      </c>
      <c r="AT20" s="1">
        <f>IF($A20=0,INDEX(CHROME_CHAR,1,AT$2+1),IF($A20=39,INDEX(CHROME_CHAR,2,AT$2+1),IF(AND(AT220&gt;=1,AT220&lt;=6),INDEX(ATLAS_CHAR,(AT220-1)*26+$A20-INDEX(WIN_Y,AT220)+1,AT$2-INDEX(WIN_X,AT220)+1),IF(AT220=0,IF(AND(MOD(AT$2,4)=0,MOD($A20,2)=0),"·",""),""))))</f>
        <v/>
      </c>
      <c r="AU20" s="1">
        <f>IF($A20=0,INDEX(CHROME_CHAR,1,AU$2+1),IF($A20=39,INDEX(CHROME_CHAR,2,AU$2+1),IF(AND(AU220&gt;=1,AU220&lt;=6),INDEX(ATLAS_CHAR,(AU220-1)*26+$A20-INDEX(WIN_Y,AU220)+1,AU$2-INDEX(WIN_X,AU220)+1),IF(AU220=0,IF(AND(MOD(AU$2,4)=0,MOD($A20,2)=0),"·",""),""))))</f>
        <v/>
      </c>
      <c r="AV20" s="1">
        <f>IF($A20=0,INDEX(CHROME_CHAR,1,AV$2+1),IF($A20=39,INDEX(CHROME_CHAR,2,AV$2+1),IF(AND(AV220&gt;=1,AV220&lt;=6),INDEX(ATLAS_CHAR,(AV220-1)*26+$A20-INDEX(WIN_Y,AV220)+1,AV$2-INDEX(WIN_X,AV220)+1),IF(AV220=0,IF(AND(MOD(AV$2,4)=0,MOD($A20,2)=0),"·",""),""))))</f>
        <v/>
      </c>
      <c r="AW20" s="1">
        <f>IF($A20=0,INDEX(CHROME_CHAR,1,AW$2+1),IF($A20=39,INDEX(CHROME_CHAR,2,AW$2+1),IF(AND(AW220&gt;=1,AW220&lt;=6),INDEX(ATLAS_CHAR,(AW220-1)*26+$A20-INDEX(WIN_Y,AW220)+1,AW$2-INDEX(WIN_X,AW220)+1),IF(AW220=0,IF(AND(MOD(AW$2,4)=0,MOD($A20,2)=0),"·",""),""))))</f>
        <v/>
      </c>
      <c r="AX20" s="1">
        <f>IF($A20=0,INDEX(CHROME_CHAR,1,AX$2+1),IF($A20=39,INDEX(CHROME_CHAR,2,AX$2+1),IF(AND(AX220&gt;=1,AX220&lt;=6),INDEX(ATLAS_CHAR,(AX220-1)*26+$A20-INDEX(WIN_Y,AX220)+1,AX$2-INDEX(WIN_X,AX220)+1),IF(AX220=0,IF(AND(MOD(AX$2,4)=0,MOD($A20,2)=0),"·",""),""))))</f>
        <v/>
      </c>
      <c r="AY20" s="1">
        <f>IF($A20=0,INDEX(CHROME_CHAR,1,AY$2+1),IF($A20=39,INDEX(CHROME_CHAR,2,AY$2+1),IF(AND(AY220&gt;=1,AY220&lt;=6),INDEX(ATLAS_CHAR,(AY220-1)*26+$A20-INDEX(WIN_Y,AY220)+1,AY$2-INDEX(WIN_X,AY220)+1),IF(AY220=0,IF(AND(MOD(AY$2,4)=0,MOD($A20,2)=0),"·",""),""))))</f>
        <v/>
      </c>
      <c r="AZ20" s="1">
        <f>IF($A20=0,INDEX(CHROME_CHAR,1,AZ$2+1),IF($A20=39,INDEX(CHROME_CHAR,2,AZ$2+1),IF(AND(AZ220&gt;=1,AZ220&lt;=6),INDEX(ATLAS_CHAR,(AZ220-1)*26+$A20-INDEX(WIN_Y,AZ220)+1,AZ$2-INDEX(WIN_X,AZ220)+1),IF(AZ220=0,IF(AND(MOD(AZ$2,4)=0,MOD($A20,2)=0),"·",""),""))))</f>
        <v/>
      </c>
      <c r="BA20" s="1">
        <f>IF($A20=0,INDEX(CHROME_CHAR,1,BA$2+1),IF($A20=39,INDEX(CHROME_CHAR,2,BA$2+1),IF(AND(BA220&gt;=1,BA220&lt;=6),INDEX(ATLAS_CHAR,(BA220-1)*26+$A20-INDEX(WIN_Y,BA220)+1,BA$2-INDEX(WIN_X,BA220)+1),IF(BA220=0,IF(AND(MOD(BA$2,4)=0,MOD($A20,2)=0),"·",""),""))))</f>
        <v/>
      </c>
      <c r="BB20" s="1">
        <f>IF($A20=0,INDEX(CHROME_CHAR,1,BB$2+1),IF($A20=39,INDEX(CHROME_CHAR,2,BB$2+1),IF(AND(BB220&gt;=1,BB220&lt;=6),INDEX(ATLAS_CHAR,(BB220-1)*26+$A20-INDEX(WIN_Y,BB220)+1,BB$2-INDEX(WIN_X,BB220)+1),IF(BB220=0,IF(AND(MOD(BB$2,4)=0,MOD($A20,2)=0),"·",""),""))))</f>
        <v/>
      </c>
      <c r="BC20" s="1">
        <f>IF($A20=0,INDEX(CHROME_CHAR,1,BC$2+1),IF($A20=39,INDEX(CHROME_CHAR,2,BC$2+1),IF(AND(BC220&gt;=1,BC220&lt;=6),INDEX(ATLAS_CHAR,(BC220-1)*26+$A20-INDEX(WIN_Y,BC220)+1,BC$2-INDEX(WIN_X,BC220)+1),IF(BC220=0,IF(AND(MOD(BC$2,4)=0,MOD($A20,2)=0),"·",""),""))))</f>
        <v/>
      </c>
      <c r="BD20" s="1">
        <f>IF($A20=0,INDEX(CHROME_CHAR,1,BD$2+1),IF($A20=39,INDEX(CHROME_CHAR,2,BD$2+1),IF(AND(BD220&gt;=1,BD220&lt;=6),INDEX(ATLAS_CHAR,(BD220-1)*26+$A20-INDEX(WIN_Y,BD220)+1,BD$2-INDEX(WIN_X,BD220)+1),IF(BD220=0,IF(AND(MOD(BD$2,4)=0,MOD($A20,2)=0),"·",""),""))))</f>
        <v/>
      </c>
      <c r="BE20" s="1">
        <f>IF($A20=0,INDEX(CHROME_CHAR,1,BE$2+1),IF($A20=39,INDEX(CHROME_CHAR,2,BE$2+1),IF(AND(BE220&gt;=1,BE220&lt;=6),INDEX(ATLAS_CHAR,(BE220-1)*26+$A20-INDEX(WIN_Y,BE220)+1,BE$2-INDEX(WIN_X,BE220)+1),IF(BE220=0,IF(AND(MOD(BE$2,4)=0,MOD($A20,2)=0),"·",""),""))))</f>
        <v/>
      </c>
      <c r="BF20" s="1">
        <f>IF($A20=0,INDEX(CHROME_CHAR,1,BF$2+1),IF($A20=39,INDEX(CHROME_CHAR,2,BF$2+1),IF(AND(BF220&gt;=1,BF220&lt;=6),INDEX(ATLAS_CHAR,(BF220-1)*26+$A20-INDEX(WIN_Y,BF220)+1,BF$2-INDEX(WIN_X,BF220)+1),IF(BF220=0,IF(AND(MOD(BF$2,4)=0,MOD($A20,2)=0),"·",""),""))))</f>
        <v/>
      </c>
      <c r="BG20" s="1">
        <f>IF($A20=0,INDEX(CHROME_CHAR,1,BG$2+1),IF($A20=39,INDEX(CHROME_CHAR,2,BG$2+1),IF(AND(BG220&gt;=1,BG220&lt;=6),INDEX(ATLAS_CHAR,(BG220-1)*26+$A20-INDEX(WIN_Y,BG220)+1,BG$2-INDEX(WIN_X,BG220)+1),IF(BG220=0,IF(AND(MOD(BG$2,4)=0,MOD($A20,2)=0),"·",""),""))))</f>
        <v/>
      </c>
      <c r="BH20" s="1">
        <f>IF($A20=0,INDEX(CHROME_CHAR,1,BH$2+1),IF($A20=39,INDEX(CHROME_CHAR,2,BH$2+1),IF(AND(BH220&gt;=1,BH220&lt;=6),INDEX(ATLAS_CHAR,(BH220-1)*26+$A20-INDEX(WIN_Y,BH220)+1,BH$2-INDEX(WIN_X,BH220)+1),IF(BH220=0,IF(AND(MOD(BH$2,4)=0,MOD($A20,2)=0),"·",""),""))))</f>
        <v/>
      </c>
      <c r="BI20" s="1">
        <f>IF($A20=0,INDEX(CHROME_CHAR,1,BI$2+1),IF($A20=39,INDEX(CHROME_CHAR,2,BI$2+1),IF(AND(BI220&gt;=1,BI220&lt;=6),INDEX(ATLAS_CHAR,(BI220-1)*26+$A20-INDEX(WIN_Y,BI220)+1,BI$2-INDEX(WIN_X,BI220)+1),IF(BI220=0,IF(AND(MOD(BI$2,4)=0,MOD($A20,2)=0),"·",""),""))))</f>
        <v/>
      </c>
      <c r="BJ20" s="1">
        <f>IF($A20=0,INDEX(CHROME_CHAR,1,BJ$2+1),IF($A20=39,INDEX(CHROME_CHAR,2,BJ$2+1),IF(AND(BJ220&gt;=1,BJ220&lt;=6),INDEX(ATLAS_CHAR,(BJ220-1)*26+$A20-INDEX(WIN_Y,BJ220)+1,BJ$2-INDEX(WIN_X,BJ220)+1),IF(BJ220=0,IF(AND(MOD(BJ$2,4)=0,MOD($A20,2)=0),"·",""),""))))</f>
        <v/>
      </c>
      <c r="BK20" s="1">
        <f>IF($A20=0,INDEX(CHROME_CHAR,1,BK$2+1),IF($A20=39,INDEX(CHROME_CHAR,2,BK$2+1),IF(AND(BK220&gt;=1,BK220&lt;=6),INDEX(ATLAS_CHAR,(BK220-1)*26+$A20-INDEX(WIN_Y,BK220)+1,BK$2-INDEX(WIN_X,BK220)+1),IF(BK220=0,IF(AND(MOD(BK$2,4)=0,MOD($A20,2)=0),"·",""),""))))</f>
        <v/>
      </c>
      <c r="BL20" s="1">
        <f>IF($A20=0,INDEX(CHROME_CHAR,1,BL$2+1),IF($A20=39,INDEX(CHROME_CHAR,2,BL$2+1),IF(AND(BL220&gt;=1,BL220&lt;=6),INDEX(ATLAS_CHAR,(BL220-1)*26+$A20-INDEX(WIN_Y,BL220)+1,BL$2-INDEX(WIN_X,BL220)+1),IF(BL220=0,IF(AND(MOD(BL$2,4)=0,MOD($A20,2)=0),"·",""),""))))</f>
        <v/>
      </c>
      <c r="BM20" s="1">
        <f>IF($A20=0,INDEX(CHROME_CHAR,1,BM$2+1),IF($A20=39,INDEX(CHROME_CHAR,2,BM$2+1),IF(AND(BM220&gt;=1,BM220&lt;=6),INDEX(ATLAS_CHAR,(BM220-1)*26+$A20-INDEX(WIN_Y,BM220)+1,BM$2-INDEX(WIN_X,BM220)+1),IF(BM220=0,IF(AND(MOD(BM$2,4)=0,MOD($A20,2)=0),"·",""),""))))</f>
        <v/>
      </c>
      <c r="BN20" s="1">
        <f>IF($A20=0,INDEX(CHROME_CHAR,1,BN$2+1),IF($A20=39,INDEX(CHROME_CHAR,2,BN$2+1),IF(AND(BN220&gt;=1,BN220&lt;=6),INDEX(ATLAS_CHAR,(BN220-1)*26+$A20-INDEX(WIN_Y,BN220)+1,BN$2-INDEX(WIN_X,BN220)+1),IF(BN220=0,IF(AND(MOD(BN$2,4)=0,MOD($A20,2)=0),"·",""),""))))</f>
        <v/>
      </c>
      <c r="BO20" s="1">
        <f>IF($A20=0,INDEX(CHROME_CHAR,1,BO$2+1),IF($A20=39,INDEX(CHROME_CHAR,2,BO$2+1),IF(AND(BO220&gt;=1,BO220&lt;=6),INDEX(ATLAS_CHAR,(BO220-1)*26+$A20-INDEX(WIN_Y,BO220)+1,BO$2-INDEX(WIN_X,BO220)+1),IF(BO220=0,IF(AND(MOD(BO$2,4)=0,MOD($A20,2)=0),"·",""),""))))</f>
        <v/>
      </c>
      <c r="BP20" s="1">
        <f>IF($A20=0,INDEX(CHROME_CHAR,1,BP$2+1),IF($A20=39,INDEX(CHROME_CHAR,2,BP$2+1),IF(AND(BP220&gt;=1,BP220&lt;=6),INDEX(ATLAS_CHAR,(BP220-1)*26+$A20-INDEX(WIN_Y,BP220)+1,BP$2-INDEX(WIN_X,BP220)+1),IF(BP220=0,IF(AND(MOD(BP$2,4)=0,MOD($A20,2)=0),"·",""),""))))</f>
        <v/>
      </c>
      <c r="BQ20" s="1">
        <f>IF($A20=0,INDEX(CHROME_CHAR,1,BQ$2+1),IF($A20=39,INDEX(CHROME_CHAR,2,BQ$2+1),IF(AND(BQ220&gt;=1,BQ220&lt;=6),INDEX(ATLAS_CHAR,(BQ220-1)*26+$A20-INDEX(WIN_Y,BQ220)+1,BQ$2-INDEX(WIN_X,BQ220)+1),IF(BQ220=0,IF(AND(MOD(BQ$2,4)=0,MOD($A20,2)=0),"·",""),""))))</f>
        <v/>
      </c>
      <c r="BR20" s="1">
        <f>IF($A20=0,INDEX(CHROME_CHAR,1,BR$2+1),IF($A20=39,INDEX(CHROME_CHAR,2,BR$2+1),IF(AND(BR220&gt;=1,BR220&lt;=6),INDEX(ATLAS_CHAR,(BR220-1)*26+$A20-INDEX(WIN_Y,BR220)+1,BR$2-INDEX(WIN_X,BR220)+1),IF(BR220=0,IF(AND(MOD(BR$2,4)=0,MOD($A20,2)=0),"·",""),""))))</f>
        <v/>
      </c>
      <c r="BS20" s="1">
        <f>IF($A20=0,INDEX(CHROME_CHAR,1,BS$2+1),IF($A20=39,INDEX(CHROME_CHAR,2,BS$2+1),IF(AND(BS220&gt;=1,BS220&lt;=6),INDEX(ATLAS_CHAR,(BS220-1)*26+$A20-INDEX(WIN_Y,BS220)+1,BS$2-INDEX(WIN_X,BS220)+1),IF(BS220=0,IF(AND(MOD(BS$2,4)=0,MOD($A20,2)=0),"·",""),""))))</f>
        <v/>
      </c>
      <c r="BT20" s="1">
        <f>IF($A20=0,INDEX(CHROME_CHAR,1,BT$2+1),IF($A20=39,INDEX(CHROME_CHAR,2,BT$2+1),IF(AND(BT220&gt;=1,BT220&lt;=6),INDEX(ATLAS_CHAR,(BT220-1)*26+$A20-INDEX(WIN_Y,BT220)+1,BT$2-INDEX(WIN_X,BT220)+1),IF(BT220=0,IF(AND(MOD(BT$2,4)=0,MOD($A20,2)=0),"·",""),""))))</f>
        <v/>
      </c>
      <c r="BU20" s="1">
        <f>IF($A20=0,INDEX(CHROME_CHAR,1,BU$2+1),IF($A20=39,INDEX(CHROME_CHAR,2,BU$2+1),IF(AND(BU220&gt;=1,BU220&lt;=6),INDEX(ATLAS_CHAR,(BU220-1)*26+$A20-INDEX(WIN_Y,BU220)+1,BU$2-INDEX(WIN_X,BU220)+1),IF(BU220=0,IF(AND(MOD(BU$2,4)=0,MOD($A20,2)=0),"·",""),""))))</f>
        <v/>
      </c>
      <c r="BV20" s="1">
        <f>IF($A20=0,INDEX(CHROME_CHAR,1,BV$2+1),IF($A20=39,INDEX(CHROME_CHAR,2,BV$2+1),IF(AND(BV220&gt;=1,BV220&lt;=6),INDEX(ATLAS_CHAR,(BV220-1)*26+$A20-INDEX(WIN_Y,BV220)+1,BV$2-INDEX(WIN_X,BV220)+1),IF(BV220=0,IF(AND(MOD(BV$2,4)=0,MOD($A20,2)=0),"·",""),""))))</f>
        <v/>
      </c>
      <c r="BW20" s="1">
        <f>IF($A20=0,INDEX(CHROME_CHAR,1,BW$2+1),IF($A20=39,INDEX(CHROME_CHAR,2,BW$2+1),IF(AND(BW220&gt;=1,BW220&lt;=6),INDEX(ATLAS_CHAR,(BW220-1)*26+$A20-INDEX(WIN_Y,BW220)+1,BW$2-INDEX(WIN_X,BW220)+1),IF(BW220=0,IF(AND(MOD(BW$2,4)=0,MOD($A20,2)=0),"·",""),""))))</f>
        <v/>
      </c>
      <c r="BX20" s="1">
        <f>IF($A20=0,INDEX(CHROME_CHAR,1,BX$2+1),IF($A20=39,INDEX(CHROME_CHAR,2,BX$2+1),IF(AND(BX220&gt;=1,BX220&lt;=6),INDEX(ATLAS_CHAR,(BX220-1)*26+$A20-INDEX(WIN_Y,BX220)+1,BX$2-INDEX(WIN_X,BX220)+1),IF(BX220=0,IF(AND(MOD(BX$2,4)=0,MOD($A20,2)=0),"·",""),""))))</f>
        <v/>
      </c>
      <c r="BY20" s="1">
        <f>IF($A20=0,INDEX(CHROME_CHAR,1,BY$2+1),IF($A20=39,INDEX(CHROME_CHAR,2,BY$2+1),IF(AND(BY220&gt;=1,BY220&lt;=6),INDEX(ATLAS_CHAR,(BY220-1)*26+$A20-INDEX(WIN_Y,BY220)+1,BY$2-INDEX(WIN_X,BY220)+1),IF(BY220=0,IF(AND(MOD(BY$2,4)=0,MOD($A20,2)=0),"·",""),""))))</f>
        <v/>
      </c>
      <c r="BZ20" s="1">
        <f>IF($A20=0,INDEX(CHROME_CHAR,1,BZ$2+1),IF($A20=39,INDEX(CHROME_CHAR,2,BZ$2+1),IF(AND(BZ220&gt;=1,BZ220&lt;=6),INDEX(ATLAS_CHAR,(BZ220-1)*26+$A20-INDEX(WIN_Y,BZ220)+1,BZ$2-INDEX(WIN_X,BZ220)+1),IF(BZ220=0,IF(AND(MOD(BZ$2,4)=0,MOD($A20,2)=0),"·",""),""))))</f>
        <v/>
      </c>
      <c r="CA20" s="1">
        <f>IF($A20=0,INDEX(CHROME_CHAR,1,CA$2+1),IF($A20=39,INDEX(CHROME_CHAR,2,CA$2+1),IF(AND(CA220&gt;=1,CA220&lt;=6),INDEX(ATLAS_CHAR,(CA220-1)*26+$A20-INDEX(WIN_Y,CA220)+1,CA$2-INDEX(WIN_X,CA220)+1),IF(CA220=0,IF(AND(MOD(CA$2,4)=0,MOD($A20,2)=0),"·",""),""))))</f>
        <v/>
      </c>
      <c r="CB20" s="1">
        <f>IF($A20=0,INDEX(CHROME_CHAR,1,CB$2+1),IF($A20=39,INDEX(CHROME_CHAR,2,CB$2+1),IF(AND(CB220&gt;=1,CB220&lt;=6),INDEX(ATLAS_CHAR,(CB220-1)*26+$A20-INDEX(WIN_Y,CB220)+1,CB$2-INDEX(WIN_X,CB220)+1),IF(CB220=0,IF(AND(MOD(CB$2,4)=0,MOD($A20,2)=0),"·",""),""))))</f>
        <v/>
      </c>
      <c r="CC20" s="1">
        <f>IF($A20=0,INDEX(CHROME_CHAR,1,CC$2+1),IF($A20=39,INDEX(CHROME_CHAR,2,CC$2+1),IF(AND(CC220&gt;=1,CC220&lt;=6),INDEX(ATLAS_CHAR,(CC220-1)*26+$A20-INDEX(WIN_Y,CC220)+1,CC$2-INDEX(WIN_X,CC220)+1),IF(CC220=0,IF(AND(MOD(CC$2,4)=0,MOD($A20,2)=0),"·",""),""))))</f>
        <v/>
      </c>
      <c r="CD20" s="1">
        <f>IF($A20=0,INDEX(CHROME_CHAR,1,CD$2+1),IF($A20=39,INDEX(CHROME_CHAR,2,CD$2+1),IF(AND(CD220&gt;=1,CD220&lt;=6),INDEX(ATLAS_CHAR,(CD220-1)*26+$A20-INDEX(WIN_Y,CD220)+1,CD$2-INDEX(WIN_X,CD220)+1),IF(CD220=0,IF(AND(MOD(CD$2,4)=0,MOD($A20,2)=0),"·",""),""))))</f>
        <v/>
      </c>
      <c r="CE20" s="1">
        <f>IF($A20=0,INDEX(CHROME_CHAR,1,CE$2+1),IF($A20=39,INDEX(CHROME_CHAR,2,CE$2+1),IF(AND(CE220&gt;=1,CE220&lt;=6),INDEX(ATLAS_CHAR,(CE220-1)*26+$A20-INDEX(WIN_Y,CE220)+1,CE$2-INDEX(WIN_X,CE220)+1),IF(CE220=0,IF(AND(MOD(CE$2,4)=0,MOD($A20,2)=0),"·",""),""))))</f>
        <v/>
      </c>
      <c r="CF20" s="1">
        <f>IF($A20=0,INDEX(CHROME_CHAR,1,CF$2+1),IF($A20=39,INDEX(CHROME_CHAR,2,CF$2+1),IF(AND(CF220&gt;=1,CF220&lt;=6),INDEX(ATLAS_CHAR,(CF220-1)*26+$A20-INDEX(WIN_Y,CF220)+1,CF$2-INDEX(WIN_X,CF220)+1),IF(CF220=0,IF(AND(MOD(CF$2,4)=0,MOD($A20,2)=0),"·",""),""))))</f>
        <v/>
      </c>
      <c r="CG20" s="1">
        <f>IF($A20=0,INDEX(CHROME_CHAR,1,CG$2+1),IF($A20=39,INDEX(CHROME_CHAR,2,CG$2+1),IF(AND(CG220&gt;=1,CG220&lt;=6),INDEX(ATLAS_CHAR,(CG220-1)*26+$A20-INDEX(WIN_Y,CG220)+1,CG$2-INDEX(WIN_X,CG220)+1),IF(CG220=0,IF(AND(MOD(CG$2,4)=0,MOD($A20,2)=0),"·",""),""))))</f>
        <v/>
      </c>
      <c r="CH20" s="1">
        <f>IF($A20=0,INDEX(CHROME_CHAR,1,CH$2+1),IF($A20=39,INDEX(CHROME_CHAR,2,CH$2+1),IF(AND(CH220&gt;=1,CH220&lt;=6),INDEX(ATLAS_CHAR,(CH220-1)*26+$A20-INDEX(WIN_Y,CH220)+1,CH$2-INDEX(WIN_X,CH220)+1),IF(CH220=0,IF(AND(MOD(CH$2,4)=0,MOD($A20,2)=0),"·",""),""))))</f>
        <v/>
      </c>
      <c r="CI20" s="1">
        <f>IF($A20=0,INDEX(CHROME_CHAR,1,CI$2+1),IF($A20=39,INDEX(CHROME_CHAR,2,CI$2+1),IF(AND(CI220&gt;=1,CI220&lt;=6),INDEX(ATLAS_CHAR,(CI220-1)*26+$A20-INDEX(WIN_Y,CI220)+1,CI$2-INDEX(WIN_X,CI220)+1),IF(CI220=0,IF(AND(MOD(CI$2,4)=0,MOD($A20,2)=0),"·",""),""))))</f>
        <v/>
      </c>
      <c r="CJ20" s="1">
        <f>IF($A20=0,INDEX(CHROME_CHAR,1,CJ$2+1),IF($A20=39,INDEX(CHROME_CHAR,2,CJ$2+1),IF(AND(CJ220&gt;=1,CJ220&lt;=6),INDEX(ATLAS_CHAR,(CJ220-1)*26+$A20-INDEX(WIN_Y,CJ220)+1,CJ$2-INDEX(WIN_X,CJ220)+1),IF(CJ220=0,IF(AND(MOD(CJ$2,4)=0,MOD($A20,2)=0),"·",""),""))))</f>
        <v/>
      </c>
      <c r="CK20" s="1">
        <f>IF($A20=0,INDEX(CHROME_CHAR,1,CK$2+1),IF($A20=39,INDEX(CHROME_CHAR,2,CK$2+1),IF(AND(CK220&gt;=1,CK220&lt;=6),INDEX(ATLAS_CHAR,(CK220-1)*26+$A20-INDEX(WIN_Y,CK220)+1,CK$2-INDEX(WIN_X,CK220)+1),IF(CK220=0,IF(AND(MOD(CK$2,4)=0,MOD($A20,2)=0),"·",""),""))))</f>
        <v/>
      </c>
      <c r="CL20" s="1">
        <f>IF($A20=0,INDEX(CHROME_CHAR,1,CL$2+1),IF($A20=39,INDEX(CHROME_CHAR,2,CL$2+1),IF(AND(CL220&gt;=1,CL220&lt;=6),INDEX(ATLAS_CHAR,(CL220-1)*26+$A20-INDEX(WIN_Y,CL220)+1,CL$2-INDEX(WIN_X,CL220)+1),IF(CL220=0,IF(AND(MOD(CL$2,4)=0,MOD($A20,2)=0),"·",""),""))))</f>
        <v/>
      </c>
      <c r="CM20" s="1">
        <f>IF($A20=0,INDEX(CHROME_CHAR,1,CM$2+1),IF($A20=39,INDEX(CHROME_CHAR,2,CM$2+1),IF(AND(CM220&gt;=1,CM220&lt;=6),INDEX(ATLAS_CHAR,(CM220-1)*26+$A20-INDEX(WIN_Y,CM220)+1,CM$2-INDEX(WIN_X,CM220)+1),IF(CM220=0,IF(AND(MOD(CM$2,4)=0,MOD($A20,2)=0),"·",""),""))))</f>
        <v/>
      </c>
      <c r="CN20" s="1">
        <f>IF($A20=0,INDEX(CHROME_CHAR,1,CN$2+1),IF($A20=39,INDEX(CHROME_CHAR,2,CN$2+1),IF(AND(CN220&gt;=1,CN220&lt;=6),INDEX(ATLAS_CHAR,(CN220-1)*26+$A20-INDEX(WIN_Y,CN220)+1,CN$2-INDEX(WIN_X,CN220)+1),IF(CN220=0,IF(AND(MOD(CN$2,4)=0,MOD($A20,2)=0),"·",""),""))))</f>
        <v/>
      </c>
      <c r="CO20" s="1">
        <f>IF($A20=0,INDEX(CHROME_CHAR,1,CO$2+1),IF($A20=39,INDEX(CHROME_CHAR,2,CO$2+1),IF(AND(CO220&gt;=1,CO220&lt;=6),INDEX(ATLAS_CHAR,(CO220-1)*26+$A20-INDEX(WIN_Y,CO220)+1,CO$2-INDEX(WIN_X,CO220)+1),IF(CO220=0,IF(AND(MOD(CO$2,4)=0,MOD($A20,2)=0),"·",""),""))))</f>
        <v/>
      </c>
      <c r="CP20" s="1">
        <f>IF($A20=0,INDEX(CHROME_CHAR,1,CP$2+1),IF($A20=39,INDEX(CHROME_CHAR,2,CP$2+1),IF(AND(CP220&gt;=1,CP220&lt;=6),INDEX(ATLAS_CHAR,(CP220-1)*26+$A20-INDEX(WIN_Y,CP220)+1,CP$2-INDEX(WIN_X,CP220)+1),IF(CP220=0,IF(AND(MOD(CP$2,4)=0,MOD($A20,2)=0),"·",""),""))))</f>
        <v/>
      </c>
      <c r="CQ20" s="1">
        <f>IF($A20=0,INDEX(CHROME_CHAR,1,CQ$2+1),IF($A20=39,INDEX(CHROME_CHAR,2,CQ$2+1),IF(AND(CQ220&gt;=1,CQ220&lt;=6),INDEX(ATLAS_CHAR,(CQ220-1)*26+$A20-INDEX(WIN_Y,CQ220)+1,CQ$2-INDEX(WIN_X,CQ220)+1),IF(CQ220=0,IF(AND(MOD(CQ$2,4)=0,MOD($A20,2)=0),"·",""),""))))</f>
        <v/>
      </c>
      <c r="CR20" s="1">
        <f>IF($A20=0,INDEX(CHROME_CHAR,1,CR$2+1),IF($A20=39,INDEX(CHROME_CHAR,2,CR$2+1),IF(AND(CR220&gt;=1,CR220&lt;=6),INDEX(ATLAS_CHAR,(CR220-1)*26+$A20-INDEX(WIN_Y,CR220)+1,CR$2-INDEX(WIN_X,CR220)+1),IF(CR220=0,IF(AND(MOD(CR$2,4)=0,MOD($A20,2)=0),"·",""),""))))</f>
        <v/>
      </c>
      <c r="CS20" s="1">
        <f>IF($A20=0,INDEX(CHROME_CHAR,1,CS$2+1),IF($A20=39,INDEX(CHROME_CHAR,2,CS$2+1),IF(AND(CS220&gt;=1,CS220&lt;=6),INDEX(ATLAS_CHAR,(CS220-1)*26+$A20-INDEX(WIN_Y,CS220)+1,CS$2-INDEX(WIN_X,CS220)+1),IF(CS220=0,IF(AND(MOD(CS$2,4)=0,MOD($A20,2)=0),"·",""),""))))</f>
        <v/>
      </c>
      <c r="CT20" s="1">
        <f>IF($A20=0,INDEX(CHROME_CHAR,1,CT$2+1),IF($A20=39,INDEX(CHROME_CHAR,2,CT$2+1),IF(AND(CT220&gt;=1,CT220&lt;=6),INDEX(ATLAS_CHAR,(CT220-1)*26+$A20-INDEX(WIN_Y,CT220)+1,CT$2-INDEX(WIN_X,CT220)+1),IF(CT220=0,IF(AND(MOD(CT$2,4)=0,MOD($A20,2)=0),"·",""),""))))</f>
        <v/>
      </c>
      <c r="CU20" s="1">
        <f>IF($A20=0,INDEX(CHROME_CHAR,1,CU$2+1),IF($A20=39,INDEX(CHROME_CHAR,2,CU$2+1),IF(AND(CU220&gt;=1,CU220&lt;=6),INDEX(ATLAS_CHAR,(CU220-1)*26+$A20-INDEX(WIN_Y,CU220)+1,CU$2-INDEX(WIN_X,CU220)+1),IF(CU220=0,IF(AND(MOD(CU$2,4)=0,MOD($A20,2)=0),"·",""),""))))</f>
        <v/>
      </c>
      <c r="CV20" s="1">
        <f>IF($A20=0,INDEX(CHROME_CHAR,1,CV$2+1),IF($A20=39,INDEX(CHROME_CHAR,2,CV$2+1),IF(AND(CV220&gt;=1,CV220&lt;=6),INDEX(ATLAS_CHAR,(CV220-1)*26+$A20-INDEX(WIN_Y,CV220)+1,CV$2-INDEX(WIN_X,CV220)+1),IF(CV220=0,IF(AND(MOD(CV$2,4)=0,MOD($A20,2)=0),"·",""),""))))</f>
        <v/>
      </c>
      <c r="CW20" s="1">
        <f>IF($A20=0,INDEX(CHROME_CHAR,1,CW$2+1),IF($A20=39,INDEX(CHROME_CHAR,2,CW$2+1),IF(AND(CW220&gt;=1,CW220&lt;=6),INDEX(ATLAS_CHAR,(CW220-1)*26+$A20-INDEX(WIN_Y,CW220)+1,CW$2-INDEX(WIN_X,CW220)+1),IF(CW220=0,IF(AND(MOD(CW$2,4)=0,MOD($A20,2)=0),"·",""),""))))</f>
        <v/>
      </c>
      <c r="CX20" s="1">
        <f>IF($A20=0,INDEX(CHROME_CHAR,1,CX$2+1),IF($A20=39,INDEX(CHROME_CHAR,2,CX$2+1),IF(AND(CX220&gt;=1,CX220&lt;=6),INDEX(ATLAS_CHAR,(CX220-1)*26+$A20-INDEX(WIN_Y,CX220)+1,CX$2-INDEX(WIN_X,CX220)+1),IF(CX220=0,IF(AND(MOD(CX$2,4)=0,MOD($A20,2)=0),"·",""),""))))</f>
        <v/>
      </c>
      <c r="CY20" s="1">
        <f>IF($A20=0,INDEX(CHROME_CHAR,1,CY$2+1),IF($A20=39,INDEX(CHROME_CHAR,2,CY$2+1),IF(AND(CY220&gt;=1,CY220&lt;=6),INDEX(ATLAS_CHAR,(CY220-1)*26+$A20-INDEX(WIN_Y,CY220)+1,CY$2-INDEX(WIN_X,CY220)+1),IF(CY220=0,IF(AND(MOD(CY$2,4)=0,MOD($A20,2)=0),"·",""),""))))</f>
        <v/>
      </c>
      <c r="CZ20" s="1">
        <f>IF($A20=0,INDEX(CHROME_CHAR,1,CZ$2+1),IF($A20=39,INDEX(CHROME_CHAR,2,CZ$2+1),IF(AND(CZ220&gt;=1,CZ220&lt;=6),INDEX(ATLAS_CHAR,(CZ220-1)*26+$A20-INDEX(WIN_Y,CZ220)+1,CZ$2-INDEX(WIN_X,CZ220)+1),IF(CZ220=0,IF(AND(MOD(CZ$2,4)=0,MOD($A20,2)=0),"·",""),""))))</f>
        <v/>
      </c>
      <c r="DA20" s="1">
        <f>IF($A20=0,INDEX(CHROME_CHAR,1,DA$2+1),IF($A20=39,INDEX(CHROME_CHAR,2,DA$2+1),IF(AND(DA220&gt;=1,DA220&lt;=6),INDEX(ATLAS_CHAR,(DA220-1)*26+$A20-INDEX(WIN_Y,DA220)+1,DA$2-INDEX(WIN_X,DA220)+1),IF(DA220=0,IF(AND(MOD(DA$2,4)=0,MOD($A20,2)=0),"·",""),""))))</f>
        <v/>
      </c>
      <c r="DB20" s="1">
        <f>IF($A20=0,INDEX(CHROME_CHAR,1,DB$2+1),IF($A20=39,INDEX(CHROME_CHAR,2,DB$2+1),IF(AND(DB220&gt;=1,DB220&lt;=6),INDEX(ATLAS_CHAR,(DB220-1)*26+$A20-INDEX(WIN_Y,DB220)+1,DB$2-INDEX(WIN_X,DB220)+1),IF(DB220=0,IF(AND(MOD(DB$2,4)=0,MOD($A20,2)=0),"·",""),""))))</f>
        <v/>
      </c>
      <c r="DC20" s="1">
        <f>IF($A20=0,INDEX(CHROME_CHAR,1,DC$2+1),IF($A20=39,INDEX(CHROME_CHAR,2,DC$2+1),IF(AND(DC220&gt;=1,DC220&lt;=6),INDEX(ATLAS_CHAR,(DC220-1)*26+$A20-INDEX(WIN_Y,DC220)+1,DC$2-INDEX(WIN_X,DC220)+1),IF(DC220=0,IF(AND(MOD(DC$2,4)=0,MOD($A20,2)=0),"·",""),""))))</f>
        <v/>
      </c>
      <c r="DD20" s="1">
        <f>IF($A20=0,INDEX(CHROME_CHAR,1,DD$2+1),IF($A20=39,INDEX(CHROME_CHAR,2,DD$2+1),IF(AND(DD220&gt;=1,DD220&lt;=6),INDEX(ATLAS_CHAR,(DD220-1)*26+$A20-INDEX(WIN_Y,DD220)+1,DD$2-INDEX(WIN_X,DD220)+1),IF(DD220=0,IF(AND(MOD(DD$2,4)=0,MOD($A20,2)=0),"·",""),""))))</f>
        <v/>
      </c>
      <c r="DE20" s="1">
        <f>IF($A20=0,INDEX(CHROME_CHAR,1,DE$2+1),IF($A20=39,INDEX(CHROME_CHAR,2,DE$2+1),IF(AND(DE220&gt;=1,DE220&lt;=6),INDEX(ATLAS_CHAR,(DE220-1)*26+$A20-INDEX(WIN_Y,DE220)+1,DE$2-INDEX(WIN_X,DE220)+1),IF(DE220=0,IF(AND(MOD(DE$2,4)=0,MOD($A20,2)=0),"·",""),""))))</f>
        <v/>
      </c>
      <c r="DF20" s="1">
        <f>IF($A20=0,INDEX(CHROME_CHAR,1,DF$2+1),IF($A20=39,INDEX(CHROME_CHAR,2,DF$2+1),IF(AND(DF220&gt;=1,DF220&lt;=6),INDEX(ATLAS_CHAR,(DF220-1)*26+$A20-INDEX(WIN_Y,DF220)+1,DF$2-INDEX(WIN_X,DF220)+1),IF(DF220=0,IF(AND(MOD(DF$2,4)=0,MOD($A20,2)=0),"·",""),""))))</f>
        <v/>
      </c>
      <c r="DG20" s="1">
        <f>IF($A20=0,INDEX(CHROME_CHAR,1,DG$2+1),IF($A20=39,INDEX(CHROME_CHAR,2,DG$2+1),IF(AND(DG220&gt;=1,DG220&lt;=6),INDEX(ATLAS_CHAR,(DG220-1)*26+$A20-INDEX(WIN_Y,DG220)+1,DG$2-INDEX(WIN_X,DG220)+1),IF(DG220=0,IF(AND(MOD(DG$2,4)=0,MOD($A20,2)=0),"·",""),""))))</f>
        <v/>
      </c>
      <c r="DH20" s="1">
        <f>IF($A20=0,INDEX(CHROME_CHAR,1,DH$2+1),IF($A20=39,INDEX(CHROME_CHAR,2,DH$2+1),IF(AND(DH220&gt;=1,DH220&lt;=6),INDEX(ATLAS_CHAR,(DH220-1)*26+$A20-INDEX(WIN_Y,DH220)+1,DH$2-INDEX(WIN_X,DH220)+1),IF(DH220=0,IF(AND(MOD(DH$2,4)=0,MOD($A20,2)=0),"·",""),""))))</f>
        <v/>
      </c>
      <c r="DI20" s="1">
        <f>IF($A20=0,INDEX(CHROME_CHAR,1,DI$2+1),IF($A20=39,INDEX(CHROME_CHAR,2,DI$2+1),IF(AND(DI220&gt;=1,DI220&lt;=6),INDEX(ATLAS_CHAR,(DI220-1)*26+$A20-INDEX(WIN_Y,DI220)+1,DI$2-INDEX(WIN_X,DI220)+1),IF(DI220=0,IF(AND(MOD(DI$2,4)=0,MOD($A20,2)=0),"·",""),""))))</f>
        <v/>
      </c>
      <c r="DJ20" s="1">
        <f>IF($A20=0,INDEX(CHROME_CHAR,1,DJ$2+1),IF($A20=39,INDEX(CHROME_CHAR,2,DJ$2+1),IF(AND(DJ220&gt;=1,DJ220&lt;=6),INDEX(ATLAS_CHAR,(DJ220-1)*26+$A20-INDEX(WIN_Y,DJ220)+1,DJ$2-INDEX(WIN_X,DJ220)+1),IF(DJ220=0,IF(AND(MOD(DJ$2,4)=0,MOD($A20,2)=0),"·",""),""))))</f>
        <v/>
      </c>
      <c r="DK20" s="1">
        <f>IF($A20=0,INDEX(CHROME_CHAR,1,DK$2+1),IF($A20=39,INDEX(CHROME_CHAR,2,DK$2+1),IF(AND(DK220&gt;=1,DK220&lt;=6),INDEX(ATLAS_CHAR,(DK220-1)*26+$A20-INDEX(WIN_Y,DK220)+1,DK$2-INDEX(WIN_X,DK220)+1),IF(DK220=0,IF(AND(MOD(DK$2,4)=0,MOD($A20,2)=0),"·",""),""))))</f>
        <v/>
      </c>
      <c r="DL20" s="1">
        <f>IF($A20=0,INDEX(CHROME_CHAR,1,DL$2+1),IF($A20=39,INDEX(CHROME_CHAR,2,DL$2+1),IF(AND(DL220&gt;=1,DL220&lt;=6),INDEX(ATLAS_CHAR,(DL220-1)*26+$A20-INDEX(WIN_Y,DL220)+1,DL$2-INDEX(WIN_X,DL220)+1),IF(DL220=0,IF(AND(MOD(DL$2,4)=0,MOD($A20,2)=0),"·",""),""))))</f>
        <v/>
      </c>
      <c r="DM20" s="1">
        <f>IF($A20=0,INDEX(CHROME_CHAR,1,DM$2+1),IF($A20=39,INDEX(CHROME_CHAR,2,DM$2+1),IF(AND(DM220&gt;=1,DM220&lt;=6),INDEX(ATLAS_CHAR,(DM220-1)*26+$A20-INDEX(WIN_Y,DM220)+1,DM$2-INDEX(WIN_X,DM220)+1),IF(DM220=0,IF(AND(MOD(DM$2,4)=0,MOD($A20,2)=0),"·",""),""))))</f>
        <v/>
      </c>
      <c r="DN20" s="1">
        <f>IF($A20=0,INDEX(CHROME_CHAR,1,DN$2+1),IF($A20=39,INDEX(CHROME_CHAR,2,DN$2+1),IF(AND(DN220&gt;=1,DN220&lt;=6),INDEX(ATLAS_CHAR,(DN220-1)*26+$A20-INDEX(WIN_Y,DN220)+1,DN$2-INDEX(WIN_X,DN220)+1),IF(DN220=0,IF(AND(MOD(DN$2,4)=0,MOD($A20,2)=0),"·",""),""))))</f>
        <v/>
      </c>
      <c r="DO20" s="1">
        <f>IF($A20=0,INDEX(CHROME_CHAR,1,DO$2+1),IF($A20=39,INDEX(CHROME_CHAR,2,DO$2+1),IF(AND(DO220&gt;=1,DO220&lt;=6),INDEX(ATLAS_CHAR,(DO220-1)*26+$A20-INDEX(WIN_Y,DO220)+1,DO$2-INDEX(WIN_X,DO220)+1),IF(DO220=0,IF(AND(MOD(DO$2,4)=0,MOD($A20,2)=0),"·",""),""))))</f>
        <v/>
      </c>
    </row>
    <row r="21" ht="12.75" customHeight="1">
      <c r="A21" t="n">
        <v>18</v>
      </c>
      <c r="B21" s="1">
        <f>IF($A21=0,INDEX(CHROME_CHAR,1,B$2+1),IF($A21=39,INDEX(CHROME_CHAR,2,B$2+1),IF(AND(B221&gt;=1,B221&lt;=6),INDEX(ATLAS_CHAR,(B221-1)*26+$A21-INDEX(WIN_Y,B221)+1,B$2-INDEX(WIN_X,B221)+1),IF(B221=0,IF(AND(MOD(B$2,4)=0,MOD($A21,2)=0),"·",""),""))))</f>
        <v/>
      </c>
      <c r="C21" s="1">
        <f>IF($A21=0,INDEX(CHROME_CHAR,1,C$2+1),IF($A21=39,INDEX(CHROME_CHAR,2,C$2+1),IF(AND(C221&gt;=1,C221&lt;=6),INDEX(ATLAS_CHAR,(C221-1)*26+$A21-INDEX(WIN_Y,C221)+1,C$2-INDEX(WIN_X,C221)+1),IF(C221=0,IF(AND(MOD(C$2,4)=0,MOD($A21,2)=0),"·",""),""))))</f>
        <v/>
      </c>
      <c r="D21" s="1">
        <f>IF($A21=0,INDEX(CHROME_CHAR,1,D$2+1),IF($A21=39,INDEX(CHROME_CHAR,2,D$2+1),IF(AND(D221&gt;=1,D221&lt;=6),INDEX(ATLAS_CHAR,(D221-1)*26+$A21-INDEX(WIN_Y,D221)+1,D$2-INDEX(WIN_X,D221)+1),IF(D221=0,IF(AND(MOD(D$2,4)=0,MOD($A21,2)=0),"·",""),""))))</f>
        <v/>
      </c>
      <c r="E21" s="1">
        <f>IF($A21=0,INDEX(CHROME_CHAR,1,E$2+1),IF($A21=39,INDEX(CHROME_CHAR,2,E$2+1),IF(AND(E221&gt;=1,E221&lt;=6),INDEX(ATLAS_CHAR,(E221-1)*26+$A21-INDEX(WIN_Y,E221)+1,E$2-INDEX(WIN_X,E221)+1),IF(E221=0,IF(AND(MOD(E$2,4)=0,MOD($A21,2)=0),"·",""),""))))</f>
        <v/>
      </c>
      <c r="F21" s="1">
        <f>IF($A21=0,INDEX(CHROME_CHAR,1,F$2+1),IF($A21=39,INDEX(CHROME_CHAR,2,F$2+1),IF(AND(F221&gt;=1,F221&lt;=6),INDEX(ATLAS_CHAR,(F221-1)*26+$A21-INDEX(WIN_Y,F221)+1,F$2-INDEX(WIN_X,F221)+1),IF(F221=0,IF(AND(MOD(F$2,4)=0,MOD($A21,2)=0),"·",""),""))))</f>
        <v/>
      </c>
      <c r="G21" s="1">
        <f>IF($A21=0,INDEX(CHROME_CHAR,1,G$2+1),IF($A21=39,INDEX(CHROME_CHAR,2,G$2+1),IF(AND(G221&gt;=1,G221&lt;=6),INDEX(ATLAS_CHAR,(G221-1)*26+$A21-INDEX(WIN_Y,G221)+1,G$2-INDEX(WIN_X,G221)+1),IF(G221=0,IF(AND(MOD(G$2,4)=0,MOD($A21,2)=0),"·",""),""))))</f>
        <v/>
      </c>
      <c r="H21" s="1">
        <f>IF($A21=0,INDEX(CHROME_CHAR,1,H$2+1),IF($A21=39,INDEX(CHROME_CHAR,2,H$2+1),IF(AND(H221&gt;=1,H221&lt;=6),INDEX(ATLAS_CHAR,(H221-1)*26+$A21-INDEX(WIN_Y,H221)+1,H$2-INDEX(WIN_X,H221)+1),IF(H221=0,IF(AND(MOD(H$2,4)=0,MOD($A21,2)=0),"·",""),""))))</f>
        <v/>
      </c>
      <c r="I21" s="1">
        <f>IF($A21=0,INDEX(CHROME_CHAR,1,I$2+1),IF($A21=39,INDEX(CHROME_CHAR,2,I$2+1),IF(AND(I221&gt;=1,I221&lt;=6),INDEX(ATLAS_CHAR,(I221-1)*26+$A21-INDEX(WIN_Y,I221)+1,I$2-INDEX(WIN_X,I221)+1),IF(I221=0,IF(AND(MOD(I$2,4)=0,MOD($A21,2)=0),"·",""),""))))</f>
        <v/>
      </c>
      <c r="J21" s="1">
        <f>IF($A21=0,INDEX(CHROME_CHAR,1,J$2+1),IF($A21=39,INDEX(CHROME_CHAR,2,J$2+1),IF(AND(J221&gt;=1,J221&lt;=6),INDEX(ATLAS_CHAR,(J221-1)*26+$A21-INDEX(WIN_Y,J221)+1,J$2-INDEX(WIN_X,J221)+1),IF(J221=0,IF(AND(MOD(J$2,4)=0,MOD($A21,2)=0),"·",""),""))))</f>
        <v/>
      </c>
      <c r="K21" s="1">
        <f>IF($A21=0,INDEX(CHROME_CHAR,1,K$2+1),IF($A21=39,INDEX(CHROME_CHAR,2,K$2+1),IF(AND(K221&gt;=1,K221&lt;=6),INDEX(ATLAS_CHAR,(K221-1)*26+$A21-INDEX(WIN_Y,K221)+1,K$2-INDEX(WIN_X,K221)+1),IF(K221=0,IF(AND(MOD(K$2,4)=0,MOD($A21,2)=0),"·",""),""))))</f>
        <v/>
      </c>
      <c r="L21" s="1">
        <f>IF($A21=0,INDEX(CHROME_CHAR,1,L$2+1),IF($A21=39,INDEX(CHROME_CHAR,2,L$2+1),IF(AND(L221&gt;=1,L221&lt;=6),INDEX(ATLAS_CHAR,(L221-1)*26+$A21-INDEX(WIN_Y,L221)+1,L$2-INDEX(WIN_X,L221)+1),IF(L221=0,IF(AND(MOD(L$2,4)=0,MOD($A21,2)=0),"·",""),""))))</f>
        <v/>
      </c>
      <c r="M21" s="1">
        <f>IF($A21=0,INDEX(CHROME_CHAR,1,M$2+1),IF($A21=39,INDEX(CHROME_CHAR,2,M$2+1),IF(AND(M221&gt;=1,M221&lt;=6),INDEX(ATLAS_CHAR,(M221-1)*26+$A21-INDEX(WIN_Y,M221)+1,M$2-INDEX(WIN_X,M221)+1),IF(M221=0,IF(AND(MOD(M$2,4)=0,MOD($A21,2)=0),"·",""),""))))</f>
        <v/>
      </c>
      <c r="N21" s="1">
        <f>IF($A21=0,INDEX(CHROME_CHAR,1,N$2+1),IF($A21=39,INDEX(CHROME_CHAR,2,N$2+1),IF(AND(N221&gt;=1,N221&lt;=6),INDEX(ATLAS_CHAR,(N221-1)*26+$A21-INDEX(WIN_Y,N221)+1,N$2-INDEX(WIN_X,N221)+1),IF(N221=0,IF(AND(MOD(N$2,4)=0,MOD($A21,2)=0),"·",""),""))))</f>
        <v/>
      </c>
      <c r="O21" s="1">
        <f>IF($A21=0,INDEX(CHROME_CHAR,1,O$2+1),IF($A21=39,INDEX(CHROME_CHAR,2,O$2+1),IF(AND(O221&gt;=1,O221&lt;=6),INDEX(ATLAS_CHAR,(O221-1)*26+$A21-INDEX(WIN_Y,O221)+1,O$2-INDEX(WIN_X,O221)+1),IF(O221=0,IF(AND(MOD(O$2,4)=0,MOD($A21,2)=0),"·",""),""))))</f>
        <v/>
      </c>
      <c r="P21" s="1">
        <f>IF($A21=0,INDEX(CHROME_CHAR,1,P$2+1),IF($A21=39,INDEX(CHROME_CHAR,2,P$2+1),IF(AND(P221&gt;=1,P221&lt;=6),INDEX(ATLAS_CHAR,(P221-1)*26+$A21-INDEX(WIN_Y,P221)+1,P$2-INDEX(WIN_X,P221)+1),IF(P221=0,IF(AND(MOD(P$2,4)=0,MOD($A21,2)=0),"·",""),""))))</f>
        <v/>
      </c>
      <c r="Q21" s="1">
        <f>IF($A21=0,INDEX(CHROME_CHAR,1,Q$2+1),IF($A21=39,INDEX(CHROME_CHAR,2,Q$2+1),IF(AND(Q221&gt;=1,Q221&lt;=6),INDEX(ATLAS_CHAR,(Q221-1)*26+$A21-INDEX(WIN_Y,Q221)+1,Q$2-INDEX(WIN_X,Q221)+1),IF(Q221=0,IF(AND(MOD(Q$2,4)=0,MOD($A21,2)=0),"·",""),""))))</f>
        <v/>
      </c>
      <c r="R21" s="1">
        <f>IF($A21=0,INDEX(CHROME_CHAR,1,R$2+1),IF($A21=39,INDEX(CHROME_CHAR,2,R$2+1),IF(AND(R221&gt;=1,R221&lt;=6),INDEX(ATLAS_CHAR,(R221-1)*26+$A21-INDEX(WIN_Y,R221)+1,R$2-INDEX(WIN_X,R221)+1),IF(R221=0,IF(AND(MOD(R$2,4)=0,MOD($A21,2)=0),"·",""),""))))</f>
        <v/>
      </c>
      <c r="S21" s="1">
        <f>IF($A21=0,INDEX(CHROME_CHAR,1,S$2+1),IF($A21=39,INDEX(CHROME_CHAR,2,S$2+1),IF(AND(S221&gt;=1,S221&lt;=6),INDEX(ATLAS_CHAR,(S221-1)*26+$A21-INDEX(WIN_Y,S221)+1,S$2-INDEX(WIN_X,S221)+1),IF(S221=0,IF(AND(MOD(S$2,4)=0,MOD($A21,2)=0),"·",""),""))))</f>
        <v/>
      </c>
      <c r="T21" s="1">
        <f>IF($A21=0,INDEX(CHROME_CHAR,1,T$2+1),IF($A21=39,INDEX(CHROME_CHAR,2,T$2+1),IF(AND(T221&gt;=1,T221&lt;=6),INDEX(ATLAS_CHAR,(T221-1)*26+$A21-INDEX(WIN_Y,T221)+1,T$2-INDEX(WIN_X,T221)+1),IF(T221=0,IF(AND(MOD(T$2,4)=0,MOD($A21,2)=0),"·",""),""))))</f>
        <v/>
      </c>
      <c r="U21" s="1">
        <f>IF($A21=0,INDEX(CHROME_CHAR,1,U$2+1),IF($A21=39,INDEX(CHROME_CHAR,2,U$2+1),IF(AND(U221&gt;=1,U221&lt;=6),INDEX(ATLAS_CHAR,(U221-1)*26+$A21-INDEX(WIN_Y,U221)+1,U$2-INDEX(WIN_X,U221)+1),IF(U221=0,IF(AND(MOD(U$2,4)=0,MOD($A21,2)=0),"·",""),""))))</f>
        <v/>
      </c>
      <c r="V21" s="1">
        <f>IF($A21=0,INDEX(CHROME_CHAR,1,V$2+1),IF($A21=39,INDEX(CHROME_CHAR,2,V$2+1),IF(AND(V221&gt;=1,V221&lt;=6),INDEX(ATLAS_CHAR,(V221-1)*26+$A21-INDEX(WIN_Y,V221)+1,V$2-INDEX(WIN_X,V221)+1),IF(V221=0,IF(AND(MOD(V$2,4)=0,MOD($A21,2)=0),"·",""),""))))</f>
        <v/>
      </c>
      <c r="W21" s="1">
        <f>IF($A21=0,INDEX(CHROME_CHAR,1,W$2+1),IF($A21=39,INDEX(CHROME_CHAR,2,W$2+1),IF(AND(W221&gt;=1,W221&lt;=6),INDEX(ATLAS_CHAR,(W221-1)*26+$A21-INDEX(WIN_Y,W221)+1,W$2-INDEX(WIN_X,W221)+1),IF(W221=0,IF(AND(MOD(W$2,4)=0,MOD($A21,2)=0),"·",""),""))))</f>
        <v/>
      </c>
      <c r="X21" s="1">
        <f>IF($A21=0,INDEX(CHROME_CHAR,1,X$2+1),IF($A21=39,INDEX(CHROME_CHAR,2,X$2+1),IF(AND(X221&gt;=1,X221&lt;=6),INDEX(ATLAS_CHAR,(X221-1)*26+$A21-INDEX(WIN_Y,X221)+1,X$2-INDEX(WIN_X,X221)+1),IF(X221=0,IF(AND(MOD(X$2,4)=0,MOD($A21,2)=0),"·",""),""))))</f>
        <v/>
      </c>
      <c r="Y21" s="1">
        <f>IF($A21=0,INDEX(CHROME_CHAR,1,Y$2+1),IF($A21=39,INDEX(CHROME_CHAR,2,Y$2+1),IF(AND(Y221&gt;=1,Y221&lt;=6),INDEX(ATLAS_CHAR,(Y221-1)*26+$A21-INDEX(WIN_Y,Y221)+1,Y$2-INDEX(WIN_X,Y221)+1),IF(Y221=0,IF(AND(MOD(Y$2,4)=0,MOD($A21,2)=0),"·",""),""))))</f>
        <v/>
      </c>
      <c r="Z21" s="1">
        <f>IF($A21=0,INDEX(CHROME_CHAR,1,Z$2+1),IF($A21=39,INDEX(CHROME_CHAR,2,Z$2+1),IF(AND(Z221&gt;=1,Z221&lt;=6),INDEX(ATLAS_CHAR,(Z221-1)*26+$A21-INDEX(WIN_Y,Z221)+1,Z$2-INDEX(WIN_X,Z221)+1),IF(Z221=0,IF(AND(MOD(Z$2,4)=0,MOD($A21,2)=0),"·",""),""))))</f>
        <v/>
      </c>
      <c r="AA21" s="1">
        <f>IF($A21=0,INDEX(CHROME_CHAR,1,AA$2+1),IF($A21=39,INDEX(CHROME_CHAR,2,AA$2+1),IF(AND(AA221&gt;=1,AA221&lt;=6),INDEX(ATLAS_CHAR,(AA221-1)*26+$A21-INDEX(WIN_Y,AA221)+1,AA$2-INDEX(WIN_X,AA221)+1),IF(AA221=0,IF(AND(MOD(AA$2,4)=0,MOD($A21,2)=0),"·",""),""))))</f>
        <v/>
      </c>
      <c r="AB21" s="1">
        <f>IF($A21=0,INDEX(CHROME_CHAR,1,AB$2+1),IF($A21=39,INDEX(CHROME_CHAR,2,AB$2+1),IF(AND(AB221&gt;=1,AB221&lt;=6),INDEX(ATLAS_CHAR,(AB221-1)*26+$A21-INDEX(WIN_Y,AB221)+1,AB$2-INDEX(WIN_X,AB221)+1),IF(AB221=0,IF(AND(MOD(AB$2,4)=0,MOD($A21,2)=0),"·",""),""))))</f>
        <v/>
      </c>
      <c r="AC21" s="1">
        <f>IF($A21=0,INDEX(CHROME_CHAR,1,AC$2+1),IF($A21=39,INDEX(CHROME_CHAR,2,AC$2+1),IF(AND(AC221&gt;=1,AC221&lt;=6),INDEX(ATLAS_CHAR,(AC221-1)*26+$A21-INDEX(WIN_Y,AC221)+1,AC$2-INDEX(WIN_X,AC221)+1),IF(AC221=0,IF(AND(MOD(AC$2,4)=0,MOD($A21,2)=0),"·",""),""))))</f>
        <v/>
      </c>
      <c r="AD21" s="1">
        <f>IF($A21=0,INDEX(CHROME_CHAR,1,AD$2+1),IF($A21=39,INDEX(CHROME_CHAR,2,AD$2+1),IF(AND(AD221&gt;=1,AD221&lt;=6),INDEX(ATLAS_CHAR,(AD221-1)*26+$A21-INDEX(WIN_Y,AD221)+1,AD$2-INDEX(WIN_X,AD221)+1),IF(AD221=0,IF(AND(MOD(AD$2,4)=0,MOD($A21,2)=0),"·",""),""))))</f>
        <v/>
      </c>
      <c r="AE21" s="1">
        <f>IF($A21=0,INDEX(CHROME_CHAR,1,AE$2+1),IF($A21=39,INDEX(CHROME_CHAR,2,AE$2+1),IF(AND(AE221&gt;=1,AE221&lt;=6),INDEX(ATLAS_CHAR,(AE221-1)*26+$A21-INDEX(WIN_Y,AE221)+1,AE$2-INDEX(WIN_X,AE221)+1),IF(AE221=0,IF(AND(MOD(AE$2,4)=0,MOD($A21,2)=0),"·",""),""))))</f>
        <v/>
      </c>
      <c r="AF21" s="1">
        <f>IF($A21=0,INDEX(CHROME_CHAR,1,AF$2+1),IF($A21=39,INDEX(CHROME_CHAR,2,AF$2+1),IF(AND(AF221&gt;=1,AF221&lt;=6),INDEX(ATLAS_CHAR,(AF221-1)*26+$A21-INDEX(WIN_Y,AF221)+1,AF$2-INDEX(WIN_X,AF221)+1),IF(AF221=0,IF(AND(MOD(AF$2,4)=0,MOD($A21,2)=0),"·",""),""))))</f>
        <v/>
      </c>
      <c r="AG21" s="1">
        <f>IF($A21=0,INDEX(CHROME_CHAR,1,AG$2+1),IF($A21=39,INDEX(CHROME_CHAR,2,AG$2+1),IF(AND(AG221&gt;=1,AG221&lt;=6),INDEX(ATLAS_CHAR,(AG221-1)*26+$A21-INDEX(WIN_Y,AG221)+1,AG$2-INDEX(WIN_X,AG221)+1),IF(AG221=0,IF(AND(MOD(AG$2,4)=0,MOD($A21,2)=0),"·",""),""))))</f>
        <v/>
      </c>
      <c r="AH21" s="1">
        <f>IF($A21=0,INDEX(CHROME_CHAR,1,AH$2+1),IF($A21=39,INDEX(CHROME_CHAR,2,AH$2+1),IF(AND(AH221&gt;=1,AH221&lt;=6),INDEX(ATLAS_CHAR,(AH221-1)*26+$A21-INDEX(WIN_Y,AH221)+1,AH$2-INDEX(WIN_X,AH221)+1),IF(AH221=0,IF(AND(MOD(AH$2,4)=0,MOD($A21,2)=0),"·",""),""))))</f>
        <v/>
      </c>
      <c r="AI21" s="1">
        <f>IF($A21=0,INDEX(CHROME_CHAR,1,AI$2+1),IF($A21=39,INDEX(CHROME_CHAR,2,AI$2+1),IF(AND(AI221&gt;=1,AI221&lt;=6),INDEX(ATLAS_CHAR,(AI221-1)*26+$A21-INDEX(WIN_Y,AI221)+1,AI$2-INDEX(WIN_X,AI221)+1),IF(AI221=0,IF(AND(MOD(AI$2,4)=0,MOD($A21,2)=0),"·",""),""))))</f>
        <v/>
      </c>
      <c r="AJ21" s="1">
        <f>IF($A21=0,INDEX(CHROME_CHAR,1,AJ$2+1),IF($A21=39,INDEX(CHROME_CHAR,2,AJ$2+1),IF(AND(AJ221&gt;=1,AJ221&lt;=6),INDEX(ATLAS_CHAR,(AJ221-1)*26+$A21-INDEX(WIN_Y,AJ221)+1,AJ$2-INDEX(WIN_X,AJ221)+1),IF(AJ221=0,IF(AND(MOD(AJ$2,4)=0,MOD($A21,2)=0),"·",""),""))))</f>
        <v/>
      </c>
      <c r="AK21" s="1">
        <f>IF($A21=0,INDEX(CHROME_CHAR,1,AK$2+1),IF($A21=39,INDEX(CHROME_CHAR,2,AK$2+1),IF(AND(AK221&gt;=1,AK221&lt;=6),INDEX(ATLAS_CHAR,(AK221-1)*26+$A21-INDEX(WIN_Y,AK221)+1,AK$2-INDEX(WIN_X,AK221)+1),IF(AK221=0,IF(AND(MOD(AK$2,4)=0,MOD($A21,2)=0),"·",""),""))))</f>
        <v/>
      </c>
      <c r="AL21" s="1">
        <f>IF($A21=0,INDEX(CHROME_CHAR,1,AL$2+1),IF($A21=39,INDEX(CHROME_CHAR,2,AL$2+1),IF(AND(AL221&gt;=1,AL221&lt;=6),INDEX(ATLAS_CHAR,(AL221-1)*26+$A21-INDEX(WIN_Y,AL221)+1,AL$2-INDEX(WIN_X,AL221)+1),IF(AL221=0,IF(AND(MOD(AL$2,4)=0,MOD($A21,2)=0),"·",""),""))))</f>
        <v/>
      </c>
      <c r="AM21" s="1">
        <f>IF($A21=0,INDEX(CHROME_CHAR,1,AM$2+1),IF($A21=39,INDEX(CHROME_CHAR,2,AM$2+1),IF(AND(AM221&gt;=1,AM221&lt;=6),INDEX(ATLAS_CHAR,(AM221-1)*26+$A21-INDEX(WIN_Y,AM221)+1,AM$2-INDEX(WIN_X,AM221)+1),IF(AM221=0,IF(AND(MOD(AM$2,4)=0,MOD($A21,2)=0),"·",""),""))))</f>
        <v/>
      </c>
      <c r="AN21" s="1">
        <f>IF($A21=0,INDEX(CHROME_CHAR,1,AN$2+1),IF($A21=39,INDEX(CHROME_CHAR,2,AN$2+1),IF(AND(AN221&gt;=1,AN221&lt;=6),INDEX(ATLAS_CHAR,(AN221-1)*26+$A21-INDEX(WIN_Y,AN221)+1,AN$2-INDEX(WIN_X,AN221)+1),IF(AN221=0,IF(AND(MOD(AN$2,4)=0,MOD($A21,2)=0),"·",""),""))))</f>
        <v/>
      </c>
      <c r="AO21" s="1">
        <f>IF($A21=0,INDEX(CHROME_CHAR,1,AO$2+1),IF($A21=39,INDEX(CHROME_CHAR,2,AO$2+1),IF(AND(AO221&gt;=1,AO221&lt;=6),INDEX(ATLAS_CHAR,(AO221-1)*26+$A21-INDEX(WIN_Y,AO221)+1,AO$2-INDEX(WIN_X,AO221)+1),IF(AO221=0,IF(AND(MOD(AO$2,4)=0,MOD($A21,2)=0),"·",""),""))))</f>
        <v/>
      </c>
      <c r="AP21" s="1">
        <f>IF($A21=0,INDEX(CHROME_CHAR,1,AP$2+1),IF($A21=39,INDEX(CHROME_CHAR,2,AP$2+1),IF(AND(AP221&gt;=1,AP221&lt;=6),INDEX(ATLAS_CHAR,(AP221-1)*26+$A21-INDEX(WIN_Y,AP221)+1,AP$2-INDEX(WIN_X,AP221)+1),IF(AP221=0,IF(AND(MOD(AP$2,4)=0,MOD($A21,2)=0),"·",""),""))))</f>
        <v/>
      </c>
      <c r="AQ21" s="1">
        <f>IF($A21=0,INDEX(CHROME_CHAR,1,AQ$2+1),IF($A21=39,INDEX(CHROME_CHAR,2,AQ$2+1),IF(AND(AQ221&gt;=1,AQ221&lt;=6),INDEX(ATLAS_CHAR,(AQ221-1)*26+$A21-INDEX(WIN_Y,AQ221)+1,AQ$2-INDEX(WIN_X,AQ221)+1),IF(AQ221=0,IF(AND(MOD(AQ$2,4)=0,MOD($A21,2)=0),"·",""),""))))</f>
        <v/>
      </c>
      <c r="AR21" s="1">
        <f>IF($A21=0,INDEX(CHROME_CHAR,1,AR$2+1),IF($A21=39,INDEX(CHROME_CHAR,2,AR$2+1),IF(AND(AR221&gt;=1,AR221&lt;=6),INDEX(ATLAS_CHAR,(AR221-1)*26+$A21-INDEX(WIN_Y,AR221)+1,AR$2-INDEX(WIN_X,AR221)+1),IF(AR221=0,IF(AND(MOD(AR$2,4)=0,MOD($A21,2)=0),"·",""),""))))</f>
        <v/>
      </c>
      <c r="AS21" s="1">
        <f>IF($A21=0,INDEX(CHROME_CHAR,1,AS$2+1),IF($A21=39,INDEX(CHROME_CHAR,2,AS$2+1),IF(AND(AS221&gt;=1,AS221&lt;=6),INDEX(ATLAS_CHAR,(AS221-1)*26+$A21-INDEX(WIN_Y,AS221)+1,AS$2-INDEX(WIN_X,AS221)+1),IF(AS221=0,IF(AND(MOD(AS$2,4)=0,MOD($A21,2)=0),"·",""),""))))</f>
        <v/>
      </c>
      <c r="AT21" s="1">
        <f>IF($A21=0,INDEX(CHROME_CHAR,1,AT$2+1),IF($A21=39,INDEX(CHROME_CHAR,2,AT$2+1),IF(AND(AT221&gt;=1,AT221&lt;=6),INDEX(ATLAS_CHAR,(AT221-1)*26+$A21-INDEX(WIN_Y,AT221)+1,AT$2-INDEX(WIN_X,AT221)+1),IF(AT221=0,IF(AND(MOD(AT$2,4)=0,MOD($A21,2)=0),"·",""),""))))</f>
        <v/>
      </c>
      <c r="AU21" s="1">
        <f>IF($A21=0,INDEX(CHROME_CHAR,1,AU$2+1),IF($A21=39,INDEX(CHROME_CHAR,2,AU$2+1),IF(AND(AU221&gt;=1,AU221&lt;=6),INDEX(ATLAS_CHAR,(AU221-1)*26+$A21-INDEX(WIN_Y,AU221)+1,AU$2-INDEX(WIN_X,AU221)+1),IF(AU221=0,IF(AND(MOD(AU$2,4)=0,MOD($A21,2)=0),"·",""),""))))</f>
        <v/>
      </c>
      <c r="AV21" s="1">
        <f>IF($A21=0,INDEX(CHROME_CHAR,1,AV$2+1),IF($A21=39,INDEX(CHROME_CHAR,2,AV$2+1),IF(AND(AV221&gt;=1,AV221&lt;=6),INDEX(ATLAS_CHAR,(AV221-1)*26+$A21-INDEX(WIN_Y,AV221)+1,AV$2-INDEX(WIN_X,AV221)+1),IF(AV221=0,IF(AND(MOD(AV$2,4)=0,MOD($A21,2)=0),"·",""),""))))</f>
        <v/>
      </c>
      <c r="AW21" s="1">
        <f>IF($A21=0,INDEX(CHROME_CHAR,1,AW$2+1),IF($A21=39,INDEX(CHROME_CHAR,2,AW$2+1),IF(AND(AW221&gt;=1,AW221&lt;=6),INDEX(ATLAS_CHAR,(AW221-1)*26+$A21-INDEX(WIN_Y,AW221)+1,AW$2-INDEX(WIN_X,AW221)+1),IF(AW221=0,IF(AND(MOD(AW$2,4)=0,MOD($A21,2)=0),"·",""),""))))</f>
        <v/>
      </c>
      <c r="AX21" s="1">
        <f>IF($A21=0,INDEX(CHROME_CHAR,1,AX$2+1),IF($A21=39,INDEX(CHROME_CHAR,2,AX$2+1),IF(AND(AX221&gt;=1,AX221&lt;=6),INDEX(ATLAS_CHAR,(AX221-1)*26+$A21-INDEX(WIN_Y,AX221)+1,AX$2-INDEX(WIN_X,AX221)+1),IF(AX221=0,IF(AND(MOD(AX$2,4)=0,MOD($A21,2)=0),"·",""),""))))</f>
        <v/>
      </c>
      <c r="AY21" s="1">
        <f>IF($A21=0,INDEX(CHROME_CHAR,1,AY$2+1),IF($A21=39,INDEX(CHROME_CHAR,2,AY$2+1),IF(AND(AY221&gt;=1,AY221&lt;=6),INDEX(ATLAS_CHAR,(AY221-1)*26+$A21-INDEX(WIN_Y,AY221)+1,AY$2-INDEX(WIN_X,AY221)+1),IF(AY221=0,IF(AND(MOD(AY$2,4)=0,MOD($A21,2)=0),"·",""),""))))</f>
        <v/>
      </c>
      <c r="AZ21" s="1">
        <f>IF($A21=0,INDEX(CHROME_CHAR,1,AZ$2+1),IF($A21=39,INDEX(CHROME_CHAR,2,AZ$2+1),IF(AND(AZ221&gt;=1,AZ221&lt;=6),INDEX(ATLAS_CHAR,(AZ221-1)*26+$A21-INDEX(WIN_Y,AZ221)+1,AZ$2-INDEX(WIN_X,AZ221)+1),IF(AZ221=0,IF(AND(MOD(AZ$2,4)=0,MOD($A21,2)=0),"·",""),""))))</f>
        <v/>
      </c>
      <c r="BA21" s="1">
        <f>IF($A21=0,INDEX(CHROME_CHAR,1,BA$2+1),IF($A21=39,INDEX(CHROME_CHAR,2,BA$2+1),IF(AND(BA221&gt;=1,BA221&lt;=6),INDEX(ATLAS_CHAR,(BA221-1)*26+$A21-INDEX(WIN_Y,BA221)+1,BA$2-INDEX(WIN_X,BA221)+1),IF(BA221=0,IF(AND(MOD(BA$2,4)=0,MOD($A21,2)=0),"·",""),""))))</f>
        <v/>
      </c>
      <c r="BB21" s="1">
        <f>IF($A21=0,INDEX(CHROME_CHAR,1,BB$2+1),IF($A21=39,INDEX(CHROME_CHAR,2,BB$2+1),IF(AND(BB221&gt;=1,BB221&lt;=6),INDEX(ATLAS_CHAR,(BB221-1)*26+$A21-INDEX(WIN_Y,BB221)+1,BB$2-INDEX(WIN_X,BB221)+1),IF(BB221=0,IF(AND(MOD(BB$2,4)=0,MOD($A21,2)=0),"·",""),""))))</f>
        <v/>
      </c>
      <c r="BC21" s="1">
        <f>IF($A21=0,INDEX(CHROME_CHAR,1,BC$2+1),IF($A21=39,INDEX(CHROME_CHAR,2,BC$2+1),IF(AND(BC221&gt;=1,BC221&lt;=6),INDEX(ATLAS_CHAR,(BC221-1)*26+$A21-INDEX(WIN_Y,BC221)+1,BC$2-INDEX(WIN_X,BC221)+1),IF(BC221=0,IF(AND(MOD(BC$2,4)=0,MOD($A21,2)=0),"·",""),""))))</f>
        <v/>
      </c>
      <c r="BD21" s="1">
        <f>IF($A21=0,INDEX(CHROME_CHAR,1,BD$2+1),IF($A21=39,INDEX(CHROME_CHAR,2,BD$2+1),IF(AND(BD221&gt;=1,BD221&lt;=6),INDEX(ATLAS_CHAR,(BD221-1)*26+$A21-INDEX(WIN_Y,BD221)+1,BD$2-INDEX(WIN_X,BD221)+1),IF(BD221=0,IF(AND(MOD(BD$2,4)=0,MOD($A21,2)=0),"·",""),""))))</f>
        <v/>
      </c>
      <c r="BE21" s="1">
        <f>IF($A21=0,INDEX(CHROME_CHAR,1,BE$2+1),IF($A21=39,INDEX(CHROME_CHAR,2,BE$2+1),IF(AND(BE221&gt;=1,BE221&lt;=6),INDEX(ATLAS_CHAR,(BE221-1)*26+$A21-INDEX(WIN_Y,BE221)+1,BE$2-INDEX(WIN_X,BE221)+1),IF(BE221=0,IF(AND(MOD(BE$2,4)=0,MOD($A21,2)=0),"·",""),""))))</f>
        <v/>
      </c>
      <c r="BF21" s="1">
        <f>IF($A21=0,INDEX(CHROME_CHAR,1,BF$2+1),IF($A21=39,INDEX(CHROME_CHAR,2,BF$2+1),IF(AND(BF221&gt;=1,BF221&lt;=6),INDEX(ATLAS_CHAR,(BF221-1)*26+$A21-INDEX(WIN_Y,BF221)+1,BF$2-INDEX(WIN_X,BF221)+1),IF(BF221=0,IF(AND(MOD(BF$2,4)=0,MOD($A21,2)=0),"·",""),""))))</f>
        <v/>
      </c>
      <c r="BG21" s="1">
        <f>IF($A21=0,INDEX(CHROME_CHAR,1,BG$2+1),IF($A21=39,INDEX(CHROME_CHAR,2,BG$2+1),IF(AND(BG221&gt;=1,BG221&lt;=6),INDEX(ATLAS_CHAR,(BG221-1)*26+$A21-INDEX(WIN_Y,BG221)+1,BG$2-INDEX(WIN_X,BG221)+1),IF(BG221=0,IF(AND(MOD(BG$2,4)=0,MOD($A21,2)=0),"·",""),""))))</f>
        <v/>
      </c>
      <c r="BH21" s="1">
        <f>IF($A21=0,INDEX(CHROME_CHAR,1,BH$2+1),IF($A21=39,INDEX(CHROME_CHAR,2,BH$2+1),IF(AND(BH221&gt;=1,BH221&lt;=6),INDEX(ATLAS_CHAR,(BH221-1)*26+$A21-INDEX(WIN_Y,BH221)+1,BH$2-INDEX(WIN_X,BH221)+1),IF(BH221=0,IF(AND(MOD(BH$2,4)=0,MOD($A21,2)=0),"·",""),""))))</f>
        <v/>
      </c>
      <c r="BI21" s="1">
        <f>IF($A21=0,INDEX(CHROME_CHAR,1,BI$2+1),IF($A21=39,INDEX(CHROME_CHAR,2,BI$2+1),IF(AND(BI221&gt;=1,BI221&lt;=6),INDEX(ATLAS_CHAR,(BI221-1)*26+$A21-INDEX(WIN_Y,BI221)+1,BI$2-INDEX(WIN_X,BI221)+1),IF(BI221=0,IF(AND(MOD(BI$2,4)=0,MOD($A21,2)=0),"·",""),""))))</f>
        <v/>
      </c>
      <c r="BJ21" s="1">
        <f>IF($A21=0,INDEX(CHROME_CHAR,1,BJ$2+1),IF($A21=39,INDEX(CHROME_CHAR,2,BJ$2+1),IF(AND(BJ221&gt;=1,BJ221&lt;=6),INDEX(ATLAS_CHAR,(BJ221-1)*26+$A21-INDEX(WIN_Y,BJ221)+1,BJ$2-INDEX(WIN_X,BJ221)+1),IF(BJ221=0,IF(AND(MOD(BJ$2,4)=0,MOD($A21,2)=0),"·",""),""))))</f>
        <v/>
      </c>
      <c r="BK21" s="1">
        <f>IF($A21=0,INDEX(CHROME_CHAR,1,BK$2+1),IF($A21=39,INDEX(CHROME_CHAR,2,BK$2+1),IF(AND(BK221&gt;=1,BK221&lt;=6),INDEX(ATLAS_CHAR,(BK221-1)*26+$A21-INDEX(WIN_Y,BK221)+1,BK$2-INDEX(WIN_X,BK221)+1),IF(BK221=0,IF(AND(MOD(BK$2,4)=0,MOD($A21,2)=0),"·",""),""))))</f>
        <v/>
      </c>
      <c r="BL21" s="1">
        <f>IF($A21=0,INDEX(CHROME_CHAR,1,BL$2+1),IF($A21=39,INDEX(CHROME_CHAR,2,BL$2+1),IF(AND(BL221&gt;=1,BL221&lt;=6),INDEX(ATLAS_CHAR,(BL221-1)*26+$A21-INDEX(WIN_Y,BL221)+1,BL$2-INDEX(WIN_X,BL221)+1),IF(BL221=0,IF(AND(MOD(BL$2,4)=0,MOD($A21,2)=0),"·",""),""))))</f>
        <v/>
      </c>
      <c r="BM21" s="1">
        <f>IF($A21=0,INDEX(CHROME_CHAR,1,BM$2+1),IF($A21=39,INDEX(CHROME_CHAR,2,BM$2+1),IF(AND(BM221&gt;=1,BM221&lt;=6),INDEX(ATLAS_CHAR,(BM221-1)*26+$A21-INDEX(WIN_Y,BM221)+1,BM$2-INDEX(WIN_X,BM221)+1),IF(BM221=0,IF(AND(MOD(BM$2,4)=0,MOD($A21,2)=0),"·",""),""))))</f>
        <v/>
      </c>
      <c r="BN21" s="1">
        <f>IF($A21=0,INDEX(CHROME_CHAR,1,BN$2+1),IF($A21=39,INDEX(CHROME_CHAR,2,BN$2+1),IF(AND(BN221&gt;=1,BN221&lt;=6),INDEX(ATLAS_CHAR,(BN221-1)*26+$A21-INDEX(WIN_Y,BN221)+1,BN$2-INDEX(WIN_X,BN221)+1),IF(BN221=0,IF(AND(MOD(BN$2,4)=0,MOD($A21,2)=0),"·",""),""))))</f>
        <v/>
      </c>
      <c r="BO21" s="1">
        <f>IF($A21=0,INDEX(CHROME_CHAR,1,BO$2+1),IF($A21=39,INDEX(CHROME_CHAR,2,BO$2+1),IF(AND(BO221&gt;=1,BO221&lt;=6),INDEX(ATLAS_CHAR,(BO221-1)*26+$A21-INDEX(WIN_Y,BO221)+1,BO$2-INDEX(WIN_X,BO221)+1),IF(BO221=0,IF(AND(MOD(BO$2,4)=0,MOD($A21,2)=0),"·",""),""))))</f>
        <v/>
      </c>
      <c r="BP21" s="1">
        <f>IF($A21=0,INDEX(CHROME_CHAR,1,BP$2+1),IF($A21=39,INDEX(CHROME_CHAR,2,BP$2+1),IF(AND(BP221&gt;=1,BP221&lt;=6),INDEX(ATLAS_CHAR,(BP221-1)*26+$A21-INDEX(WIN_Y,BP221)+1,BP$2-INDEX(WIN_X,BP221)+1),IF(BP221=0,IF(AND(MOD(BP$2,4)=0,MOD($A21,2)=0),"·",""),""))))</f>
        <v/>
      </c>
      <c r="BQ21" s="1">
        <f>IF($A21=0,INDEX(CHROME_CHAR,1,BQ$2+1),IF($A21=39,INDEX(CHROME_CHAR,2,BQ$2+1),IF(AND(BQ221&gt;=1,BQ221&lt;=6),INDEX(ATLAS_CHAR,(BQ221-1)*26+$A21-INDEX(WIN_Y,BQ221)+1,BQ$2-INDEX(WIN_X,BQ221)+1),IF(BQ221=0,IF(AND(MOD(BQ$2,4)=0,MOD($A21,2)=0),"·",""),""))))</f>
        <v/>
      </c>
      <c r="BR21" s="1">
        <f>IF($A21=0,INDEX(CHROME_CHAR,1,BR$2+1),IF($A21=39,INDEX(CHROME_CHAR,2,BR$2+1),IF(AND(BR221&gt;=1,BR221&lt;=6),INDEX(ATLAS_CHAR,(BR221-1)*26+$A21-INDEX(WIN_Y,BR221)+1,BR$2-INDEX(WIN_X,BR221)+1),IF(BR221=0,IF(AND(MOD(BR$2,4)=0,MOD($A21,2)=0),"·",""),""))))</f>
        <v/>
      </c>
      <c r="BS21" s="1">
        <f>IF($A21=0,INDEX(CHROME_CHAR,1,BS$2+1),IF($A21=39,INDEX(CHROME_CHAR,2,BS$2+1),IF(AND(BS221&gt;=1,BS221&lt;=6),INDEX(ATLAS_CHAR,(BS221-1)*26+$A21-INDEX(WIN_Y,BS221)+1,BS$2-INDEX(WIN_X,BS221)+1),IF(BS221=0,IF(AND(MOD(BS$2,4)=0,MOD($A21,2)=0),"·",""),""))))</f>
        <v/>
      </c>
      <c r="BT21" s="1">
        <f>IF($A21=0,INDEX(CHROME_CHAR,1,BT$2+1),IF($A21=39,INDEX(CHROME_CHAR,2,BT$2+1),IF(AND(BT221&gt;=1,BT221&lt;=6),INDEX(ATLAS_CHAR,(BT221-1)*26+$A21-INDEX(WIN_Y,BT221)+1,BT$2-INDEX(WIN_X,BT221)+1),IF(BT221=0,IF(AND(MOD(BT$2,4)=0,MOD($A21,2)=0),"·",""),""))))</f>
        <v/>
      </c>
      <c r="BU21" s="1">
        <f>IF($A21=0,INDEX(CHROME_CHAR,1,BU$2+1),IF($A21=39,INDEX(CHROME_CHAR,2,BU$2+1),IF(AND(BU221&gt;=1,BU221&lt;=6),INDEX(ATLAS_CHAR,(BU221-1)*26+$A21-INDEX(WIN_Y,BU221)+1,BU$2-INDEX(WIN_X,BU221)+1),IF(BU221=0,IF(AND(MOD(BU$2,4)=0,MOD($A21,2)=0),"·",""),""))))</f>
        <v/>
      </c>
      <c r="BV21" s="1">
        <f>IF($A21=0,INDEX(CHROME_CHAR,1,BV$2+1),IF($A21=39,INDEX(CHROME_CHAR,2,BV$2+1),IF(AND(BV221&gt;=1,BV221&lt;=6),INDEX(ATLAS_CHAR,(BV221-1)*26+$A21-INDEX(WIN_Y,BV221)+1,BV$2-INDEX(WIN_X,BV221)+1),IF(BV221=0,IF(AND(MOD(BV$2,4)=0,MOD($A21,2)=0),"·",""),""))))</f>
        <v/>
      </c>
      <c r="BW21" s="1">
        <f>IF($A21=0,INDEX(CHROME_CHAR,1,BW$2+1),IF($A21=39,INDEX(CHROME_CHAR,2,BW$2+1),IF(AND(BW221&gt;=1,BW221&lt;=6),INDEX(ATLAS_CHAR,(BW221-1)*26+$A21-INDEX(WIN_Y,BW221)+1,BW$2-INDEX(WIN_X,BW221)+1),IF(BW221=0,IF(AND(MOD(BW$2,4)=0,MOD($A21,2)=0),"·",""),""))))</f>
        <v/>
      </c>
      <c r="BX21" s="1">
        <f>IF($A21=0,INDEX(CHROME_CHAR,1,BX$2+1),IF($A21=39,INDEX(CHROME_CHAR,2,BX$2+1),IF(AND(BX221&gt;=1,BX221&lt;=6),INDEX(ATLAS_CHAR,(BX221-1)*26+$A21-INDEX(WIN_Y,BX221)+1,BX$2-INDEX(WIN_X,BX221)+1),IF(BX221=0,IF(AND(MOD(BX$2,4)=0,MOD($A21,2)=0),"·",""),""))))</f>
        <v/>
      </c>
      <c r="BY21" s="1">
        <f>IF($A21=0,INDEX(CHROME_CHAR,1,BY$2+1),IF($A21=39,INDEX(CHROME_CHAR,2,BY$2+1),IF(AND(BY221&gt;=1,BY221&lt;=6),INDEX(ATLAS_CHAR,(BY221-1)*26+$A21-INDEX(WIN_Y,BY221)+1,BY$2-INDEX(WIN_X,BY221)+1),IF(BY221=0,IF(AND(MOD(BY$2,4)=0,MOD($A21,2)=0),"·",""),""))))</f>
        <v/>
      </c>
      <c r="BZ21" s="1">
        <f>IF($A21=0,INDEX(CHROME_CHAR,1,BZ$2+1),IF($A21=39,INDEX(CHROME_CHAR,2,BZ$2+1),IF(AND(BZ221&gt;=1,BZ221&lt;=6),INDEX(ATLAS_CHAR,(BZ221-1)*26+$A21-INDEX(WIN_Y,BZ221)+1,BZ$2-INDEX(WIN_X,BZ221)+1),IF(BZ221=0,IF(AND(MOD(BZ$2,4)=0,MOD($A21,2)=0),"·",""),""))))</f>
        <v/>
      </c>
      <c r="CA21" s="1">
        <f>IF($A21=0,INDEX(CHROME_CHAR,1,CA$2+1),IF($A21=39,INDEX(CHROME_CHAR,2,CA$2+1),IF(AND(CA221&gt;=1,CA221&lt;=6),INDEX(ATLAS_CHAR,(CA221-1)*26+$A21-INDEX(WIN_Y,CA221)+1,CA$2-INDEX(WIN_X,CA221)+1),IF(CA221=0,IF(AND(MOD(CA$2,4)=0,MOD($A21,2)=0),"·",""),""))))</f>
        <v/>
      </c>
      <c r="CB21" s="1">
        <f>IF($A21=0,INDEX(CHROME_CHAR,1,CB$2+1),IF($A21=39,INDEX(CHROME_CHAR,2,CB$2+1),IF(AND(CB221&gt;=1,CB221&lt;=6),INDEX(ATLAS_CHAR,(CB221-1)*26+$A21-INDEX(WIN_Y,CB221)+1,CB$2-INDEX(WIN_X,CB221)+1),IF(CB221=0,IF(AND(MOD(CB$2,4)=0,MOD($A21,2)=0),"·",""),""))))</f>
        <v/>
      </c>
      <c r="CC21" s="1">
        <f>IF($A21=0,INDEX(CHROME_CHAR,1,CC$2+1),IF($A21=39,INDEX(CHROME_CHAR,2,CC$2+1),IF(AND(CC221&gt;=1,CC221&lt;=6),INDEX(ATLAS_CHAR,(CC221-1)*26+$A21-INDEX(WIN_Y,CC221)+1,CC$2-INDEX(WIN_X,CC221)+1),IF(CC221=0,IF(AND(MOD(CC$2,4)=0,MOD($A21,2)=0),"·",""),""))))</f>
        <v/>
      </c>
      <c r="CD21" s="1">
        <f>IF($A21=0,INDEX(CHROME_CHAR,1,CD$2+1),IF($A21=39,INDEX(CHROME_CHAR,2,CD$2+1),IF(AND(CD221&gt;=1,CD221&lt;=6),INDEX(ATLAS_CHAR,(CD221-1)*26+$A21-INDEX(WIN_Y,CD221)+1,CD$2-INDEX(WIN_X,CD221)+1),IF(CD221=0,IF(AND(MOD(CD$2,4)=0,MOD($A21,2)=0),"·",""),""))))</f>
        <v/>
      </c>
      <c r="CE21" s="1">
        <f>IF($A21=0,INDEX(CHROME_CHAR,1,CE$2+1),IF($A21=39,INDEX(CHROME_CHAR,2,CE$2+1),IF(AND(CE221&gt;=1,CE221&lt;=6),INDEX(ATLAS_CHAR,(CE221-1)*26+$A21-INDEX(WIN_Y,CE221)+1,CE$2-INDEX(WIN_X,CE221)+1),IF(CE221=0,IF(AND(MOD(CE$2,4)=0,MOD($A21,2)=0),"·",""),""))))</f>
        <v/>
      </c>
      <c r="CF21" s="1">
        <f>IF($A21=0,INDEX(CHROME_CHAR,1,CF$2+1),IF($A21=39,INDEX(CHROME_CHAR,2,CF$2+1),IF(AND(CF221&gt;=1,CF221&lt;=6),INDEX(ATLAS_CHAR,(CF221-1)*26+$A21-INDEX(WIN_Y,CF221)+1,CF$2-INDEX(WIN_X,CF221)+1),IF(CF221=0,IF(AND(MOD(CF$2,4)=0,MOD($A21,2)=0),"·",""),""))))</f>
        <v/>
      </c>
      <c r="CG21" s="1">
        <f>IF($A21=0,INDEX(CHROME_CHAR,1,CG$2+1),IF($A21=39,INDEX(CHROME_CHAR,2,CG$2+1),IF(AND(CG221&gt;=1,CG221&lt;=6),INDEX(ATLAS_CHAR,(CG221-1)*26+$A21-INDEX(WIN_Y,CG221)+1,CG$2-INDEX(WIN_X,CG221)+1),IF(CG221=0,IF(AND(MOD(CG$2,4)=0,MOD($A21,2)=0),"·",""),""))))</f>
        <v/>
      </c>
      <c r="CH21" s="1">
        <f>IF($A21=0,INDEX(CHROME_CHAR,1,CH$2+1),IF($A21=39,INDEX(CHROME_CHAR,2,CH$2+1),IF(AND(CH221&gt;=1,CH221&lt;=6),INDEX(ATLAS_CHAR,(CH221-1)*26+$A21-INDEX(WIN_Y,CH221)+1,CH$2-INDEX(WIN_X,CH221)+1),IF(CH221=0,IF(AND(MOD(CH$2,4)=0,MOD($A21,2)=0),"·",""),""))))</f>
        <v/>
      </c>
      <c r="CI21" s="1">
        <f>IF($A21=0,INDEX(CHROME_CHAR,1,CI$2+1),IF($A21=39,INDEX(CHROME_CHAR,2,CI$2+1),IF(AND(CI221&gt;=1,CI221&lt;=6),INDEX(ATLAS_CHAR,(CI221-1)*26+$A21-INDEX(WIN_Y,CI221)+1,CI$2-INDEX(WIN_X,CI221)+1),IF(CI221=0,IF(AND(MOD(CI$2,4)=0,MOD($A21,2)=0),"·",""),""))))</f>
        <v/>
      </c>
      <c r="CJ21" s="1">
        <f>IF($A21=0,INDEX(CHROME_CHAR,1,CJ$2+1),IF($A21=39,INDEX(CHROME_CHAR,2,CJ$2+1),IF(AND(CJ221&gt;=1,CJ221&lt;=6),INDEX(ATLAS_CHAR,(CJ221-1)*26+$A21-INDEX(WIN_Y,CJ221)+1,CJ$2-INDEX(WIN_X,CJ221)+1),IF(CJ221=0,IF(AND(MOD(CJ$2,4)=0,MOD($A21,2)=0),"·",""),""))))</f>
        <v/>
      </c>
      <c r="CK21" s="1">
        <f>IF($A21=0,INDEX(CHROME_CHAR,1,CK$2+1),IF($A21=39,INDEX(CHROME_CHAR,2,CK$2+1),IF(AND(CK221&gt;=1,CK221&lt;=6),INDEX(ATLAS_CHAR,(CK221-1)*26+$A21-INDEX(WIN_Y,CK221)+1,CK$2-INDEX(WIN_X,CK221)+1),IF(CK221=0,IF(AND(MOD(CK$2,4)=0,MOD($A21,2)=0),"·",""),""))))</f>
        <v/>
      </c>
      <c r="CL21" s="1">
        <f>IF($A21=0,INDEX(CHROME_CHAR,1,CL$2+1),IF($A21=39,INDEX(CHROME_CHAR,2,CL$2+1),IF(AND(CL221&gt;=1,CL221&lt;=6),INDEX(ATLAS_CHAR,(CL221-1)*26+$A21-INDEX(WIN_Y,CL221)+1,CL$2-INDEX(WIN_X,CL221)+1),IF(CL221=0,IF(AND(MOD(CL$2,4)=0,MOD($A21,2)=0),"·",""),""))))</f>
        <v/>
      </c>
      <c r="CM21" s="1">
        <f>IF($A21=0,INDEX(CHROME_CHAR,1,CM$2+1),IF($A21=39,INDEX(CHROME_CHAR,2,CM$2+1),IF(AND(CM221&gt;=1,CM221&lt;=6),INDEX(ATLAS_CHAR,(CM221-1)*26+$A21-INDEX(WIN_Y,CM221)+1,CM$2-INDEX(WIN_X,CM221)+1),IF(CM221=0,IF(AND(MOD(CM$2,4)=0,MOD($A21,2)=0),"·",""),""))))</f>
        <v/>
      </c>
      <c r="CN21" s="1">
        <f>IF($A21=0,INDEX(CHROME_CHAR,1,CN$2+1),IF($A21=39,INDEX(CHROME_CHAR,2,CN$2+1),IF(AND(CN221&gt;=1,CN221&lt;=6),INDEX(ATLAS_CHAR,(CN221-1)*26+$A21-INDEX(WIN_Y,CN221)+1,CN$2-INDEX(WIN_X,CN221)+1),IF(CN221=0,IF(AND(MOD(CN$2,4)=0,MOD($A21,2)=0),"·",""),""))))</f>
        <v/>
      </c>
      <c r="CO21" s="1">
        <f>IF($A21=0,INDEX(CHROME_CHAR,1,CO$2+1),IF($A21=39,INDEX(CHROME_CHAR,2,CO$2+1),IF(AND(CO221&gt;=1,CO221&lt;=6),INDEX(ATLAS_CHAR,(CO221-1)*26+$A21-INDEX(WIN_Y,CO221)+1,CO$2-INDEX(WIN_X,CO221)+1),IF(CO221=0,IF(AND(MOD(CO$2,4)=0,MOD($A21,2)=0),"·",""),""))))</f>
        <v/>
      </c>
      <c r="CP21" s="1">
        <f>IF($A21=0,INDEX(CHROME_CHAR,1,CP$2+1),IF($A21=39,INDEX(CHROME_CHAR,2,CP$2+1),IF(AND(CP221&gt;=1,CP221&lt;=6),INDEX(ATLAS_CHAR,(CP221-1)*26+$A21-INDEX(WIN_Y,CP221)+1,CP$2-INDEX(WIN_X,CP221)+1),IF(CP221=0,IF(AND(MOD(CP$2,4)=0,MOD($A21,2)=0),"·",""),""))))</f>
        <v/>
      </c>
      <c r="CQ21" s="1">
        <f>IF($A21=0,INDEX(CHROME_CHAR,1,CQ$2+1),IF($A21=39,INDEX(CHROME_CHAR,2,CQ$2+1),IF(AND(CQ221&gt;=1,CQ221&lt;=6),INDEX(ATLAS_CHAR,(CQ221-1)*26+$A21-INDEX(WIN_Y,CQ221)+1,CQ$2-INDEX(WIN_X,CQ221)+1),IF(CQ221=0,IF(AND(MOD(CQ$2,4)=0,MOD($A21,2)=0),"·",""),""))))</f>
        <v/>
      </c>
      <c r="CR21" s="1">
        <f>IF($A21=0,INDEX(CHROME_CHAR,1,CR$2+1),IF($A21=39,INDEX(CHROME_CHAR,2,CR$2+1),IF(AND(CR221&gt;=1,CR221&lt;=6),INDEX(ATLAS_CHAR,(CR221-1)*26+$A21-INDEX(WIN_Y,CR221)+1,CR$2-INDEX(WIN_X,CR221)+1),IF(CR221=0,IF(AND(MOD(CR$2,4)=0,MOD($A21,2)=0),"·",""),""))))</f>
        <v/>
      </c>
      <c r="CS21" s="1">
        <f>IF($A21=0,INDEX(CHROME_CHAR,1,CS$2+1),IF($A21=39,INDEX(CHROME_CHAR,2,CS$2+1),IF(AND(CS221&gt;=1,CS221&lt;=6),INDEX(ATLAS_CHAR,(CS221-1)*26+$A21-INDEX(WIN_Y,CS221)+1,CS$2-INDEX(WIN_X,CS221)+1),IF(CS221=0,IF(AND(MOD(CS$2,4)=0,MOD($A21,2)=0),"·",""),""))))</f>
        <v/>
      </c>
      <c r="CT21" s="1">
        <f>IF($A21=0,INDEX(CHROME_CHAR,1,CT$2+1),IF($A21=39,INDEX(CHROME_CHAR,2,CT$2+1),IF(AND(CT221&gt;=1,CT221&lt;=6),INDEX(ATLAS_CHAR,(CT221-1)*26+$A21-INDEX(WIN_Y,CT221)+1,CT$2-INDEX(WIN_X,CT221)+1),IF(CT221=0,IF(AND(MOD(CT$2,4)=0,MOD($A21,2)=0),"·",""),""))))</f>
        <v/>
      </c>
      <c r="CU21" s="1">
        <f>IF($A21=0,INDEX(CHROME_CHAR,1,CU$2+1),IF($A21=39,INDEX(CHROME_CHAR,2,CU$2+1),IF(AND(CU221&gt;=1,CU221&lt;=6),INDEX(ATLAS_CHAR,(CU221-1)*26+$A21-INDEX(WIN_Y,CU221)+1,CU$2-INDEX(WIN_X,CU221)+1),IF(CU221=0,IF(AND(MOD(CU$2,4)=0,MOD($A21,2)=0),"·",""),""))))</f>
        <v/>
      </c>
      <c r="CV21" s="1">
        <f>IF($A21=0,INDEX(CHROME_CHAR,1,CV$2+1),IF($A21=39,INDEX(CHROME_CHAR,2,CV$2+1),IF(AND(CV221&gt;=1,CV221&lt;=6),INDEX(ATLAS_CHAR,(CV221-1)*26+$A21-INDEX(WIN_Y,CV221)+1,CV$2-INDEX(WIN_X,CV221)+1),IF(CV221=0,IF(AND(MOD(CV$2,4)=0,MOD($A21,2)=0),"·",""),""))))</f>
        <v/>
      </c>
      <c r="CW21" s="1">
        <f>IF($A21=0,INDEX(CHROME_CHAR,1,CW$2+1),IF($A21=39,INDEX(CHROME_CHAR,2,CW$2+1),IF(AND(CW221&gt;=1,CW221&lt;=6),INDEX(ATLAS_CHAR,(CW221-1)*26+$A21-INDEX(WIN_Y,CW221)+1,CW$2-INDEX(WIN_X,CW221)+1),IF(CW221=0,IF(AND(MOD(CW$2,4)=0,MOD($A21,2)=0),"·",""),""))))</f>
        <v/>
      </c>
      <c r="CX21" s="1">
        <f>IF($A21=0,INDEX(CHROME_CHAR,1,CX$2+1),IF($A21=39,INDEX(CHROME_CHAR,2,CX$2+1),IF(AND(CX221&gt;=1,CX221&lt;=6),INDEX(ATLAS_CHAR,(CX221-1)*26+$A21-INDEX(WIN_Y,CX221)+1,CX$2-INDEX(WIN_X,CX221)+1),IF(CX221=0,IF(AND(MOD(CX$2,4)=0,MOD($A21,2)=0),"·",""),""))))</f>
        <v/>
      </c>
      <c r="CY21" s="1">
        <f>IF($A21=0,INDEX(CHROME_CHAR,1,CY$2+1),IF($A21=39,INDEX(CHROME_CHAR,2,CY$2+1),IF(AND(CY221&gt;=1,CY221&lt;=6),INDEX(ATLAS_CHAR,(CY221-1)*26+$A21-INDEX(WIN_Y,CY221)+1,CY$2-INDEX(WIN_X,CY221)+1),IF(CY221=0,IF(AND(MOD(CY$2,4)=0,MOD($A21,2)=0),"·",""),""))))</f>
        <v/>
      </c>
      <c r="CZ21" s="1">
        <f>IF($A21=0,INDEX(CHROME_CHAR,1,CZ$2+1),IF($A21=39,INDEX(CHROME_CHAR,2,CZ$2+1),IF(AND(CZ221&gt;=1,CZ221&lt;=6),INDEX(ATLAS_CHAR,(CZ221-1)*26+$A21-INDEX(WIN_Y,CZ221)+1,CZ$2-INDEX(WIN_X,CZ221)+1),IF(CZ221=0,IF(AND(MOD(CZ$2,4)=0,MOD($A21,2)=0),"·",""),""))))</f>
        <v/>
      </c>
      <c r="DA21" s="1">
        <f>IF($A21=0,INDEX(CHROME_CHAR,1,DA$2+1),IF($A21=39,INDEX(CHROME_CHAR,2,DA$2+1),IF(AND(DA221&gt;=1,DA221&lt;=6),INDEX(ATLAS_CHAR,(DA221-1)*26+$A21-INDEX(WIN_Y,DA221)+1,DA$2-INDEX(WIN_X,DA221)+1),IF(DA221=0,IF(AND(MOD(DA$2,4)=0,MOD($A21,2)=0),"·",""),""))))</f>
        <v/>
      </c>
      <c r="DB21" s="1">
        <f>IF($A21=0,INDEX(CHROME_CHAR,1,DB$2+1),IF($A21=39,INDEX(CHROME_CHAR,2,DB$2+1),IF(AND(DB221&gt;=1,DB221&lt;=6),INDEX(ATLAS_CHAR,(DB221-1)*26+$A21-INDEX(WIN_Y,DB221)+1,DB$2-INDEX(WIN_X,DB221)+1),IF(DB221=0,IF(AND(MOD(DB$2,4)=0,MOD($A21,2)=0),"·",""),""))))</f>
        <v/>
      </c>
      <c r="DC21" s="1">
        <f>IF($A21=0,INDEX(CHROME_CHAR,1,DC$2+1),IF($A21=39,INDEX(CHROME_CHAR,2,DC$2+1),IF(AND(DC221&gt;=1,DC221&lt;=6),INDEX(ATLAS_CHAR,(DC221-1)*26+$A21-INDEX(WIN_Y,DC221)+1,DC$2-INDEX(WIN_X,DC221)+1),IF(DC221=0,IF(AND(MOD(DC$2,4)=0,MOD($A21,2)=0),"·",""),""))))</f>
        <v/>
      </c>
      <c r="DD21" s="1">
        <f>IF($A21=0,INDEX(CHROME_CHAR,1,DD$2+1),IF($A21=39,INDEX(CHROME_CHAR,2,DD$2+1),IF(AND(DD221&gt;=1,DD221&lt;=6),INDEX(ATLAS_CHAR,(DD221-1)*26+$A21-INDEX(WIN_Y,DD221)+1,DD$2-INDEX(WIN_X,DD221)+1),IF(DD221=0,IF(AND(MOD(DD$2,4)=0,MOD($A21,2)=0),"·",""),""))))</f>
        <v/>
      </c>
      <c r="DE21" s="1">
        <f>IF($A21=0,INDEX(CHROME_CHAR,1,DE$2+1),IF($A21=39,INDEX(CHROME_CHAR,2,DE$2+1),IF(AND(DE221&gt;=1,DE221&lt;=6),INDEX(ATLAS_CHAR,(DE221-1)*26+$A21-INDEX(WIN_Y,DE221)+1,DE$2-INDEX(WIN_X,DE221)+1),IF(DE221=0,IF(AND(MOD(DE$2,4)=0,MOD($A21,2)=0),"·",""),""))))</f>
        <v/>
      </c>
      <c r="DF21" s="1">
        <f>IF($A21=0,INDEX(CHROME_CHAR,1,DF$2+1),IF($A21=39,INDEX(CHROME_CHAR,2,DF$2+1),IF(AND(DF221&gt;=1,DF221&lt;=6),INDEX(ATLAS_CHAR,(DF221-1)*26+$A21-INDEX(WIN_Y,DF221)+1,DF$2-INDEX(WIN_X,DF221)+1),IF(DF221=0,IF(AND(MOD(DF$2,4)=0,MOD($A21,2)=0),"·",""),""))))</f>
        <v/>
      </c>
      <c r="DG21" s="1">
        <f>IF($A21=0,INDEX(CHROME_CHAR,1,DG$2+1),IF($A21=39,INDEX(CHROME_CHAR,2,DG$2+1),IF(AND(DG221&gt;=1,DG221&lt;=6),INDEX(ATLAS_CHAR,(DG221-1)*26+$A21-INDEX(WIN_Y,DG221)+1,DG$2-INDEX(WIN_X,DG221)+1),IF(DG221=0,IF(AND(MOD(DG$2,4)=0,MOD($A21,2)=0),"·",""),""))))</f>
        <v/>
      </c>
      <c r="DH21" s="1">
        <f>IF($A21=0,INDEX(CHROME_CHAR,1,DH$2+1),IF($A21=39,INDEX(CHROME_CHAR,2,DH$2+1),IF(AND(DH221&gt;=1,DH221&lt;=6),INDEX(ATLAS_CHAR,(DH221-1)*26+$A21-INDEX(WIN_Y,DH221)+1,DH$2-INDEX(WIN_X,DH221)+1),IF(DH221=0,IF(AND(MOD(DH$2,4)=0,MOD($A21,2)=0),"·",""),""))))</f>
        <v/>
      </c>
      <c r="DI21" s="1">
        <f>IF($A21=0,INDEX(CHROME_CHAR,1,DI$2+1),IF($A21=39,INDEX(CHROME_CHAR,2,DI$2+1),IF(AND(DI221&gt;=1,DI221&lt;=6),INDEX(ATLAS_CHAR,(DI221-1)*26+$A21-INDEX(WIN_Y,DI221)+1,DI$2-INDEX(WIN_X,DI221)+1),IF(DI221=0,IF(AND(MOD(DI$2,4)=0,MOD($A21,2)=0),"·",""),""))))</f>
        <v/>
      </c>
      <c r="DJ21" s="1">
        <f>IF($A21=0,INDEX(CHROME_CHAR,1,DJ$2+1),IF($A21=39,INDEX(CHROME_CHAR,2,DJ$2+1),IF(AND(DJ221&gt;=1,DJ221&lt;=6),INDEX(ATLAS_CHAR,(DJ221-1)*26+$A21-INDEX(WIN_Y,DJ221)+1,DJ$2-INDEX(WIN_X,DJ221)+1),IF(DJ221=0,IF(AND(MOD(DJ$2,4)=0,MOD($A21,2)=0),"·",""),""))))</f>
        <v/>
      </c>
      <c r="DK21" s="1">
        <f>IF($A21=0,INDEX(CHROME_CHAR,1,DK$2+1),IF($A21=39,INDEX(CHROME_CHAR,2,DK$2+1),IF(AND(DK221&gt;=1,DK221&lt;=6),INDEX(ATLAS_CHAR,(DK221-1)*26+$A21-INDEX(WIN_Y,DK221)+1,DK$2-INDEX(WIN_X,DK221)+1),IF(DK221=0,IF(AND(MOD(DK$2,4)=0,MOD($A21,2)=0),"·",""),""))))</f>
        <v/>
      </c>
      <c r="DL21" s="1">
        <f>IF($A21=0,INDEX(CHROME_CHAR,1,DL$2+1),IF($A21=39,INDEX(CHROME_CHAR,2,DL$2+1),IF(AND(DL221&gt;=1,DL221&lt;=6),INDEX(ATLAS_CHAR,(DL221-1)*26+$A21-INDEX(WIN_Y,DL221)+1,DL$2-INDEX(WIN_X,DL221)+1),IF(DL221=0,IF(AND(MOD(DL$2,4)=0,MOD($A21,2)=0),"·",""),""))))</f>
        <v/>
      </c>
      <c r="DM21" s="1">
        <f>IF($A21=0,INDEX(CHROME_CHAR,1,DM$2+1),IF($A21=39,INDEX(CHROME_CHAR,2,DM$2+1),IF(AND(DM221&gt;=1,DM221&lt;=6),INDEX(ATLAS_CHAR,(DM221-1)*26+$A21-INDEX(WIN_Y,DM221)+1,DM$2-INDEX(WIN_X,DM221)+1),IF(DM221=0,IF(AND(MOD(DM$2,4)=0,MOD($A21,2)=0),"·",""),""))))</f>
        <v/>
      </c>
      <c r="DN21" s="1">
        <f>IF($A21=0,INDEX(CHROME_CHAR,1,DN$2+1),IF($A21=39,INDEX(CHROME_CHAR,2,DN$2+1),IF(AND(DN221&gt;=1,DN221&lt;=6),INDEX(ATLAS_CHAR,(DN221-1)*26+$A21-INDEX(WIN_Y,DN221)+1,DN$2-INDEX(WIN_X,DN221)+1),IF(DN221=0,IF(AND(MOD(DN$2,4)=0,MOD($A21,2)=0),"·",""),""))))</f>
        <v/>
      </c>
      <c r="DO21" s="1">
        <f>IF($A21=0,INDEX(CHROME_CHAR,1,DO$2+1),IF($A21=39,INDEX(CHROME_CHAR,2,DO$2+1),IF(AND(DO221&gt;=1,DO221&lt;=6),INDEX(ATLAS_CHAR,(DO221-1)*26+$A21-INDEX(WIN_Y,DO221)+1,DO$2-INDEX(WIN_X,DO221)+1),IF(DO221=0,IF(AND(MOD(DO$2,4)=0,MOD($A21,2)=0),"·",""),""))))</f>
        <v/>
      </c>
    </row>
    <row r="22" ht="12.75" customHeight="1">
      <c r="A22" t="n">
        <v>19</v>
      </c>
      <c r="B22" s="1">
        <f>IF($A22=0,INDEX(CHROME_CHAR,1,B$2+1),IF($A22=39,INDEX(CHROME_CHAR,2,B$2+1),IF(AND(B222&gt;=1,B222&lt;=6),INDEX(ATLAS_CHAR,(B222-1)*26+$A22-INDEX(WIN_Y,B222)+1,B$2-INDEX(WIN_X,B222)+1),IF(B222=0,IF(AND(MOD(B$2,4)=0,MOD($A22,2)=0),"·",""),""))))</f>
        <v/>
      </c>
      <c r="C22" s="1">
        <f>IF($A22=0,INDEX(CHROME_CHAR,1,C$2+1),IF($A22=39,INDEX(CHROME_CHAR,2,C$2+1),IF(AND(C222&gt;=1,C222&lt;=6),INDEX(ATLAS_CHAR,(C222-1)*26+$A22-INDEX(WIN_Y,C222)+1,C$2-INDEX(WIN_X,C222)+1),IF(C222=0,IF(AND(MOD(C$2,4)=0,MOD($A22,2)=0),"·",""),""))))</f>
        <v/>
      </c>
      <c r="D22" s="1">
        <f>IF($A22=0,INDEX(CHROME_CHAR,1,D$2+1),IF($A22=39,INDEX(CHROME_CHAR,2,D$2+1),IF(AND(D222&gt;=1,D222&lt;=6),INDEX(ATLAS_CHAR,(D222-1)*26+$A22-INDEX(WIN_Y,D222)+1,D$2-INDEX(WIN_X,D222)+1),IF(D222=0,IF(AND(MOD(D$2,4)=0,MOD($A22,2)=0),"·",""),""))))</f>
        <v/>
      </c>
      <c r="E22" s="1">
        <f>IF($A22=0,INDEX(CHROME_CHAR,1,E$2+1),IF($A22=39,INDEX(CHROME_CHAR,2,E$2+1),IF(AND(E222&gt;=1,E222&lt;=6),INDEX(ATLAS_CHAR,(E222-1)*26+$A22-INDEX(WIN_Y,E222)+1,E$2-INDEX(WIN_X,E222)+1),IF(E222=0,IF(AND(MOD(E$2,4)=0,MOD($A22,2)=0),"·",""),""))))</f>
        <v/>
      </c>
      <c r="F22" s="1">
        <f>IF($A22=0,INDEX(CHROME_CHAR,1,F$2+1),IF($A22=39,INDEX(CHROME_CHAR,2,F$2+1),IF(AND(F222&gt;=1,F222&lt;=6),INDEX(ATLAS_CHAR,(F222-1)*26+$A22-INDEX(WIN_Y,F222)+1,F$2-INDEX(WIN_X,F222)+1),IF(F222=0,IF(AND(MOD(F$2,4)=0,MOD($A22,2)=0),"·",""),""))))</f>
        <v/>
      </c>
      <c r="G22" s="1">
        <f>IF($A22=0,INDEX(CHROME_CHAR,1,G$2+1),IF($A22=39,INDEX(CHROME_CHAR,2,G$2+1),IF(AND(G222&gt;=1,G222&lt;=6),INDEX(ATLAS_CHAR,(G222-1)*26+$A22-INDEX(WIN_Y,G222)+1,G$2-INDEX(WIN_X,G222)+1),IF(G222=0,IF(AND(MOD(G$2,4)=0,MOD($A22,2)=0),"·",""),""))))</f>
        <v/>
      </c>
      <c r="H22" s="1">
        <f>IF($A22=0,INDEX(CHROME_CHAR,1,H$2+1),IF($A22=39,INDEX(CHROME_CHAR,2,H$2+1),IF(AND(H222&gt;=1,H222&lt;=6),INDEX(ATLAS_CHAR,(H222-1)*26+$A22-INDEX(WIN_Y,H222)+1,H$2-INDEX(WIN_X,H222)+1),IF(H222=0,IF(AND(MOD(H$2,4)=0,MOD($A22,2)=0),"·",""),""))))</f>
        <v/>
      </c>
      <c r="I22" s="1">
        <f>IF($A22=0,INDEX(CHROME_CHAR,1,I$2+1),IF($A22=39,INDEX(CHROME_CHAR,2,I$2+1),IF(AND(I222&gt;=1,I222&lt;=6),INDEX(ATLAS_CHAR,(I222-1)*26+$A22-INDEX(WIN_Y,I222)+1,I$2-INDEX(WIN_X,I222)+1),IF(I222=0,IF(AND(MOD(I$2,4)=0,MOD($A22,2)=0),"·",""),""))))</f>
        <v/>
      </c>
      <c r="J22" s="1">
        <f>IF($A22=0,INDEX(CHROME_CHAR,1,J$2+1),IF($A22=39,INDEX(CHROME_CHAR,2,J$2+1),IF(AND(J222&gt;=1,J222&lt;=6),INDEX(ATLAS_CHAR,(J222-1)*26+$A22-INDEX(WIN_Y,J222)+1,J$2-INDEX(WIN_X,J222)+1),IF(J222=0,IF(AND(MOD(J$2,4)=0,MOD($A22,2)=0),"·",""),""))))</f>
        <v/>
      </c>
      <c r="K22" s="1">
        <f>IF($A22=0,INDEX(CHROME_CHAR,1,K$2+1),IF($A22=39,INDEX(CHROME_CHAR,2,K$2+1),IF(AND(K222&gt;=1,K222&lt;=6),INDEX(ATLAS_CHAR,(K222-1)*26+$A22-INDEX(WIN_Y,K222)+1,K$2-INDEX(WIN_X,K222)+1),IF(K222=0,IF(AND(MOD(K$2,4)=0,MOD($A22,2)=0),"·",""),""))))</f>
        <v/>
      </c>
      <c r="L22" s="1">
        <f>IF($A22=0,INDEX(CHROME_CHAR,1,L$2+1),IF($A22=39,INDEX(CHROME_CHAR,2,L$2+1),IF(AND(L222&gt;=1,L222&lt;=6),INDEX(ATLAS_CHAR,(L222-1)*26+$A22-INDEX(WIN_Y,L222)+1,L$2-INDEX(WIN_X,L222)+1),IF(L222=0,IF(AND(MOD(L$2,4)=0,MOD($A22,2)=0),"·",""),""))))</f>
        <v/>
      </c>
      <c r="M22" s="1">
        <f>IF($A22=0,INDEX(CHROME_CHAR,1,M$2+1),IF($A22=39,INDEX(CHROME_CHAR,2,M$2+1),IF(AND(M222&gt;=1,M222&lt;=6),INDEX(ATLAS_CHAR,(M222-1)*26+$A22-INDEX(WIN_Y,M222)+1,M$2-INDEX(WIN_X,M222)+1),IF(M222=0,IF(AND(MOD(M$2,4)=0,MOD($A22,2)=0),"·",""),""))))</f>
        <v/>
      </c>
      <c r="N22" s="1">
        <f>IF($A22=0,INDEX(CHROME_CHAR,1,N$2+1),IF($A22=39,INDEX(CHROME_CHAR,2,N$2+1),IF(AND(N222&gt;=1,N222&lt;=6),INDEX(ATLAS_CHAR,(N222-1)*26+$A22-INDEX(WIN_Y,N222)+1,N$2-INDEX(WIN_X,N222)+1),IF(N222=0,IF(AND(MOD(N$2,4)=0,MOD($A22,2)=0),"·",""),""))))</f>
        <v/>
      </c>
      <c r="O22" s="1">
        <f>IF($A22=0,INDEX(CHROME_CHAR,1,O$2+1),IF($A22=39,INDEX(CHROME_CHAR,2,O$2+1),IF(AND(O222&gt;=1,O222&lt;=6),INDEX(ATLAS_CHAR,(O222-1)*26+$A22-INDEX(WIN_Y,O222)+1,O$2-INDEX(WIN_X,O222)+1),IF(O222=0,IF(AND(MOD(O$2,4)=0,MOD($A22,2)=0),"·",""),""))))</f>
        <v/>
      </c>
      <c r="P22" s="1">
        <f>IF($A22=0,INDEX(CHROME_CHAR,1,P$2+1),IF($A22=39,INDEX(CHROME_CHAR,2,P$2+1),IF(AND(P222&gt;=1,P222&lt;=6),INDEX(ATLAS_CHAR,(P222-1)*26+$A22-INDEX(WIN_Y,P222)+1,P$2-INDEX(WIN_X,P222)+1),IF(P222=0,IF(AND(MOD(P$2,4)=0,MOD($A22,2)=0),"·",""),""))))</f>
        <v/>
      </c>
      <c r="Q22" s="1">
        <f>IF($A22=0,INDEX(CHROME_CHAR,1,Q$2+1),IF($A22=39,INDEX(CHROME_CHAR,2,Q$2+1),IF(AND(Q222&gt;=1,Q222&lt;=6),INDEX(ATLAS_CHAR,(Q222-1)*26+$A22-INDEX(WIN_Y,Q222)+1,Q$2-INDEX(WIN_X,Q222)+1),IF(Q222=0,IF(AND(MOD(Q$2,4)=0,MOD($A22,2)=0),"·",""),""))))</f>
        <v/>
      </c>
      <c r="R22" s="1">
        <f>IF($A22=0,INDEX(CHROME_CHAR,1,R$2+1),IF($A22=39,INDEX(CHROME_CHAR,2,R$2+1),IF(AND(R222&gt;=1,R222&lt;=6),INDEX(ATLAS_CHAR,(R222-1)*26+$A22-INDEX(WIN_Y,R222)+1,R$2-INDEX(WIN_X,R222)+1),IF(R222=0,IF(AND(MOD(R$2,4)=0,MOD($A22,2)=0),"·",""),""))))</f>
        <v/>
      </c>
      <c r="S22" s="1">
        <f>IF($A22=0,INDEX(CHROME_CHAR,1,S$2+1),IF($A22=39,INDEX(CHROME_CHAR,2,S$2+1),IF(AND(S222&gt;=1,S222&lt;=6),INDEX(ATLAS_CHAR,(S222-1)*26+$A22-INDEX(WIN_Y,S222)+1,S$2-INDEX(WIN_X,S222)+1),IF(S222=0,IF(AND(MOD(S$2,4)=0,MOD($A22,2)=0),"·",""),""))))</f>
        <v/>
      </c>
      <c r="T22" s="1">
        <f>IF($A22=0,INDEX(CHROME_CHAR,1,T$2+1),IF($A22=39,INDEX(CHROME_CHAR,2,T$2+1),IF(AND(T222&gt;=1,T222&lt;=6),INDEX(ATLAS_CHAR,(T222-1)*26+$A22-INDEX(WIN_Y,T222)+1,T$2-INDEX(WIN_X,T222)+1),IF(T222=0,IF(AND(MOD(T$2,4)=0,MOD($A22,2)=0),"·",""),""))))</f>
        <v/>
      </c>
      <c r="U22" s="1">
        <f>IF($A22=0,INDEX(CHROME_CHAR,1,U$2+1),IF($A22=39,INDEX(CHROME_CHAR,2,U$2+1),IF(AND(U222&gt;=1,U222&lt;=6),INDEX(ATLAS_CHAR,(U222-1)*26+$A22-INDEX(WIN_Y,U222)+1,U$2-INDEX(WIN_X,U222)+1),IF(U222=0,IF(AND(MOD(U$2,4)=0,MOD($A22,2)=0),"·",""),""))))</f>
        <v/>
      </c>
      <c r="V22" s="1">
        <f>IF($A22=0,INDEX(CHROME_CHAR,1,V$2+1),IF($A22=39,INDEX(CHROME_CHAR,2,V$2+1),IF(AND(V222&gt;=1,V222&lt;=6),INDEX(ATLAS_CHAR,(V222-1)*26+$A22-INDEX(WIN_Y,V222)+1,V$2-INDEX(WIN_X,V222)+1),IF(V222=0,IF(AND(MOD(V$2,4)=0,MOD($A22,2)=0),"·",""),""))))</f>
        <v/>
      </c>
      <c r="W22" s="1">
        <f>IF($A22=0,INDEX(CHROME_CHAR,1,W$2+1),IF($A22=39,INDEX(CHROME_CHAR,2,W$2+1),IF(AND(W222&gt;=1,W222&lt;=6),INDEX(ATLAS_CHAR,(W222-1)*26+$A22-INDEX(WIN_Y,W222)+1,W$2-INDEX(WIN_X,W222)+1),IF(W222=0,IF(AND(MOD(W$2,4)=0,MOD($A22,2)=0),"·",""),""))))</f>
        <v/>
      </c>
      <c r="X22" s="1">
        <f>IF($A22=0,INDEX(CHROME_CHAR,1,X$2+1),IF($A22=39,INDEX(CHROME_CHAR,2,X$2+1),IF(AND(X222&gt;=1,X222&lt;=6),INDEX(ATLAS_CHAR,(X222-1)*26+$A22-INDEX(WIN_Y,X222)+1,X$2-INDEX(WIN_X,X222)+1),IF(X222=0,IF(AND(MOD(X$2,4)=0,MOD($A22,2)=0),"·",""),""))))</f>
        <v/>
      </c>
      <c r="Y22" s="1">
        <f>IF($A22=0,INDEX(CHROME_CHAR,1,Y$2+1),IF($A22=39,INDEX(CHROME_CHAR,2,Y$2+1),IF(AND(Y222&gt;=1,Y222&lt;=6),INDEX(ATLAS_CHAR,(Y222-1)*26+$A22-INDEX(WIN_Y,Y222)+1,Y$2-INDEX(WIN_X,Y222)+1),IF(Y222=0,IF(AND(MOD(Y$2,4)=0,MOD($A22,2)=0),"·",""),""))))</f>
        <v/>
      </c>
      <c r="Z22" s="1">
        <f>IF($A22=0,INDEX(CHROME_CHAR,1,Z$2+1),IF($A22=39,INDEX(CHROME_CHAR,2,Z$2+1),IF(AND(Z222&gt;=1,Z222&lt;=6),INDEX(ATLAS_CHAR,(Z222-1)*26+$A22-INDEX(WIN_Y,Z222)+1,Z$2-INDEX(WIN_X,Z222)+1),IF(Z222=0,IF(AND(MOD(Z$2,4)=0,MOD($A22,2)=0),"·",""),""))))</f>
        <v/>
      </c>
      <c r="AA22" s="1">
        <f>IF($A22=0,INDEX(CHROME_CHAR,1,AA$2+1),IF($A22=39,INDEX(CHROME_CHAR,2,AA$2+1),IF(AND(AA222&gt;=1,AA222&lt;=6),INDEX(ATLAS_CHAR,(AA222-1)*26+$A22-INDEX(WIN_Y,AA222)+1,AA$2-INDEX(WIN_X,AA222)+1),IF(AA222=0,IF(AND(MOD(AA$2,4)=0,MOD($A22,2)=0),"·",""),""))))</f>
        <v/>
      </c>
      <c r="AB22" s="1">
        <f>IF($A22=0,INDEX(CHROME_CHAR,1,AB$2+1),IF($A22=39,INDEX(CHROME_CHAR,2,AB$2+1),IF(AND(AB222&gt;=1,AB222&lt;=6),INDEX(ATLAS_CHAR,(AB222-1)*26+$A22-INDEX(WIN_Y,AB222)+1,AB$2-INDEX(WIN_X,AB222)+1),IF(AB222=0,IF(AND(MOD(AB$2,4)=0,MOD($A22,2)=0),"·",""),""))))</f>
        <v/>
      </c>
      <c r="AC22" s="1">
        <f>IF($A22=0,INDEX(CHROME_CHAR,1,AC$2+1),IF($A22=39,INDEX(CHROME_CHAR,2,AC$2+1),IF(AND(AC222&gt;=1,AC222&lt;=6),INDEX(ATLAS_CHAR,(AC222-1)*26+$A22-INDEX(WIN_Y,AC222)+1,AC$2-INDEX(WIN_X,AC222)+1),IF(AC222=0,IF(AND(MOD(AC$2,4)=0,MOD($A22,2)=0),"·",""),""))))</f>
        <v/>
      </c>
      <c r="AD22" s="1">
        <f>IF($A22=0,INDEX(CHROME_CHAR,1,AD$2+1),IF($A22=39,INDEX(CHROME_CHAR,2,AD$2+1),IF(AND(AD222&gt;=1,AD222&lt;=6),INDEX(ATLAS_CHAR,(AD222-1)*26+$A22-INDEX(WIN_Y,AD222)+1,AD$2-INDEX(WIN_X,AD222)+1),IF(AD222=0,IF(AND(MOD(AD$2,4)=0,MOD($A22,2)=0),"·",""),""))))</f>
        <v/>
      </c>
      <c r="AE22" s="1">
        <f>IF($A22=0,INDEX(CHROME_CHAR,1,AE$2+1),IF($A22=39,INDEX(CHROME_CHAR,2,AE$2+1),IF(AND(AE222&gt;=1,AE222&lt;=6),INDEX(ATLAS_CHAR,(AE222-1)*26+$A22-INDEX(WIN_Y,AE222)+1,AE$2-INDEX(WIN_X,AE222)+1),IF(AE222=0,IF(AND(MOD(AE$2,4)=0,MOD($A22,2)=0),"·",""),""))))</f>
        <v/>
      </c>
      <c r="AF22" s="1">
        <f>IF($A22=0,INDEX(CHROME_CHAR,1,AF$2+1),IF($A22=39,INDEX(CHROME_CHAR,2,AF$2+1),IF(AND(AF222&gt;=1,AF222&lt;=6),INDEX(ATLAS_CHAR,(AF222-1)*26+$A22-INDEX(WIN_Y,AF222)+1,AF$2-INDEX(WIN_X,AF222)+1),IF(AF222=0,IF(AND(MOD(AF$2,4)=0,MOD($A22,2)=0),"·",""),""))))</f>
        <v/>
      </c>
      <c r="AG22" s="1">
        <f>IF($A22=0,INDEX(CHROME_CHAR,1,AG$2+1),IF($A22=39,INDEX(CHROME_CHAR,2,AG$2+1),IF(AND(AG222&gt;=1,AG222&lt;=6),INDEX(ATLAS_CHAR,(AG222-1)*26+$A22-INDEX(WIN_Y,AG222)+1,AG$2-INDEX(WIN_X,AG222)+1),IF(AG222=0,IF(AND(MOD(AG$2,4)=0,MOD($A22,2)=0),"·",""),""))))</f>
        <v/>
      </c>
      <c r="AH22" s="1">
        <f>IF($A22=0,INDEX(CHROME_CHAR,1,AH$2+1),IF($A22=39,INDEX(CHROME_CHAR,2,AH$2+1),IF(AND(AH222&gt;=1,AH222&lt;=6),INDEX(ATLAS_CHAR,(AH222-1)*26+$A22-INDEX(WIN_Y,AH222)+1,AH$2-INDEX(WIN_X,AH222)+1),IF(AH222=0,IF(AND(MOD(AH$2,4)=0,MOD($A22,2)=0),"·",""),""))))</f>
        <v/>
      </c>
      <c r="AI22" s="1">
        <f>IF($A22=0,INDEX(CHROME_CHAR,1,AI$2+1),IF($A22=39,INDEX(CHROME_CHAR,2,AI$2+1),IF(AND(AI222&gt;=1,AI222&lt;=6),INDEX(ATLAS_CHAR,(AI222-1)*26+$A22-INDEX(WIN_Y,AI222)+1,AI$2-INDEX(WIN_X,AI222)+1),IF(AI222=0,IF(AND(MOD(AI$2,4)=0,MOD($A22,2)=0),"·",""),""))))</f>
        <v/>
      </c>
      <c r="AJ22" s="1">
        <f>IF($A22=0,INDEX(CHROME_CHAR,1,AJ$2+1),IF($A22=39,INDEX(CHROME_CHAR,2,AJ$2+1),IF(AND(AJ222&gt;=1,AJ222&lt;=6),INDEX(ATLAS_CHAR,(AJ222-1)*26+$A22-INDEX(WIN_Y,AJ222)+1,AJ$2-INDEX(WIN_X,AJ222)+1),IF(AJ222=0,IF(AND(MOD(AJ$2,4)=0,MOD($A22,2)=0),"·",""),""))))</f>
        <v/>
      </c>
      <c r="AK22" s="1">
        <f>IF($A22=0,INDEX(CHROME_CHAR,1,AK$2+1),IF($A22=39,INDEX(CHROME_CHAR,2,AK$2+1),IF(AND(AK222&gt;=1,AK222&lt;=6),INDEX(ATLAS_CHAR,(AK222-1)*26+$A22-INDEX(WIN_Y,AK222)+1,AK$2-INDEX(WIN_X,AK222)+1),IF(AK222=0,IF(AND(MOD(AK$2,4)=0,MOD($A22,2)=0),"·",""),""))))</f>
        <v/>
      </c>
      <c r="AL22" s="1">
        <f>IF($A22=0,INDEX(CHROME_CHAR,1,AL$2+1),IF($A22=39,INDEX(CHROME_CHAR,2,AL$2+1),IF(AND(AL222&gt;=1,AL222&lt;=6),INDEX(ATLAS_CHAR,(AL222-1)*26+$A22-INDEX(WIN_Y,AL222)+1,AL$2-INDEX(WIN_X,AL222)+1),IF(AL222=0,IF(AND(MOD(AL$2,4)=0,MOD($A22,2)=0),"·",""),""))))</f>
        <v/>
      </c>
      <c r="AM22" s="1">
        <f>IF($A22=0,INDEX(CHROME_CHAR,1,AM$2+1),IF($A22=39,INDEX(CHROME_CHAR,2,AM$2+1),IF(AND(AM222&gt;=1,AM222&lt;=6),INDEX(ATLAS_CHAR,(AM222-1)*26+$A22-INDEX(WIN_Y,AM222)+1,AM$2-INDEX(WIN_X,AM222)+1),IF(AM222=0,IF(AND(MOD(AM$2,4)=0,MOD($A22,2)=0),"·",""),""))))</f>
        <v/>
      </c>
      <c r="AN22" s="1">
        <f>IF($A22=0,INDEX(CHROME_CHAR,1,AN$2+1),IF($A22=39,INDEX(CHROME_CHAR,2,AN$2+1),IF(AND(AN222&gt;=1,AN222&lt;=6),INDEX(ATLAS_CHAR,(AN222-1)*26+$A22-INDEX(WIN_Y,AN222)+1,AN$2-INDEX(WIN_X,AN222)+1),IF(AN222=0,IF(AND(MOD(AN$2,4)=0,MOD($A22,2)=0),"·",""),""))))</f>
        <v/>
      </c>
      <c r="AO22" s="1">
        <f>IF($A22=0,INDEX(CHROME_CHAR,1,AO$2+1),IF($A22=39,INDEX(CHROME_CHAR,2,AO$2+1),IF(AND(AO222&gt;=1,AO222&lt;=6),INDEX(ATLAS_CHAR,(AO222-1)*26+$A22-INDEX(WIN_Y,AO222)+1,AO$2-INDEX(WIN_X,AO222)+1),IF(AO222=0,IF(AND(MOD(AO$2,4)=0,MOD($A22,2)=0),"·",""),""))))</f>
        <v/>
      </c>
      <c r="AP22" s="1">
        <f>IF($A22=0,INDEX(CHROME_CHAR,1,AP$2+1),IF($A22=39,INDEX(CHROME_CHAR,2,AP$2+1),IF(AND(AP222&gt;=1,AP222&lt;=6),INDEX(ATLAS_CHAR,(AP222-1)*26+$A22-INDEX(WIN_Y,AP222)+1,AP$2-INDEX(WIN_X,AP222)+1),IF(AP222=0,IF(AND(MOD(AP$2,4)=0,MOD($A22,2)=0),"·",""),""))))</f>
        <v/>
      </c>
      <c r="AQ22" s="1">
        <f>IF($A22=0,INDEX(CHROME_CHAR,1,AQ$2+1),IF($A22=39,INDEX(CHROME_CHAR,2,AQ$2+1),IF(AND(AQ222&gt;=1,AQ222&lt;=6),INDEX(ATLAS_CHAR,(AQ222-1)*26+$A22-INDEX(WIN_Y,AQ222)+1,AQ$2-INDEX(WIN_X,AQ222)+1),IF(AQ222=0,IF(AND(MOD(AQ$2,4)=0,MOD($A22,2)=0),"·",""),""))))</f>
        <v/>
      </c>
      <c r="AR22" s="1">
        <f>IF($A22=0,INDEX(CHROME_CHAR,1,AR$2+1),IF($A22=39,INDEX(CHROME_CHAR,2,AR$2+1),IF(AND(AR222&gt;=1,AR222&lt;=6),INDEX(ATLAS_CHAR,(AR222-1)*26+$A22-INDEX(WIN_Y,AR222)+1,AR$2-INDEX(WIN_X,AR222)+1),IF(AR222=0,IF(AND(MOD(AR$2,4)=0,MOD($A22,2)=0),"·",""),""))))</f>
        <v/>
      </c>
      <c r="AS22" s="1">
        <f>IF($A22=0,INDEX(CHROME_CHAR,1,AS$2+1),IF($A22=39,INDEX(CHROME_CHAR,2,AS$2+1),IF(AND(AS222&gt;=1,AS222&lt;=6),INDEX(ATLAS_CHAR,(AS222-1)*26+$A22-INDEX(WIN_Y,AS222)+1,AS$2-INDEX(WIN_X,AS222)+1),IF(AS222=0,IF(AND(MOD(AS$2,4)=0,MOD($A22,2)=0),"·",""),""))))</f>
        <v/>
      </c>
      <c r="AT22" s="1">
        <f>IF($A22=0,INDEX(CHROME_CHAR,1,AT$2+1),IF($A22=39,INDEX(CHROME_CHAR,2,AT$2+1),IF(AND(AT222&gt;=1,AT222&lt;=6),INDEX(ATLAS_CHAR,(AT222-1)*26+$A22-INDEX(WIN_Y,AT222)+1,AT$2-INDEX(WIN_X,AT222)+1),IF(AT222=0,IF(AND(MOD(AT$2,4)=0,MOD($A22,2)=0),"·",""),""))))</f>
        <v/>
      </c>
      <c r="AU22" s="1">
        <f>IF($A22=0,INDEX(CHROME_CHAR,1,AU$2+1),IF($A22=39,INDEX(CHROME_CHAR,2,AU$2+1),IF(AND(AU222&gt;=1,AU222&lt;=6),INDEX(ATLAS_CHAR,(AU222-1)*26+$A22-INDEX(WIN_Y,AU222)+1,AU$2-INDEX(WIN_X,AU222)+1),IF(AU222=0,IF(AND(MOD(AU$2,4)=0,MOD($A22,2)=0),"·",""),""))))</f>
        <v/>
      </c>
      <c r="AV22" s="1">
        <f>IF($A22=0,INDEX(CHROME_CHAR,1,AV$2+1),IF($A22=39,INDEX(CHROME_CHAR,2,AV$2+1),IF(AND(AV222&gt;=1,AV222&lt;=6),INDEX(ATLAS_CHAR,(AV222-1)*26+$A22-INDEX(WIN_Y,AV222)+1,AV$2-INDEX(WIN_X,AV222)+1),IF(AV222=0,IF(AND(MOD(AV$2,4)=0,MOD($A22,2)=0),"·",""),""))))</f>
        <v/>
      </c>
      <c r="AW22" s="1">
        <f>IF($A22=0,INDEX(CHROME_CHAR,1,AW$2+1),IF($A22=39,INDEX(CHROME_CHAR,2,AW$2+1),IF(AND(AW222&gt;=1,AW222&lt;=6),INDEX(ATLAS_CHAR,(AW222-1)*26+$A22-INDEX(WIN_Y,AW222)+1,AW$2-INDEX(WIN_X,AW222)+1),IF(AW222=0,IF(AND(MOD(AW$2,4)=0,MOD($A22,2)=0),"·",""),""))))</f>
        <v/>
      </c>
      <c r="AX22" s="1">
        <f>IF($A22=0,INDEX(CHROME_CHAR,1,AX$2+1),IF($A22=39,INDEX(CHROME_CHAR,2,AX$2+1),IF(AND(AX222&gt;=1,AX222&lt;=6),INDEX(ATLAS_CHAR,(AX222-1)*26+$A22-INDEX(WIN_Y,AX222)+1,AX$2-INDEX(WIN_X,AX222)+1),IF(AX222=0,IF(AND(MOD(AX$2,4)=0,MOD($A22,2)=0),"·",""),""))))</f>
        <v/>
      </c>
      <c r="AY22" s="1">
        <f>IF($A22=0,INDEX(CHROME_CHAR,1,AY$2+1),IF($A22=39,INDEX(CHROME_CHAR,2,AY$2+1),IF(AND(AY222&gt;=1,AY222&lt;=6),INDEX(ATLAS_CHAR,(AY222-1)*26+$A22-INDEX(WIN_Y,AY222)+1,AY$2-INDEX(WIN_X,AY222)+1),IF(AY222=0,IF(AND(MOD(AY$2,4)=0,MOD($A22,2)=0),"·",""),""))))</f>
        <v/>
      </c>
      <c r="AZ22" s="1">
        <f>IF($A22=0,INDEX(CHROME_CHAR,1,AZ$2+1),IF($A22=39,INDEX(CHROME_CHAR,2,AZ$2+1),IF(AND(AZ222&gt;=1,AZ222&lt;=6),INDEX(ATLAS_CHAR,(AZ222-1)*26+$A22-INDEX(WIN_Y,AZ222)+1,AZ$2-INDEX(WIN_X,AZ222)+1),IF(AZ222=0,IF(AND(MOD(AZ$2,4)=0,MOD($A22,2)=0),"·",""),""))))</f>
        <v/>
      </c>
      <c r="BA22" s="1">
        <f>IF($A22=0,INDEX(CHROME_CHAR,1,BA$2+1),IF($A22=39,INDEX(CHROME_CHAR,2,BA$2+1),IF(AND(BA222&gt;=1,BA222&lt;=6),INDEX(ATLAS_CHAR,(BA222-1)*26+$A22-INDEX(WIN_Y,BA222)+1,BA$2-INDEX(WIN_X,BA222)+1),IF(BA222=0,IF(AND(MOD(BA$2,4)=0,MOD($A22,2)=0),"·",""),""))))</f>
        <v/>
      </c>
      <c r="BB22" s="1">
        <f>IF($A22=0,INDEX(CHROME_CHAR,1,BB$2+1),IF($A22=39,INDEX(CHROME_CHAR,2,BB$2+1),IF(AND(BB222&gt;=1,BB222&lt;=6),INDEX(ATLAS_CHAR,(BB222-1)*26+$A22-INDEX(WIN_Y,BB222)+1,BB$2-INDEX(WIN_X,BB222)+1),IF(BB222=0,IF(AND(MOD(BB$2,4)=0,MOD($A22,2)=0),"·",""),""))))</f>
        <v/>
      </c>
      <c r="BC22" s="1">
        <f>IF($A22=0,INDEX(CHROME_CHAR,1,BC$2+1),IF($A22=39,INDEX(CHROME_CHAR,2,BC$2+1),IF(AND(BC222&gt;=1,BC222&lt;=6),INDEX(ATLAS_CHAR,(BC222-1)*26+$A22-INDEX(WIN_Y,BC222)+1,BC$2-INDEX(WIN_X,BC222)+1),IF(BC222=0,IF(AND(MOD(BC$2,4)=0,MOD($A22,2)=0),"·",""),""))))</f>
        <v/>
      </c>
      <c r="BD22" s="1">
        <f>IF($A22=0,INDEX(CHROME_CHAR,1,BD$2+1),IF($A22=39,INDEX(CHROME_CHAR,2,BD$2+1),IF(AND(BD222&gt;=1,BD222&lt;=6),INDEX(ATLAS_CHAR,(BD222-1)*26+$A22-INDEX(WIN_Y,BD222)+1,BD$2-INDEX(WIN_X,BD222)+1),IF(BD222=0,IF(AND(MOD(BD$2,4)=0,MOD($A22,2)=0),"·",""),""))))</f>
        <v/>
      </c>
      <c r="BE22" s="1">
        <f>IF($A22=0,INDEX(CHROME_CHAR,1,BE$2+1),IF($A22=39,INDEX(CHROME_CHAR,2,BE$2+1),IF(AND(BE222&gt;=1,BE222&lt;=6),INDEX(ATLAS_CHAR,(BE222-1)*26+$A22-INDEX(WIN_Y,BE222)+1,BE$2-INDEX(WIN_X,BE222)+1),IF(BE222=0,IF(AND(MOD(BE$2,4)=0,MOD($A22,2)=0),"·",""),""))))</f>
        <v/>
      </c>
      <c r="BF22" s="1">
        <f>IF($A22=0,INDEX(CHROME_CHAR,1,BF$2+1),IF($A22=39,INDEX(CHROME_CHAR,2,BF$2+1),IF(AND(BF222&gt;=1,BF222&lt;=6),INDEX(ATLAS_CHAR,(BF222-1)*26+$A22-INDEX(WIN_Y,BF222)+1,BF$2-INDEX(WIN_X,BF222)+1),IF(BF222=0,IF(AND(MOD(BF$2,4)=0,MOD($A22,2)=0),"·",""),""))))</f>
        <v/>
      </c>
      <c r="BG22" s="1">
        <f>IF($A22=0,INDEX(CHROME_CHAR,1,BG$2+1),IF($A22=39,INDEX(CHROME_CHAR,2,BG$2+1),IF(AND(BG222&gt;=1,BG222&lt;=6),INDEX(ATLAS_CHAR,(BG222-1)*26+$A22-INDEX(WIN_Y,BG222)+1,BG$2-INDEX(WIN_X,BG222)+1),IF(BG222=0,IF(AND(MOD(BG$2,4)=0,MOD($A22,2)=0),"·",""),""))))</f>
        <v/>
      </c>
      <c r="BH22" s="1">
        <f>IF($A22=0,INDEX(CHROME_CHAR,1,BH$2+1),IF($A22=39,INDEX(CHROME_CHAR,2,BH$2+1),IF(AND(BH222&gt;=1,BH222&lt;=6),INDEX(ATLAS_CHAR,(BH222-1)*26+$A22-INDEX(WIN_Y,BH222)+1,BH$2-INDEX(WIN_X,BH222)+1),IF(BH222=0,IF(AND(MOD(BH$2,4)=0,MOD($A22,2)=0),"·",""),""))))</f>
        <v/>
      </c>
      <c r="BI22" s="1">
        <f>IF($A22=0,INDEX(CHROME_CHAR,1,BI$2+1),IF($A22=39,INDEX(CHROME_CHAR,2,BI$2+1),IF(AND(BI222&gt;=1,BI222&lt;=6),INDEX(ATLAS_CHAR,(BI222-1)*26+$A22-INDEX(WIN_Y,BI222)+1,BI$2-INDEX(WIN_X,BI222)+1),IF(BI222=0,IF(AND(MOD(BI$2,4)=0,MOD($A22,2)=0),"·",""),""))))</f>
        <v/>
      </c>
      <c r="BJ22" s="1">
        <f>IF($A22=0,INDEX(CHROME_CHAR,1,BJ$2+1),IF($A22=39,INDEX(CHROME_CHAR,2,BJ$2+1),IF(AND(BJ222&gt;=1,BJ222&lt;=6),INDEX(ATLAS_CHAR,(BJ222-1)*26+$A22-INDEX(WIN_Y,BJ222)+1,BJ$2-INDEX(WIN_X,BJ222)+1),IF(BJ222=0,IF(AND(MOD(BJ$2,4)=0,MOD($A22,2)=0),"·",""),""))))</f>
        <v/>
      </c>
      <c r="BK22" s="1">
        <f>IF($A22=0,INDEX(CHROME_CHAR,1,BK$2+1),IF($A22=39,INDEX(CHROME_CHAR,2,BK$2+1),IF(AND(BK222&gt;=1,BK222&lt;=6),INDEX(ATLAS_CHAR,(BK222-1)*26+$A22-INDEX(WIN_Y,BK222)+1,BK$2-INDEX(WIN_X,BK222)+1),IF(BK222=0,IF(AND(MOD(BK$2,4)=0,MOD($A22,2)=0),"·",""),""))))</f>
        <v/>
      </c>
      <c r="BL22" s="1">
        <f>IF($A22=0,INDEX(CHROME_CHAR,1,BL$2+1),IF($A22=39,INDEX(CHROME_CHAR,2,BL$2+1),IF(AND(BL222&gt;=1,BL222&lt;=6),INDEX(ATLAS_CHAR,(BL222-1)*26+$A22-INDEX(WIN_Y,BL222)+1,BL$2-INDEX(WIN_X,BL222)+1),IF(BL222=0,IF(AND(MOD(BL$2,4)=0,MOD($A22,2)=0),"·",""),""))))</f>
        <v/>
      </c>
      <c r="BM22" s="1">
        <f>IF($A22=0,INDEX(CHROME_CHAR,1,BM$2+1),IF($A22=39,INDEX(CHROME_CHAR,2,BM$2+1),IF(AND(BM222&gt;=1,BM222&lt;=6),INDEX(ATLAS_CHAR,(BM222-1)*26+$A22-INDEX(WIN_Y,BM222)+1,BM$2-INDEX(WIN_X,BM222)+1),IF(BM222=0,IF(AND(MOD(BM$2,4)=0,MOD($A22,2)=0),"·",""),""))))</f>
        <v/>
      </c>
      <c r="BN22" s="1">
        <f>IF($A22=0,INDEX(CHROME_CHAR,1,BN$2+1),IF($A22=39,INDEX(CHROME_CHAR,2,BN$2+1),IF(AND(BN222&gt;=1,BN222&lt;=6),INDEX(ATLAS_CHAR,(BN222-1)*26+$A22-INDEX(WIN_Y,BN222)+1,BN$2-INDEX(WIN_X,BN222)+1),IF(BN222=0,IF(AND(MOD(BN$2,4)=0,MOD($A22,2)=0),"·",""),""))))</f>
        <v/>
      </c>
      <c r="BO22" s="1">
        <f>IF($A22=0,INDEX(CHROME_CHAR,1,BO$2+1),IF($A22=39,INDEX(CHROME_CHAR,2,BO$2+1),IF(AND(BO222&gt;=1,BO222&lt;=6),INDEX(ATLAS_CHAR,(BO222-1)*26+$A22-INDEX(WIN_Y,BO222)+1,BO$2-INDEX(WIN_X,BO222)+1),IF(BO222=0,IF(AND(MOD(BO$2,4)=0,MOD($A22,2)=0),"·",""),""))))</f>
        <v/>
      </c>
      <c r="BP22" s="1">
        <f>IF($A22=0,INDEX(CHROME_CHAR,1,BP$2+1),IF($A22=39,INDEX(CHROME_CHAR,2,BP$2+1),IF(AND(BP222&gt;=1,BP222&lt;=6),INDEX(ATLAS_CHAR,(BP222-1)*26+$A22-INDEX(WIN_Y,BP222)+1,BP$2-INDEX(WIN_X,BP222)+1),IF(BP222=0,IF(AND(MOD(BP$2,4)=0,MOD($A22,2)=0),"·",""),""))))</f>
        <v/>
      </c>
      <c r="BQ22" s="1">
        <f>IF($A22=0,INDEX(CHROME_CHAR,1,BQ$2+1),IF($A22=39,INDEX(CHROME_CHAR,2,BQ$2+1),IF(AND(BQ222&gt;=1,BQ222&lt;=6),INDEX(ATLAS_CHAR,(BQ222-1)*26+$A22-INDEX(WIN_Y,BQ222)+1,BQ$2-INDEX(WIN_X,BQ222)+1),IF(BQ222=0,IF(AND(MOD(BQ$2,4)=0,MOD($A22,2)=0),"·",""),""))))</f>
        <v/>
      </c>
      <c r="BR22" s="1">
        <f>IF($A22=0,INDEX(CHROME_CHAR,1,BR$2+1),IF($A22=39,INDEX(CHROME_CHAR,2,BR$2+1),IF(AND(BR222&gt;=1,BR222&lt;=6),INDEX(ATLAS_CHAR,(BR222-1)*26+$A22-INDEX(WIN_Y,BR222)+1,BR$2-INDEX(WIN_X,BR222)+1),IF(BR222=0,IF(AND(MOD(BR$2,4)=0,MOD($A22,2)=0),"·",""),""))))</f>
        <v/>
      </c>
      <c r="BS22" s="1">
        <f>IF($A22=0,INDEX(CHROME_CHAR,1,BS$2+1),IF($A22=39,INDEX(CHROME_CHAR,2,BS$2+1),IF(AND(BS222&gt;=1,BS222&lt;=6),INDEX(ATLAS_CHAR,(BS222-1)*26+$A22-INDEX(WIN_Y,BS222)+1,BS$2-INDEX(WIN_X,BS222)+1),IF(BS222=0,IF(AND(MOD(BS$2,4)=0,MOD($A22,2)=0),"·",""),""))))</f>
        <v/>
      </c>
      <c r="BT22" s="1">
        <f>IF($A22=0,INDEX(CHROME_CHAR,1,BT$2+1),IF($A22=39,INDEX(CHROME_CHAR,2,BT$2+1),IF(AND(BT222&gt;=1,BT222&lt;=6),INDEX(ATLAS_CHAR,(BT222-1)*26+$A22-INDEX(WIN_Y,BT222)+1,BT$2-INDEX(WIN_X,BT222)+1),IF(BT222=0,IF(AND(MOD(BT$2,4)=0,MOD($A22,2)=0),"·",""),""))))</f>
        <v/>
      </c>
      <c r="BU22" s="1">
        <f>IF($A22=0,INDEX(CHROME_CHAR,1,BU$2+1),IF($A22=39,INDEX(CHROME_CHAR,2,BU$2+1),IF(AND(BU222&gt;=1,BU222&lt;=6),INDEX(ATLAS_CHAR,(BU222-1)*26+$A22-INDEX(WIN_Y,BU222)+1,BU$2-INDEX(WIN_X,BU222)+1),IF(BU222=0,IF(AND(MOD(BU$2,4)=0,MOD($A22,2)=0),"·",""),""))))</f>
        <v/>
      </c>
      <c r="BV22" s="1">
        <f>IF($A22=0,INDEX(CHROME_CHAR,1,BV$2+1),IF($A22=39,INDEX(CHROME_CHAR,2,BV$2+1),IF(AND(BV222&gt;=1,BV222&lt;=6),INDEX(ATLAS_CHAR,(BV222-1)*26+$A22-INDEX(WIN_Y,BV222)+1,BV$2-INDEX(WIN_X,BV222)+1),IF(BV222=0,IF(AND(MOD(BV$2,4)=0,MOD($A22,2)=0),"·",""),""))))</f>
        <v/>
      </c>
      <c r="BW22" s="1">
        <f>IF($A22=0,INDEX(CHROME_CHAR,1,BW$2+1),IF($A22=39,INDEX(CHROME_CHAR,2,BW$2+1),IF(AND(BW222&gt;=1,BW222&lt;=6),INDEX(ATLAS_CHAR,(BW222-1)*26+$A22-INDEX(WIN_Y,BW222)+1,BW$2-INDEX(WIN_X,BW222)+1),IF(BW222=0,IF(AND(MOD(BW$2,4)=0,MOD($A22,2)=0),"·",""),""))))</f>
        <v/>
      </c>
      <c r="BX22" s="1">
        <f>IF($A22=0,INDEX(CHROME_CHAR,1,BX$2+1),IF($A22=39,INDEX(CHROME_CHAR,2,BX$2+1),IF(AND(BX222&gt;=1,BX222&lt;=6),INDEX(ATLAS_CHAR,(BX222-1)*26+$A22-INDEX(WIN_Y,BX222)+1,BX$2-INDEX(WIN_X,BX222)+1),IF(BX222=0,IF(AND(MOD(BX$2,4)=0,MOD($A22,2)=0),"·",""),""))))</f>
        <v/>
      </c>
      <c r="BY22" s="1">
        <f>IF($A22=0,INDEX(CHROME_CHAR,1,BY$2+1),IF($A22=39,INDEX(CHROME_CHAR,2,BY$2+1),IF(AND(BY222&gt;=1,BY222&lt;=6),INDEX(ATLAS_CHAR,(BY222-1)*26+$A22-INDEX(WIN_Y,BY222)+1,BY$2-INDEX(WIN_X,BY222)+1),IF(BY222=0,IF(AND(MOD(BY$2,4)=0,MOD($A22,2)=0),"·",""),""))))</f>
        <v/>
      </c>
      <c r="BZ22" s="1">
        <f>IF($A22=0,INDEX(CHROME_CHAR,1,BZ$2+1),IF($A22=39,INDEX(CHROME_CHAR,2,BZ$2+1),IF(AND(BZ222&gt;=1,BZ222&lt;=6),INDEX(ATLAS_CHAR,(BZ222-1)*26+$A22-INDEX(WIN_Y,BZ222)+1,BZ$2-INDEX(WIN_X,BZ222)+1),IF(BZ222=0,IF(AND(MOD(BZ$2,4)=0,MOD($A22,2)=0),"·",""),""))))</f>
        <v/>
      </c>
      <c r="CA22" s="1">
        <f>IF($A22=0,INDEX(CHROME_CHAR,1,CA$2+1),IF($A22=39,INDEX(CHROME_CHAR,2,CA$2+1),IF(AND(CA222&gt;=1,CA222&lt;=6),INDEX(ATLAS_CHAR,(CA222-1)*26+$A22-INDEX(WIN_Y,CA222)+1,CA$2-INDEX(WIN_X,CA222)+1),IF(CA222=0,IF(AND(MOD(CA$2,4)=0,MOD($A22,2)=0),"·",""),""))))</f>
        <v/>
      </c>
      <c r="CB22" s="1">
        <f>IF($A22=0,INDEX(CHROME_CHAR,1,CB$2+1),IF($A22=39,INDEX(CHROME_CHAR,2,CB$2+1),IF(AND(CB222&gt;=1,CB222&lt;=6),INDEX(ATLAS_CHAR,(CB222-1)*26+$A22-INDEX(WIN_Y,CB222)+1,CB$2-INDEX(WIN_X,CB222)+1),IF(CB222=0,IF(AND(MOD(CB$2,4)=0,MOD($A22,2)=0),"·",""),""))))</f>
        <v/>
      </c>
      <c r="CC22" s="1">
        <f>IF($A22=0,INDEX(CHROME_CHAR,1,CC$2+1),IF($A22=39,INDEX(CHROME_CHAR,2,CC$2+1),IF(AND(CC222&gt;=1,CC222&lt;=6),INDEX(ATLAS_CHAR,(CC222-1)*26+$A22-INDEX(WIN_Y,CC222)+1,CC$2-INDEX(WIN_X,CC222)+1),IF(CC222=0,IF(AND(MOD(CC$2,4)=0,MOD($A22,2)=0),"·",""),""))))</f>
        <v/>
      </c>
      <c r="CD22" s="1">
        <f>IF($A22=0,INDEX(CHROME_CHAR,1,CD$2+1),IF($A22=39,INDEX(CHROME_CHAR,2,CD$2+1),IF(AND(CD222&gt;=1,CD222&lt;=6),INDEX(ATLAS_CHAR,(CD222-1)*26+$A22-INDEX(WIN_Y,CD222)+1,CD$2-INDEX(WIN_X,CD222)+1),IF(CD222=0,IF(AND(MOD(CD$2,4)=0,MOD($A22,2)=0),"·",""),""))))</f>
        <v/>
      </c>
      <c r="CE22" s="1">
        <f>IF($A22=0,INDEX(CHROME_CHAR,1,CE$2+1),IF($A22=39,INDEX(CHROME_CHAR,2,CE$2+1),IF(AND(CE222&gt;=1,CE222&lt;=6),INDEX(ATLAS_CHAR,(CE222-1)*26+$A22-INDEX(WIN_Y,CE222)+1,CE$2-INDEX(WIN_X,CE222)+1),IF(CE222=0,IF(AND(MOD(CE$2,4)=0,MOD($A22,2)=0),"·",""),""))))</f>
        <v/>
      </c>
      <c r="CF22" s="1">
        <f>IF($A22=0,INDEX(CHROME_CHAR,1,CF$2+1),IF($A22=39,INDEX(CHROME_CHAR,2,CF$2+1),IF(AND(CF222&gt;=1,CF222&lt;=6),INDEX(ATLAS_CHAR,(CF222-1)*26+$A22-INDEX(WIN_Y,CF222)+1,CF$2-INDEX(WIN_X,CF222)+1),IF(CF222=0,IF(AND(MOD(CF$2,4)=0,MOD($A22,2)=0),"·",""),""))))</f>
        <v/>
      </c>
      <c r="CG22" s="1">
        <f>IF($A22=0,INDEX(CHROME_CHAR,1,CG$2+1),IF($A22=39,INDEX(CHROME_CHAR,2,CG$2+1),IF(AND(CG222&gt;=1,CG222&lt;=6),INDEX(ATLAS_CHAR,(CG222-1)*26+$A22-INDEX(WIN_Y,CG222)+1,CG$2-INDEX(WIN_X,CG222)+1),IF(CG222=0,IF(AND(MOD(CG$2,4)=0,MOD($A22,2)=0),"·",""),""))))</f>
        <v/>
      </c>
      <c r="CH22" s="1">
        <f>IF($A22=0,INDEX(CHROME_CHAR,1,CH$2+1),IF($A22=39,INDEX(CHROME_CHAR,2,CH$2+1),IF(AND(CH222&gt;=1,CH222&lt;=6),INDEX(ATLAS_CHAR,(CH222-1)*26+$A22-INDEX(WIN_Y,CH222)+1,CH$2-INDEX(WIN_X,CH222)+1),IF(CH222=0,IF(AND(MOD(CH$2,4)=0,MOD($A22,2)=0),"·",""),""))))</f>
        <v/>
      </c>
      <c r="CI22" s="1">
        <f>IF($A22=0,INDEX(CHROME_CHAR,1,CI$2+1),IF($A22=39,INDEX(CHROME_CHAR,2,CI$2+1),IF(AND(CI222&gt;=1,CI222&lt;=6),INDEX(ATLAS_CHAR,(CI222-1)*26+$A22-INDEX(WIN_Y,CI222)+1,CI$2-INDEX(WIN_X,CI222)+1),IF(CI222=0,IF(AND(MOD(CI$2,4)=0,MOD($A22,2)=0),"·",""),""))))</f>
        <v/>
      </c>
      <c r="CJ22" s="1">
        <f>IF($A22=0,INDEX(CHROME_CHAR,1,CJ$2+1),IF($A22=39,INDEX(CHROME_CHAR,2,CJ$2+1),IF(AND(CJ222&gt;=1,CJ222&lt;=6),INDEX(ATLAS_CHAR,(CJ222-1)*26+$A22-INDEX(WIN_Y,CJ222)+1,CJ$2-INDEX(WIN_X,CJ222)+1),IF(CJ222=0,IF(AND(MOD(CJ$2,4)=0,MOD($A22,2)=0),"·",""),""))))</f>
        <v/>
      </c>
      <c r="CK22" s="1">
        <f>IF($A22=0,INDEX(CHROME_CHAR,1,CK$2+1),IF($A22=39,INDEX(CHROME_CHAR,2,CK$2+1),IF(AND(CK222&gt;=1,CK222&lt;=6),INDEX(ATLAS_CHAR,(CK222-1)*26+$A22-INDEX(WIN_Y,CK222)+1,CK$2-INDEX(WIN_X,CK222)+1),IF(CK222=0,IF(AND(MOD(CK$2,4)=0,MOD($A22,2)=0),"·",""),""))))</f>
        <v/>
      </c>
      <c r="CL22" s="1">
        <f>IF($A22=0,INDEX(CHROME_CHAR,1,CL$2+1),IF($A22=39,INDEX(CHROME_CHAR,2,CL$2+1),IF(AND(CL222&gt;=1,CL222&lt;=6),INDEX(ATLAS_CHAR,(CL222-1)*26+$A22-INDEX(WIN_Y,CL222)+1,CL$2-INDEX(WIN_X,CL222)+1),IF(CL222=0,IF(AND(MOD(CL$2,4)=0,MOD($A22,2)=0),"·",""),""))))</f>
        <v/>
      </c>
      <c r="CM22" s="1">
        <f>IF($A22=0,INDEX(CHROME_CHAR,1,CM$2+1),IF($A22=39,INDEX(CHROME_CHAR,2,CM$2+1),IF(AND(CM222&gt;=1,CM222&lt;=6),INDEX(ATLAS_CHAR,(CM222-1)*26+$A22-INDEX(WIN_Y,CM222)+1,CM$2-INDEX(WIN_X,CM222)+1),IF(CM222=0,IF(AND(MOD(CM$2,4)=0,MOD($A22,2)=0),"·",""),""))))</f>
        <v/>
      </c>
      <c r="CN22" s="1">
        <f>IF($A22=0,INDEX(CHROME_CHAR,1,CN$2+1),IF($A22=39,INDEX(CHROME_CHAR,2,CN$2+1),IF(AND(CN222&gt;=1,CN222&lt;=6),INDEX(ATLAS_CHAR,(CN222-1)*26+$A22-INDEX(WIN_Y,CN222)+1,CN$2-INDEX(WIN_X,CN222)+1),IF(CN222=0,IF(AND(MOD(CN$2,4)=0,MOD($A22,2)=0),"·",""),""))))</f>
        <v/>
      </c>
      <c r="CO22" s="1">
        <f>IF($A22=0,INDEX(CHROME_CHAR,1,CO$2+1),IF($A22=39,INDEX(CHROME_CHAR,2,CO$2+1),IF(AND(CO222&gt;=1,CO222&lt;=6),INDEX(ATLAS_CHAR,(CO222-1)*26+$A22-INDEX(WIN_Y,CO222)+1,CO$2-INDEX(WIN_X,CO222)+1),IF(CO222=0,IF(AND(MOD(CO$2,4)=0,MOD($A22,2)=0),"·",""),""))))</f>
        <v/>
      </c>
      <c r="CP22" s="1">
        <f>IF($A22=0,INDEX(CHROME_CHAR,1,CP$2+1),IF($A22=39,INDEX(CHROME_CHAR,2,CP$2+1),IF(AND(CP222&gt;=1,CP222&lt;=6),INDEX(ATLAS_CHAR,(CP222-1)*26+$A22-INDEX(WIN_Y,CP222)+1,CP$2-INDEX(WIN_X,CP222)+1),IF(CP222=0,IF(AND(MOD(CP$2,4)=0,MOD($A22,2)=0),"·",""),""))))</f>
        <v/>
      </c>
      <c r="CQ22" s="1">
        <f>IF($A22=0,INDEX(CHROME_CHAR,1,CQ$2+1),IF($A22=39,INDEX(CHROME_CHAR,2,CQ$2+1),IF(AND(CQ222&gt;=1,CQ222&lt;=6),INDEX(ATLAS_CHAR,(CQ222-1)*26+$A22-INDEX(WIN_Y,CQ222)+1,CQ$2-INDEX(WIN_X,CQ222)+1),IF(CQ222=0,IF(AND(MOD(CQ$2,4)=0,MOD($A22,2)=0),"·",""),""))))</f>
        <v/>
      </c>
      <c r="CR22" s="1">
        <f>IF($A22=0,INDEX(CHROME_CHAR,1,CR$2+1),IF($A22=39,INDEX(CHROME_CHAR,2,CR$2+1),IF(AND(CR222&gt;=1,CR222&lt;=6),INDEX(ATLAS_CHAR,(CR222-1)*26+$A22-INDEX(WIN_Y,CR222)+1,CR$2-INDEX(WIN_X,CR222)+1),IF(CR222=0,IF(AND(MOD(CR$2,4)=0,MOD($A22,2)=0),"·",""),""))))</f>
        <v/>
      </c>
      <c r="CS22" s="1">
        <f>IF($A22=0,INDEX(CHROME_CHAR,1,CS$2+1),IF($A22=39,INDEX(CHROME_CHAR,2,CS$2+1),IF(AND(CS222&gt;=1,CS222&lt;=6),INDEX(ATLAS_CHAR,(CS222-1)*26+$A22-INDEX(WIN_Y,CS222)+1,CS$2-INDEX(WIN_X,CS222)+1),IF(CS222=0,IF(AND(MOD(CS$2,4)=0,MOD($A22,2)=0),"·",""),""))))</f>
        <v/>
      </c>
      <c r="CT22" s="1">
        <f>IF($A22=0,INDEX(CHROME_CHAR,1,CT$2+1),IF($A22=39,INDEX(CHROME_CHAR,2,CT$2+1),IF(AND(CT222&gt;=1,CT222&lt;=6),INDEX(ATLAS_CHAR,(CT222-1)*26+$A22-INDEX(WIN_Y,CT222)+1,CT$2-INDEX(WIN_X,CT222)+1),IF(CT222=0,IF(AND(MOD(CT$2,4)=0,MOD($A22,2)=0),"·",""),""))))</f>
        <v/>
      </c>
      <c r="CU22" s="1">
        <f>IF($A22=0,INDEX(CHROME_CHAR,1,CU$2+1),IF($A22=39,INDEX(CHROME_CHAR,2,CU$2+1),IF(AND(CU222&gt;=1,CU222&lt;=6),INDEX(ATLAS_CHAR,(CU222-1)*26+$A22-INDEX(WIN_Y,CU222)+1,CU$2-INDEX(WIN_X,CU222)+1),IF(CU222=0,IF(AND(MOD(CU$2,4)=0,MOD($A22,2)=0),"·",""),""))))</f>
        <v/>
      </c>
      <c r="CV22" s="1">
        <f>IF($A22=0,INDEX(CHROME_CHAR,1,CV$2+1),IF($A22=39,INDEX(CHROME_CHAR,2,CV$2+1),IF(AND(CV222&gt;=1,CV222&lt;=6),INDEX(ATLAS_CHAR,(CV222-1)*26+$A22-INDEX(WIN_Y,CV222)+1,CV$2-INDEX(WIN_X,CV222)+1),IF(CV222=0,IF(AND(MOD(CV$2,4)=0,MOD($A22,2)=0),"·",""),""))))</f>
        <v/>
      </c>
      <c r="CW22" s="1">
        <f>IF($A22=0,INDEX(CHROME_CHAR,1,CW$2+1),IF($A22=39,INDEX(CHROME_CHAR,2,CW$2+1),IF(AND(CW222&gt;=1,CW222&lt;=6),INDEX(ATLAS_CHAR,(CW222-1)*26+$A22-INDEX(WIN_Y,CW222)+1,CW$2-INDEX(WIN_X,CW222)+1),IF(CW222=0,IF(AND(MOD(CW$2,4)=0,MOD($A22,2)=0),"·",""),""))))</f>
        <v/>
      </c>
      <c r="CX22" s="1">
        <f>IF($A22=0,INDEX(CHROME_CHAR,1,CX$2+1),IF($A22=39,INDEX(CHROME_CHAR,2,CX$2+1),IF(AND(CX222&gt;=1,CX222&lt;=6),INDEX(ATLAS_CHAR,(CX222-1)*26+$A22-INDEX(WIN_Y,CX222)+1,CX$2-INDEX(WIN_X,CX222)+1),IF(CX222=0,IF(AND(MOD(CX$2,4)=0,MOD($A22,2)=0),"·",""),""))))</f>
        <v/>
      </c>
      <c r="CY22" s="1">
        <f>IF($A22=0,INDEX(CHROME_CHAR,1,CY$2+1),IF($A22=39,INDEX(CHROME_CHAR,2,CY$2+1),IF(AND(CY222&gt;=1,CY222&lt;=6),INDEX(ATLAS_CHAR,(CY222-1)*26+$A22-INDEX(WIN_Y,CY222)+1,CY$2-INDEX(WIN_X,CY222)+1),IF(CY222=0,IF(AND(MOD(CY$2,4)=0,MOD($A22,2)=0),"·",""),""))))</f>
        <v/>
      </c>
      <c r="CZ22" s="1">
        <f>IF($A22=0,INDEX(CHROME_CHAR,1,CZ$2+1),IF($A22=39,INDEX(CHROME_CHAR,2,CZ$2+1),IF(AND(CZ222&gt;=1,CZ222&lt;=6),INDEX(ATLAS_CHAR,(CZ222-1)*26+$A22-INDEX(WIN_Y,CZ222)+1,CZ$2-INDEX(WIN_X,CZ222)+1),IF(CZ222=0,IF(AND(MOD(CZ$2,4)=0,MOD($A22,2)=0),"·",""),""))))</f>
        <v/>
      </c>
      <c r="DA22" s="1">
        <f>IF($A22=0,INDEX(CHROME_CHAR,1,DA$2+1),IF($A22=39,INDEX(CHROME_CHAR,2,DA$2+1),IF(AND(DA222&gt;=1,DA222&lt;=6),INDEX(ATLAS_CHAR,(DA222-1)*26+$A22-INDEX(WIN_Y,DA222)+1,DA$2-INDEX(WIN_X,DA222)+1),IF(DA222=0,IF(AND(MOD(DA$2,4)=0,MOD($A22,2)=0),"·",""),""))))</f>
        <v/>
      </c>
      <c r="DB22" s="1">
        <f>IF($A22=0,INDEX(CHROME_CHAR,1,DB$2+1),IF($A22=39,INDEX(CHROME_CHAR,2,DB$2+1),IF(AND(DB222&gt;=1,DB222&lt;=6),INDEX(ATLAS_CHAR,(DB222-1)*26+$A22-INDEX(WIN_Y,DB222)+1,DB$2-INDEX(WIN_X,DB222)+1),IF(DB222=0,IF(AND(MOD(DB$2,4)=0,MOD($A22,2)=0),"·",""),""))))</f>
        <v/>
      </c>
      <c r="DC22" s="1">
        <f>IF($A22=0,INDEX(CHROME_CHAR,1,DC$2+1),IF($A22=39,INDEX(CHROME_CHAR,2,DC$2+1),IF(AND(DC222&gt;=1,DC222&lt;=6),INDEX(ATLAS_CHAR,(DC222-1)*26+$A22-INDEX(WIN_Y,DC222)+1,DC$2-INDEX(WIN_X,DC222)+1),IF(DC222=0,IF(AND(MOD(DC$2,4)=0,MOD($A22,2)=0),"·",""),""))))</f>
        <v/>
      </c>
      <c r="DD22" s="1">
        <f>IF($A22=0,INDEX(CHROME_CHAR,1,DD$2+1),IF($A22=39,INDEX(CHROME_CHAR,2,DD$2+1),IF(AND(DD222&gt;=1,DD222&lt;=6),INDEX(ATLAS_CHAR,(DD222-1)*26+$A22-INDEX(WIN_Y,DD222)+1,DD$2-INDEX(WIN_X,DD222)+1),IF(DD222=0,IF(AND(MOD(DD$2,4)=0,MOD($A22,2)=0),"·",""),""))))</f>
        <v/>
      </c>
      <c r="DE22" s="1">
        <f>IF($A22=0,INDEX(CHROME_CHAR,1,DE$2+1),IF($A22=39,INDEX(CHROME_CHAR,2,DE$2+1),IF(AND(DE222&gt;=1,DE222&lt;=6),INDEX(ATLAS_CHAR,(DE222-1)*26+$A22-INDEX(WIN_Y,DE222)+1,DE$2-INDEX(WIN_X,DE222)+1),IF(DE222=0,IF(AND(MOD(DE$2,4)=0,MOD($A22,2)=0),"·",""),""))))</f>
        <v/>
      </c>
      <c r="DF22" s="1">
        <f>IF($A22=0,INDEX(CHROME_CHAR,1,DF$2+1),IF($A22=39,INDEX(CHROME_CHAR,2,DF$2+1),IF(AND(DF222&gt;=1,DF222&lt;=6),INDEX(ATLAS_CHAR,(DF222-1)*26+$A22-INDEX(WIN_Y,DF222)+1,DF$2-INDEX(WIN_X,DF222)+1),IF(DF222=0,IF(AND(MOD(DF$2,4)=0,MOD($A22,2)=0),"·",""),""))))</f>
        <v/>
      </c>
      <c r="DG22" s="1">
        <f>IF($A22=0,INDEX(CHROME_CHAR,1,DG$2+1),IF($A22=39,INDEX(CHROME_CHAR,2,DG$2+1),IF(AND(DG222&gt;=1,DG222&lt;=6),INDEX(ATLAS_CHAR,(DG222-1)*26+$A22-INDEX(WIN_Y,DG222)+1,DG$2-INDEX(WIN_X,DG222)+1),IF(DG222=0,IF(AND(MOD(DG$2,4)=0,MOD($A22,2)=0),"·",""),""))))</f>
        <v/>
      </c>
      <c r="DH22" s="1">
        <f>IF($A22=0,INDEX(CHROME_CHAR,1,DH$2+1),IF($A22=39,INDEX(CHROME_CHAR,2,DH$2+1),IF(AND(DH222&gt;=1,DH222&lt;=6),INDEX(ATLAS_CHAR,(DH222-1)*26+$A22-INDEX(WIN_Y,DH222)+1,DH$2-INDEX(WIN_X,DH222)+1),IF(DH222=0,IF(AND(MOD(DH$2,4)=0,MOD($A22,2)=0),"·",""),""))))</f>
        <v/>
      </c>
      <c r="DI22" s="1">
        <f>IF($A22=0,INDEX(CHROME_CHAR,1,DI$2+1),IF($A22=39,INDEX(CHROME_CHAR,2,DI$2+1),IF(AND(DI222&gt;=1,DI222&lt;=6),INDEX(ATLAS_CHAR,(DI222-1)*26+$A22-INDEX(WIN_Y,DI222)+1,DI$2-INDEX(WIN_X,DI222)+1),IF(DI222=0,IF(AND(MOD(DI$2,4)=0,MOD($A22,2)=0),"·",""),""))))</f>
        <v/>
      </c>
      <c r="DJ22" s="1">
        <f>IF($A22=0,INDEX(CHROME_CHAR,1,DJ$2+1),IF($A22=39,INDEX(CHROME_CHAR,2,DJ$2+1),IF(AND(DJ222&gt;=1,DJ222&lt;=6),INDEX(ATLAS_CHAR,(DJ222-1)*26+$A22-INDEX(WIN_Y,DJ222)+1,DJ$2-INDEX(WIN_X,DJ222)+1),IF(DJ222=0,IF(AND(MOD(DJ$2,4)=0,MOD($A22,2)=0),"·",""),""))))</f>
        <v/>
      </c>
      <c r="DK22" s="1">
        <f>IF($A22=0,INDEX(CHROME_CHAR,1,DK$2+1),IF($A22=39,INDEX(CHROME_CHAR,2,DK$2+1),IF(AND(DK222&gt;=1,DK222&lt;=6),INDEX(ATLAS_CHAR,(DK222-1)*26+$A22-INDEX(WIN_Y,DK222)+1,DK$2-INDEX(WIN_X,DK222)+1),IF(DK222=0,IF(AND(MOD(DK$2,4)=0,MOD($A22,2)=0),"·",""),""))))</f>
        <v/>
      </c>
      <c r="DL22" s="1">
        <f>IF($A22=0,INDEX(CHROME_CHAR,1,DL$2+1),IF($A22=39,INDEX(CHROME_CHAR,2,DL$2+1),IF(AND(DL222&gt;=1,DL222&lt;=6),INDEX(ATLAS_CHAR,(DL222-1)*26+$A22-INDEX(WIN_Y,DL222)+1,DL$2-INDEX(WIN_X,DL222)+1),IF(DL222=0,IF(AND(MOD(DL$2,4)=0,MOD($A22,2)=0),"·",""),""))))</f>
        <v/>
      </c>
      <c r="DM22" s="1">
        <f>IF($A22=0,INDEX(CHROME_CHAR,1,DM$2+1),IF($A22=39,INDEX(CHROME_CHAR,2,DM$2+1),IF(AND(DM222&gt;=1,DM222&lt;=6),INDEX(ATLAS_CHAR,(DM222-1)*26+$A22-INDEX(WIN_Y,DM222)+1,DM$2-INDEX(WIN_X,DM222)+1),IF(DM222=0,IF(AND(MOD(DM$2,4)=0,MOD($A22,2)=0),"·",""),""))))</f>
        <v/>
      </c>
      <c r="DN22" s="1">
        <f>IF($A22=0,INDEX(CHROME_CHAR,1,DN$2+1),IF($A22=39,INDEX(CHROME_CHAR,2,DN$2+1),IF(AND(DN222&gt;=1,DN222&lt;=6),INDEX(ATLAS_CHAR,(DN222-1)*26+$A22-INDEX(WIN_Y,DN222)+1,DN$2-INDEX(WIN_X,DN222)+1),IF(DN222=0,IF(AND(MOD(DN$2,4)=0,MOD($A22,2)=0),"·",""),""))))</f>
        <v/>
      </c>
      <c r="DO22" s="1">
        <f>IF($A22=0,INDEX(CHROME_CHAR,1,DO$2+1),IF($A22=39,INDEX(CHROME_CHAR,2,DO$2+1),IF(AND(DO222&gt;=1,DO222&lt;=6),INDEX(ATLAS_CHAR,(DO222-1)*26+$A22-INDEX(WIN_Y,DO222)+1,DO$2-INDEX(WIN_X,DO222)+1),IF(DO222=0,IF(AND(MOD(DO$2,4)=0,MOD($A22,2)=0),"·",""),""))))</f>
        <v/>
      </c>
    </row>
    <row r="23" ht="12.75" customHeight="1">
      <c r="A23" t="n">
        <v>20</v>
      </c>
      <c r="B23" s="1">
        <f>IF($A23=0,INDEX(CHROME_CHAR,1,B$2+1),IF($A23=39,INDEX(CHROME_CHAR,2,B$2+1),IF(AND(B223&gt;=1,B223&lt;=6),INDEX(ATLAS_CHAR,(B223-1)*26+$A23-INDEX(WIN_Y,B223)+1,B$2-INDEX(WIN_X,B223)+1),IF(B223=0,IF(AND(MOD(B$2,4)=0,MOD($A23,2)=0),"·",""),""))))</f>
        <v/>
      </c>
      <c r="C23" s="1">
        <f>IF($A23=0,INDEX(CHROME_CHAR,1,C$2+1),IF($A23=39,INDEX(CHROME_CHAR,2,C$2+1),IF(AND(C223&gt;=1,C223&lt;=6),INDEX(ATLAS_CHAR,(C223-1)*26+$A23-INDEX(WIN_Y,C223)+1,C$2-INDEX(WIN_X,C223)+1),IF(C223=0,IF(AND(MOD(C$2,4)=0,MOD($A23,2)=0),"·",""),""))))</f>
        <v/>
      </c>
      <c r="D23" s="1">
        <f>IF($A23=0,INDEX(CHROME_CHAR,1,D$2+1),IF($A23=39,INDEX(CHROME_CHAR,2,D$2+1),IF(AND(D223&gt;=1,D223&lt;=6),INDEX(ATLAS_CHAR,(D223-1)*26+$A23-INDEX(WIN_Y,D223)+1,D$2-INDEX(WIN_X,D223)+1),IF(D223=0,IF(AND(MOD(D$2,4)=0,MOD($A23,2)=0),"·",""),""))))</f>
        <v/>
      </c>
      <c r="E23" s="1">
        <f>IF($A23=0,INDEX(CHROME_CHAR,1,E$2+1),IF($A23=39,INDEX(CHROME_CHAR,2,E$2+1),IF(AND(E223&gt;=1,E223&lt;=6),INDEX(ATLAS_CHAR,(E223-1)*26+$A23-INDEX(WIN_Y,E223)+1,E$2-INDEX(WIN_X,E223)+1),IF(E223=0,IF(AND(MOD(E$2,4)=0,MOD($A23,2)=0),"·",""),""))))</f>
        <v/>
      </c>
      <c r="F23" s="1">
        <f>IF($A23=0,INDEX(CHROME_CHAR,1,F$2+1),IF($A23=39,INDEX(CHROME_CHAR,2,F$2+1),IF(AND(F223&gt;=1,F223&lt;=6),INDEX(ATLAS_CHAR,(F223-1)*26+$A23-INDEX(WIN_Y,F223)+1,F$2-INDEX(WIN_X,F223)+1),IF(F223=0,IF(AND(MOD(F$2,4)=0,MOD($A23,2)=0),"·",""),""))))</f>
        <v/>
      </c>
      <c r="G23" s="1">
        <f>IF($A23=0,INDEX(CHROME_CHAR,1,G$2+1),IF($A23=39,INDEX(CHROME_CHAR,2,G$2+1),IF(AND(G223&gt;=1,G223&lt;=6),INDEX(ATLAS_CHAR,(G223-1)*26+$A23-INDEX(WIN_Y,G223)+1,G$2-INDEX(WIN_X,G223)+1),IF(G223=0,IF(AND(MOD(G$2,4)=0,MOD($A23,2)=0),"·",""),""))))</f>
        <v/>
      </c>
      <c r="H23" s="1">
        <f>IF($A23=0,INDEX(CHROME_CHAR,1,H$2+1),IF($A23=39,INDEX(CHROME_CHAR,2,H$2+1),IF(AND(H223&gt;=1,H223&lt;=6),INDEX(ATLAS_CHAR,(H223-1)*26+$A23-INDEX(WIN_Y,H223)+1,H$2-INDEX(WIN_X,H223)+1),IF(H223=0,IF(AND(MOD(H$2,4)=0,MOD($A23,2)=0),"·",""),""))))</f>
        <v/>
      </c>
      <c r="I23" s="1">
        <f>IF($A23=0,INDEX(CHROME_CHAR,1,I$2+1),IF($A23=39,INDEX(CHROME_CHAR,2,I$2+1),IF(AND(I223&gt;=1,I223&lt;=6),INDEX(ATLAS_CHAR,(I223-1)*26+$A23-INDEX(WIN_Y,I223)+1,I$2-INDEX(WIN_X,I223)+1),IF(I223=0,IF(AND(MOD(I$2,4)=0,MOD($A23,2)=0),"·",""),""))))</f>
        <v/>
      </c>
      <c r="J23" s="1">
        <f>IF($A23=0,INDEX(CHROME_CHAR,1,J$2+1),IF($A23=39,INDEX(CHROME_CHAR,2,J$2+1),IF(AND(J223&gt;=1,J223&lt;=6),INDEX(ATLAS_CHAR,(J223-1)*26+$A23-INDEX(WIN_Y,J223)+1,J$2-INDEX(WIN_X,J223)+1),IF(J223=0,IF(AND(MOD(J$2,4)=0,MOD($A23,2)=0),"·",""),""))))</f>
        <v/>
      </c>
      <c r="K23" s="1">
        <f>IF($A23=0,INDEX(CHROME_CHAR,1,K$2+1),IF($A23=39,INDEX(CHROME_CHAR,2,K$2+1),IF(AND(K223&gt;=1,K223&lt;=6),INDEX(ATLAS_CHAR,(K223-1)*26+$A23-INDEX(WIN_Y,K223)+1,K$2-INDEX(WIN_X,K223)+1),IF(K223=0,IF(AND(MOD(K$2,4)=0,MOD($A23,2)=0),"·",""),""))))</f>
        <v/>
      </c>
      <c r="L23" s="1">
        <f>IF($A23=0,INDEX(CHROME_CHAR,1,L$2+1),IF($A23=39,INDEX(CHROME_CHAR,2,L$2+1),IF(AND(L223&gt;=1,L223&lt;=6),INDEX(ATLAS_CHAR,(L223-1)*26+$A23-INDEX(WIN_Y,L223)+1,L$2-INDEX(WIN_X,L223)+1),IF(L223=0,IF(AND(MOD(L$2,4)=0,MOD($A23,2)=0),"·",""),""))))</f>
        <v/>
      </c>
      <c r="M23" s="1">
        <f>IF($A23=0,INDEX(CHROME_CHAR,1,M$2+1),IF($A23=39,INDEX(CHROME_CHAR,2,M$2+1),IF(AND(M223&gt;=1,M223&lt;=6),INDEX(ATLAS_CHAR,(M223-1)*26+$A23-INDEX(WIN_Y,M223)+1,M$2-INDEX(WIN_X,M223)+1),IF(M223=0,IF(AND(MOD(M$2,4)=0,MOD($A23,2)=0),"·",""),""))))</f>
        <v/>
      </c>
      <c r="N23" s="1">
        <f>IF($A23=0,INDEX(CHROME_CHAR,1,N$2+1),IF($A23=39,INDEX(CHROME_CHAR,2,N$2+1),IF(AND(N223&gt;=1,N223&lt;=6),INDEX(ATLAS_CHAR,(N223-1)*26+$A23-INDEX(WIN_Y,N223)+1,N$2-INDEX(WIN_X,N223)+1),IF(N223=0,IF(AND(MOD(N$2,4)=0,MOD($A23,2)=0),"·",""),""))))</f>
        <v/>
      </c>
      <c r="O23" s="1">
        <f>IF($A23=0,INDEX(CHROME_CHAR,1,O$2+1),IF($A23=39,INDEX(CHROME_CHAR,2,O$2+1),IF(AND(O223&gt;=1,O223&lt;=6),INDEX(ATLAS_CHAR,(O223-1)*26+$A23-INDEX(WIN_Y,O223)+1,O$2-INDEX(WIN_X,O223)+1),IF(O223=0,IF(AND(MOD(O$2,4)=0,MOD($A23,2)=0),"·",""),""))))</f>
        <v/>
      </c>
      <c r="P23" s="1">
        <f>IF($A23=0,INDEX(CHROME_CHAR,1,P$2+1),IF($A23=39,INDEX(CHROME_CHAR,2,P$2+1),IF(AND(P223&gt;=1,P223&lt;=6),INDEX(ATLAS_CHAR,(P223-1)*26+$A23-INDEX(WIN_Y,P223)+1,P$2-INDEX(WIN_X,P223)+1),IF(P223=0,IF(AND(MOD(P$2,4)=0,MOD($A23,2)=0),"·",""),""))))</f>
        <v/>
      </c>
      <c r="Q23" s="1">
        <f>IF($A23=0,INDEX(CHROME_CHAR,1,Q$2+1),IF($A23=39,INDEX(CHROME_CHAR,2,Q$2+1),IF(AND(Q223&gt;=1,Q223&lt;=6),INDEX(ATLAS_CHAR,(Q223-1)*26+$A23-INDEX(WIN_Y,Q223)+1,Q$2-INDEX(WIN_X,Q223)+1),IF(Q223=0,IF(AND(MOD(Q$2,4)=0,MOD($A23,2)=0),"·",""),""))))</f>
        <v/>
      </c>
      <c r="R23" s="1">
        <f>IF($A23=0,INDEX(CHROME_CHAR,1,R$2+1),IF($A23=39,INDEX(CHROME_CHAR,2,R$2+1),IF(AND(R223&gt;=1,R223&lt;=6),INDEX(ATLAS_CHAR,(R223-1)*26+$A23-INDEX(WIN_Y,R223)+1,R$2-INDEX(WIN_X,R223)+1),IF(R223=0,IF(AND(MOD(R$2,4)=0,MOD($A23,2)=0),"·",""),""))))</f>
        <v/>
      </c>
      <c r="S23" s="1">
        <f>IF($A23=0,INDEX(CHROME_CHAR,1,S$2+1),IF($A23=39,INDEX(CHROME_CHAR,2,S$2+1),IF(AND(S223&gt;=1,S223&lt;=6),INDEX(ATLAS_CHAR,(S223-1)*26+$A23-INDEX(WIN_Y,S223)+1,S$2-INDEX(WIN_X,S223)+1),IF(S223=0,IF(AND(MOD(S$2,4)=0,MOD($A23,2)=0),"·",""),""))))</f>
        <v/>
      </c>
      <c r="T23" s="1">
        <f>IF($A23=0,INDEX(CHROME_CHAR,1,T$2+1),IF($A23=39,INDEX(CHROME_CHAR,2,T$2+1),IF(AND(T223&gt;=1,T223&lt;=6),INDEX(ATLAS_CHAR,(T223-1)*26+$A23-INDEX(WIN_Y,T223)+1,T$2-INDEX(WIN_X,T223)+1),IF(T223=0,IF(AND(MOD(T$2,4)=0,MOD($A23,2)=0),"·",""),""))))</f>
        <v/>
      </c>
      <c r="U23" s="1">
        <f>IF($A23=0,INDEX(CHROME_CHAR,1,U$2+1),IF($A23=39,INDEX(CHROME_CHAR,2,U$2+1),IF(AND(U223&gt;=1,U223&lt;=6),INDEX(ATLAS_CHAR,(U223-1)*26+$A23-INDEX(WIN_Y,U223)+1,U$2-INDEX(WIN_X,U223)+1),IF(U223=0,IF(AND(MOD(U$2,4)=0,MOD($A23,2)=0),"·",""),""))))</f>
        <v/>
      </c>
      <c r="V23" s="1">
        <f>IF($A23=0,INDEX(CHROME_CHAR,1,V$2+1),IF($A23=39,INDEX(CHROME_CHAR,2,V$2+1),IF(AND(V223&gt;=1,V223&lt;=6),INDEX(ATLAS_CHAR,(V223-1)*26+$A23-INDEX(WIN_Y,V223)+1,V$2-INDEX(WIN_X,V223)+1),IF(V223=0,IF(AND(MOD(V$2,4)=0,MOD($A23,2)=0),"·",""),""))))</f>
        <v/>
      </c>
      <c r="W23" s="1">
        <f>IF($A23=0,INDEX(CHROME_CHAR,1,W$2+1),IF($A23=39,INDEX(CHROME_CHAR,2,W$2+1),IF(AND(W223&gt;=1,W223&lt;=6),INDEX(ATLAS_CHAR,(W223-1)*26+$A23-INDEX(WIN_Y,W223)+1,W$2-INDEX(WIN_X,W223)+1),IF(W223=0,IF(AND(MOD(W$2,4)=0,MOD($A23,2)=0),"·",""),""))))</f>
        <v/>
      </c>
      <c r="X23" s="1">
        <f>IF($A23=0,INDEX(CHROME_CHAR,1,X$2+1),IF($A23=39,INDEX(CHROME_CHAR,2,X$2+1),IF(AND(X223&gt;=1,X223&lt;=6),INDEX(ATLAS_CHAR,(X223-1)*26+$A23-INDEX(WIN_Y,X223)+1,X$2-INDEX(WIN_X,X223)+1),IF(X223=0,IF(AND(MOD(X$2,4)=0,MOD($A23,2)=0),"·",""),""))))</f>
        <v/>
      </c>
      <c r="Y23" s="1">
        <f>IF($A23=0,INDEX(CHROME_CHAR,1,Y$2+1),IF($A23=39,INDEX(CHROME_CHAR,2,Y$2+1),IF(AND(Y223&gt;=1,Y223&lt;=6),INDEX(ATLAS_CHAR,(Y223-1)*26+$A23-INDEX(WIN_Y,Y223)+1,Y$2-INDEX(WIN_X,Y223)+1),IF(Y223=0,IF(AND(MOD(Y$2,4)=0,MOD($A23,2)=0),"·",""),""))))</f>
        <v/>
      </c>
      <c r="Z23" s="1">
        <f>IF($A23=0,INDEX(CHROME_CHAR,1,Z$2+1),IF($A23=39,INDEX(CHROME_CHAR,2,Z$2+1),IF(AND(Z223&gt;=1,Z223&lt;=6),INDEX(ATLAS_CHAR,(Z223-1)*26+$A23-INDEX(WIN_Y,Z223)+1,Z$2-INDEX(WIN_X,Z223)+1),IF(Z223=0,IF(AND(MOD(Z$2,4)=0,MOD($A23,2)=0),"·",""),""))))</f>
        <v/>
      </c>
      <c r="AA23" s="1">
        <f>IF($A23=0,INDEX(CHROME_CHAR,1,AA$2+1),IF($A23=39,INDEX(CHROME_CHAR,2,AA$2+1),IF(AND(AA223&gt;=1,AA223&lt;=6),INDEX(ATLAS_CHAR,(AA223-1)*26+$A23-INDEX(WIN_Y,AA223)+1,AA$2-INDEX(WIN_X,AA223)+1),IF(AA223=0,IF(AND(MOD(AA$2,4)=0,MOD($A23,2)=0),"·",""),""))))</f>
        <v/>
      </c>
      <c r="AB23" s="1">
        <f>IF($A23=0,INDEX(CHROME_CHAR,1,AB$2+1),IF($A23=39,INDEX(CHROME_CHAR,2,AB$2+1),IF(AND(AB223&gt;=1,AB223&lt;=6),INDEX(ATLAS_CHAR,(AB223-1)*26+$A23-INDEX(WIN_Y,AB223)+1,AB$2-INDEX(WIN_X,AB223)+1),IF(AB223=0,IF(AND(MOD(AB$2,4)=0,MOD($A23,2)=0),"·",""),""))))</f>
        <v/>
      </c>
      <c r="AC23" s="1">
        <f>IF($A23=0,INDEX(CHROME_CHAR,1,AC$2+1),IF($A23=39,INDEX(CHROME_CHAR,2,AC$2+1),IF(AND(AC223&gt;=1,AC223&lt;=6),INDEX(ATLAS_CHAR,(AC223-1)*26+$A23-INDEX(WIN_Y,AC223)+1,AC$2-INDEX(WIN_X,AC223)+1),IF(AC223=0,IF(AND(MOD(AC$2,4)=0,MOD($A23,2)=0),"·",""),""))))</f>
        <v/>
      </c>
      <c r="AD23" s="1">
        <f>IF($A23=0,INDEX(CHROME_CHAR,1,AD$2+1),IF($A23=39,INDEX(CHROME_CHAR,2,AD$2+1),IF(AND(AD223&gt;=1,AD223&lt;=6),INDEX(ATLAS_CHAR,(AD223-1)*26+$A23-INDEX(WIN_Y,AD223)+1,AD$2-INDEX(WIN_X,AD223)+1),IF(AD223=0,IF(AND(MOD(AD$2,4)=0,MOD($A23,2)=0),"·",""),""))))</f>
        <v/>
      </c>
      <c r="AE23" s="1">
        <f>IF($A23=0,INDEX(CHROME_CHAR,1,AE$2+1),IF($A23=39,INDEX(CHROME_CHAR,2,AE$2+1),IF(AND(AE223&gt;=1,AE223&lt;=6),INDEX(ATLAS_CHAR,(AE223-1)*26+$A23-INDEX(WIN_Y,AE223)+1,AE$2-INDEX(WIN_X,AE223)+1),IF(AE223=0,IF(AND(MOD(AE$2,4)=0,MOD($A23,2)=0),"·",""),""))))</f>
        <v/>
      </c>
      <c r="AF23" s="1">
        <f>IF($A23=0,INDEX(CHROME_CHAR,1,AF$2+1),IF($A23=39,INDEX(CHROME_CHAR,2,AF$2+1),IF(AND(AF223&gt;=1,AF223&lt;=6),INDEX(ATLAS_CHAR,(AF223-1)*26+$A23-INDEX(WIN_Y,AF223)+1,AF$2-INDEX(WIN_X,AF223)+1),IF(AF223=0,IF(AND(MOD(AF$2,4)=0,MOD($A23,2)=0),"·",""),""))))</f>
        <v/>
      </c>
      <c r="AG23" s="1">
        <f>IF($A23=0,INDEX(CHROME_CHAR,1,AG$2+1),IF($A23=39,INDEX(CHROME_CHAR,2,AG$2+1),IF(AND(AG223&gt;=1,AG223&lt;=6),INDEX(ATLAS_CHAR,(AG223-1)*26+$A23-INDEX(WIN_Y,AG223)+1,AG$2-INDEX(WIN_X,AG223)+1),IF(AG223=0,IF(AND(MOD(AG$2,4)=0,MOD($A23,2)=0),"·",""),""))))</f>
        <v/>
      </c>
      <c r="AH23" s="1">
        <f>IF($A23=0,INDEX(CHROME_CHAR,1,AH$2+1),IF($A23=39,INDEX(CHROME_CHAR,2,AH$2+1),IF(AND(AH223&gt;=1,AH223&lt;=6),INDEX(ATLAS_CHAR,(AH223-1)*26+$A23-INDEX(WIN_Y,AH223)+1,AH$2-INDEX(WIN_X,AH223)+1),IF(AH223=0,IF(AND(MOD(AH$2,4)=0,MOD($A23,2)=0),"·",""),""))))</f>
        <v/>
      </c>
      <c r="AI23" s="1">
        <f>IF($A23=0,INDEX(CHROME_CHAR,1,AI$2+1),IF($A23=39,INDEX(CHROME_CHAR,2,AI$2+1),IF(AND(AI223&gt;=1,AI223&lt;=6),INDEX(ATLAS_CHAR,(AI223-1)*26+$A23-INDEX(WIN_Y,AI223)+1,AI$2-INDEX(WIN_X,AI223)+1),IF(AI223=0,IF(AND(MOD(AI$2,4)=0,MOD($A23,2)=0),"·",""),""))))</f>
        <v/>
      </c>
      <c r="AJ23" s="1">
        <f>IF($A23=0,INDEX(CHROME_CHAR,1,AJ$2+1),IF($A23=39,INDEX(CHROME_CHAR,2,AJ$2+1),IF(AND(AJ223&gt;=1,AJ223&lt;=6),INDEX(ATLAS_CHAR,(AJ223-1)*26+$A23-INDEX(WIN_Y,AJ223)+1,AJ$2-INDEX(WIN_X,AJ223)+1),IF(AJ223=0,IF(AND(MOD(AJ$2,4)=0,MOD($A23,2)=0),"·",""),""))))</f>
        <v/>
      </c>
      <c r="AK23" s="1">
        <f>IF($A23=0,INDEX(CHROME_CHAR,1,AK$2+1),IF($A23=39,INDEX(CHROME_CHAR,2,AK$2+1),IF(AND(AK223&gt;=1,AK223&lt;=6),INDEX(ATLAS_CHAR,(AK223-1)*26+$A23-INDEX(WIN_Y,AK223)+1,AK$2-INDEX(WIN_X,AK223)+1),IF(AK223=0,IF(AND(MOD(AK$2,4)=0,MOD($A23,2)=0),"·",""),""))))</f>
        <v/>
      </c>
      <c r="AL23" s="1">
        <f>IF($A23=0,INDEX(CHROME_CHAR,1,AL$2+1),IF($A23=39,INDEX(CHROME_CHAR,2,AL$2+1),IF(AND(AL223&gt;=1,AL223&lt;=6),INDEX(ATLAS_CHAR,(AL223-1)*26+$A23-INDEX(WIN_Y,AL223)+1,AL$2-INDEX(WIN_X,AL223)+1),IF(AL223=0,IF(AND(MOD(AL$2,4)=0,MOD($A23,2)=0),"·",""),""))))</f>
        <v/>
      </c>
      <c r="AM23" s="1">
        <f>IF($A23=0,INDEX(CHROME_CHAR,1,AM$2+1),IF($A23=39,INDEX(CHROME_CHAR,2,AM$2+1),IF(AND(AM223&gt;=1,AM223&lt;=6),INDEX(ATLAS_CHAR,(AM223-1)*26+$A23-INDEX(WIN_Y,AM223)+1,AM$2-INDEX(WIN_X,AM223)+1),IF(AM223=0,IF(AND(MOD(AM$2,4)=0,MOD($A23,2)=0),"·",""),""))))</f>
        <v/>
      </c>
      <c r="AN23" s="1">
        <f>IF($A23=0,INDEX(CHROME_CHAR,1,AN$2+1),IF($A23=39,INDEX(CHROME_CHAR,2,AN$2+1),IF(AND(AN223&gt;=1,AN223&lt;=6),INDEX(ATLAS_CHAR,(AN223-1)*26+$A23-INDEX(WIN_Y,AN223)+1,AN$2-INDEX(WIN_X,AN223)+1),IF(AN223=0,IF(AND(MOD(AN$2,4)=0,MOD($A23,2)=0),"·",""),""))))</f>
        <v/>
      </c>
      <c r="AO23" s="1">
        <f>IF($A23=0,INDEX(CHROME_CHAR,1,AO$2+1),IF($A23=39,INDEX(CHROME_CHAR,2,AO$2+1),IF(AND(AO223&gt;=1,AO223&lt;=6),INDEX(ATLAS_CHAR,(AO223-1)*26+$A23-INDEX(WIN_Y,AO223)+1,AO$2-INDEX(WIN_X,AO223)+1),IF(AO223=0,IF(AND(MOD(AO$2,4)=0,MOD($A23,2)=0),"·",""),""))))</f>
        <v/>
      </c>
      <c r="AP23" s="1">
        <f>IF($A23=0,INDEX(CHROME_CHAR,1,AP$2+1),IF($A23=39,INDEX(CHROME_CHAR,2,AP$2+1),IF(AND(AP223&gt;=1,AP223&lt;=6),INDEX(ATLAS_CHAR,(AP223-1)*26+$A23-INDEX(WIN_Y,AP223)+1,AP$2-INDEX(WIN_X,AP223)+1),IF(AP223=0,IF(AND(MOD(AP$2,4)=0,MOD($A23,2)=0),"·",""),""))))</f>
        <v/>
      </c>
      <c r="AQ23" s="1">
        <f>IF($A23=0,INDEX(CHROME_CHAR,1,AQ$2+1),IF($A23=39,INDEX(CHROME_CHAR,2,AQ$2+1),IF(AND(AQ223&gt;=1,AQ223&lt;=6),INDEX(ATLAS_CHAR,(AQ223-1)*26+$A23-INDEX(WIN_Y,AQ223)+1,AQ$2-INDEX(WIN_X,AQ223)+1),IF(AQ223=0,IF(AND(MOD(AQ$2,4)=0,MOD($A23,2)=0),"·",""),""))))</f>
        <v/>
      </c>
      <c r="AR23" s="1">
        <f>IF($A23=0,INDEX(CHROME_CHAR,1,AR$2+1),IF($A23=39,INDEX(CHROME_CHAR,2,AR$2+1),IF(AND(AR223&gt;=1,AR223&lt;=6),INDEX(ATLAS_CHAR,(AR223-1)*26+$A23-INDEX(WIN_Y,AR223)+1,AR$2-INDEX(WIN_X,AR223)+1),IF(AR223=0,IF(AND(MOD(AR$2,4)=0,MOD($A23,2)=0),"·",""),""))))</f>
        <v/>
      </c>
      <c r="AS23" s="1">
        <f>IF($A23=0,INDEX(CHROME_CHAR,1,AS$2+1),IF($A23=39,INDEX(CHROME_CHAR,2,AS$2+1),IF(AND(AS223&gt;=1,AS223&lt;=6),INDEX(ATLAS_CHAR,(AS223-1)*26+$A23-INDEX(WIN_Y,AS223)+1,AS$2-INDEX(WIN_X,AS223)+1),IF(AS223=0,IF(AND(MOD(AS$2,4)=0,MOD($A23,2)=0),"·",""),""))))</f>
        <v/>
      </c>
      <c r="AT23" s="1">
        <f>IF($A23=0,INDEX(CHROME_CHAR,1,AT$2+1),IF($A23=39,INDEX(CHROME_CHAR,2,AT$2+1),IF(AND(AT223&gt;=1,AT223&lt;=6),INDEX(ATLAS_CHAR,(AT223-1)*26+$A23-INDEX(WIN_Y,AT223)+1,AT$2-INDEX(WIN_X,AT223)+1),IF(AT223=0,IF(AND(MOD(AT$2,4)=0,MOD($A23,2)=0),"·",""),""))))</f>
        <v/>
      </c>
      <c r="AU23" s="1">
        <f>IF($A23=0,INDEX(CHROME_CHAR,1,AU$2+1),IF($A23=39,INDEX(CHROME_CHAR,2,AU$2+1),IF(AND(AU223&gt;=1,AU223&lt;=6),INDEX(ATLAS_CHAR,(AU223-1)*26+$A23-INDEX(WIN_Y,AU223)+1,AU$2-INDEX(WIN_X,AU223)+1),IF(AU223=0,IF(AND(MOD(AU$2,4)=0,MOD($A23,2)=0),"·",""),""))))</f>
        <v/>
      </c>
      <c r="AV23" s="1">
        <f>IF($A23=0,INDEX(CHROME_CHAR,1,AV$2+1),IF($A23=39,INDEX(CHROME_CHAR,2,AV$2+1),IF(AND(AV223&gt;=1,AV223&lt;=6),INDEX(ATLAS_CHAR,(AV223-1)*26+$A23-INDEX(WIN_Y,AV223)+1,AV$2-INDEX(WIN_X,AV223)+1),IF(AV223=0,IF(AND(MOD(AV$2,4)=0,MOD($A23,2)=0),"·",""),""))))</f>
        <v/>
      </c>
      <c r="AW23" s="1">
        <f>IF($A23=0,INDEX(CHROME_CHAR,1,AW$2+1),IF($A23=39,INDEX(CHROME_CHAR,2,AW$2+1),IF(AND(AW223&gt;=1,AW223&lt;=6),INDEX(ATLAS_CHAR,(AW223-1)*26+$A23-INDEX(WIN_Y,AW223)+1,AW$2-INDEX(WIN_X,AW223)+1),IF(AW223=0,IF(AND(MOD(AW$2,4)=0,MOD($A23,2)=0),"·",""),""))))</f>
        <v/>
      </c>
      <c r="AX23" s="1">
        <f>IF($A23=0,INDEX(CHROME_CHAR,1,AX$2+1),IF($A23=39,INDEX(CHROME_CHAR,2,AX$2+1),IF(AND(AX223&gt;=1,AX223&lt;=6),INDEX(ATLAS_CHAR,(AX223-1)*26+$A23-INDEX(WIN_Y,AX223)+1,AX$2-INDEX(WIN_X,AX223)+1),IF(AX223=0,IF(AND(MOD(AX$2,4)=0,MOD($A23,2)=0),"·",""),""))))</f>
        <v/>
      </c>
      <c r="AY23" s="1">
        <f>IF($A23=0,INDEX(CHROME_CHAR,1,AY$2+1),IF($A23=39,INDEX(CHROME_CHAR,2,AY$2+1),IF(AND(AY223&gt;=1,AY223&lt;=6),INDEX(ATLAS_CHAR,(AY223-1)*26+$A23-INDEX(WIN_Y,AY223)+1,AY$2-INDEX(WIN_X,AY223)+1),IF(AY223=0,IF(AND(MOD(AY$2,4)=0,MOD($A23,2)=0),"·",""),""))))</f>
        <v/>
      </c>
      <c r="AZ23" s="1">
        <f>IF($A23=0,INDEX(CHROME_CHAR,1,AZ$2+1),IF($A23=39,INDEX(CHROME_CHAR,2,AZ$2+1),IF(AND(AZ223&gt;=1,AZ223&lt;=6),INDEX(ATLAS_CHAR,(AZ223-1)*26+$A23-INDEX(WIN_Y,AZ223)+1,AZ$2-INDEX(WIN_X,AZ223)+1),IF(AZ223=0,IF(AND(MOD(AZ$2,4)=0,MOD($A23,2)=0),"·",""),""))))</f>
        <v/>
      </c>
      <c r="BA23" s="1">
        <f>IF($A23=0,INDEX(CHROME_CHAR,1,BA$2+1),IF($A23=39,INDEX(CHROME_CHAR,2,BA$2+1),IF(AND(BA223&gt;=1,BA223&lt;=6),INDEX(ATLAS_CHAR,(BA223-1)*26+$A23-INDEX(WIN_Y,BA223)+1,BA$2-INDEX(WIN_X,BA223)+1),IF(BA223=0,IF(AND(MOD(BA$2,4)=0,MOD($A23,2)=0),"·",""),""))))</f>
        <v/>
      </c>
      <c r="BB23" s="1">
        <f>IF($A23=0,INDEX(CHROME_CHAR,1,BB$2+1),IF($A23=39,INDEX(CHROME_CHAR,2,BB$2+1),IF(AND(BB223&gt;=1,BB223&lt;=6),INDEX(ATLAS_CHAR,(BB223-1)*26+$A23-INDEX(WIN_Y,BB223)+1,BB$2-INDEX(WIN_X,BB223)+1),IF(BB223=0,IF(AND(MOD(BB$2,4)=0,MOD($A23,2)=0),"·",""),""))))</f>
        <v/>
      </c>
      <c r="BC23" s="1">
        <f>IF($A23=0,INDEX(CHROME_CHAR,1,BC$2+1),IF($A23=39,INDEX(CHROME_CHAR,2,BC$2+1),IF(AND(BC223&gt;=1,BC223&lt;=6),INDEX(ATLAS_CHAR,(BC223-1)*26+$A23-INDEX(WIN_Y,BC223)+1,BC$2-INDEX(WIN_X,BC223)+1),IF(BC223=0,IF(AND(MOD(BC$2,4)=0,MOD($A23,2)=0),"·",""),""))))</f>
        <v/>
      </c>
      <c r="BD23" s="1">
        <f>IF($A23=0,INDEX(CHROME_CHAR,1,BD$2+1),IF($A23=39,INDEX(CHROME_CHAR,2,BD$2+1),IF(AND(BD223&gt;=1,BD223&lt;=6),INDEX(ATLAS_CHAR,(BD223-1)*26+$A23-INDEX(WIN_Y,BD223)+1,BD$2-INDEX(WIN_X,BD223)+1),IF(BD223=0,IF(AND(MOD(BD$2,4)=0,MOD($A23,2)=0),"·",""),""))))</f>
        <v/>
      </c>
      <c r="BE23" s="1">
        <f>IF($A23=0,INDEX(CHROME_CHAR,1,BE$2+1),IF($A23=39,INDEX(CHROME_CHAR,2,BE$2+1),IF(AND(BE223&gt;=1,BE223&lt;=6),INDEX(ATLAS_CHAR,(BE223-1)*26+$A23-INDEX(WIN_Y,BE223)+1,BE$2-INDEX(WIN_X,BE223)+1),IF(BE223=0,IF(AND(MOD(BE$2,4)=0,MOD($A23,2)=0),"·",""),""))))</f>
        <v/>
      </c>
      <c r="BF23" s="1">
        <f>IF($A23=0,INDEX(CHROME_CHAR,1,BF$2+1),IF($A23=39,INDEX(CHROME_CHAR,2,BF$2+1),IF(AND(BF223&gt;=1,BF223&lt;=6),INDEX(ATLAS_CHAR,(BF223-1)*26+$A23-INDEX(WIN_Y,BF223)+1,BF$2-INDEX(WIN_X,BF223)+1),IF(BF223=0,IF(AND(MOD(BF$2,4)=0,MOD($A23,2)=0),"·",""),""))))</f>
        <v/>
      </c>
      <c r="BG23" s="1">
        <f>IF($A23=0,INDEX(CHROME_CHAR,1,BG$2+1),IF($A23=39,INDEX(CHROME_CHAR,2,BG$2+1),IF(AND(BG223&gt;=1,BG223&lt;=6),INDEX(ATLAS_CHAR,(BG223-1)*26+$A23-INDEX(WIN_Y,BG223)+1,BG$2-INDEX(WIN_X,BG223)+1),IF(BG223=0,IF(AND(MOD(BG$2,4)=0,MOD($A23,2)=0),"·",""),""))))</f>
        <v/>
      </c>
      <c r="BH23" s="1">
        <f>IF($A23=0,INDEX(CHROME_CHAR,1,BH$2+1),IF($A23=39,INDEX(CHROME_CHAR,2,BH$2+1),IF(AND(BH223&gt;=1,BH223&lt;=6),INDEX(ATLAS_CHAR,(BH223-1)*26+$A23-INDEX(WIN_Y,BH223)+1,BH$2-INDEX(WIN_X,BH223)+1),IF(BH223=0,IF(AND(MOD(BH$2,4)=0,MOD($A23,2)=0),"·",""),""))))</f>
        <v/>
      </c>
      <c r="BI23" s="1">
        <f>IF($A23=0,INDEX(CHROME_CHAR,1,BI$2+1),IF($A23=39,INDEX(CHROME_CHAR,2,BI$2+1),IF(AND(BI223&gt;=1,BI223&lt;=6),INDEX(ATLAS_CHAR,(BI223-1)*26+$A23-INDEX(WIN_Y,BI223)+1,BI$2-INDEX(WIN_X,BI223)+1),IF(BI223=0,IF(AND(MOD(BI$2,4)=0,MOD($A23,2)=0),"·",""),""))))</f>
        <v/>
      </c>
      <c r="BJ23" s="1">
        <f>IF($A23=0,INDEX(CHROME_CHAR,1,BJ$2+1),IF($A23=39,INDEX(CHROME_CHAR,2,BJ$2+1),IF(AND(BJ223&gt;=1,BJ223&lt;=6),INDEX(ATLAS_CHAR,(BJ223-1)*26+$A23-INDEX(WIN_Y,BJ223)+1,BJ$2-INDEX(WIN_X,BJ223)+1),IF(BJ223=0,IF(AND(MOD(BJ$2,4)=0,MOD($A23,2)=0),"·",""),""))))</f>
        <v/>
      </c>
      <c r="BK23" s="1">
        <f>IF($A23=0,INDEX(CHROME_CHAR,1,BK$2+1),IF($A23=39,INDEX(CHROME_CHAR,2,BK$2+1),IF(AND(BK223&gt;=1,BK223&lt;=6),INDEX(ATLAS_CHAR,(BK223-1)*26+$A23-INDEX(WIN_Y,BK223)+1,BK$2-INDEX(WIN_X,BK223)+1),IF(BK223=0,IF(AND(MOD(BK$2,4)=0,MOD($A23,2)=0),"·",""),""))))</f>
        <v/>
      </c>
      <c r="BL23" s="1">
        <f>IF($A23=0,INDEX(CHROME_CHAR,1,BL$2+1),IF($A23=39,INDEX(CHROME_CHAR,2,BL$2+1),IF(AND(BL223&gt;=1,BL223&lt;=6),INDEX(ATLAS_CHAR,(BL223-1)*26+$A23-INDEX(WIN_Y,BL223)+1,BL$2-INDEX(WIN_X,BL223)+1),IF(BL223=0,IF(AND(MOD(BL$2,4)=0,MOD($A23,2)=0),"·",""),""))))</f>
        <v/>
      </c>
      <c r="BM23" s="1">
        <f>IF($A23=0,INDEX(CHROME_CHAR,1,BM$2+1),IF($A23=39,INDEX(CHROME_CHAR,2,BM$2+1),IF(AND(BM223&gt;=1,BM223&lt;=6),INDEX(ATLAS_CHAR,(BM223-1)*26+$A23-INDEX(WIN_Y,BM223)+1,BM$2-INDEX(WIN_X,BM223)+1),IF(BM223=0,IF(AND(MOD(BM$2,4)=0,MOD($A23,2)=0),"·",""),""))))</f>
        <v/>
      </c>
      <c r="BN23" s="1">
        <f>IF($A23=0,INDEX(CHROME_CHAR,1,BN$2+1),IF($A23=39,INDEX(CHROME_CHAR,2,BN$2+1),IF(AND(BN223&gt;=1,BN223&lt;=6),INDEX(ATLAS_CHAR,(BN223-1)*26+$A23-INDEX(WIN_Y,BN223)+1,BN$2-INDEX(WIN_X,BN223)+1),IF(BN223=0,IF(AND(MOD(BN$2,4)=0,MOD($A23,2)=0),"·",""),""))))</f>
        <v/>
      </c>
      <c r="BO23" s="1">
        <f>IF($A23=0,INDEX(CHROME_CHAR,1,BO$2+1),IF($A23=39,INDEX(CHROME_CHAR,2,BO$2+1),IF(AND(BO223&gt;=1,BO223&lt;=6),INDEX(ATLAS_CHAR,(BO223-1)*26+$A23-INDEX(WIN_Y,BO223)+1,BO$2-INDEX(WIN_X,BO223)+1),IF(BO223=0,IF(AND(MOD(BO$2,4)=0,MOD($A23,2)=0),"·",""),""))))</f>
        <v/>
      </c>
      <c r="BP23" s="1">
        <f>IF($A23=0,INDEX(CHROME_CHAR,1,BP$2+1),IF($A23=39,INDEX(CHROME_CHAR,2,BP$2+1),IF(AND(BP223&gt;=1,BP223&lt;=6),INDEX(ATLAS_CHAR,(BP223-1)*26+$A23-INDEX(WIN_Y,BP223)+1,BP$2-INDEX(WIN_X,BP223)+1),IF(BP223=0,IF(AND(MOD(BP$2,4)=0,MOD($A23,2)=0),"·",""),""))))</f>
        <v/>
      </c>
      <c r="BQ23" s="1">
        <f>IF($A23=0,INDEX(CHROME_CHAR,1,BQ$2+1),IF($A23=39,INDEX(CHROME_CHAR,2,BQ$2+1),IF(AND(BQ223&gt;=1,BQ223&lt;=6),INDEX(ATLAS_CHAR,(BQ223-1)*26+$A23-INDEX(WIN_Y,BQ223)+1,BQ$2-INDEX(WIN_X,BQ223)+1),IF(BQ223=0,IF(AND(MOD(BQ$2,4)=0,MOD($A23,2)=0),"·",""),""))))</f>
        <v/>
      </c>
      <c r="BR23" s="1">
        <f>IF($A23=0,INDEX(CHROME_CHAR,1,BR$2+1),IF($A23=39,INDEX(CHROME_CHAR,2,BR$2+1),IF(AND(BR223&gt;=1,BR223&lt;=6),INDEX(ATLAS_CHAR,(BR223-1)*26+$A23-INDEX(WIN_Y,BR223)+1,BR$2-INDEX(WIN_X,BR223)+1),IF(BR223=0,IF(AND(MOD(BR$2,4)=0,MOD($A23,2)=0),"·",""),""))))</f>
        <v/>
      </c>
      <c r="BS23" s="1">
        <f>IF($A23=0,INDEX(CHROME_CHAR,1,BS$2+1),IF($A23=39,INDEX(CHROME_CHAR,2,BS$2+1),IF(AND(BS223&gt;=1,BS223&lt;=6),INDEX(ATLAS_CHAR,(BS223-1)*26+$A23-INDEX(WIN_Y,BS223)+1,BS$2-INDEX(WIN_X,BS223)+1),IF(BS223=0,IF(AND(MOD(BS$2,4)=0,MOD($A23,2)=0),"·",""),""))))</f>
        <v/>
      </c>
      <c r="BT23" s="1">
        <f>IF($A23=0,INDEX(CHROME_CHAR,1,BT$2+1),IF($A23=39,INDEX(CHROME_CHAR,2,BT$2+1),IF(AND(BT223&gt;=1,BT223&lt;=6),INDEX(ATLAS_CHAR,(BT223-1)*26+$A23-INDEX(WIN_Y,BT223)+1,BT$2-INDEX(WIN_X,BT223)+1),IF(BT223=0,IF(AND(MOD(BT$2,4)=0,MOD($A23,2)=0),"·",""),""))))</f>
        <v/>
      </c>
      <c r="BU23" s="1">
        <f>IF($A23=0,INDEX(CHROME_CHAR,1,BU$2+1),IF($A23=39,INDEX(CHROME_CHAR,2,BU$2+1),IF(AND(BU223&gt;=1,BU223&lt;=6),INDEX(ATLAS_CHAR,(BU223-1)*26+$A23-INDEX(WIN_Y,BU223)+1,BU$2-INDEX(WIN_X,BU223)+1),IF(BU223=0,IF(AND(MOD(BU$2,4)=0,MOD($A23,2)=0),"·",""),""))))</f>
        <v/>
      </c>
      <c r="BV23" s="1">
        <f>IF($A23=0,INDEX(CHROME_CHAR,1,BV$2+1),IF($A23=39,INDEX(CHROME_CHAR,2,BV$2+1),IF(AND(BV223&gt;=1,BV223&lt;=6),INDEX(ATLAS_CHAR,(BV223-1)*26+$A23-INDEX(WIN_Y,BV223)+1,BV$2-INDEX(WIN_X,BV223)+1),IF(BV223=0,IF(AND(MOD(BV$2,4)=0,MOD($A23,2)=0),"·",""),""))))</f>
        <v/>
      </c>
      <c r="BW23" s="1">
        <f>IF($A23=0,INDEX(CHROME_CHAR,1,BW$2+1),IF($A23=39,INDEX(CHROME_CHAR,2,BW$2+1),IF(AND(BW223&gt;=1,BW223&lt;=6),INDEX(ATLAS_CHAR,(BW223-1)*26+$A23-INDEX(WIN_Y,BW223)+1,BW$2-INDEX(WIN_X,BW223)+1),IF(BW223=0,IF(AND(MOD(BW$2,4)=0,MOD($A23,2)=0),"·",""),""))))</f>
        <v/>
      </c>
      <c r="BX23" s="1">
        <f>IF($A23=0,INDEX(CHROME_CHAR,1,BX$2+1),IF($A23=39,INDEX(CHROME_CHAR,2,BX$2+1),IF(AND(BX223&gt;=1,BX223&lt;=6),INDEX(ATLAS_CHAR,(BX223-1)*26+$A23-INDEX(WIN_Y,BX223)+1,BX$2-INDEX(WIN_X,BX223)+1),IF(BX223=0,IF(AND(MOD(BX$2,4)=0,MOD($A23,2)=0),"·",""),""))))</f>
        <v/>
      </c>
      <c r="BY23" s="1">
        <f>IF($A23=0,INDEX(CHROME_CHAR,1,BY$2+1),IF($A23=39,INDEX(CHROME_CHAR,2,BY$2+1),IF(AND(BY223&gt;=1,BY223&lt;=6),INDEX(ATLAS_CHAR,(BY223-1)*26+$A23-INDEX(WIN_Y,BY223)+1,BY$2-INDEX(WIN_X,BY223)+1),IF(BY223=0,IF(AND(MOD(BY$2,4)=0,MOD($A23,2)=0),"·",""),""))))</f>
        <v/>
      </c>
      <c r="BZ23" s="1">
        <f>IF($A23=0,INDEX(CHROME_CHAR,1,BZ$2+1),IF($A23=39,INDEX(CHROME_CHAR,2,BZ$2+1),IF(AND(BZ223&gt;=1,BZ223&lt;=6),INDEX(ATLAS_CHAR,(BZ223-1)*26+$A23-INDEX(WIN_Y,BZ223)+1,BZ$2-INDEX(WIN_X,BZ223)+1),IF(BZ223=0,IF(AND(MOD(BZ$2,4)=0,MOD($A23,2)=0),"·",""),""))))</f>
        <v/>
      </c>
      <c r="CA23" s="1">
        <f>IF($A23=0,INDEX(CHROME_CHAR,1,CA$2+1),IF($A23=39,INDEX(CHROME_CHAR,2,CA$2+1),IF(AND(CA223&gt;=1,CA223&lt;=6),INDEX(ATLAS_CHAR,(CA223-1)*26+$A23-INDEX(WIN_Y,CA223)+1,CA$2-INDEX(WIN_X,CA223)+1),IF(CA223=0,IF(AND(MOD(CA$2,4)=0,MOD($A23,2)=0),"·",""),""))))</f>
        <v/>
      </c>
      <c r="CB23" s="1">
        <f>IF($A23=0,INDEX(CHROME_CHAR,1,CB$2+1),IF($A23=39,INDEX(CHROME_CHAR,2,CB$2+1),IF(AND(CB223&gt;=1,CB223&lt;=6),INDEX(ATLAS_CHAR,(CB223-1)*26+$A23-INDEX(WIN_Y,CB223)+1,CB$2-INDEX(WIN_X,CB223)+1),IF(CB223=0,IF(AND(MOD(CB$2,4)=0,MOD($A23,2)=0),"·",""),""))))</f>
        <v/>
      </c>
      <c r="CC23" s="1">
        <f>IF($A23=0,INDEX(CHROME_CHAR,1,CC$2+1),IF($A23=39,INDEX(CHROME_CHAR,2,CC$2+1),IF(AND(CC223&gt;=1,CC223&lt;=6),INDEX(ATLAS_CHAR,(CC223-1)*26+$A23-INDEX(WIN_Y,CC223)+1,CC$2-INDEX(WIN_X,CC223)+1),IF(CC223=0,IF(AND(MOD(CC$2,4)=0,MOD($A23,2)=0),"·",""),""))))</f>
        <v/>
      </c>
      <c r="CD23" s="1">
        <f>IF($A23=0,INDEX(CHROME_CHAR,1,CD$2+1),IF($A23=39,INDEX(CHROME_CHAR,2,CD$2+1),IF(AND(CD223&gt;=1,CD223&lt;=6),INDEX(ATLAS_CHAR,(CD223-1)*26+$A23-INDEX(WIN_Y,CD223)+1,CD$2-INDEX(WIN_X,CD223)+1),IF(CD223=0,IF(AND(MOD(CD$2,4)=0,MOD($A23,2)=0),"·",""),""))))</f>
        <v/>
      </c>
      <c r="CE23" s="1">
        <f>IF($A23=0,INDEX(CHROME_CHAR,1,CE$2+1),IF($A23=39,INDEX(CHROME_CHAR,2,CE$2+1),IF(AND(CE223&gt;=1,CE223&lt;=6),INDEX(ATLAS_CHAR,(CE223-1)*26+$A23-INDEX(WIN_Y,CE223)+1,CE$2-INDEX(WIN_X,CE223)+1),IF(CE223=0,IF(AND(MOD(CE$2,4)=0,MOD($A23,2)=0),"·",""),""))))</f>
        <v/>
      </c>
      <c r="CF23" s="1">
        <f>IF($A23=0,INDEX(CHROME_CHAR,1,CF$2+1),IF($A23=39,INDEX(CHROME_CHAR,2,CF$2+1),IF(AND(CF223&gt;=1,CF223&lt;=6),INDEX(ATLAS_CHAR,(CF223-1)*26+$A23-INDEX(WIN_Y,CF223)+1,CF$2-INDEX(WIN_X,CF223)+1),IF(CF223=0,IF(AND(MOD(CF$2,4)=0,MOD($A23,2)=0),"·",""),""))))</f>
        <v/>
      </c>
      <c r="CG23" s="1">
        <f>IF($A23=0,INDEX(CHROME_CHAR,1,CG$2+1),IF($A23=39,INDEX(CHROME_CHAR,2,CG$2+1),IF(AND(CG223&gt;=1,CG223&lt;=6),INDEX(ATLAS_CHAR,(CG223-1)*26+$A23-INDEX(WIN_Y,CG223)+1,CG$2-INDEX(WIN_X,CG223)+1),IF(CG223=0,IF(AND(MOD(CG$2,4)=0,MOD($A23,2)=0),"·",""),""))))</f>
        <v/>
      </c>
      <c r="CH23" s="1">
        <f>IF($A23=0,INDEX(CHROME_CHAR,1,CH$2+1),IF($A23=39,INDEX(CHROME_CHAR,2,CH$2+1),IF(AND(CH223&gt;=1,CH223&lt;=6),INDEX(ATLAS_CHAR,(CH223-1)*26+$A23-INDEX(WIN_Y,CH223)+1,CH$2-INDEX(WIN_X,CH223)+1),IF(CH223=0,IF(AND(MOD(CH$2,4)=0,MOD($A23,2)=0),"·",""),""))))</f>
        <v/>
      </c>
      <c r="CI23" s="1">
        <f>IF($A23=0,INDEX(CHROME_CHAR,1,CI$2+1),IF($A23=39,INDEX(CHROME_CHAR,2,CI$2+1),IF(AND(CI223&gt;=1,CI223&lt;=6),INDEX(ATLAS_CHAR,(CI223-1)*26+$A23-INDEX(WIN_Y,CI223)+1,CI$2-INDEX(WIN_X,CI223)+1),IF(CI223=0,IF(AND(MOD(CI$2,4)=0,MOD($A23,2)=0),"·",""),""))))</f>
        <v/>
      </c>
      <c r="CJ23" s="1">
        <f>IF($A23=0,INDEX(CHROME_CHAR,1,CJ$2+1),IF($A23=39,INDEX(CHROME_CHAR,2,CJ$2+1),IF(AND(CJ223&gt;=1,CJ223&lt;=6),INDEX(ATLAS_CHAR,(CJ223-1)*26+$A23-INDEX(WIN_Y,CJ223)+1,CJ$2-INDEX(WIN_X,CJ223)+1),IF(CJ223=0,IF(AND(MOD(CJ$2,4)=0,MOD($A23,2)=0),"·",""),""))))</f>
        <v/>
      </c>
      <c r="CK23" s="1">
        <f>IF($A23=0,INDEX(CHROME_CHAR,1,CK$2+1),IF($A23=39,INDEX(CHROME_CHAR,2,CK$2+1),IF(AND(CK223&gt;=1,CK223&lt;=6),INDEX(ATLAS_CHAR,(CK223-1)*26+$A23-INDEX(WIN_Y,CK223)+1,CK$2-INDEX(WIN_X,CK223)+1),IF(CK223=0,IF(AND(MOD(CK$2,4)=0,MOD($A23,2)=0),"·",""),""))))</f>
        <v/>
      </c>
      <c r="CL23" s="1">
        <f>IF($A23=0,INDEX(CHROME_CHAR,1,CL$2+1),IF($A23=39,INDEX(CHROME_CHAR,2,CL$2+1),IF(AND(CL223&gt;=1,CL223&lt;=6),INDEX(ATLAS_CHAR,(CL223-1)*26+$A23-INDEX(WIN_Y,CL223)+1,CL$2-INDEX(WIN_X,CL223)+1),IF(CL223=0,IF(AND(MOD(CL$2,4)=0,MOD($A23,2)=0),"·",""),""))))</f>
        <v/>
      </c>
      <c r="CM23" s="1">
        <f>IF($A23=0,INDEX(CHROME_CHAR,1,CM$2+1),IF($A23=39,INDEX(CHROME_CHAR,2,CM$2+1),IF(AND(CM223&gt;=1,CM223&lt;=6),INDEX(ATLAS_CHAR,(CM223-1)*26+$A23-INDEX(WIN_Y,CM223)+1,CM$2-INDEX(WIN_X,CM223)+1),IF(CM223=0,IF(AND(MOD(CM$2,4)=0,MOD($A23,2)=0),"·",""),""))))</f>
        <v/>
      </c>
      <c r="CN23" s="1">
        <f>IF($A23=0,INDEX(CHROME_CHAR,1,CN$2+1),IF($A23=39,INDEX(CHROME_CHAR,2,CN$2+1),IF(AND(CN223&gt;=1,CN223&lt;=6),INDEX(ATLAS_CHAR,(CN223-1)*26+$A23-INDEX(WIN_Y,CN223)+1,CN$2-INDEX(WIN_X,CN223)+1),IF(CN223=0,IF(AND(MOD(CN$2,4)=0,MOD($A23,2)=0),"·",""),""))))</f>
        <v/>
      </c>
      <c r="CO23" s="1">
        <f>IF($A23=0,INDEX(CHROME_CHAR,1,CO$2+1),IF($A23=39,INDEX(CHROME_CHAR,2,CO$2+1),IF(AND(CO223&gt;=1,CO223&lt;=6),INDEX(ATLAS_CHAR,(CO223-1)*26+$A23-INDEX(WIN_Y,CO223)+1,CO$2-INDEX(WIN_X,CO223)+1),IF(CO223=0,IF(AND(MOD(CO$2,4)=0,MOD($A23,2)=0),"·",""),""))))</f>
        <v/>
      </c>
      <c r="CP23" s="1">
        <f>IF($A23=0,INDEX(CHROME_CHAR,1,CP$2+1),IF($A23=39,INDEX(CHROME_CHAR,2,CP$2+1),IF(AND(CP223&gt;=1,CP223&lt;=6),INDEX(ATLAS_CHAR,(CP223-1)*26+$A23-INDEX(WIN_Y,CP223)+1,CP$2-INDEX(WIN_X,CP223)+1),IF(CP223=0,IF(AND(MOD(CP$2,4)=0,MOD($A23,2)=0),"·",""),""))))</f>
        <v/>
      </c>
      <c r="CQ23" s="1">
        <f>IF($A23=0,INDEX(CHROME_CHAR,1,CQ$2+1),IF($A23=39,INDEX(CHROME_CHAR,2,CQ$2+1),IF(AND(CQ223&gt;=1,CQ223&lt;=6),INDEX(ATLAS_CHAR,(CQ223-1)*26+$A23-INDEX(WIN_Y,CQ223)+1,CQ$2-INDEX(WIN_X,CQ223)+1),IF(CQ223=0,IF(AND(MOD(CQ$2,4)=0,MOD($A23,2)=0),"·",""),""))))</f>
        <v/>
      </c>
      <c r="CR23" s="1">
        <f>IF($A23=0,INDEX(CHROME_CHAR,1,CR$2+1),IF($A23=39,INDEX(CHROME_CHAR,2,CR$2+1),IF(AND(CR223&gt;=1,CR223&lt;=6),INDEX(ATLAS_CHAR,(CR223-1)*26+$A23-INDEX(WIN_Y,CR223)+1,CR$2-INDEX(WIN_X,CR223)+1),IF(CR223=0,IF(AND(MOD(CR$2,4)=0,MOD($A23,2)=0),"·",""),""))))</f>
        <v/>
      </c>
      <c r="CS23" s="1">
        <f>IF($A23=0,INDEX(CHROME_CHAR,1,CS$2+1),IF($A23=39,INDEX(CHROME_CHAR,2,CS$2+1),IF(AND(CS223&gt;=1,CS223&lt;=6),INDEX(ATLAS_CHAR,(CS223-1)*26+$A23-INDEX(WIN_Y,CS223)+1,CS$2-INDEX(WIN_X,CS223)+1),IF(CS223=0,IF(AND(MOD(CS$2,4)=0,MOD($A23,2)=0),"·",""),""))))</f>
        <v/>
      </c>
      <c r="CT23" s="1">
        <f>IF($A23=0,INDEX(CHROME_CHAR,1,CT$2+1),IF($A23=39,INDEX(CHROME_CHAR,2,CT$2+1),IF(AND(CT223&gt;=1,CT223&lt;=6),INDEX(ATLAS_CHAR,(CT223-1)*26+$A23-INDEX(WIN_Y,CT223)+1,CT$2-INDEX(WIN_X,CT223)+1),IF(CT223=0,IF(AND(MOD(CT$2,4)=0,MOD($A23,2)=0),"·",""),""))))</f>
        <v/>
      </c>
      <c r="CU23" s="1">
        <f>IF($A23=0,INDEX(CHROME_CHAR,1,CU$2+1),IF($A23=39,INDEX(CHROME_CHAR,2,CU$2+1),IF(AND(CU223&gt;=1,CU223&lt;=6),INDEX(ATLAS_CHAR,(CU223-1)*26+$A23-INDEX(WIN_Y,CU223)+1,CU$2-INDEX(WIN_X,CU223)+1),IF(CU223=0,IF(AND(MOD(CU$2,4)=0,MOD($A23,2)=0),"·",""),""))))</f>
        <v/>
      </c>
      <c r="CV23" s="1">
        <f>IF($A23=0,INDEX(CHROME_CHAR,1,CV$2+1),IF($A23=39,INDEX(CHROME_CHAR,2,CV$2+1),IF(AND(CV223&gt;=1,CV223&lt;=6),INDEX(ATLAS_CHAR,(CV223-1)*26+$A23-INDEX(WIN_Y,CV223)+1,CV$2-INDEX(WIN_X,CV223)+1),IF(CV223=0,IF(AND(MOD(CV$2,4)=0,MOD($A23,2)=0),"·",""),""))))</f>
        <v/>
      </c>
      <c r="CW23" s="1">
        <f>IF($A23=0,INDEX(CHROME_CHAR,1,CW$2+1),IF($A23=39,INDEX(CHROME_CHAR,2,CW$2+1),IF(AND(CW223&gt;=1,CW223&lt;=6),INDEX(ATLAS_CHAR,(CW223-1)*26+$A23-INDEX(WIN_Y,CW223)+1,CW$2-INDEX(WIN_X,CW223)+1),IF(CW223=0,IF(AND(MOD(CW$2,4)=0,MOD($A23,2)=0),"·",""),""))))</f>
        <v/>
      </c>
      <c r="CX23" s="1">
        <f>IF($A23=0,INDEX(CHROME_CHAR,1,CX$2+1),IF($A23=39,INDEX(CHROME_CHAR,2,CX$2+1),IF(AND(CX223&gt;=1,CX223&lt;=6),INDEX(ATLAS_CHAR,(CX223-1)*26+$A23-INDEX(WIN_Y,CX223)+1,CX$2-INDEX(WIN_X,CX223)+1),IF(CX223=0,IF(AND(MOD(CX$2,4)=0,MOD($A23,2)=0),"·",""),""))))</f>
        <v/>
      </c>
      <c r="CY23" s="1">
        <f>IF($A23=0,INDEX(CHROME_CHAR,1,CY$2+1),IF($A23=39,INDEX(CHROME_CHAR,2,CY$2+1),IF(AND(CY223&gt;=1,CY223&lt;=6),INDEX(ATLAS_CHAR,(CY223-1)*26+$A23-INDEX(WIN_Y,CY223)+1,CY$2-INDEX(WIN_X,CY223)+1),IF(CY223=0,IF(AND(MOD(CY$2,4)=0,MOD($A23,2)=0),"·",""),""))))</f>
        <v/>
      </c>
      <c r="CZ23" s="1">
        <f>IF($A23=0,INDEX(CHROME_CHAR,1,CZ$2+1),IF($A23=39,INDEX(CHROME_CHAR,2,CZ$2+1),IF(AND(CZ223&gt;=1,CZ223&lt;=6),INDEX(ATLAS_CHAR,(CZ223-1)*26+$A23-INDEX(WIN_Y,CZ223)+1,CZ$2-INDEX(WIN_X,CZ223)+1),IF(CZ223=0,IF(AND(MOD(CZ$2,4)=0,MOD($A23,2)=0),"·",""),""))))</f>
        <v/>
      </c>
      <c r="DA23" s="1">
        <f>IF($A23=0,INDEX(CHROME_CHAR,1,DA$2+1),IF($A23=39,INDEX(CHROME_CHAR,2,DA$2+1),IF(AND(DA223&gt;=1,DA223&lt;=6),INDEX(ATLAS_CHAR,(DA223-1)*26+$A23-INDEX(WIN_Y,DA223)+1,DA$2-INDEX(WIN_X,DA223)+1),IF(DA223=0,IF(AND(MOD(DA$2,4)=0,MOD($A23,2)=0),"·",""),""))))</f>
        <v/>
      </c>
      <c r="DB23" s="1">
        <f>IF($A23=0,INDEX(CHROME_CHAR,1,DB$2+1),IF($A23=39,INDEX(CHROME_CHAR,2,DB$2+1),IF(AND(DB223&gt;=1,DB223&lt;=6),INDEX(ATLAS_CHAR,(DB223-1)*26+$A23-INDEX(WIN_Y,DB223)+1,DB$2-INDEX(WIN_X,DB223)+1),IF(DB223=0,IF(AND(MOD(DB$2,4)=0,MOD($A23,2)=0),"·",""),""))))</f>
        <v/>
      </c>
      <c r="DC23" s="1">
        <f>IF($A23=0,INDEX(CHROME_CHAR,1,DC$2+1),IF($A23=39,INDEX(CHROME_CHAR,2,DC$2+1),IF(AND(DC223&gt;=1,DC223&lt;=6),INDEX(ATLAS_CHAR,(DC223-1)*26+$A23-INDEX(WIN_Y,DC223)+1,DC$2-INDEX(WIN_X,DC223)+1),IF(DC223=0,IF(AND(MOD(DC$2,4)=0,MOD($A23,2)=0),"·",""),""))))</f>
        <v/>
      </c>
      <c r="DD23" s="1">
        <f>IF($A23=0,INDEX(CHROME_CHAR,1,DD$2+1),IF($A23=39,INDEX(CHROME_CHAR,2,DD$2+1),IF(AND(DD223&gt;=1,DD223&lt;=6),INDEX(ATLAS_CHAR,(DD223-1)*26+$A23-INDEX(WIN_Y,DD223)+1,DD$2-INDEX(WIN_X,DD223)+1),IF(DD223=0,IF(AND(MOD(DD$2,4)=0,MOD($A23,2)=0),"·",""),""))))</f>
        <v/>
      </c>
      <c r="DE23" s="1">
        <f>IF($A23=0,INDEX(CHROME_CHAR,1,DE$2+1),IF($A23=39,INDEX(CHROME_CHAR,2,DE$2+1),IF(AND(DE223&gt;=1,DE223&lt;=6),INDEX(ATLAS_CHAR,(DE223-1)*26+$A23-INDEX(WIN_Y,DE223)+1,DE$2-INDEX(WIN_X,DE223)+1),IF(DE223=0,IF(AND(MOD(DE$2,4)=0,MOD($A23,2)=0),"·",""),""))))</f>
        <v/>
      </c>
      <c r="DF23" s="1">
        <f>IF($A23=0,INDEX(CHROME_CHAR,1,DF$2+1),IF($A23=39,INDEX(CHROME_CHAR,2,DF$2+1),IF(AND(DF223&gt;=1,DF223&lt;=6),INDEX(ATLAS_CHAR,(DF223-1)*26+$A23-INDEX(WIN_Y,DF223)+1,DF$2-INDEX(WIN_X,DF223)+1),IF(DF223=0,IF(AND(MOD(DF$2,4)=0,MOD($A23,2)=0),"·",""),""))))</f>
        <v/>
      </c>
      <c r="DG23" s="1">
        <f>IF($A23=0,INDEX(CHROME_CHAR,1,DG$2+1),IF($A23=39,INDEX(CHROME_CHAR,2,DG$2+1),IF(AND(DG223&gt;=1,DG223&lt;=6),INDEX(ATLAS_CHAR,(DG223-1)*26+$A23-INDEX(WIN_Y,DG223)+1,DG$2-INDEX(WIN_X,DG223)+1),IF(DG223=0,IF(AND(MOD(DG$2,4)=0,MOD($A23,2)=0),"·",""),""))))</f>
        <v/>
      </c>
      <c r="DH23" s="1">
        <f>IF($A23=0,INDEX(CHROME_CHAR,1,DH$2+1),IF($A23=39,INDEX(CHROME_CHAR,2,DH$2+1),IF(AND(DH223&gt;=1,DH223&lt;=6),INDEX(ATLAS_CHAR,(DH223-1)*26+$A23-INDEX(WIN_Y,DH223)+1,DH$2-INDEX(WIN_X,DH223)+1),IF(DH223=0,IF(AND(MOD(DH$2,4)=0,MOD($A23,2)=0),"·",""),""))))</f>
        <v/>
      </c>
      <c r="DI23" s="1">
        <f>IF($A23=0,INDEX(CHROME_CHAR,1,DI$2+1),IF($A23=39,INDEX(CHROME_CHAR,2,DI$2+1),IF(AND(DI223&gt;=1,DI223&lt;=6),INDEX(ATLAS_CHAR,(DI223-1)*26+$A23-INDEX(WIN_Y,DI223)+1,DI$2-INDEX(WIN_X,DI223)+1),IF(DI223=0,IF(AND(MOD(DI$2,4)=0,MOD($A23,2)=0),"·",""),""))))</f>
        <v/>
      </c>
      <c r="DJ23" s="1">
        <f>IF($A23=0,INDEX(CHROME_CHAR,1,DJ$2+1),IF($A23=39,INDEX(CHROME_CHAR,2,DJ$2+1),IF(AND(DJ223&gt;=1,DJ223&lt;=6),INDEX(ATLAS_CHAR,(DJ223-1)*26+$A23-INDEX(WIN_Y,DJ223)+1,DJ$2-INDEX(WIN_X,DJ223)+1),IF(DJ223=0,IF(AND(MOD(DJ$2,4)=0,MOD($A23,2)=0),"·",""),""))))</f>
        <v/>
      </c>
      <c r="DK23" s="1">
        <f>IF($A23=0,INDEX(CHROME_CHAR,1,DK$2+1),IF($A23=39,INDEX(CHROME_CHAR,2,DK$2+1),IF(AND(DK223&gt;=1,DK223&lt;=6),INDEX(ATLAS_CHAR,(DK223-1)*26+$A23-INDEX(WIN_Y,DK223)+1,DK$2-INDEX(WIN_X,DK223)+1),IF(DK223=0,IF(AND(MOD(DK$2,4)=0,MOD($A23,2)=0),"·",""),""))))</f>
        <v/>
      </c>
      <c r="DL23" s="1">
        <f>IF($A23=0,INDEX(CHROME_CHAR,1,DL$2+1),IF($A23=39,INDEX(CHROME_CHAR,2,DL$2+1),IF(AND(DL223&gt;=1,DL223&lt;=6),INDEX(ATLAS_CHAR,(DL223-1)*26+$A23-INDEX(WIN_Y,DL223)+1,DL$2-INDEX(WIN_X,DL223)+1),IF(DL223=0,IF(AND(MOD(DL$2,4)=0,MOD($A23,2)=0),"·",""),""))))</f>
        <v/>
      </c>
      <c r="DM23" s="1">
        <f>IF($A23=0,INDEX(CHROME_CHAR,1,DM$2+1),IF($A23=39,INDEX(CHROME_CHAR,2,DM$2+1),IF(AND(DM223&gt;=1,DM223&lt;=6),INDEX(ATLAS_CHAR,(DM223-1)*26+$A23-INDEX(WIN_Y,DM223)+1,DM$2-INDEX(WIN_X,DM223)+1),IF(DM223=0,IF(AND(MOD(DM$2,4)=0,MOD($A23,2)=0),"·",""),""))))</f>
        <v/>
      </c>
      <c r="DN23" s="1">
        <f>IF($A23=0,INDEX(CHROME_CHAR,1,DN$2+1),IF($A23=39,INDEX(CHROME_CHAR,2,DN$2+1),IF(AND(DN223&gt;=1,DN223&lt;=6),INDEX(ATLAS_CHAR,(DN223-1)*26+$A23-INDEX(WIN_Y,DN223)+1,DN$2-INDEX(WIN_X,DN223)+1),IF(DN223=0,IF(AND(MOD(DN$2,4)=0,MOD($A23,2)=0),"·",""),""))))</f>
        <v/>
      </c>
      <c r="DO23" s="1">
        <f>IF($A23=0,INDEX(CHROME_CHAR,1,DO$2+1),IF($A23=39,INDEX(CHROME_CHAR,2,DO$2+1),IF(AND(DO223&gt;=1,DO223&lt;=6),INDEX(ATLAS_CHAR,(DO223-1)*26+$A23-INDEX(WIN_Y,DO223)+1,DO$2-INDEX(WIN_X,DO223)+1),IF(DO223=0,IF(AND(MOD(DO$2,4)=0,MOD($A23,2)=0),"·",""),""))))</f>
        <v/>
      </c>
    </row>
    <row r="24" ht="12.75" customHeight="1">
      <c r="A24" t="n">
        <v>21</v>
      </c>
      <c r="B24" s="1">
        <f>IF($A24=0,INDEX(CHROME_CHAR,1,B$2+1),IF($A24=39,INDEX(CHROME_CHAR,2,B$2+1),IF(AND(B224&gt;=1,B224&lt;=6),INDEX(ATLAS_CHAR,(B224-1)*26+$A24-INDEX(WIN_Y,B224)+1,B$2-INDEX(WIN_X,B224)+1),IF(B224=0,IF(AND(MOD(B$2,4)=0,MOD($A24,2)=0),"·",""),""))))</f>
        <v/>
      </c>
      <c r="C24" s="1">
        <f>IF($A24=0,INDEX(CHROME_CHAR,1,C$2+1),IF($A24=39,INDEX(CHROME_CHAR,2,C$2+1),IF(AND(C224&gt;=1,C224&lt;=6),INDEX(ATLAS_CHAR,(C224-1)*26+$A24-INDEX(WIN_Y,C224)+1,C$2-INDEX(WIN_X,C224)+1),IF(C224=0,IF(AND(MOD(C$2,4)=0,MOD($A24,2)=0),"·",""),""))))</f>
        <v/>
      </c>
      <c r="D24" s="1">
        <f>IF($A24=0,INDEX(CHROME_CHAR,1,D$2+1),IF($A24=39,INDEX(CHROME_CHAR,2,D$2+1),IF(AND(D224&gt;=1,D224&lt;=6),INDEX(ATLAS_CHAR,(D224-1)*26+$A24-INDEX(WIN_Y,D224)+1,D$2-INDEX(WIN_X,D224)+1),IF(D224=0,IF(AND(MOD(D$2,4)=0,MOD($A24,2)=0),"·",""),""))))</f>
        <v/>
      </c>
      <c r="E24" s="1">
        <f>IF($A24=0,INDEX(CHROME_CHAR,1,E$2+1),IF($A24=39,INDEX(CHROME_CHAR,2,E$2+1),IF(AND(E224&gt;=1,E224&lt;=6),INDEX(ATLAS_CHAR,(E224-1)*26+$A24-INDEX(WIN_Y,E224)+1,E$2-INDEX(WIN_X,E224)+1),IF(E224=0,IF(AND(MOD(E$2,4)=0,MOD($A24,2)=0),"·",""),""))))</f>
        <v/>
      </c>
      <c r="F24" s="1">
        <f>IF($A24=0,INDEX(CHROME_CHAR,1,F$2+1),IF($A24=39,INDEX(CHROME_CHAR,2,F$2+1),IF(AND(F224&gt;=1,F224&lt;=6),INDEX(ATLAS_CHAR,(F224-1)*26+$A24-INDEX(WIN_Y,F224)+1,F$2-INDEX(WIN_X,F224)+1),IF(F224=0,IF(AND(MOD(F$2,4)=0,MOD($A24,2)=0),"·",""),""))))</f>
        <v/>
      </c>
      <c r="G24" s="1">
        <f>IF($A24=0,INDEX(CHROME_CHAR,1,G$2+1),IF($A24=39,INDEX(CHROME_CHAR,2,G$2+1),IF(AND(G224&gt;=1,G224&lt;=6),INDEX(ATLAS_CHAR,(G224-1)*26+$A24-INDEX(WIN_Y,G224)+1,G$2-INDEX(WIN_X,G224)+1),IF(G224=0,IF(AND(MOD(G$2,4)=0,MOD($A24,2)=0),"·",""),""))))</f>
        <v/>
      </c>
      <c r="H24" s="1">
        <f>IF($A24=0,INDEX(CHROME_CHAR,1,H$2+1),IF($A24=39,INDEX(CHROME_CHAR,2,H$2+1),IF(AND(H224&gt;=1,H224&lt;=6),INDEX(ATLAS_CHAR,(H224-1)*26+$A24-INDEX(WIN_Y,H224)+1,H$2-INDEX(WIN_X,H224)+1),IF(H224=0,IF(AND(MOD(H$2,4)=0,MOD($A24,2)=0),"·",""),""))))</f>
        <v/>
      </c>
      <c r="I24" s="1">
        <f>IF($A24=0,INDEX(CHROME_CHAR,1,I$2+1),IF($A24=39,INDEX(CHROME_CHAR,2,I$2+1),IF(AND(I224&gt;=1,I224&lt;=6),INDEX(ATLAS_CHAR,(I224-1)*26+$A24-INDEX(WIN_Y,I224)+1,I$2-INDEX(WIN_X,I224)+1),IF(I224=0,IF(AND(MOD(I$2,4)=0,MOD($A24,2)=0),"·",""),""))))</f>
        <v/>
      </c>
      <c r="J24" s="1">
        <f>IF($A24=0,INDEX(CHROME_CHAR,1,J$2+1),IF($A24=39,INDEX(CHROME_CHAR,2,J$2+1),IF(AND(J224&gt;=1,J224&lt;=6),INDEX(ATLAS_CHAR,(J224-1)*26+$A24-INDEX(WIN_Y,J224)+1,J$2-INDEX(WIN_X,J224)+1),IF(J224=0,IF(AND(MOD(J$2,4)=0,MOD($A24,2)=0),"·",""),""))))</f>
        <v/>
      </c>
      <c r="K24" s="1">
        <f>IF($A24=0,INDEX(CHROME_CHAR,1,K$2+1),IF($A24=39,INDEX(CHROME_CHAR,2,K$2+1),IF(AND(K224&gt;=1,K224&lt;=6),INDEX(ATLAS_CHAR,(K224-1)*26+$A24-INDEX(WIN_Y,K224)+1,K$2-INDEX(WIN_X,K224)+1),IF(K224=0,IF(AND(MOD(K$2,4)=0,MOD($A24,2)=0),"·",""),""))))</f>
        <v/>
      </c>
      <c r="L24" s="1">
        <f>IF($A24=0,INDEX(CHROME_CHAR,1,L$2+1),IF($A24=39,INDEX(CHROME_CHAR,2,L$2+1),IF(AND(L224&gt;=1,L224&lt;=6),INDEX(ATLAS_CHAR,(L224-1)*26+$A24-INDEX(WIN_Y,L224)+1,L$2-INDEX(WIN_X,L224)+1),IF(L224=0,IF(AND(MOD(L$2,4)=0,MOD($A24,2)=0),"·",""),""))))</f>
        <v/>
      </c>
      <c r="M24" s="1">
        <f>IF($A24=0,INDEX(CHROME_CHAR,1,M$2+1),IF($A24=39,INDEX(CHROME_CHAR,2,M$2+1),IF(AND(M224&gt;=1,M224&lt;=6),INDEX(ATLAS_CHAR,(M224-1)*26+$A24-INDEX(WIN_Y,M224)+1,M$2-INDEX(WIN_X,M224)+1),IF(M224=0,IF(AND(MOD(M$2,4)=0,MOD($A24,2)=0),"·",""),""))))</f>
        <v/>
      </c>
      <c r="N24" s="1">
        <f>IF($A24=0,INDEX(CHROME_CHAR,1,N$2+1),IF($A24=39,INDEX(CHROME_CHAR,2,N$2+1),IF(AND(N224&gt;=1,N224&lt;=6),INDEX(ATLAS_CHAR,(N224-1)*26+$A24-INDEX(WIN_Y,N224)+1,N$2-INDEX(WIN_X,N224)+1),IF(N224=0,IF(AND(MOD(N$2,4)=0,MOD($A24,2)=0),"·",""),""))))</f>
        <v/>
      </c>
      <c r="O24" s="1">
        <f>IF($A24=0,INDEX(CHROME_CHAR,1,O$2+1),IF($A24=39,INDEX(CHROME_CHAR,2,O$2+1),IF(AND(O224&gt;=1,O224&lt;=6),INDEX(ATLAS_CHAR,(O224-1)*26+$A24-INDEX(WIN_Y,O224)+1,O$2-INDEX(WIN_X,O224)+1),IF(O224=0,IF(AND(MOD(O$2,4)=0,MOD($A24,2)=0),"·",""),""))))</f>
        <v/>
      </c>
      <c r="P24" s="1">
        <f>IF($A24=0,INDEX(CHROME_CHAR,1,P$2+1),IF($A24=39,INDEX(CHROME_CHAR,2,P$2+1),IF(AND(P224&gt;=1,P224&lt;=6),INDEX(ATLAS_CHAR,(P224-1)*26+$A24-INDEX(WIN_Y,P224)+1,P$2-INDEX(WIN_X,P224)+1),IF(P224=0,IF(AND(MOD(P$2,4)=0,MOD($A24,2)=0),"·",""),""))))</f>
        <v/>
      </c>
      <c r="Q24" s="1">
        <f>IF($A24=0,INDEX(CHROME_CHAR,1,Q$2+1),IF($A24=39,INDEX(CHROME_CHAR,2,Q$2+1),IF(AND(Q224&gt;=1,Q224&lt;=6),INDEX(ATLAS_CHAR,(Q224-1)*26+$A24-INDEX(WIN_Y,Q224)+1,Q$2-INDEX(WIN_X,Q224)+1),IF(Q224=0,IF(AND(MOD(Q$2,4)=0,MOD($A24,2)=0),"·",""),""))))</f>
        <v/>
      </c>
      <c r="R24" s="1">
        <f>IF($A24=0,INDEX(CHROME_CHAR,1,R$2+1),IF($A24=39,INDEX(CHROME_CHAR,2,R$2+1),IF(AND(R224&gt;=1,R224&lt;=6),INDEX(ATLAS_CHAR,(R224-1)*26+$A24-INDEX(WIN_Y,R224)+1,R$2-INDEX(WIN_X,R224)+1),IF(R224=0,IF(AND(MOD(R$2,4)=0,MOD($A24,2)=0),"·",""),""))))</f>
        <v/>
      </c>
      <c r="S24" s="1">
        <f>IF($A24=0,INDEX(CHROME_CHAR,1,S$2+1),IF($A24=39,INDEX(CHROME_CHAR,2,S$2+1),IF(AND(S224&gt;=1,S224&lt;=6),INDEX(ATLAS_CHAR,(S224-1)*26+$A24-INDEX(WIN_Y,S224)+1,S$2-INDEX(WIN_X,S224)+1),IF(S224=0,IF(AND(MOD(S$2,4)=0,MOD($A24,2)=0),"·",""),""))))</f>
        <v/>
      </c>
      <c r="T24" s="1">
        <f>IF($A24=0,INDEX(CHROME_CHAR,1,T$2+1),IF($A24=39,INDEX(CHROME_CHAR,2,T$2+1),IF(AND(T224&gt;=1,T224&lt;=6),INDEX(ATLAS_CHAR,(T224-1)*26+$A24-INDEX(WIN_Y,T224)+1,T$2-INDEX(WIN_X,T224)+1),IF(T224=0,IF(AND(MOD(T$2,4)=0,MOD($A24,2)=0),"·",""),""))))</f>
        <v/>
      </c>
      <c r="U24" s="1">
        <f>IF($A24=0,INDEX(CHROME_CHAR,1,U$2+1),IF($A24=39,INDEX(CHROME_CHAR,2,U$2+1),IF(AND(U224&gt;=1,U224&lt;=6),INDEX(ATLAS_CHAR,(U224-1)*26+$A24-INDEX(WIN_Y,U224)+1,U$2-INDEX(WIN_X,U224)+1),IF(U224=0,IF(AND(MOD(U$2,4)=0,MOD($A24,2)=0),"·",""),""))))</f>
        <v/>
      </c>
      <c r="V24" s="1">
        <f>IF($A24=0,INDEX(CHROME_CHAR,1,V$2+1),IF($A24=39,INDEX(CHROME_CHAR,2,V$2+1),IF(AND(V224&gt;=1,V224&lt;=6),INDEX(ATLAS_CHAR,(V224-1)*26+$A24-INDEX(WIN_Y,V224)+1,V$2-INDEX(WIN_X,V224)+1),IF(V224=0,IF(AND(MOD(V$2,4)=0,MOD($A24,2)=0),"·",""),""))))</f>
        <v/>
      </c>
      <c r="W24" s="1">
        <f>IF($A24=0,INDEX(CHROME_CHAR,1,W$2+1),IF($A24=39,INDEX(CHROME_CHAR,2,W$2+1),IF(AND(W224&gt;=1,W224&lt;=6),INDEX(ATLAS_CHAR,(W224-1)*26+$A24-INDEX(WIN_Y,W224)+1,W$2-INDEX(WIN_X,W224)+1),IF(W224=0,IF(AND(MOD(W$2,4)=0,MOD($A24,2)=0),"·",""),""))))</f>
        <v/>
      </c>
      <c r="X24" s="1">
        <f>IF($A24=0,INDEX(CHROME_CHAR,1,X$2+1),IF($A24=39,INDEX(CHROME_CHAR,2,X$2+1),IF(AND(X224&gt;=1,X224&lt;=6),INDEX(ATLAS_CHAR,(X224-1)*26+$A24-INDEX(WIN_Y,X224)+1,X$2-INDEX(WIN_X,X224)+1),IF(X224=0,IF(AND(MOD(X$2,4)=0,MOD($A24,2)=0),"·",""),""))))</f>
        <v/>
      </c>
      <c r="Y24" s="1">
        <f>IF($A24=0,INDEX(CHROME_CHAR,1,Y$2+1),IF($A24=39,INDEX(CHROME_CHAR,2,Y$2+1),IF(AND(Y224&gt;=1,Y224&lt;=6),INDEX(ATLAS_CHAR,(Y224-1)*26+$A24-INDEX(WIN_Y,Y224)+1,Y$2-INDEX(WIN_X,Y224)+1),IF(Y224=0,IF(AND(MOD(Y$2,4)=0,MOD($A24,2)=0),"·",""),""))))</f>
        <v/>
      </c>
      <c r="Z24" s="1">
        <f>IF($A24=0,INDEX(CHROME_CHAR,1,Z$2+1),IF($A24=39,INDEX(CHROME_CHAR,2,Z$2+1),IF(AND(Z224&gt;=1,Z224&lt;=6),INDEX(ATLAS_CHAR,(Z224-1)*26+$A24-INDEX(WIN_Y,Z224)+1,Z$2-INDEX(WIN_X,Z224)+1),IF(Z224=0,IF(AND(MOD(Z$2,4)=0,MOD($A24,2)=0),"·",""),""))))</f>
        <v/>
      </c>
      <c r="AA24" s="1">
        <f>IF($A24=0,INDEX(CHROME_CHAR,1,AA$2+1),IF($A24=39,INDEX(CHROME_CHAR,2,AA$2+1),IF(AND(AA224&gt;=1,AA224&lt;=6),INDEX(ATLAS_CHAR,(AA224-1)*26+$A24-INDEX(WIN_Y,AA224)+1,AA$2-INDEX(WIN_X,AA224)+1),IF(AA224=0,IF(AND(MOD(AA$2,4)=0,MOD($A24,2)=0),"·",""),""))))</f>
        <v/>
      </c>
      <c r="AB24" s="1">
        <f>IF($A24=0,INDEX(CHROME_CHAR,1,AB$2+1),IF($A24=39,INDEX(CHROME_CHAR,2,AB$2+1),IF(AND(AB224&gt;=1,AB224&lt;=6),INDEX(ATLAS_CHAR,(AB224-1)*26+$A24-INDEX(WIN_Y,AB224)+1,AB$2-INDEX(WIN_X,AB224)+1),IF(AB224=0,IF(AND(MOD(AB$2,4)=0,MOD($A24,2)=0),"·",""),""))))</f>
        <v/>
      </c>
      <c r="AC24" s="1">
        <f>IF($A24=0,INDEX(CHROME_CHAR,1,AC$2+1),IF($A24=39,INDEX(CHROME_CHAR,2,AC$2+1),IF(AND(AC224&gt;=1,AC224&lt;=6),INDEX(ATLAS_CHAR,(AC224-1)*26+$A24-INDEX(WIN_Y,AC224)+1,AC$2-INDEX(WIN_X,AC224)+1),IF(AC224=0,IF(AND(MOD(AC$2,4)=0,MOD($A24,2)=0),"·",""),""))))</f>
        <v/>
      </c>
      <c r="AD24" s="1">
        <f>IF($A24=0,INDEX(CHROME_CHAR,1,AD$2+1),IF($A24=39,INDEX(CHROME_CHAR,2,AD$2+1),IF(AND(AD224&gt;=1,AD224&lt;=6),INDEX(ATLAS_CHAR,(AD224-1)*26+$A24-INDEX(WIN_Y,AD224)+1,AD$2-INDEX(WIN_X,AD224)+1),IF(AD224=0,IF(AND(MOD(AD$2,4)=0,MOD($A24,2)=0),"·",""),""))))</f>
        <v/>
      </c>
      <c r="AE24" s="1">
        <f>IF($A24=0,INDEX(CHROME_CHAR,1,AE$2+1),IF($A24=39,INDEX(CHROME_CHAR,2,AE$2+1),IF(AND(AE224&gt;=1,AE224&lt;=6),INDEX(ATLAS_CHAR,(AE224-1)*26+$A24-INDEX(WIN_Y,AE224)+1,AE$2-INDEX(WIN_X,AE224)+1),IF(AE224=0,IF(AND(MOD(AE$2,4)=0,MOD($A24,2)=0),"·",""),""))))</f>
        <v/>
      </c>
      <c r="AF24" s="1">
        <f>IF($A24=0,INDEX(CHROME_CHAR,1,AF$2+1),IF($A24=39,INDEX(CHROME_CHAR,2,AF$2+1),IF(AND(AF224&gt;=1,AF224&lt;=6),INDEX(ATLAS_CHAR,(AF224-1)*26+$A24-INDEX(WIN_Y,AF224)+1,AF$2-INDEX(WIN_X,AF224)+1),IF(AF224=0,IF(AND(MOD(AF$2,4)=0,MOD($A24,2)=0),"·",""),""))))</f>
        <v/>
      </c>
      <c r="AG24" s="1">
        <f>IF($A24=0,INDEX(CHROME_CHAR,1,AG$2+1),IF($A24=39,INDEX(CHROME_CHAR,2,AG$2+1),IF(AND(AG224&gt;=1,AG224&lt;=6),INDEX(ATLAS_CHAR,(AG224-1)*26+$A24-INDEX(WIN_Y,AG224)+1,AG$2-INDEX(WIN_X,AG224)+1),IF(AG224=0,IF(AND(MOD(AG$2,4)=0,MOD($A24,2)=0),"·",""),""))))</f>
        <v/>
      </c>
      <c r="AH24" s="1">
        <f>IF($A24=0,INDEX(CHROME_CHAR,1,AH$2+1),IF($A24=39,INDEX(CHROME_CHAR,2,AH$2+1),IF(AND(AH224&gt;=1,AH224&lt;=6),INDEX(ATLAS_CHAR,(AH224-1)*26+$A24-INDEX(WIN_Y,AH224)+1,AH$2-INDEX(WIN_X,AH224)+1),IF(AH224=0,IF(AND(MOD(AH$2,4)=0,MOD($A24,2)=0),"·",""),""))))</f>
        <v/>
      </c>
      <c r="AI24" s="1">
        <f>IF($A24=0,INDEX(CHROME_CHAR,1,AI$2+1),IF($A24=39,INDEX(CHROME_CHAR,2,AI$2+1),IF(AND(AI224&gt;=1,AI224&lt;=6),INDEX(ATLAS_CHAR,(AI224-1)*26+$A24-INDEX(WIN_Y,AI224)+1,AI$2-INDEX(WIN_X,AI224)+1),IF(AI224=0,IF(AND(MOD(AI$2,4)=0,MOD($A24,2)=0),"·",""),""))))</f>
        <v/>
      </c>
      <c r="AJ24" s="1">
        <f>IF($A24=0,INDEX(CHROME_CHAR,1,AJ$2+1),IF($A24=39,INDEX(CHROME_CHAR,2,AJ$2+1),IF(AND(AJ224&gt;=1,AJ224&lt;=6),INDEX(ATLAS_CHAR,(AJ224-1)*26+$A24-INDEX(WIN_Y,AJ224)+1,AJ$2-INDEX(WIN_X,AJ224)+1),IF(AJ224=0,IF(AND(MOD(AJ$2,4)=0,MOD($A24,2)=0),"·",""),""))))</f>
        <v/>
      </c>
      <c r="AK24" s="1">
        <f>IF($A24=0,INDEX(CHROME_CHAR,1,AK$2+1),IF($A24=39,INDEX(CHROME_CHAR,2,AK$2+1),IF(AND(AK224&gt;=1,AK224&lt;=6),INDEX(ATLAS_CHAR,(AK224-1)*26+$A24-INDEX(WIN_Y,AK224)+1,AK$2-INDEX(WIN_X,AK224)+1),IF(AK224=0,IF(AND(MOD(AK$2,4)=0,MOD($A24,2)=0),"·",""),""))))</f>
        <v/>
      </c>
      <c r="AL24" s="1">
        <f>IF($A24=0,INDEX(CHROME_CHAR,1,AL$2+1),IF($A24=39,INDEX(CHROME_CHAR,2,AL$2+1),IF(AND(AL224&gt;=1,AL224&lt;=6),INDEX(ATLAS_CHAR,(AL224-1)*26+$A24-INDEX(WIN_Y,AL224)+1,AL$2-INDEX(WIN_X,AL224)+1),IF(AL224=0,IF(AND(MOD(AL$2,4)=0,MOD($A24,2)=0),"·",""),""))))</f>
        <v/>
      </c>
      <c r="AM24" s="1">
        <f>IF($A24=0,INDEX(CHROME_CHAR,1,AM$2+1),IF($A24=39,INDEX(CHROME_CHAR,2,AM$2+1),IF(AND(AM224&gt;=1,AM224&lt;=6),INDEX(ATLAS_CHAR,(AM224-1)*26+$A24-INDEX(WIN_Y,AM224)+1,AM$2-INDEX(WIN_X,AM224)+1),IF(AM224=0,IF(AND(MOD(AM$2,4)=0,MOD($A24,2)=0),"·",""),""))))</f>
        <v/>
      </c>
      <c r="AN24" s="1">
        <f>IF($A24=0,INDEX(CHROME_CHAR,1,AN$2+1),IF($A24=39,INDEX(CHROME_CHAR,2,AN$2+1),IF(AND(AN224&gt;=1,AN224&lt;=6),INDEX(ATLAS_CHAR,(AN224-1)*26+$A24-INDEX(WIN_Y,AN224)+1,AN$2-INDEX(WIN_X,AN224)+1),IF(AN224=0,IF(AND(MOD(AN$2,4)=0,MOD($A24,2)=0),"·",""),""))))</f>
        <v/>
      </c>
      <c r="AO24" s="1">
        <f>IF($A24=0,INDEX(CHROME_CHAR,1,AO$2+1),IF($A24=39,INDEX(CHROME_CHAR,2,AO$2+1),IF(AND(AO224&gt;=1,AO224&lt;=6),INDEX(ATLAS_CHAR,(AO224-1)*26+$A24-INDEX(WIN_Y,AO224)+1,AO$2-INDEX(WIN_X,AO224)+1),IF(AO224=0,IF(AND(MOD(AO$2,4)=0,MOD($A24,2)=0),"·",""),""))))</f>
        <v/>
      </c>
      <c r="AP24" s="1">
        <f>IF($A24=0,INDEX(CHROME_CHAR,1,AP$2+1),IF($A24=39,INDEX(CHROME_CHAR,2,AP$2+1),IF(AND(AP224&gt;=1,AP224&lt;=6),INDEX(ATLAS_CHAR,(AP224-1)*26+$A24-INDEX(WIN_Y,AP224)+1,AP$2-INDEX(WIN_X,AP224)+1),IF(AP224=0,IF(AND(MOD(AP$2,4)=0,MOD($A24,2)=0),"·",""),""))))</f>
        <v/>
      </c>
      <c r="AQ24" s="1">
        <f>IF($A24=0,INDEX(CHROME_CHAR,1,AQ$2+1),IF($A24=39,INDEX(CHROME_CHAR,2,AQ$2+1),IF(AND(AQ224&gt;=1,AQ224&lt;=6),INDEX(ATLAS_CHAR,(AQ224-1)*26+$A24-INDEX(WIN_Y,AQ224)+1,AQ$2-INDEX(WIN_X,AQ224)+1),IF(AQ224=0,IF(AND(MOD(AQ$2,4)=0,MOD($A24,2)=0),"·",""),""))))</f>
        <v/>
      </c>
      <c r="AR24" s="1">
        <f>IF($A24=0,INDEX(CHROME_CHAR,1,AR$2+1),IF($A24=39,INDEX(CHROME_CHAR,2,AR$2+1),IF(AND(AR224&gt;=1,AR224&lt;=6),INDEX(ATLAS_CHAR,(AR224-1)*26+$A24-INDEX(WIN_Y,AR224)+1,AR$2-INDEX(WIN_X,AR224)+1),IF(AR224=0,IF(AND(MOD(AR$2,4)=0,MOD($A24,2)=0),"·",""),""))))</f>
        <v/>
      </c>
      <c r="AS24" s="1">
        <f>IF($A24=0,INDEX(CHROME_CHAR,1,AS$2+1),IF($A24=39,INDEX(CHROME_CHAR,2,AS$2+1),IF(AND(AS224&gt;=1,AS224&lt;=6),INDEX(ATLAS_CHAR,(AS224-1)*26+$A24-INDEX(WIN_Y,AS224)+1,AS$2-INDEX(WIN_X,AS224)+1),IF(AS224=0,IF(AND(MOD(AS$2,4)=0,MOD($A24,2)=0),"·",""),""))))</f>
        <v/>
      </c>
      <c r="AT24" s="1">
        <f>IF($A24=0,INDEX(CHROME_CHAR,1,AT$2+1),IF($A24=39,INDEX(CHROME_CHAR,2,AT$2+1),IF(AND(AT224&gt;=1,AT224&lt;=6),INDEX(ATLAS_CHAR,(AT224-1)*26+$A24-INDEX(WIN_Y,AT224)+1,AT$2-INDEX(WIN_X,AT224)+1),IF(AT224=0,IF(AND(MOD(AT$2,4)=0,MOD($A24,2)=0),"·",""),""))))</f>
        <v/>
      </c>
      <c r="AU24" s="1">
        <f>IF($A24=0,INDEX(CHROME_CHAR,1,AU$2+1),IF($A24=39,INDEX(CHROME_CHAR,2,AU$2+1),IF(AND(AU224&gt;=1,AU224&lt;=6),INDEX(ATLAS_CHAR,(AU224-1)*26+$A24-INDEX(WIN_Y,AU224)+1,AU$2-INDEX(WIN_X,AU224)+1),IF(AU224=0,IF(AND(MOD(AU$2,4)=0,MOD($A24,2)=0),"·",""),""))))</f>
        <v/>
      </c>
      <c r="AV24" s="1">
        <f>IF($A24=0,INDEX(CHROME_CHAR,1,AV$2+1),IF($A24=39,INDEX(CHROME_CHAR,2,AV$2+1),IF(AND(AV224&gt;=1,AV224&lt;=6),INDEX(ATLAS_CHAR,(AV224-1)*26+$A24-INDEX(WIN_Y,AV224)+1,AV$2-INDEX(WIN_X,AV224)+1),IF(AV224=0,IF(AND(MOD(AV$2,4)=0,MOD($A24,2)=0),"·",""),""))))</f>
        <v/>
      </c>
      <c r="AW24" s="1">
        <f>IF($A24=0,INDEX(CHROME_CHAR,1,AW$2+1),IF($A24=39,INDEX(CHROME_CHAR,2,AW$2+1),IF(AND(AW224&gt;=1,AW224&lt;=6),INDEX(ATLAS_CHAR,(AW224-1)*26+$A24-INDEX(WIN_Y,AW224)+1,AW$2-INDEX(WIN_X,AW224)+1),IF(AW224=0,IF(AND(MOD(AW$2,4)=0,MOD($A24,2)=0),"·",""),""))))</f>
        <v/>
      </c>
      <c r="AX24" s="1">
        <f>IF($A24=0,INDEX(CHROME_CHAR,1,AX$2+1),IF($A24=39,INDEX(CHROME_CHAR,2,AX$2+1),IF(AND(AX224&gt;=1,AX224&lt;=6),INDEX(ATLAS_CHAR,(AX224-1)*26+$A24-INDEX(WIN_Y,AX224)+1,AX$2-INDEX(WIN_X,AX224)+1),IF(AX224=0,IF(AND(MOD(AX$2,4)=0,MOD($A24,2)=0),"·",""),""))))</f>
        <v/>
      </c>
      <c r="AY24" s="1">
        <f>IF($A24=0,INDEX(CHROME_CHAR,1,AY$2+1),IF($A24=39,INDEX(CHROME_CHAR,2,AY$2+1),IF(AND(AY224&gt;=1,AY224&lt;=6),INDEX(ATLAS_CHAR,(AY224-1)*26+$A24-INDEX(WIN_Y,AY224)+1,AY$2-INDEX(WIN_X,AY224)+1),IF(AY224=0,IF(AND(MOD(AY$2,4)=0,MOD($A24,2)=0),"·",""),""))))</f>
        <v/>
      </c>
      <c r="AZ24" s="1">
        <f>IF($A24=0,INDEX(CHROME_CHAR,1,AZ$2+1),IF($A24=39,INDEX(CHROME_CHAR,2,AZ$2+1),IF(AND(AZ224&gt;=1,AZ224&lt;=6),INDEX(ATLAS_CHAR,(AZ224-1)*26+$A24-INDEX(WIN_Y,AZ224)+1,AZ$2-INDEX(WIN_X,AZ224)+1),IF(AZ224=0,IF(AND(MOD(AZ$2,4)=0,MOD($A24,2)=0),"·",""),""))))</f>
        <v/>
      </c>
      <c r="BA24" s="1">
        <f>IF($A24=0,INDEX(CHROME_CHAR,1,BA$2+1),IF($A24=39,INDEX(CHROME_CHAR,2,BA$2+1),IF(AND(BA224&gt;=1,BA224&lt;=6),INDEX(ATLAS_CHAR,(BA224-1)*26+$A24-INDEX(WIN_Y,BA224)+1,BA$2-INDEX(WIN_X,BA224)+1),IF(BA224=0,IF(AND(MOD(BA$2,4)=0,MOD($A24,2)=0),"·",""),""))))</f>
        <v/>
      </c>
      <c r="BB24" s="1">
        <f>IF($A24=0,INDEX(CHROME_CHAR,1,BB$2+1),IF($A24=39,INDEX(CHROME_CHAR,2,BB$2+1),IF(AND(BB224&gt;=1,BB224&lt;=6),INDEX(ATLAS_CHAR,(BB224-1)*26+$A24-INDEX(WIN_Y,BB224)+1,BB$2-INDEX(WIN_X,BB224)+1),IF(BB224=0,IF(AND(MOD(BB$2,4)=0,MOD($A24,2)=0),"·",""),""))))</f>
        <v/>
      </c>
      <c r="BC24" s="1">
        <f>IF($A24=0,INDEX(CHROME_CHAR,1,BC$2+1),IF($A24=39,INDEX(CHROME_CHAR,2,BC$2+1),IF(AND(BC224&gt;=1,BC224&lt;=6),INDEX(ATLAS_CHAR,(BC224-1)*26+$A24-INDEX(WIN_Y,BC224)+1,BC$2-INDEX(WIN_X,BC224)+1),IF(BC224=0,IF(AND(MOD(BC$2,4)=0,MOD($A24,2)=0),"·",""),""))))</f>
        <v/>
      </c>
      <c r="BD24" s="1">
        <f>IF($A24=0,INDEX(CHROME_CHAR,1,BD$2+1),IF($A24=39,INDEX(CHROME_CHAR,2,BD$2+1),IF(AND(BD224&gt;=1,BD224&lt;=6),INDEX(ATLAS_CHAR,(BD224-1)*26+$A24-INDEX(WIN_Y,BD224)+1,BD$2-INDEX(WIN_X,BD224)+1),IF(BD224=0,IF(AND(MOD(BD$2,4)=0,MOD($A24,2)=0),"·",""),""))))</f>
        <v/>
      </c>
      <c r="BE24" s="1">
        <f>IF($A24=0,INDEX(CHROME_CHAR,1,BE$2+1),IF($A24=39,INDEX(CHROME_CHAR,2,BE$2+1),IF(AND(BE224&gt;=1,BE224&lt;=6),INDEX(ATLAS_CHAR,(BE224-1)*26+$A24-INDEX(WIN_Y,BE224)+1,BE$2-INDEX(WIN_X,BE224)+1),IF(BE224=0,IF(AND(MOD(BE$2,4)=0,MOD($A24,2)=0),"·",""),""))))</f>
        <v/>
      </c>
      <c r="BF24" s="1">
        <f>IF($A24=0,INDEX(CHROME_CHAR,1,BF$2+1),IF($A24=39,INDEX(CHROME_CHAR,2,BF$2+1),IF(AND(BF224&gt;=1,BF224&lt;=6),INDEX(ATLAS_CHAR,(BF224-1)*26+$A24-INDEX(WIN_Y,BF224)+1,BF$2-INDEX(WIN_X,BF224)+1),IF(BF224=0,IF(AND(MOD(BF$2,4)=0,MOD($A24,2)=0),"·",""),""))))</f>
        <v/>
      </c>
      <c r="BG24" s="1">
        <f>IF($A24=0,INDEX(CHROME_CHAR,1,BG$2+1),IF($A24=39,INDEX(CHROME_CHAR,2,BG$2+1),IF(AND(BG224&gt;=1,BG224&lt;=6),INDEX(ATLAS_CHAR,(BG224-1)*26+$A24-INDEX(WIN_Y,BG224)+1,BG$2-INDEX(WIN_X,BG224)+1),IF(BG224=0,IF(AND(MOD(BG$2,4)=0,MOD($A24,2)=0),"·",""),""))))</f>
        <v/>
      </c>
      <c r="BH24" s="1">
        <f>IF($A24=0,INDEX(CHROME_CHAR,1,BH$2+1),IF($A24=39,INDEX(CHROME_CHAR,2,BH$2+1),IF(AND(BH224&gt;=1,BH224&lt;=6),INDEX(ATLAS_CHAR,(BH224-1)*26+$A24-INDEX(WIN_Y,BH224)+1,BH$2-INDEX(WIN_X,BH224)+1),IF(BH224=0,IF(AND(MOD(BH$2,4)=0,MOD($A24,2)=0),"·",""),""))))</f>
        <v/>
      </c>
      <c r="BI24" s="1">
        <f>IF($A24=0,INDEX(CHROME_CHAR,1,BI$2+1),IF($A24=39,INDEX(CHROME_CHAR,2,BI$2+1),IF(AND(BI224&gt;=1,BI224&lt;=6),INDEX(ATLAS_CHAR,(BI224-1)*26+$A24-INDEX(WIN_Y,BI224)+1,BI$2-INDEX(WIN_X,BI224)+1),IF(BI224=0,IF(AND(MOD(BI$2,4)=0,MOD($A24,2)=0),"·",""),""))))</f>
        <v/>
      </c>
      <c r="BJ24" s="1">
        <f>IF($A24=0,INDEX(CHROME_CHAR,1,BJ$2+1),IF($A24=39,INDEX(CHROME_CHAR,2,BJ$2+1),IF(AND(BJ224&gt;=1,BJ224&lt;=6),INDEX(ATLAS_CHAR,(BJ224-1)*26+$A24-INDEX(WIN_Y,BJ224)+1,BJ$2-INDEX(WIN_X,BJ224)+1),IF(BJ224=0,IF(AND(MOD(BJ$2,4)=0,MOD($A24,2)=0),"·",""),""))))</f>
        <v/>
      </c>
      <c r="BK24" s="1">
        <f>IF($A24=0,INDEX(CHROME_CHAR,1,BK$2+1),IF($A24=39,INDEX(CHROME_CHAR,2,BK$2+1),IF(AND(BK224&gt;=1,BK224&lt;=6),INDEX(ATLAS_CHAR,(BK224-1)*26+$A24-INDEX(WIN_Y,BK224)+1,BK$2-INDEX(WIN_X,BK224)+1),IF(BK224=0,IF(AND(MOD(BK$2,4)=0,MOD($A24,2)=0),"·",""),""))))</f>
        <v/>
      </c>
      <c r="BL24" s="1">
        <f>IF($A24=0,INDEX(CHROME_CHAR,1,BL$2+1),IF($A24=39,INDEX(CHROME_CHAR,2,BL$2+1),IF(AND(BL224&gt;=1,BL224&lt;=6),INDEX(ATLAS_CHAR,(BL224-1)*26+$A24-INDEX(WIN_Y,BL224)+1,BL$2-INDEX(WIN_X,BL224)+1),IF(BL224=0,IF(AND(MOD(BL$2,4)=0,MOD($A24,2)=0),"·",""),""))))</f>
        <v/>
      </c>
      <c r="BM24" s="1">
        <f>IF($A24=0,INDEX(CHROME_CHAR,1,BM$2+1),IF($A24=39,INDEX(CHROME_CHAR,2,BM$2+1),IF(AND(BM224&gt;=1,BM224&lt;=6),INDEX(ATLAS_CHAR,(BM224-1)*26+$A24-INDEX(WIN_Y,BM224)+1,BM$2-INDEX(WIN_X,BM224)+1),IF(BM224=0,IF(AND(MOD(BM$2,4)=0,MOD($A24,2)=0),"·",""),""))))</f>
        <v/>
      </c>
      <c r="BN24" s="1">
        <f>IF($A24=0,INDEX(CHROME_CHAR,1,BN$2+1),IF($A24=39,INDEX(CHROME_CHAR,2,BN$2+1),IF(AND(BN224&gt;=1,BN224&lt;=6),INDEX(ATLAS_CHAR,(BN224-1)*26+$A24-INDEX(WIN_Y,BN224)+1,BN$2-INDEX(WIN_X,BN224)+1),IF(BN224=0,IF(AND(MOD(BN$2,4)=0,MOD($A24,2)=0),"·",""),""))))</f>
        <v/>
      </c>
      <c r="BO24" s="1">
        <f>IF($A24=0,INDEX(CHROME_CHAR,1,BO$2+1),IF($A24=39,INDEX(CHROME_CHAR,2,BO$2+1),IF(AND(BO224&gt;=1,BO224&lt;=6),INDEX(ATLAS_CHAR,(BO224-1)*26+$A24-INDEX(WIN_Y,BO224)+1,BO$2-INDEX(WIN_X,BO224)+1),IF(BO224=0,IF(AND(MOD(BO$2,4)=0,MOD($A24,2)=0),"·",""),""))))</f>
        <v/>
      </c>
      <c r="BP24" s="1">
        <f>IF($A24=0,INDEX(CHROME_CHAR,1,BP$2+1),IF($A24=39,INDEX(CHROME_CHAR,2,BP$2+1),IF(AND(BP224&gt;=1,BP224&lt;=6),INDEX(ATLAS_CHAR,(BP224-1)*26+$A24-INDEX(WIN_Y,BP224)+1,BP$2-INDEX(WIN_X,BP224)+1),IF(BP224=0,IF(AND(MOD(BP$2,4)=0,MOD($A24,2)=0),"·",""),""))))</f>
        <v/>
      </c>
      <c r="BQ24" s="1">
        <f>IF($A24=0,INDEX(CHROME_CHAR,1,BQ$2+1),IF($A24=39,INDEX(CHROME_CHAR,2,BQ$2+1),IF(AND(BQ224&gt;=1,BQ224&lt;=6),INDEX(ATLAS_CHAR,(BQ224-1)*26+$A24-INDEX(WIN_Y,BQ224)+1,BQ$2-INDEX(WIN_X,BQ224)+1),IF(BQ224=0,IF(AND(MOD(BQ$2,4)=0,MOD($A24,2)=0),"·",""),""))))</f>
        <v/>
      </c>
      <c r="BR24" s="1">
        <f>IF($A24=0,INDEX(CHROME_CHAR,1,BR$2+1),IF($A24=39,INDEX(CHROME_CHAR,2,BR$2+1),IF(AND(BR224&gt;=1,BR224&lt;=6),INDEX(ATLAS_CHAR,(BR224-1)*26+$A24-INDEX(WIN_Y,BR224)+1,BR$2-INDEX(WIN_X,BR224)+1),IF(BR224=0,IF(AND(MOD(BR$2,4)=0,MOD($A24,2)=0),"·",""),""))))</f>
        <v/>
      </c>
      <c r="BS24" s="1">
        <f>IF($A24=0,INDEX(CHROME_CHAR,1,BS$2+1),IF($A24=39,INDEX(CHROME_CHAR,2,BS$2+1),IF(AND(BS224&gt;=1,BS224&lt;=6),INDEX(ATLAS_CHAR,(BS224-1)*26+$A24-INDEX(WIN_Y,BS224)+1,BS$2-INDEX(WIN_X,BS224)+1),IF(BS224=0,IF(AND(MOD(BS$2,4)=0,MOD($A24,2)=0),"·",""),""))))</f>
        <v/>
      </c>
      <c r="BT24" s="1">
        <f>IF($A24=0,INDEX(CHROME_CHAR,1,BT$2+1),IF($A24=39,INDEX(CHROME_CHAR,2,BT$2+1),IF(AND(BT224&gt;=1,BT224&lt;=6),INDEX(ATLAS_CHAR,(BT224-1)*26+$A24-INDEX(WIN_Y,BT224)+1,BT$2-INDEX(WIN_X,BT224)+1),IF(BT224=0,IF(AND(MOD(BT$2,4)=0,MOD($A24,2)=0),"·",""),""))))</f>
        <v/>
      </c>
      <c r="BU24" s="1">
        <f>IF($A24=0,INDEX(CHROME_CHAR,1,BU$2+1),IF($A24=39,INDEX(CHROME_CHAR,2,BU$2+1),IF(AND(BU224&gt;=1,BU224&lt;=6),INDEX(ATLAS_CHAR,(BU224-1)*26+$A24-INDEX(WIN_Y,BU224)+1,BU$2-INDEX(WIN_X,BU224)+1),IF(BU224=0,IF(AND(MOD(BU$2,4)=0,MOD($A24,2)=0),"·",""),""))))</f>
        <v/>
      </c>
      <c r="BV24" s="1">
        <f>IF($A24=0,INDEX(CHROME_CHAR,1,BV$2+1),IF($A24=39,INDEX(CHROME_CHAR,2,BV$2+1),IF(AND(BV224&gt;=1,BV224&lt;=6),INDEX(ATLAS_CHAR,(BV224-1)*26+$A24-INDEX(WIN_Y,BV224)+1,BV$2-INDEX(WIN_X,BV224)+1),IF(BV224=0,IF(AND(MOD(BV$2,4)=0,MOD($A24,2)=0),"·",""),""))))</f>
        <v/>
      </c>
      <c r="BW24" s="1">
        <f>IF($A24=0,INDEX(CHROME_CHAR,1,BW$2+1),IF($A24=39,INDEX(CHROME_CHAR,2,BW$2+1),IF(AND(BW224&gt;=1,BW224&lt;=6),INDEX(ATLAS_CHAR,(BW224-1)*26+$A24-INDEX(WIN_Y,BW224)+1,BW$2-INDEX(WIN_X,BW224)+1),IF(BW224=0,IF(AND(MOD(BW$2,4)=0,MOD($A24,2)=0),"·",""),""))))</f>
        <v/>
      </c>
      <c r="BX24" s="1">
        <f>IF($A24=0,INDEX(CHROME_CHAR,1,BX$2+1),IF($A24=39,INDEX(CHROME_CHAR,2,BX$2+1),IF(AND(BX224&gt;=1,BX224&lt;=6),INDEX(ATLAS_CHAR,(BX224-1)*26+$A24-INDEX(WIN_Y,BX224)+1,BX$2-INDEX(WIN_X,BX224)+1),IF(BX224=0,IF(AND(MOD(BX$2,4)=0,MOD($A24,2)=0),"·",""),""))))</f>
        <v/>
      </c>
      <c r="BY24" s="1">
        <f>IF($A24=0,INDEX(CHROME_CHAR,1,BY$2+1),IF($A24=39,INDEX(CHROME_CHAR,2,BY$2+1),IF(AND(BY224&gt;=1,BY224&lt;=6),INDEX(ATLAS_CHAR,(BY224-1)*26+$A24-INDEX(WIN_Y,BY224)+1,BY$2-INDEX(WIN_X,BY224)+1),IF(BY224=0,IF(AND(MOD(BY$2,4)=0,MOD($A24,2)=0),"·",""),""))))</f>
        <v/>
      </c>
      <c r="BZ24" s="1">
        <f>IF($A24=0,INDEX(CHROME_CHAR,1,BZ$2+1),IF($A24=39,INDEX(CHROME_CHAR,2,BZ$2+1),IF(AND(BZ224&gt;=1,BZ224&lt;=6),INDEX(ATLAS_CHAR,(BZ224-1)*26+$A24-INDEX(WIN_Y,BZ224)+1,BZ$2-INDEX(WIN_X,BZ224)+1),IF(BZ224=0,IF(AND(MOD(BZ$2,4)=0,MOD($A24,2)=0),"·",""),""))))</f>
        <v/>
      </c>
      <c r="CA24" s="1">
        <f>IF($A24=0,INDEX(CHROME_CHAR,1,CA$2+1),IF($A24=39,INDEX(CHROME_CHAR,2,CA$2+1),IF(AND(CA224&gt;=1,CA224&lt;=6),INDEX(ATLAS_CHAR,(CA224-1)*26+$A24-INDEX(WIN_Y,CA224)+1,CA$2-INDEX(WIN_X,CA224)+1),IF(CA224=0,IF(AND(MOD(CA$2,4)=0,MOD($A24,2)=0),"·",""),""))))</f>
        <v/>
      </c>
      <c r="CB24" s="1">
        <f>IF($A24=0,INDEX(CHROME_CHAR,1,CB$2+1),IF($A24=39,INDEX(CHROME_CHAR,2,CB$2+1),IF(AND(CB224&gt;=1,CB224&lt;=6),INDEX(ATLAS_CHAR,(CB224-1)*26+$A24-INDEX(WIN_Y,CB224)+1,CB$2-INDEX(WIN_X,CB224)+1),IF(CB224=0,IF(AND(MOD(CB$2,4)=0,MOD($A24,2)=0),"·",""),""))))</f>
        <v/>
      </c>
      <c r="CC24" s="1">
        <f>IF($A24=0,INDEX(CHROME_CHAR,1,CC$2+1),IF($A24=39,INDEX(CHROME_CHAR,2,CC$2+1),IF(AND(CC224&gt;=1,CC224&lt;=6),INDEX(ATLAS_CHAR,(CC224-1)*26+$A24-INDEX(WIN_Y,CC224)+1,CC$2-INDEX(WIN_X,CC224)+1),IF(CC224=0,IF(AND(MOD(CC$2,4)=0,MOD($A24,2)=0),"·",""),""))))</f>
        <v/>
      </c>
      <c r="CD24" s="1">
        <f>IF($A24=0,INDEX(CHROME_CHAR,1,CD$2+1),IF($A24=39,INDEX(CHROME_CHAR,2,CD$2+1),IF(AND(CD224&gt;=1,CD224&lt;=6),INDEX(ATLAS_CHAR,(CD224-1)*26+$A24-INDEX(WIN_Y,CD224)+1,CD$2-INDEX(WIN_X,CD224)+1),IF(CD224=0,IF(AND(MOD(CD$2,4)=0,MOD($A24,2)=0),"·",""),""))))</f>
        <v/>
      </c>
      <c r="CE24" s="1">
        <f>IF($A24=0,INDEX(CHROME_CHAR,1,CE$2+1),IF($A24=39,INDEX(CHROME_CHAR,2,CE$2+1),IF(AND(CE224&gt;=1,CE224&lt;=6),INDEX(ATLAS_CHAR,(CE224-1)*26+$A24-INDEX(WIN_Y,CE224)+1,CE$2-INDEX(WIN_X,CE224)+1),IF(CE224=0,IF(AND(MOD(CE$2,4)=0,MOD($A24,2)=0),"·",""),""))))</f>
        <v/>
      </c>
      <c r="CF24" s="1">
        <f>IF($A24=0,INDEX(CHROME_CHAR,1,CF$2+1),IF($A24=39,INDEX(CHROME_CHAR,2,CF$2+1),IF(AND(CF224&gt;=1,CF224&lt;=6),INDEX(ATLAS_CHAR,(CF224-1)*26+$A24-INDEX(WIN_Y,CF224)+1,CF$2-INDEX(WIN_X,CF224)+1),IF(CF224=0,IF(AND(MOD(CF$2,4)=0,MOD($A24,2)=0),"·",""),""))))</f>
        <v/>
      </c>
      <c r="CG24" s="1">
        <f>IF($A24=0,INDEX(CHROME_CHAR,1,CG$2+1),IF($A24=39,INDEX(CHROME_CHAR,2,CG$2+1),IF(AND(CG224&gt;=1,CG224&lt;=6),INDEX(ATLAS_CHAR,(CG224-1)*26+$A24-INDEX(WIN_Y,CG224)+1,CG$2-INDEX(WIN_X,CG224)+1),IF(CG224=0,IF(AND(MOD(CG$2,4)=0,MOD($A24,2)=0),"·",""),""))))</f>
        <v/>
      </c>
      <c r="CH24" s="1">
        <f>IF($A24=0,INDEX(CHROME_CHAR,1,CH$2+1),IF($A24=39,INDEX(CHROME_CHAR,2,CH$2+1),IF(AND(CH224&gt;=1,CH224&lt;=6),INDEX(ATLAS_CHAR,(CH224-1)*26+$A24-INDEX(WIN_Y,CH224)+1,CH$2-INDEX(WIN_X,CH224)+1),IF(CH224=0,IF(AND(MOD(CH$2,4)=0,MOD($A24,2)=0),"·",""),""))))</f>
        <v/>
      </c>
      <c r="CI24" s="1">
        <f>IF($A24=0,INDEX(CHROME_CHAR,1,CI$2+1),IF($A24=39,INDEX(CHROME_CHAR,2,CI$2+1),IF(AND(CI224&gt;=1,CI224&lt;=6),INDEX(ATLAS_CHAR,(CI224-1)*26+$A24-INDEX(WIN_Y,CI224)+1,CI$2-INDEX(WIN_X,CI224)+1),IF(CI224=0,IF(AND(MOD(CI$2,4)=0,MOD($A24,2)=0),"·",""),""))))</f>
        <v/>
      </c>
      <c r="CJ24" s="1">
        <f>IF($A24=0,INDEX(CHROME_CHAR,1,CJ$2+1),IF($A24=39,INDEX(CHROME_CHAR,2,CJ$2+1),IF(AND(CJ224&gt;=1,CJ224&lt;=6),INDEX(ATLAS_CHAR,(CJ224-1)*26+$A24-INDEX(WIN_Y,CJ224)+1,CJ$2-INDEX(WIN_X,CJ224)+1),IF(CJ224=0,IF(AND(MOD(CJ$2,4)=0,MOD($A24,2)=0),"·",""),""))))</f>
        <v/>
      </c>
      <c r="CK24" s="1">
        <f>IF($A24=0,INDEX(CHROME_CHAR,1,CK$2+1),IF($A24=39,INDEX(CHROME_CHAR,2,CK$2+1),IF(AND(CK224&gt;=1,CK224&lt;=6),INDEX(ATLAS_CHAR,(CK224-1)*26+$A24-INDEX(WIN_Y,CK224)+1,CK$2-INDEX(WIN_X,CK224)+1),IF(CK224=0,IF(AND(MOD(CK$2,4)=0,MOD($A24,2)=0),"·",""),""))))</f>
        <v/>
      </c>
      <c r="CL24" s="1">
        <f>IF($A24=0,INDEX(CHROME_CHAR,1,CL$2+1),IF($A24=39,INDEX(CHROME_CHAR,2,CL$2+1),IF(AND(CL224&gt;=1,CL224&lt;=6),INDEX(ATLAS_CHAR,(CL224-1)*26+$A24-INDEX(WIN_Y,CL224)+1,CL$2-INDEX(WIN_X,CL224)+1),IF(CL224=0,IF(AND(MOD(CL$2,4)=0,MOD($A24,2)=0),"·",""),""))))</f>
        <v/>
      </c>
      <c r="CM24" s="1">
        <f>IF($A24=0,INDEX(CHROME_CHAR,1,CM$2+1),IF($A24=39,INDEX(CHROME_CHAR,2,CM$2+1),IF(AND(CM224&gt;=1,CM224&lt;=6),INDEX(ATLAS_CHAR,(CM224-1)*26+$A24-INDEX(WIN_Y,CM224)+1,CM$2-INDEX(WIN_X,CM224)+1),IF(CM224=0,IF(AND(MOD(CM$2,4)=0,MOD($A24,2)=0),"·",""),""))))</f>
        <v/>
      </c>
      <c r="CN24" s="1">
        <f>IF($A24=0,INDEX(CHROME_CHAR,1,CN$2+1),IF($A24=39,INDEX(CHROME_CHAR,2,CN$2+1),IF(AND(CN224&gt;=1,CN224&lt;=6),INDEX(ATLAS_CHAR,(CN224-1)*26+$A24-INDEX(WIN_Y,CN224)+1,CN$2-INDEX(WIN_X,CN224)+1),IF(CN224=0,IF(AND(MOD(CN$2,4)=0,MOD($A24,2)=0),"·",""),""))))</f>
        <v/>
      </c>
      <c r="CO24" s="1">
        <f>IF($A24=0,INDEX(CHROME_CHAR,1,CO$2+1),IF($A24=39,INDEX(CHROME_CHAR,2,CO$2+1),IF(AND(CO224&gt;=1,CO224&lt;=6),INDEX(ATLAS_CHAR,(CO224-1)*26+$A24-INDEX(WIN_Y,CO224)+1,CO$2-INDEX(WIN_X,CO224)+1),IF(CO224=0,IF(AND(MOD(CO$2,4)=0,MOD($A24,2)=0),"·",""),""))))</f>
        <v/>
      </c>
      <c r="CP24" s="1">
        <f>IF($A24=0,INDEX(CHROME_CHAR,1,CP$2+1),IF($A24=39,INDEX(CHROME_CHAR,2,CP$2+1),IF(AND(CP224&gt;=1,CP224&lt;=6),INDEX(ATLAS_CHAR,(CP224-1)*26+$A24-INDEX(WIN_Y,CP224)+1,CP$2-INDEX(WIN_X,CP224)+1),IF(CP224=0,IF(AND(MOD(CP$2,4)=0,MOD($A24,2)=0),"·",""),""))))</f>
        <v/>
      </c>
      <c r="CQ24" s="1">
        <f>IF($A24=0,INDEX(CHROME_CHAR,1,CQ$2+1),IF($A24=39,INDEX(CHROME_CHAR,2,CQ$2+1),IF(AND(CQ224&gt;=1,CQ224&lt;=6),INDEX(ATLAS_CHAR,(CQ224-1)*26+$A24-INDEX(WIN_Y,CQ224)+1,CQ$2-INDEX(WIN_X,CQ224)+1),IF(CQ224=0,IF(AND(MOD(CQ$2,4)=0,MOD($A24,2)=0),"·",""),""))))</f>
        <v/>
      </c>
      <c r="CR24" s="1">
        <f>IF($A24=0,INDEX(CHROME_CHAR,1,CR$2+1),IF($A24=39,INDEX(CHROME_CHAR,2,CR$2+1),IF(AND(CR224&gt;=1,CR224&lt;=6),INDEX(ATLAS_CHAR,(CR224-1)*26+$A24-INDEX(WIN_Y,CR224)+1,CR$2-INDEX(WIN_X,CR224)+1),IF(CR224=0,IF(AND(MOD(CR$2,4)=0,MOD($A24,2)=0),"·",""),""))))</f>
        <v/>
      </c>
      <c r="CS24" s="1">
        <f>IF($A24=0,INDEX(CHROME_CHAR,1,CS$2+1),IF($A24=39,INDEX(CHROME_CHAR,2,CS$2+1),IF(AND(CS224&gt;=1,CS224&lt;=6),INDEX(ATLAS_CHAR,(CS224-1)*26+$A24-INDEX(WIN_Y,CS224)+1,CS$2-INDEX(WIN_X,CS224)+1),IF(CS224=0,IF(AND(MOD(CS$2,4)=0,MOD($A24,2)=0),"·",""),""))))</f>
        <v/>
      </c>
      <c r="CT24" s="1">
        <f>IF($A24=0,INDEX(CHROME_CHAR,1,CT$2+1),IF($A24=39,INDEX(CHROME_CHAR,2,CT$2+1),IF(AND(CT224&gt;=1,CT224&lt;=6),INDEX(ATLAS_CHAR,(CT224-1)*26+$A24-INDEX(WIN_Y,CT224)+1,CT$2-INDEX(WIN_X,CT224)+1),IF(CT224=0,IF(AND(MOD(CT$2,4)=0,MOD($A24,2)=0),"·",""),""))))</f>
        <v/>
      </c>
      <c r="CU24" s="1">
        <f>IF($A24=0,INDEX(CHROME_CHAR,1,CU$2+1),IF($A24=39,INDEX(CHROME_CHAR,2,CU$2+1),IF(AND(CU224&gt;=1,CU224&lt;=6),INDEX(ATLAS_CHAR,(CU224-1)*26+$A24-INDEX(WIN_Y,CU224)+1,CU$2-INDEX(WIN_X,CU224)+1),IF(CU224=0,IF(AND(MOD(CU$2,4)=0,MOD($A24,2)=0),"·",""),""))))</f>
        <v/>
      </c>
      <c r="CV24" s="1">
        <f>IF($A24=0,INDEX(CHROME_CHAR,1,CV$2+1),IF($A24=39,INDEX(CHROME_CHAR,2,CV$2+1),IF(AND(CV224&gt;=1,CV224&lt;=6),INDEX(ATLAS_CHAR,(CV224-1)*26+$A24-INDEX(WIN_Y,CV224)+1,CV$2-INDEX(WIN_X,CV224)+1),IF(CV224=0,IF(AND(MOD(CV$2,4)=0,MOD($A24,2)=0),"·",""),""))))</f>
        <v/>
      </c>
      <c r="CW24" s="1">
        <f>IF($A24=0,INDEX(CHROME_CHAR,1,CW$2+1),IF($A24=39,INDEX(CHROME_CHAR,2,CW$2+1),IF(AND(CW224&gt;=1,CW224&lt;=6),INDEX(ATLAS_CHAR,(CW224-1)*26+$A24-INDEX(WIN_Y,CW224)+1,CW$2-INDEX(WIN_X,CW224)+1),IF(CW224=0,IF(AND(MOD(CW$2,4)=0,MOD($A24,2)=0),"·",""),""))))</f>
        <v/>
      </c>
      <c r="CX24" s="1">
        <f>IF($A24=0,INDEX(CHROME_CHAR,1,CX$2+1),IF($A24=39,INDEX(CHROME_CHAR,2,CX$2+1),IF(AND(CX224&gt;=1,CX224&lt;=6),INDEX(ATLAS_CHAR,(CX224-1)*26+$A24-INDEX(WIN_Y,CX224)+1,CX$2-INDEX(WIN_X,CX224)+1),IF(CX224=0,IF(AND(MOD(CX$2,4)=0,MOD($A24,2)=0),"·",""),""))))</f>
        <v/>
      </c>
      <c r="CY24" s="1">
        <f>IF($A24=0,INDEX(CHROME_CHAR,1,CY$2+1),IF($A24=39,INDEX(CHROME_CHAR,2,CY$2+1),IF(AND(CY224&gt;=1,CY224&lt;=6),INDEX(ATLAS_CHAR,(CY224-1)*26+$A24-INDEX(WIN_Y,CY224)+1,CY$2-INDEX(WIN_X,CY224)+1),IF(CY224=0,IF(AND(MOD(CY$2,4)=0,MOD($A24,2)=0),"·",""),""))))</f>
        <v/>
      </c>
      <c r="CZ24" s="1">
        <f>IF($A24=0,INDEX(CHROME_CHAR,1,CZ$2+1),IF($A24=39,INDEX(CHROME_CHAR,2,CZ$2+1),IF(AND(CZ224&gt;=1,CZ224&lt;=6),INDEX(ATLAS_CHAR,(CZ224-1)*26+$A24-INDEX(WIN_Y,CZ224)+1,CZ$2-INDEX(WIN_X,CZ224)+1),IF(CZ224=0,IF(AND(MOD(CZ$2,4)=0,MOD($A24,2)=0),"·",""),""))))</f>
        <v/>
      </c>
      <c r="DA24" s="1">
        <f>IF($A24=0,INDEX(CHROME_CHAR,1,DA$2+1),IF($A24=39,INDEX(CHROME_CHAR,2,DA$2+1),IF(AND(DA224&gt;=1,DA224&lt;=6),INDEX(ATLAS_CHAR,(DA224-1)*26+$A24-INDEX(WIN_Y,DA224)+1,DA$2-INDEX(WIN_X,DA224)+1),IF(DA224=0,IF(AND(MOD(DA$2,4)=0,MOD($A24,2)=0),"·",""),""))))</f>
        <v/>
      </c>
      <c r="DB24" s="1">
        <f>IF($A24=0,INDEX(CHROME_CHAR,1,DB$2+1),IF($A24=39,INDEX(CHROME_CHAR,2,DB$2+1),IF(AND(DB224&gt;=1,DB224&lt;=6),INDEX(ATLAS_CHAR,(DB224-1)*26+$A24-INDEX(WIN_Y,DB224)+1,DB$2-INDEX(WIN_X,DB224)+1),IF(DB224=0,IF(AND(MOD(DB$2,4)=0,MOD($A24,2)=0),"·",""),""))))</f>
        <v/>
      </c>
      <c r="DC24" s="1">
        <f>IF($A24=0,INDEX(CHROME_CHAR,1,DC$2+1),IF($A24=39,INDEX(CHROME_CHAR,2,DC$2+1),IF(AND(DC224&gt;=1,DC224&lt;=6),INDEX(ATLAS_CHAR,(DC224-1)*26+$A24-INDEX(WIN_Y,DC224)+1,DC$2-INDEX(WIN_X,DC224)+1),IF(DC224=0,IF(AND(MOD(DC$2,4)=0,MOD($A24,2)=0),"·",""),""))))</f>
        <v/>
      </c>
      <c r="DD24" s="1">
        <f>IF($A24=0,INDEX(CHROME_CHAR,1,DD$2+1),IF($A24=39,INDEX(CHROME_CHAR,2,DD$2+1),IF(AND(DD224&gt;=1,DD224&lt;=6),INDEX(ATLAS_CHAR,(DD224-1)*26+$A24-INDEX(WIN_Y,DD224)+1,DD$2-INDEX(WIN_X,DD224)+1),IF(DD224=0,IF(AND(MOD(DD$2,4)=0,MOD($A24,2)=0),"·",""),""))))</f>
        <v/>
      </c>
      <c r="DE24" s="1">
        <f>IF($A24=0,INDEX(CHROME_CHAR,1,DE$2+1),IF($A24=39,INDEX(CHROME_CHAR,2,DE$2+1),IF(AND(DE224&gt;=1,DE224&lt;=6),INDEX(ATLAS_CHAR,(DE224-1)*26+$A24-INDEX(WIN_Y,DE224)+1,DE$2-INDEX(WIN_X,DE224)+1),IF(DE224=0,IF(AND(MOD(DE$2,4)=0,MOD($A24,2)=0),"·",""),""))))</f>
        <v/>
      </c>
      <c r="DF24" s="1">
        <f>IF($A24=0,INDEX(CHROME_CHAR,1,DF$2+1),IF($A24=39,INDEX(CHROME_CHAR,2,DF$2+1),IF(AND(DF224&gt;=1,DF224&lt;=6),INDEX(ATLAS_CHAR,(DF224-1)*26+$A24-INDEX(WIN_Y,DF224)+1,DF$2-INDEX(WIN_X,DF224)+1),IF(DF224=0,IF(AND(MOD(DF$2,4)=0,MOD($A24,2)=0),"·",""),""))))</f>
        <v/>
      </c>
      <c r="DG24" s="1">
        <f>IF($A24=0,INDEX(CHROME_CHAR,1,DG$2+1),IF($A24=39,INDEX(CHROME_CHAR,2,DG$2+1),IF(AND(DG224&gt;=1,DG224&lt;=6),INDEX(ATLAS_CHAR,(DG224-1)*26+$A24-INDEX(WIN_Y,DG224)+1,DG$2-INDEX(WIN_X,DG224)+1),IF(DG224=0,IF(AND(MOD(DG$2,4)=0,MOD($A24,2)=0),"·",""),""))))</f>
        <v/>
      </c>
      <c r="DH24" s="1">
        <f>IF($A24=0,INDEX(CHROME_CHAR,1,DH$2+1),IF($A24=39,INDEX(CHROME_CHAR,2,DH$2+1),IF(AND(DH224&gt;=1,DH224&lt;=6),INDEX(ATLAS_CHAR,(DH224-1)*26+$A24-INDEX(WIN_Y,DH224)+1,DH$2-INDEX(WIN_X,DH224)+1),IF(DH224=0,IF(AND(MOD(DH$2,4)=0,MOD($A24,2)=0),"·",""),""))))</f>
        <v/>
      </c>
      <c r="DI24" s="1">
        <f>IF($A24=0,INDEX(CHROME_CHAR,1,DI$2+1),IF($A24=39,INDEX(CHROME_CHAR,2,DI$2+1),IF(AND(DI224&gt;=1,DI224&lt;=6),INDEX(ATLAS_CHAR,(DI224-1)*26+$A24-INDEX(WIN_Y,DI224)+1,DI$2-INDEX(WIN_X,DI224)+1),IF(DI224=0,IF(AND(MOD(DI$2,4)=0,MOD($A24,2)=0),"·",""),""))))</f>
        <v/>
      </c>
      <c r="DJ24" s="1">
        <f>IF($A24=0,INDEX(CHROME_CHAR,1,DJ$2+1),IF($A24=39,INDEX(CHROME_CHAR,2,DJ$2+1),IF(AND(DJ224&gt;=1,DJ224&lt;=6),INDEX(ATLAS_CHAR,(DJ224-1)*26+$A24-INDEX(WIN_Y,DJ224)+1,DJ$2-INDEX(WIN_X,DJ224)+1),IF(DJ224=0,IF(AND(MOD(DJ$2,4)=0,MOD($A24,2)=0),"·",""),""))))</f>
        <v/>
      </c>
      <c r="DK24" s="1">
        <f>IF($A24=0,INDEX(CHROME_CHAR,1,DK$2+1),IF($A24=39,INDEX(CHROME_CHAR,2,DK$2+1),IF(AND(DK224&gt;=1,DK224&lt;=6),INDEX(ATLAS_CHAR,(DK224-1)*26+$A24-INDEX(WIN_Y,DK224)+1,DK$2-INDEX(WIN_X,DK224)+1),IF(DK224=0,IF(AND(MOD(DK$2,4)=0,MOD($A24,2)=0),"·",""),""))))</f>
        <v/>
      </c>
      <c r="DL24" s="1">
        <f>IF($A24=0,INDEX(CHROME_CHAR,1,DL$2+1),IF($A24=39,INDEX(CHROME_CHAR,2,DL$2+1),IF(AND(DL224&gt;=1,DL224&lt;=6),INDEX(ATLAS_CHAR,(DL224-1)*26+$A24-INDEX(WIN_Y,DL224)+1,DL$2-INDEX(WIN_X,DL224)+1),IF(DL224=0,IF(AND(MOD(DL$2,4)=0,MOD($A24,2)=0),"·",""),""))))</f>
        <v/>
      </c>
      <c r="DM24" s="1">
        <f>IF($A24=0,INDEX(CHROME_CHAR,1,DM$2+1),IF($A24=39,INDEX(CHROME_CHAR,2,DM$2+1),IF(AND(DM224&gt;=1,DM224&lt;=6),INDEX(ATLAS_CHAR,(DM224-1)*26+$A24-INDEX(WIN_Y,DM224)+1,DM$2-INDEX(WIN_X,DM224)+1),IF(DM224=0,IF(AND(MOD(DM$2,4)=0,MOD($A24,2)=0),"·",""),""))))</f>
        <v/>
      </c>
      <c r="DN24" s="1">
        <f>IF($A24=0,INDEX(CHROME_CHAR,1,DN$2+1),IF($A24=39,INDEX(CHROME_CHAR,2,DN$2+1),IF(AND(DN224&gt;=1,DN224&lt;=6),INDEX(ATLAS_CHAR,(DN224-1)*26+$A24-INDEX(WIN_Y,DN224)+1,DN$2-INDEX(WIN_X,DN224)+1),IF(DN224=0,IF(AND(MOD(DN$2,4)=0,MOD($A24,2)=0),"·",""),""))))</f>
        <v/>
      </c>
      <c r="DO24" s="1">
        <f>IF($A24=0,INDEX(CHROME_CHAR,1,DO$2+1),IF($A24=39,INDEX(CHROME_CHAR,2,DO$2+1),IF(AND(DO224&gt;=1,DO224&lt;=6),INDEX(ATLAS_CHAR,(DO224-1)*26+$A24-INDEX(WIN_Y,DO224)+1,DO$2-INDEX(WIN_X,DO224)+1),IF(DO224=0,IF(AND(MOD(DO$2,4)=0,MOD($A24,2)=0),"·",""),""))))</f>
        <v/>
      </c>
    </row>
    <row r="25" ht="12.75" customHeight="1">
      <c r="A25" t="n">
        <v>22</v>
      </c>
      <c r="B25" s="1">
        <f>IF($A25=0,INDEX(CHROME_CHAR,1,B$2+1),IF($A25=39,INDEX(CHROME_CHAR,2,B$2+1),IF(AND(B225&gt;=1,B225&lt;=6),INDEX(ATLAS_CHAR,(B225-1)*26+$A25-INDEX(WIN_Y,B225)+1,B$2-INDEX(WIN_X,B225)+1),IF(B225=0,IF(AND(MOD(B$2,4)=0,MOD($A25,2)=0),"·",""),""))))</f>
        <v/>
      </c>
      <c r="C25" s="1">
        <f>IF($A25=0,INDEX(CHROME_CHAR,1,C$2+1),IF($A25=39,INDEX(CHROME_CHAR,2,C$2+1),IF(AND(C225&gt;=1,C225&lt;=6),INDEX(ATLAS_CHAR,(C225-1)*26+$A25-INDEX(WIN_Y,C225)+1,C$2-INDEX(WIN_X,C225)+1),IF(C225=0,IF(AND(MOD(C$2,4)=0,MOD($A25,2)=0),"·",""),""))))</f>
        <v/>
      </c>
      <c r="D25" s="1">
        <f>IF($A25=0,INDEX(CHROME_CHAR,1,D$2+1),IF($A25=39,INDEX(CHROME_CHAR,2,D$2+1),IF(AND(D225&gt;=1,D225&lt;=6),INDEX(ATLAS_CHAR,(D225-1)*26+$A25-INDEX(WIN_Y,D225)+1,D$2-INDEX(WIN_X,D225)+1),IF(D225=0,IF(AND(MOD(D$2,4)=0,MOD($A25,2)=0),"·",""),""))))</f>
        <v/>
      </c>
      <c r="E25" s="1">
        <f>IF($A25=0,INDEX(CHROME_CHAR,1,E$2+1),IF($A25=39,INDEX(CHROME_CHAR,2,E$2+1),IF(AND(E225&gt;=1,E225&lt;=6),INDEX(ATLAS_CHAR,(E225-1)*26+$A25-INDEX(WIN_Y,E225)+1,E$2-INDEX(WIN_X,E225)+1),IF(E225=0,IF(AND(MOD(E$2,4)=0,MOD($A25,2)=0),"·",""),""))))</f>
        <v/>
      </c>
      <c r="F25" s="1">
        <f>IF($A25=0,INDEX(CHROME_CHAR,1,F$2+1),IF($A25=39,INDEX(CHROME_CHAR,2,F$2+1),IF(AND(F225&gt;=1,F225&lt;=6),INDEX(ATLAS_CHAR,(F225-1)*26+$A25-INDEX(WIN_Y,F225)+1,F$2-INDEX(WIN_X,F225)+1),IF(F225=0,IF(AND(MOD(F$2,4)=0,MOD($A25,2)=0),"·",""),""))))</f>
        <v/>
      </c>
      <c r="G25" s="1">
        <f>IF($A25=0,INDEX(CHROME_CHAR,1,G$2+1),IF($A25=39,INDEX(CHROME_CHAR,2,G$2+1),IF(AND(G225&gt;=1,G225&lt;=6),INDEX(ATLAS_CHAR,(G225-1)*26+$A25-INDEX(WIN_Y,G225)+1,G$2-INDEX(WIN_X,G225)+1),IF(G225=0,IF(AND(MOD(G$2,4)=0,MOD($A25,2)=0),"·",""),""))))</f>
        <v/>
      </c>
      <c r="H25" s="1">
        <f>IF($A25=0,INDEX(CHROME_CHAR,1,H$2+1),IF($A25=39,INDEX(CHROME_CHAR,2,H$2+1),IF(AND(H225&gt;=1,H225&lt;=6),INDEX(ATLAS_CHAR,(H225-1)*26+$A25-INDEX(WIN_Y,H225)+1,H$2-INDEX(WIN_X,H225)+1),IF(H225=0,IF(AND(MOD(H$2,4)=0,MOD($A25,2)=0),"·",""),""))))</f>
        <v/>
      </c>
      <c r="I25" s="1">
        <f>IF($A25=0,INDEX(CHROME_CHAR,1,I$2+1),IF($A25=39,INDEX(CHROME_CHAR,2,I$2+1),IF(AND(I225&gt;=1,I225&lt;=6),INDEX(ATLAS_CHAR,(I225-1)*26+$A25-INDEX(WIN_Y,I225)+1,I$2-INDEX(WIN_X,I225)+1),IF(I225=0,IF(AND(MOD(I$2,4)=0,MOD($A25,2)=0),"·",""),""))))</f>
        <v/>
      </c>
      <c r="J25" s="1">
        <f>IF($A25=0,INDEX(CHROME_CHAR,1,J$2+1),IF($A25=39,INDEX(CHROME_CHAR,2,J$2+1),IF(AND(J225&gt;=1,J225&lt;=6),INDEX(ATLAS_CHAR,(J225-1)*26+$A25-INDEX(WIN_Y,J225)+1,J$2-INDEX(WIN_X,J225)+1),IF(J225=0,IF(AND(MOD(J$2,4)=0,MOD($A25,2)=0),"·",""),""))))</f>
        <v/>
      </c>
      <c r="K25" s="1">
        <f>IF($A25=0,INDEX(CHROME_CHAR,1,K$2+1),IF($A25=39,INDEX(CHROME_CHAR,2,K$2+1),IF(AND(K225&gt;=1,K225&lt;=6),INDEX(ATLAS_CHAR,(K225-1)*26+$A25-INDEX(WIN_Y,K225)+1,K$2-INDEX(WIN_X,K225)+1),IF(K225=0,IF(AND(MOD(K$2,4)=0,MOD($A25,2)=0),"·",""),""))))</f>
        <v/>
      </c>
      <c r="L25" s="1">
        <f>IF($A25=0,INDEX(CHROME_CHAR,1,L$2+1),IF($A25=39,INDEX(CHROME_CHAR,2,L$2+1),IF(AND(L225&gt;=1,L225&lt;=6),INDEX(ATLAS_CHAR,(L225-1)*26+$A25-INDEX(WIN_Y,L225)+1,L$2-INDEX(WIN_X,L225)+1),IF(L225=0,IF(AND(MOD(L$2,4)=0,MOD($A25,2)=0),"·",""),""))))</f>
        <v/>
      </c>
      <c r="M25" s="1">
        <f>IF($A25=0,INDEX(CHROME_CHAR,1,M$2+1),IF($A25=39,INDEX(CHROME_CHAR,2,M$2+1),IF(AND(M225&gt;=1,M225&lt;=6),INDEX(ATLAS_CHAR,(M225-1)*26+$A25-INDEX(WIN_Y,M225)+1,M$2-INDEX(WIN_X,M225)+1),IF(M225=0,IF(AND(MOD(M$2,4)=0,MOD($A25,2)=0),"·",""),""))))</f>
        <v/>
      </c>
      <c r="N25" s="1">
        <f>IF($A25=0,INDEX(CHROME_CHAR,1,N$2+1),IF($A25=39,INDEX(CHROME_CHAR,2,N$2+1),IF(AND(N225&gt;=1,N225&lt;=6),INDEX(ATLAS_CHAR,(N225-1)*26+$A25-INDEX(WIN_Y,N225)+1,N$2-INDEX(WIN_X,N225)+1),IF(N225=0,IF(AND(MOD(N$2,4)=0,MOD($A25,2)=0),"·",""),""))))</f>
        <v/>
      </c>
      <c r="O25" s="1">
        <f>IF($A25=0,INDEX(CHROME_CHAR,1,O$2+1),IF($A25=39,INDEX(CHROME_CHAR,2,O$2+1),IF(AND(O225&gt;=1,O225&lt;=6),INDEX(ATLAS_CHAR,(O225-1)*26+$A25-INDEX(WIN_Y,O225)+1,O$2-INDEX(WIN_X,O225)+1),IF(O225=0,IF(AND(MOD(O$2,4)=0,MOD($A25,2)=0),"·",""),""))))</f>
        <v/>
      </c>
      <c r="P25" s="1">
        <f>IF($A25=0,INDEX(CHROME_CHAR,1,P$2+1),IF($A25=39,INDEX(CHROME_CHAR,2,P$2+1),IF(AND(P225&gt;=1,P225&lt;=6),INDEX(ATLAS_CHAR,(P225-1)*26+$A25-INDEX(WIN_Y,P225)+1,P$2-INDEX(WIN_X,P225)+1),IF(P225=0,IF(AND(MOD(P$2,4)=0,MOD($A25,2)=0),"·",""),""))))</f>
        <v/>
      </c>
      <c r="Q25" s="1">
        <f>IF($A25=0,INDEX(CHROME_CHAR,1,Q$2+1),IF($A25=39,INDEX(CHROME_CHAR,2,Q$2+1),IF(AND(Q225&gt;=1,Q225&lt;=6),INDEX(ATLAS_CHAR,(Q225-1)*26+$A25-INDEX(WIN_Y,Q225)+1,Q$2-INDEX(WIN_X,Q225)+1),IF(Q225=0,IF(AND(MOD(Q$2,4)=0,MOD($A25,2)=0),"·",""),""))))</f>
        <v/>
      </c>
      <c r="R25" s="1">
        <f>IF($A25=0,INDEX(CHROME_CHAR,1,R$2+1),IF($A25=39,INDEX(CHROME_CHAR,2,R$2+1),IF(AND(R225&gt;=1,R225&lt;=6),INDEX(ATLAS_CHAR,(R225-1)*26+$A25-INDEX(WIN_Y,R225)+1,R$2-INDEX(WIN_X,R225)+1),IF(R225=0,IF(AND(MOD(R$2,4)=0,MOD($A25,2)=0),"·",""),""))))</f>
        <v/>
      </c>
      <c r="S25" s="1">
        <f>IF($A25=0,INDEX(CHROME_CHAR,1,S$2+1),IF($A25=39,INDEX(CHROME_CHAR,2,S$2+1),IF(AND(S225&gt;=1,S225&lt;=6),INDEX(ATLAS_CHAR,(S225-1)*26+$A25-INDEX(WIN_Y,S225)+1,S$2-INDEX(WIN_X,S225)+1),IF(S225=0,IF(AND(MOD(S$2,4)=0,MOD($A25,2)=0),"·",""),""))))</f>
        <v/>
      </c>
      <c r="T25" s="1">
        <f>IF($A25=0,INDEX(CHROME_CHAR,1,T$2+1),IF($A25=39,INDEX(CHROME_CHAR,2,T$2+1),IF(AND(T225&gt;=1,T225&lt;=6),INDEX(ATLAS_CHAR,(T225-1)*26+$A25-INDEX(WIN_Y,T225)+1,T$2-INDEX(WIN_X,T225)+1),IF(T225=0,IF(AND(MOD(T$2,4)=0,MOD($A25,2)=0),"·",""),""))))</f>
        <v/>
      </c>
      <c r="U25" s="1">
        <f>IF($A25=0,INDEX(CHROME_CHAR,1,U$2+1),IF($A25=39,INDEX(CHROME_CHAR,2,U$2+1),IF(AND(U225&gt;=1,U225&lt;=6),INDEX(ATLAS_CHAR,(U225-1)*26+$A25-INDEX(WIN_Y,U225)+1,U$2-INDEX(WIN_X,U225)+1),IF(U225=0,IF(AND(MOD(U$2,4)=0,MOD($A25,2)=0),"·",""),""))))</f>
        <v/>
      </c>
      <c r="V25" s="1">
        <f>IF($A25=0,INDEX(CHROME_CHAR,1,V$2+1),IF($A25=39,INDEX(CHROME_CHAR,2,V$2+1),IF(AND(V225&gt;=1,V225&lt;=6),INDEX(ATLAS_CHAR,(V225-1)*26+$A25-INDEX(WIN_Y,V225)+1,V$2-INDEX(WIN_X,V225)+1),IF(V225=0,IF(AND(MOD(V$2,4)=0,MOD($A25,2)=0),"·",""),""))))</f>
        <v/>
      </c>
      <c r="W25" s="1">
        <f>IF($A25=0,INDEX(CHROME_CHAR,1,W$2+1),IF($A25=39,INDEX(CHROME_CHAR,2,W$2+1),IF(AND(W225&gt;=1,W225&lt;=6),INDEX(ATLAS_CHAR,(W225-1)*26+$A25-INDEX(WIN_Y,W225)+1,W$2-INDEX(WIN_X,W225)+1),IF(W225=0,IF(AND(MOD(W$2,4)=0,MOD($A25,2)=0),"·",""),""))))</f>
        <v/>
      </c>
      <c r="X25" s="1">
        <f>IF($A25=0,INDEX(CHROME_CHAR,1,X$2+1),IF($A25=39,INDEX(CHROME_CHAR,2,X$2+1),IF(AND(X225&gt;=1,X225&lt;=6),INDEX(ATLAS_CHAR,(X225-1)*26+$A25-INDEX(WIN_Y,X225)+1,X$2-INDEX(WIN_X,X225)+1),IF(X225=0,IF(AND(MOD(X$2,4)=0,MOD($A25,2)=0),"·",""),""))))</f>
        <v/>
      </c>
      <c r="Y25" s="1">
        <f>IF($A25=0,INDEX(CHROME_CHAR,1,Y$2+1),IF($A25=39,INDEX(CHROME_CHAR,2,Y$2+1),IF(AND(Y225&gt;=1,Y225&lt;=6),INDEX(ATLAS_CHAR,(Y225-1)*26+$A25-INDEX(WIN_Y,Y225)+1,Y$2-INDEX(WIN_X,Y225)+1),IF(Y225=0,IF(AND(MOD(Y$2,4)=0,MOD($A25,2)=0),"·",""),""))))</f>
        <v/>
      </c>
      <c r="Z25" s="1">
        <f>IF($A25=0,INDEX(CHROME_CHAR,1,Z$2+1),IF($A25=39,INDEX(CHROME_CHAR,2,Z$2+1),IF(AND(Z225&gt;=1,Z225&lt;=6),INDEX(ATLAS_CHAR,(Z225-1)*26+$A25-INDEX(WIN_Y,Z225)+1,Z$2-INDEX(WIN_X,Z225)+1),IF(Z225=0,IF(AND(MOD(Z$2,4)=0,MOD($A25,2)=0),"·",""),""))))</f>
        <v/>
      </c>
      <c r="AA25" s="1">
        <f>IF($A25=0,INDEX(CHROME_CHAR,1,AA$2+1),IF($A25=39,INDEX(CHROME_CHAR,2,AA$2+1),IF(AND(AA225&gt;=1,AA225&lt;=6),INDEX(ATLAS_CHAR,(AA225-1)*26+$A25-INDEX(WIN_Y,AA225)+1,AA$2-INDEX(WIN_X,AA225)+1),IF(AA225=0,IF(AND(MOD(AA$2,4)=0,MOD($A25,2)=0),"·",""),""))))</f>
        <v/>
      </c>
      <c r="AB25" s="1">
        <f>IF($A25=0,INDEX(CHROME_CHAR,1,AB$2+1),IF($A25=39,INDEX(CHROME_CHAR,2,AB$2+1),IF(AND(AB225&gt;=1,AB225&lt;=6),INDEX(ATLAS_CHAR,(AB225-1)*26+$A25-INDEX(WIN_Y,AB225)+1,AB$2-INDEX(WIN_X,AB225)+1),IF(AB225=0,IF(AND(MOD(AB$2,4)=0,MOD($A25,2)=0),"·",""),""))))</f>
        <v/>
      </c>
      <c r="AC25" s="1">
        <f>IF($A25=0,INDEX(CHROME_CHAR,1,AC$2+1),IF($A25=39,INDEX(CHROME_CHAR,2,AC$2+1),IF(AND(AC225&gt;=1,AC225&lt;=6),INDEX(ATLAS_CHAR,(AC225-1)*26+$A25-INDEX(WIN_Y,AC225)+1,AC$2-INDEX(WIN_X,AC225)+1),IF(AC225=0,IF(AND(MOD(AC$2,4)=0,MOD($A25,2)=0),"·",""),""))))</f>
        <v/>
      </c>
      <c r="AD25" s="1">
        <f>IF($A25=0,INDEX(CHROME_CHAR,1,AD$2+1),IF($A25=39,INDEX(CHROME_CHAR,2,AD$2+1),IF(AND(AD225&gt;=1,AD225&lt;=6),INDEX(ATLAS_CHAR,(AD225-1)*26+$A25-INDEX(WIN_Y,AD225)+1,AD$2-INDEX(WIN_X,AD225)+1),IF(AD225=0,IF(AND(MOD(AD$2,4)=0,MOD($A25,2)=0),"·",""),""))))</f>
        <v/>
      </c>
      <c r="AE25" s="1">
        <f>IF($A25=0,INDEX(CHROME_CHAR,1,AE$2+1),IF($A25=39,INDEX(CHROME_CHAR,2,AE$2+1),IF(AND(AE225&gt;=1,AE225&lt;=6),INDEX(ATLAS_CHAR,(AE225-1)*26+$A25-INDEX(WIN_Y,AE225)+1,AE$2-INDEX(WIN_X,AE225)+1),IF(AE225=0,IF(AND(MOD(AE$2,4)=0,MOD($A25,2)=0),"·",""),""))))</f>
        <v/>
      </c>
      <c r="AF25" s="1">
        <f>IF($A25=0,INDEX(CHROME_CHAR,1,AF$2+1),IF($A25=39,INDEX(CHROME_CHAR,2,AF$2+1),IF(AND(AF225&gt;=1,AF225&lt;=6),INDEX(ATLAS_CHAR,(AF225-1)*26+$A25-INDEX(WIN_Y,AF225)+1,AF$2-INDEX(WIN_X,AF225)+1),IF(AF225=0,IF(AND(MOD(AF$2,4)=0,MOD($A25,2)=0),"·",""),""))))</f>
        <v/>
      </c>
      <c r="AG25" s="1">
        <f>IF($A25=0,INDEX(CHROME_CHAR,1,AG$2+1),IF($A25=39,INDEX(CHROME_CHAR,2,AG$2+1),IF(AND(AG225&gt;=1,AG225&lt;=6),INDEX(ATLAS_CHAR,(AG225-1)*26+$A25-INDEX(WIN_Y,AG225)+1,AG$2-INDEX(WIN_X,AG225)+1),IF(AG225=0,IF(AND(MOD(AG$2,4)=0,MOD($A25,2)=0),"·",""),""))))</f>
        <v/>
      </c>
      <c r="AH25" s="1">
        <f>IF($A25=0,INDEX(CHROME_CHAR,1,AH$2+1),IF($A25=39,INDEX(CHROME_CHAR,2,AH$2+1),IF(AND(AH225&gt;=1,AH225&lt;=6),INDEX(ATLAS_CHAR,(AH225-1)*26+$A25-INDEX(WIN_Y,AH225)+1,AH$2-INDEX(WIN_X,AH225)+1),IF(AH225=0,IF(AND(MOD(AH$2,4)=0,MOD($A25,2)=0),"·",""),""))))</f>
        <v/>
      </c>
      <c r="AI25" s="1">
        <f>IF($A25=0,INDEX(CHROME_CHAR,1,AI$2+1),IF($A25=39,INDEX(CHROME_CHAR,2,AI$2+1),IF(AND(AI225&gt;=1,AI225&lt;=6),INDEX(ATLAS_CHAR,(AI225-1)*26+$A25-INDEX(WIN_Y,AI225)+1,AI$2-INDEX(WIN_X,AI225)+1),IF(AI225=0,IF(AND(MOD(AI$2,4)=0,MOD($A25,2)=0),"·",""),""))))</f>
        <v/>
      </c>
      <c r="AJ25" s="1">
        <f>IF($A25=0,INDEX(CHROME_CHAR,1,AJ$2+1),IF($A25=39,INDEX(CHROME_CHAR,2,AJ$2+1),IF(AND(AJ225&gt;=1,AJ225&lt;=6),INDEX(ATLAS_CHAR,(AJ225-1)*26+$A25-INDEX(WIN_Y,AJ225)+1,AJ$2-INDEX(WIN_X,AJ225)+1),IF(AJ225=0,IF(AND(MOD(AJ$2,4)=0,MOD($A25,2)=0),"·",""),""))))</f>
        <v/>
      </c>
      <c r="AK25" s="1">
        <f>IF($A25=0,INDEX(CHROME_CHAR,1,AK$2+1),IF($A25=39,INDEX(CHROME_CHAR,2,AK$2+1),IF(AND(AK225&gt;=1,AK225&lt;=6),INDEX(ATLAS_CHAR,(AK225-1)*26+$A25-INDEX(WIN_Y,AK225)+1,AK$2-INDEX(WIN_X,AK225)+1),IF(AK225=0,IF(AND(MOD(AK$2,4)=0,MOD($A25,2)=0),"·",""),""))))</f>
        <v/>
      </c>
      <c r="AL25" s="1">
        <f>IF($A25=0,INDEX(CHROME_CHAR,1,AL$2+1),IF($A25=39,INDEX(CHROME_CHAR,2,AL$2+1),IF(AND(AL225&gt;=1,AL225&lt;=6),INDEX(ATLAS_CHAR,(AL225-1)*26+$A25-INDEX(WIN_Y,AL225)+1,AL$2-INDEX(WIN_X,AL225)+1),IF(AL225=0,IF(AND(MOD(AL$2,4)=0,MOD($A25,2)=0),"·",""),""))))</f>
        <v/>
      </c>
      <c r="AM25" s="1">
        <f>IF($A25=0,INDEX(CHROME_CHAR,1,AM$2+1),IF($A25=39,INDEX(CHROME_CHAR,2,AM$2+1),IF(AND(AM225&gt;=1,AM225&lt;=6),INDEX(ATLAS_CHAR,(AM225-1)*26+$A25-INDEX(WIN_Y,AM225)+1,AM$2-INDEX(WIN_X,AM225)+1),IF(AM225=0,IF(AND(MOD(AM$2,4)=0,MOD($A25,2)=0),"·",""),""))))</f>
        <v/>
      </c>
      <c r="AN25" s="1">
        <f>IF($A25=0,INDEX(CHROME_CHAR,1,AN$2+1),IF($A25=39,INDEX(CHROME_CHAR,2,AN$2+1),IF(AND(AN225&gt;=1,AN225&lt;=6),INDEX(ATLAS_CHAR,(AN225-1)*26+$A25-INDEX(WIN_Y,AN225)+1,AN$2-INDEX(WIN_X,AN225)+1),IF(AN225=0,IF(AND(MOD(AN$2,4)=0,MOD($A25,2)=0),"·",""),""))))</f>
        <v/>
      </c>
      <c r="AO25" s="1">
        <f>IF($A25=0,INDEX(CHROME_CHAR,1,AO$2+1),IF($A25=39,INDEX(CHROME_CHAR,2,AO$2+1),IF(AND(AO225&gt;=1,AO225&lt;=6),INDEX(ATLAS_CHAR,(AO225-1)*26+$A25-INDEX(WIN_Y,AO225)+1,AO$2-INDEX(WIN_X,AO225)+1),IF(AO225=0,IF(AND(MOD(AO$2,4)=0,MOD($A25,2)=0),"·",""),""))))</f>
        <v/>
      </c>
      <c r="AP25" s="1">
        <f>IF($A25=0,INDEX(CHROME_CHAR,1,AP$2+1),IF($A25=39,INDEX(CHROME_CHAR,2,AP$2+1),IF(AND(AP225&gt;=1,AP225&lt;=6),INDEX(ATLAS_CHAR,(AP225-1)*26+$A25-INDEX(WIN_Y,AP225)+1,AP$2-INDEX(WIN_X,AP225)+1),IF(AP225=0,IF(AND(MOD(AP$2,4)=0,MOD($A25,2)=0),"·",""),""))))</f>
        <v/>
      </c>
      <c r="AQ25" s="1">
        <f>IF($A25=0,INDEX(CHROME_CHAR,1,AQ$2+1),IF($A25=39,INDEX(CHROME_CHAR,2,AQ$2+1),IF(AND(AQ225&gt;=1,AQ225&lt;=6),INDEX(ATLAS_CHAR,(AQ225-1)*26+$A25-INDEX(WIN_Y,AQ225)+1,AQ$2-INDEX(WIN_X,AQ225)+1),IF(AQ225=0,IF(AND(MOD(AQ$2,4)=0,MOD($A25,2)=0),"·",""),""))))</f>
        <v/>
      </c>
      <c r="AR25" s="1">
        <f>IF($A25=0,INDEX(CHROME_CHAR,1,AR$2+1),IF($A25=39,INDEX(CHROME_CHAR,2,AR$2+1),IF(AND(AR225&gt;=1,AR225&lt;=6),INDEX(ATLAS_CHAR,(AR225-1)*26+$A25-INDEX(WIN_Y,AR225)+1,AR$2-INDEX(WIN_X,AR225)+1),IF(AR225=0,IF(AND(MOD(AR$2,4)=0,MOD($A25,2)=0),"·",""),""))))</f>
        <v/>
      </c>
      <c r="AS25" s="1">
        <f>IF($A25=0,INDEX(CHROME_CHAR,1,AS$2+1),IF($A25=39,INDEX(CHROME_CHAR,2,AS$2+1),IF(AND(AS225&gt;=1,AS225&lt;=6),INDEX(ATLAS_CHAR,(AS225-1)*26+$A25-INDEX(WIN_Y,AS225)+1,AS$2-INDEX(WIN_X,AS225)+1),IF(AS225=0,IF(AND(MOD(AS$2,4)=0,MOD($A25,2)=0),"·",""),""))))</f>
        <v/>
      </c>
      <c r="AT25" s="1">
        <f>IF($A25=0,INDEX(CHROME_CHAR,1,AT$2+1),IF($A25=39,INDEX(CHROME_CHAR,2,AT$2+1),IF(AND(AT225&gt;=1,AT225&lt;=6),INDEX(ATLAS_CHAR,(AT225-1)*26+$A25-INDEX(WIN_Y,AT225)+1,AT$2-INDEX(WIN_X,AT225)+1),IF(AT225=0,IF(AND(MOD(AT$2,4)=0,MOD($A25,2)=0),"·",""),""))))</f>
        <v/>
      </c>
      <c r="AU25" s="1">
        <f>IF($A25=0,INDEX(CHROME_CHAR,1,AU$2+1),IF($A25=39,INDEX(CHROME_CHAR,2,AU$2+1),IF(AND(AU225&gt;=1,AU225&lt;=6),INDEX(ATLAS_CHAR,(AU225-1)*26+$A25-INDEX(WIN_Y,AU225)+1,AU$2-INDEX(WIN_X,AU225)+1),IF(AU225=0,IF(AND(MOD(AU$2,4)=0,MOD($A25,2)=0),"·",""),""))))</f>
        <v/>
      </c>
      <c r="AV25" s="1">
        <f>IF($A25=0,INDEX(CHROME_CHAR,1,AV$2+1),IF($A25=39,INDEX(CHROME_CHAR,2,AV$2+1),IF(AND(AV225&gt;=1,AV225&lt;=6),INDEX(ATLAS_CHAR,(AV225-1)*26+$A25-INDEX(WIN_Y,AV225)+1,AV$2-INDEX(WIN_X,AV225)+1),IF(AV225=0,IF(AND(MOD(AV$2,4)=0,MOD($A25,2)=0),"·",""),""))))</f>
        <v/>
      </c>
      <c r="AW25" s="1">
        <f>IF($A25=0,INDEX(CHROME_CHAR,1,AW$2+1),IF($A25=39,INDEX(CHROME_CHAR,2,AW$2+1),IF(AND(AW225&gt;=1,AW225&lt;=6),INDEX(ATLAS_CHAR,(AW225-1)*26+$A25-INDEX(WIN_Y,AW225)+1,AW$2-INDEX(WIN_X,AW225)+1),IF(AW225=0,IF(AND(MOD(AW$2,4)=0,MOD($A25,2)=0),"·",""),""))))</f>
        <v/>
      </c>
      <c r="AX25" s="1">
        <f>IF($A25=0,INDEX(CHROME_CHAR,1,AX$2+1),IF($A25=39,INDEX(CHROME_CHAR,2,AX$2+1),IF(AND(AX225&gt;=1,AX225&lt;=6),INDEX(ATLAS_CHAR,(AX225-1)*26+$A25-INDEX(WIN_Y,AX225)+1,AX$2-INDEX(WIN_X,AX225)+1),IF(AX225=0,IF(AND(MOD(AX$2,4)=0,MOD($A25,2)=0),"·",""),""))))</f>
        <v/>
      </c>
      <c r="AY25" s="1">
        <f>IF($A25=0,INDEX(CHROME_CHAR,1,AY$2+1),IF($A25=39,INDEX(CHROME_CHAR,2,AY$2+1),IF(AND(AY225&gt;=1,AY225&lt;=6),INDEX(ATLAS_CHAR,(AY225-1)*26+$A25-INDEX(WIN_Y,AY225)+1,AY$2-INDEX(WIN_X,AY225)+1),IF(AY225=0,IF(AND(MOD(AY$2,4)=0,MOD($A25,2)=0),"·",""),""))))</f>
        <v/>
      </c>
      <c r="AZ25" s="1">
        <f>IF($A25=0,INDEX(CHROME_CHAR,1,AZ$2+1),IF($A25=39,INDEX(CHROME_CHAR,2,AZ$2+1),IF(AND(AZ225&gt;=1,AZ225&lt;=6),INDEX(ATLAS_CHAR,(AZ225-1)*26+$A25-INDEX(WIN_Y,AZ225)+1,AZ$2-INDEX(WIN_X,AZ225)+1),IF(AZ225=0,IF(AND(MOD(AZ$2,4)=0,MOD($A25,2)=0),"·",""),""))))</f>
        <v/>
      </c>
      <c r="BA25" s="1">
        <f>IF($A25=0,INDEX(CHROME_CHAR,1,BA$2+1),IF($A25=39,INDEX(CHROME_CHAR,2,BA$2+1),IF(AND(BA225&gt;=1,BA225&lt;=6),INDEX(ATLAS_CHAR,(BA225-1)*26+$A25-INDEX(WIN_Y,BA225)+1,BA$2-INDEX(WIN_X,BA225)+1),IF(BA225=0,IF(AND(MOD(BA$2,4)=0,MOD($A25,2)=0),"·",""),""))))</f>
        <v/>
      </c>
      <c r="BB25" s="1">
        <f>IF($A25=0,INDEX(CHROME_CHAR,1,BB$2+1),IF($A25=39,INDEX(CHROME_CHAR,2,BB$2+1),IF(AND(BB225&gt;=1,BB225&lt;=6),INDEX(ATLAS_CHAR,(BB225-1)*26+$A25-INDEX(WIN_Y,BB225)+1,BB$2-INDEX(WIN_X,BB225)+1),IF(BB225=0,IF(AND(MOD(BB$2,4)=0,MOD($A25,2)=0),"·",""),""))))</f>
        <v/>
      </c>
      <c r="BC25" s="1">
        <f>IF($A25=0,INDEX(CHROME_CHAR,1,BC$2+1),IF($A25=39,INDEX(CHROME_CHAR,2,BC$2+1),IF(AND(BC225&gt;=1,BC225&lt;=6),INDEX(ATLAS_CHAR,(BC225-1)*26+$A25-INDEX(WIN_Y,BC225)+1,BC$2-INDEX(WIN_X,BC225)+1),IF(BC225=0,IF(AND(MOD(BC$2,4)=0,MOD($A25,2)=0),"·",""),""))))</f>
        <v/>
      </c>
      <c r="BD25" s="1">
        <f>IF($A25=0,INDEX(CHROME_CHAR,1,BD$2+1),IF($A25=39,INDEX(CHROME_CHAR,2,BD$2+1),IF(AND(BD225&gt;=1,BD225&lt;=6),INDEX(ATLAS_CHAR,(BD225-1)*26+$A25-INDEX(WIN_Y,BD225)+1,BD$2-INDEX(WIN_X,BD225)+1),IF(BD225=0,IF(AND(MOD(BD$2,4)=0,MOD($A25,2)=0),"·",""),""))))</f>
        <v/>
      </c>
      <c r="BE25" s="1">
        <f>IF($A25=0,INDEX(CHROME_CHAR,1,BE$2+1),IF($A25=39,INDEX(CHROME_CHAR,2,BE$2+1),IF(AND(BE225&gt;=1,BE225&lt;=6),INDEX(ATLAS_CHAR,(BE225-1)*26+$A25-INDEX(WIN_Y,BE225)+1,BE$2-INDEX(WIN_X,BE225)+1),IF(BE225=0,IF(AND(MOD(BE$2,4)=0,MOD($A25,2)=0),"·",""),""))))</f>
        <v/>
      </c>
      <c r="BF25" s="1">
        <f>IF($A25=0,INDEX(CHROME_CHAR,1,BF$2+1),IF($A25=39,INDEX(CHROME_CHAR,2,BF$2+1),IF(AND(BF225&gt;=1,BF225&lt;=6),INDEX(ATLAS_CHAR,(BF225-1)*26+$A25-INDEX(WIN_Y,BF225)+1,BF$2-INDEX(WIN_X,BF225)+1),IF(BF225=0,IF(AND(MOD(BF$2,4)=0,MOD($A25,2)=0),"·",""),""))))</f>
        <v/>
      </c>
      <c r="BG25" s="1">
        <f>IF($A25=0,INDEX(CHROME_CHAR,1,BG$2+1),IF($A25=39,INDEX(CHROME_CHAR,2,BG$2+1),IF(AND(BG225&gt;=1,BG225&lt;=6),INDEX(ATLAS_CHAR,(BG225-1)*26+$A25-INDEX(WIN_Y,BG225)+1,BG$2-INDEX(WIN_X,BG225)+1),IF(BG225=0,IF(AND(MOD(BG$2,4)=0,MOD($A25,2)=0),"·",""),""))))</f>
        <v/>
      </c>
      <c r="BH25" s="1">
        <f>IF($A25=0,INDEX(CHROME_CHAR,1,BH$2+1),IF($A25=39,INDEX(CHROME_CHAR,2,BH$2+1),IF(AND(BH225&gt;=1,BH225&lt;=6),INDEX(ATLAS_CHAR,(BH225-1)*26+$A25-INDEX(WIN_Y,BH225)+1,BH$2-INDEX(WIN_X,BH225)+1),IF(BH225=0,IF(AND(MOD(BH$2,4)=0,MOD($A25,2)=0),"·",""),""))))</f>
        <v/>
      </c>
      <c r="BI25" s="1">
        <f>IF($A25=0,INDEX(CHROME_CHAR,1,BI$2+1),IF($A25=39,INDEX(CHROME_CHAR,2,BI$2+1),IF(AND(BI225&gt;=1,BI225&lt;=6),INDEX(ATLAS_CHAR,(BI225-1)*26+$A25-INDEX(WIN_Y,BI225)+1,BI$2-INDEX(WIN_X,BI225)+1),IF(BI225=0,IF(AND(MOD(BI$2,4)=0,MOD($A25,2)=0),"·",""),""))))</f>
        <v/>
      </c>
      <c r="BJ25" s="1">
        <f>IF($A25=0,INDEX(CHROME_CHAR,1,BJ$2+1),IF($A25=39,INDEX(CHROME_CHAR,2,BJ$2+1),IF(AND(BJ225&gt;=1,BJ225&lt;=6),INDEX(ATLAS_CHAR,(BJ225-1)*26+$A25-INDEX(WIN_Y,BJ225)+1,BJ$2-INDEX(WIN_X,BJ225)+1),IF(BJ225=0,IF(AND(MOD(BJ$2,4)=0,MOD($A25,2)=0),"·",""),""))))</f>
        <v/>
      </c>
      <c r="BK25" s="1">
        <f>IF($A25=0,INDEX(CHROME_CHAR,1,BK$2+1),IF($A25=39,INDEX(CHROME_CHAR,2,BK$2+1),IF(AND(BK225&gt;=1,BK225&lt;=6),INDEX(ATLAS_CHAR,(BK225-1)*26+$A25-INDEX(WIN_Y,BK225)+1,BK$2-INDEX(WIN_X,BK225)+1),IF(BK225=0,IF(AND(MOD(BK$2,4)=0,MOD($A25,2)=0),"·",""),""))))</f>
        <v/>
      </c>
      <c r="BL25" s="1">
        <f>IF($A25=0,INDEX(CHROME_CHAR,1,BL$2+1),IF($A25=39,INDEX(CHROME_CHAR,2,BL$2+1),IF(AND(BL225&gt;=1,BL225&lt;=6),INDEX(ATLAS_CHAR,(BL225-1)*26+$A25-INDEX(WIN_Y,BL225)+1,BL$2-INDEX(WIN_X,BL225)+1),IF(BL225=0,IF(AND(MOD(BL$2,4)=0,MOD($A25,2)=0),"·",""),""))))</f>
        <v/>
      </c>
      <c r="BM25" s="1">
        <f>IF($A25=0,INDEX(CHROME_CHAR,1,BM$2+1),IF($A25=39,INDEX(CHROME_CHAR,2,BM$2+1),IF(AND(BM225&gt;=1,BM225&lt;=6),INDEX(ATLAS_CHAR,(BM225-1)*26+$A25-INDEX(WIN_Y,BM225)+1,BM$2-INDEX(WIN_X,BM225)+1),IF(BM225=0,IF(AND(MOD(BM$2,4)=0,MOD($A25,2)=0),"·",""),""))))</f>
        <v/>
      </c>
      <c r="BN25" s="1">
        <f>IF($A25=0,INDEX(CHROME_CHAR,1,BN$2+1),IF($A25=39,INDEX(CHROME_CHAR,2,BN$2+1),IF(AND(BN225&gt;=1,BN225&lt;=6),INDEX(ATLAS_CHAR,(BN225-1)*26+$A25-INDEX(WIN_Y,BN225)+1,BN$2-INDEX(WIN_X,BN225)+1),IF(BN225=0,IF(AND(MOD(BN$2,4)=0,MOD($A25,2)=0),"·",""),""))))</f>
        <v/>
      </c>
      <c r="BO25" s="1">
        <f>IF($A25=0,INDEX(CHROME_CHAR,1,BO$2+1),IF($A25=39,INDEX(CHROME_CHAR,2,BO$2+1),IF(AND(BO225&gt;=1,BO225&lt;=6),INDEX(ATLAS_CHAR,(BO225-1)*26+$A25-INDEX(WIN_Y,BO225)+1,BO$2-INDEX(WIN_X,BO225)+1),IF(BO225=0,IF(AND(MOD(BO$2,4)=0,MOD($A25,2)=0),"·",""),""))))</f>
        <v/>
      </c>
      <c r="BP25" s="1">
        <f>IF($A25=0,INDEX(CHROME_CHAR,1,BP$2+1),IF($A25=39,INDEX(CHROME_CHAR,2,BP$2+1),IF(AND(BP225&gt;=1,BP225&lt;=6),INDEX(ATLAS_CHAR,(BP225-1)*26+$A25-INDEX(WIN_Y,BP225)+1,BP$2-INDEX(WIN_X,BP225)+1),IF(BP225=0,IF(AND(MOD(BP$2,4)=0,MOD($A25,2)=0),"·",""),""))))</f>
        <v/>
      </c>
      <c r="BQ25" s="1">
        <f>IF($A25=0,INDEX(CHROME_CHAR,1,BQ$2+1),IF($A25=39,INDEX(CHROME_CHAR,2,BQ$2+1),IF(AND(BQ225&gt;=1,BQ225&lt;=6),INDEX(ATLAS_CHAR,(BQ225-1)*26+$A25-INDEX(WIN_Y,BQ225)+1,BQ$2-INDEX(WIN_X,BQ225)+1),IF(BQ225=0,IF(AND(MOD(BQ$2,4)=0,MOD($A25,2)=0),"·",""),""))))</f>
        <v/>
      </c>
      <c r="BR25" s="1">
        <f>IF($A25=0,INDEX(CHROME_CHAR,1,BR$2+1),IF($A25=39,INDEX(CHROME_CHAR,2,BR$2+1),IF(AND(BR225&gt;=1,BR225&lt;=6),INDEX(ATLAS_CHAR,(BR225-1)*26+$A25-INDEX(WIN_Y,BR225)+1,BR$2-INDEX(WIN_X,BR225)+1),IF(BR225=0,IF(AND(MOD(BR$2,4)=0,MOD($A25,2)=0),"·",""),""))))</f>
        <v/>
      </c>
      <c r="BS25" s="1">
        <f>IF($A25=0,INDEX(CHROME_CHAR,1,BS$2+1),IF($A25=39,INDEX(CHROME_CHAR,2,BS$2+1),IF(AND(BS225&gt;=1,BS225&lt;=6),INDEX(ATLAS_CHAR,(BS225-1)*26+$A25-INDEX(WIN_Y,BS225)+1,BS$2-INDEX(WIN_X,BS225)+1),IF(BS225=0,IF(AND(MOD(BS$2,4)=0,MOD($A25,2)=0),"·",""),""))))</f>
        <v/>
      </c>
      <c r="BT25" s="1">
        <f>IF($A25=0,INDEX(CHROME_CHAR,1,BT$2+1),IF($A25=39,INDEX(CHROME_CHAR,2,BT$2+1),IF(AND(BT225&gt;=1,BT225&lt;=6),INDEX(ATLAS_CHAR,(BT225-1)*26+$A25-INDEX(WIN_Y,BT225)+1,BT$2-INDEX(WIN_X,BT225)+1),IF(BT225=0,IF(AND(MOD(BT$2,4)=0,MOD($A25,2)=0),"·",""),""))))</f>
        <v/>
      </c>
      <c r="BU25" s="1">
        <f>IF($A25=0,INDEX(CHROME_CHAR,1,BU$2+1),IF($A25=39,INDEX(CHROME_CHAR,2,BU$2+1),IF(AND(BU225&gt;=1,BU225&lt;=6),INDEX(ATLAS_CHAR,(BU225-1)*26+$A25-INDEX(WIN_Y,BU225)+1,BU$2-INDEX(WIN_X,BU225)+1),IF(BU225=0,IF(AND(MOD(BU$2,4)=0,MOD($A25,2)=0),"·",""),""))))</f>
        <v/>
      </c>
      <c r="BV25" s="1">
        <f>IF($A25=0,INDEX(CHROME_CHAR,1,BV$2+1),IF($A25=39,INDEX(CHROME_CHAR,2,BV$2+1),IF(AND(BV225&gt;=1,BV225&lt;=6),INDEX(ATLAS_CHAR,(BV225-1)*26+$A25-INDEX(WIN_Y,BV225)+1,BV$2-INDEX(WIN_X,BV225)+1),IF(BV225=0,IF(AND(MOD(BV$2,4)=0,MOD($A25,2)=0),"·",""),""))))</f>
        <v/>
      </c>
      <c r="BW25" s="1">
        <f>IF($A25=0,INDEX(CHROME_CHAR,1,BW$2+1),IF($A25=39,INDEX(CHROME_CHAR,2,BW$2+1),IF(AND(BW225&gt;=1,BW225&lt;=6),INDEX(ATLAS_CHAR,(BW225-1)*26+$A25-INDEX(WIN_Y,BW225)+1,BW$2-INDEX(WIN_X,BW225)+1),IF(BW225=0,IF(AND(MOD(BW$2,4)=0,MOD($A25,2)=0),"·",""),""))))</f>
        <v/>
      </c>
      <c r="BX25" s="1">
        <f>IF($A25=0,INDEX(CHROME_CHAR,1,BX$2+1),IF($A25=39,INDEX(CHROME_CHAR,2,BX$2+1),IF(AND(BX225&gt;=1,BX225&lt;=6),INDEX(ATLAS_CHAR,(BX225-1)*26+$A25-INDEX(WIN_Y,BX225)+1,BX$2-INDEX(WIN_X,BX225)+1),IF(BX225=0,IF(AND(MOD(BX$2,4)=0,MOD($A25,2)=0),"·",""),""))))</f>
        <v/>
      </c>
      <c r="BY25" s="1">
        <f>IF($A25=0,INDEX(CHROME_CHAR,1,BY$2+1),IF($A25=39,INDEX(CHROME_CHAR,2,BY$2+1),IF(AND(BY225&gt;=1,BY225&lt;=6),INDEX(ATLAS_CHAR,(BY225-1)*26+$A25-INDEX(WIN_Y,BY225)+1,BY$2-INDEX(WIN_X,BY225)+1),IF(BY225=0,IF(AND(MOD(BY$2,4)=0,MOD($A25,2)=0),"·",""),""))))</f>
        <v/>
      </c>
      <c r="BZ25" s="1">
        <f>IF($A25=0,INDEX(CHROME_CHAR,1,BZ$2+1),IF($A25=39,INDEX(CHROME_CHAR,2,BZ$2+1),IF(AND(BZ225&gt;=1,BZ225&lt;=6),INDEX(ATLAS_CHAR,(BZ225-1)*26+$A25-INDEX(WIN_Y,BZ225)+1,BZ$2-INDEX(WIN_X,BZ225)+1),IF(BZ225=0,IF(AND(MOD(BZ$2,4)=0,MOD($A25,2)=0),"·",""),""))))</f>
        <v/>
      </c>
      <c r="CA25" s="1">
        <f>IF($A25=0,INDEX(CHROME_CHAR,1,CA$2+1),IF($A25=39,INDEX(CHROME_CHAR,2,CA$2+1),IF(AND(CA225&gt;=1,CA225&lt;=6),INDEX(ATLAS_CHAR,(CA225-1)*26+$A25-INDEX(WIN_Y,CA225)+1,CA$2-INDEX(WIN_X,CA225)+1),IF(CA225=0,IF(AND(MOD(CA$2,4)=0,MOD($A25,2)=0),"·",""),""))))</f>
        <v/>
      </c>
      <c r="CB25" s="1">
        <f>IF($A25=0,INDEX(CHROME_CHAR,1,CB$2+1),IF($A25=39,INDEX(CHROME_CHAR,2,CB$2+1),IF(AND(CB225&gt;=1,CB225&lt;=6),INDEX(ATLAS_CHAR,(CB225-1)*26+$A25-INDEX(WIN_Y,CB225)+1,CB$2-INDEX(WIN_X,CB225)+1),IF(CB225=0,IF(AND(MOD(CB$2,4)=0,MOD($A25,2)=0),"·",""),""))))</f>
        <v/>
      </c>
      <c r="CC25" s="1">
        <f>IF($A25=0,INDEX(CHROME_CHAR,1,CC$2+1),IF($A25=39,INDEX(CHROME_CHAR,2,CC$2+1),IF(AND(CC225&gt;=1,CC225&lt;=6),INDEX(ATLAS_CHAR,(CC225-1)*26+$A25-INDEX(WIN_Y,CC225)+1,CC$2-INDEX(WIN_X,CC225)+1),IF(CC225=0,IF(AND(MOD(CC$2,4)=0,MOD($A25,2)=0),"·",""),""))))</f>
        <v/>
      </c>
      <c r="CD25" s="1">
        <f>IF($A25=0,INDEX(CHROME_CHAR,1,CD$2+1),IF($A25=39,INDEX(CHROME_CHAR,2,CD$2+1),IF(AND(CD225&gt;=1,CD225&lt;=6),INDEX(ATLAS_CHAR,(CD225-1)*26+$A25-INDEX(WIN_Y,CD225)+1,CD$2-INDEX(WIN_X,CD225)+1),IF(CD225=0,IF(AND(MOD(CD$2,4)=0,MOD($A25,2)=0),"·",""),""))))</f>
        <v/>
      </c>
      <c r="CE25" s="1">
        <f>IF($A25=0,INDEX(CHROME_CHAR,1,CE$2+1),IF($A25=39,INDEX(CHROME_CHAR,2,CE$2+1),IF(AND(CE225&gt;=1,CE225&lt;=6),INDEX(ATLAS_CHAR,(CE225-1)*26+$A25-INDEX(WIN_Y,CE225)+1,CE$2-INDEX(WIN_X,CE225)+1),IF(CE225=0,IF(AND(MOD(CE$2,4)=0,MOD($A25,2)=0),"·",""),""))))</f>
        <v/>
      </c>
      <c r="CF25" s="1">
        <f>IF($A25=0,INDEX(CHROME_CHAR,1,CF$2+1),IF($A25=39,INDEX(CHROME_CHAR,2,CF$2+1),IF(AND(CF225&gt;=1,CF225&lt;=6),INDEX(ATLAS_CHAR,(CF225-1)*26+$A25-INDEX(WIN_Y,CF225)+1,CF$2-INDEX(WIN_X,CF225)+1),IF(CF225=0,IF(AND(MOD(CF$2,4)=0,MOD($A25,2)=0),"·",""),""))))</f>
        <v/>
      </c>
      <c r="CG25" s="1">
        <f>IF($A25=0,INDEX(CHROME_CHAR,1,CG$2+1),IF($A25=39,INDEX(CHROME_CHAR,2,CG$2+1),IF(AND(CG225&gt;=1,CG225&lt;=6),INDEX(ATLAS_CHAR,(CG225-1)*26+$A25-INDEX(WIN_Y,CG225)+1,CG$2-INDEX(WIN_X,CG225)+1),IF(CG225=0,IF(AND(MOD(CG$2,4)=0,MOD($A25,2)=0),"·",""),""))))</f>
        <v/>
      </c>
      <c r="CH25" s="1">
        <f>IF($A25=0,INDEX(CHROME_CHAR,1,CH$2+1),IF($A25=39,INDEX(CHROME_CHAR,2,CH$2+1),IF(AND(CH225&gt;=1,CH225&lt;=6),INDEX(ATLAS_CHAR,(CH225-1)*26+$A25-INDEX(WIN_Y,CH225)+1,CH$2-INDEX(WIN_X,CH225)+1),IF(CH225=0,IF(AND(MOD(CH$2,4)=0,MOD($A25,2)=0),"·",""),""))))</f>
        <v/>
      </c>
      <c r="CI25" s="1">
        <f>IF($A25=0,INDEX(CHROME_CHAR,1,CI$2+1),IF($A25=39,INDEX(CHROME_CHAR,2,CI$2+1),IF(AND(CI225&gt;=1,CI225&lt;=6),INDEX(ATLAS_CHAR,(CI225-1)*26+$A25-INDEX(WIN_Y,CI225)+1,CI$2-INDEX(WIN_X,CI225)+1),IF(CI225=0,IF(AND(MOD(CI$2,4)=0,MOD($A25,2)=0),"·",""),""))))</f>
        <v/>
      </c>
      <c r="CJ25" s="1">
        <f>IF($A25=0,INDEX(CHROME_CHAR,1,CJ$2+1),IF($A25=39,INDEX(CHROME_CHAR,2,CJ$2+1),IF(AND(CJ225&gt;=1,CJ225&lt;=6),INDEX(ATLAS_CHAR,(CJ225-1)*26+$A25-INDEX(WIN_Y,CJ225)+1,CJ$2-INDEX(WIN_X,CJ225)+1),IF(CJ225=0,IF(AND(MOD(CJ$2,4)=0,MOD($A25,2)=0),"·",""),""))))</f>
        <v/>
      </c>
      <c r="CK25" s="1">
        <f>IF($A25=0,INDEX(CHROME_CHAR,1,CK$2+1),IF($A25=39,INDEX(CHROME_CHAR,2,CK$2+1),IF(AND(CK225&gt;=1,CK225&lt;=6),INDEX(ATLAS_CHAR,(CK225-1)*26+$A25-INDEX(WIN_Y,CK225)+1,CK$2-INDEX(WIN_X,CK225)+1),IF(CK225=0,IF(AND(MOD(CK$2,4)=0,MOD($A25,2)=0),"·",""),""))))</f>
        <v/>
      </c>
      <c r="CL25" s="1">
        <f>IF($A25=0,INDEX(CHROME_CHAR,1,CL$2+1),IF($A25=39,INDEX(CHROME_CHAR,2,CL$2+1),IF(AND(CL225&gt;=1,CL225&lt;=6),INDEX(ATLAS_CHAR,(CL225-1)*26+$A25-INDEX(WIN_Y,CL225)+1,CL$2-INDEX(WIN_X,CL225)+1),IF(CL225=0,IF(AND(MOD(CL$2,4)=0,MOD($A25,2)=0),"·",""),""))))</f>
        <v/>
      </c>
      <c r="CM25" s="1">
        <f>IF($A25=0,INDEX(CHROME_CHAR,1,CM$2+1),IF($A25=39,INDEX(CHROME_CHAR,2,CM$2+1),IF(AND(CM225&gt;=1,CM225&lt;=6),INDEX(ATLAS_CHAR,(CM225-1)*26+$A25-INDEX(WIN_Y,CM225)+1,CM$2-INDEX(WIN_X,CM225)+1),IF(CM225=0,IF(AND(MOD(CM$2,4)=0,MOD($A25,2)=0),"·",""),""))))</f>
        <v/>
      </c>
      <c r="CN25" s="1">
        <f>IF($A25=0,INDEX(CHROME_CHAR,1,CN$2+1),IF($A25=39,INDEX(CHROME_CHAR,2,CN$2+1),IF(AND(CN225&gt;=1,CN225&lt;=6),INDEX(ATLAS_CHAR,(CN225-1)*26+$A25-INDEX(WIN_Y,CN225)+1,CN$2-INDEX(WIN_X,CN225)+1),IF(CN225=0,IF(AND(MOD(CN$2,4)=0,MOD($A25,2)=0),"·",""),""))))</f>
        <v/>
      </c>
      <c r="CO25" s="1">
        <f>IF($A25=0,INDEX(CHROME_CHAR,1,CO$2+1),IF($A25=39,INDEX(CHROME_CHAR,2,CO$2+1),IF(AND(CO225&gt;=1,CO225&lt;=6),INDEX(ATLAS_CHAR,(CO225-1)*26+$A25-INDEX(WIN_Y,CO225)+1,CO$2-INDEX(WIN_X,CO225)+1),IF(CO225=0,IF(AND(MOD(CO$2,4)=0,MOD($A25,2)=0),"·",""),""))))</f>
        <v/>
      </c>
      <c r="CP25" s="1">
        <f>IF($A25=0,INDEX(CHROME_CHAR,1,CP$2+1),IF($A25=39,INDEX(CHROME_CHAR,2,CP$2+1),IF(AND(CP225&gt;=1,CP225&lt;=6),INDEX(ATLAS_CHAR,(CP225-1)*26+$A25-INDEX(WIN_Y,CP225)+1,CP$2-INDEX(WIN_X,CP225)+1),IF(CP225=0,IF(AND(MOD(CP$2,4)=0,MOD($A25,2)=0),"·",""),""))))</f>
        <v/>
      </c>
      <c r="CQ25" s="1">
        <f>IF($A25=0,INDEX(CHROME_CHAR,1,CQ$2+1),IF($A25=39,INDEX(CHROME_CHAR,2,CQ$2+1),IF(AND(CQ225&gt;=1,CQ225&lt;=6),INDEX(ATLAS_CHAR,(CQ225-1)*26+$A25-INDEX(WIN_Y,CQ225)+1,CQ$2-INDEX(WIN_X,CQ225)+1),IF(CQ225=0,IF(AND(MOD(CQ$2,4)=0,MOD($A25,2)=0),"·",""),""))))</f>
        <v/>
      </c>
      <c r="CR25" s="1">
        <f>IF($A25=0,INDEX(CHROME_CHAR,1,CR$2+1),IF($A25=39,INDEX(CHROME_CHAR,2,CR$2+1),IF(AND(CR225&gt;=1,CR225&lt;=6),INDEX(ATLAS_CHAR,(CR225-1)*26+$A25-INDEX(WIN_Y,CR225)+1,CR$2-INDEX(WIN_X,CR225)+1),IF(CR225=0,IF(AND(MOD(CR$2,4)=0,MOD($A25,2)=0),"·",""),""))))</f>
        <v/>
      </c>
      <c r="CS25" s="1">
        <f>IF($A25=0,INDEX(CHROME_CHAR,1,CS$2+1),IF($A25=39,INDEX(CHROME_CHAR,2,CS$2+1),IF(AND(CS225&gt;=1,CS225&lt;=6),INDEX(ATLAS_CHAR,(CS225-1)*26+$A25-INDEX(WIN_Y,CS225)+1,CS$2-INDEX(WIN_X,CS225)+1),IF(CS225=0,IF(AND(MOD(CS$2,4)=0,MOD($A25,2)=0),"·",""),""))))</f>
        <v/>
      </c>
      <c r="CT25" s="1">
        <f>IF($A25=0,INDEX(CHROME_CHAR,1,CT$2+1),IF($A25=39,INDEX(CHROME_CHAR,2,CT$2+1),IF(AND(CT225&gt;=1,CT225&lt;=6),INDEX(ATLAS_CHAR,(CT225-1)*26+$A25-INDEX(WIN_Y,CT225)+1,CT$2-INDEX(WIN_X,CT225)+1),IF(CT225=0,IF(AND(MOD(CT$2,4)=0,MOD($A25,2)=0),"·",""),""))))</f>
        <v/>
      </c>
      <c r="CU25" s="1">
        <f>IF($A25=0,INDEX(CHROME_CHAR,1,CU$2+1),IF($A25=39,INDEX(CHROME_CHAR,2,CU$2+1),IF(AND(CU225&gt;=1,CU225&lt;=6),INDEX(ATLAS_CHAR,(CU225-1)*26+$A25-INDEX(WIN_Y,CU225)+1,CU$2-INDEX(WIN_X,CU225)+1),IF(CU225=0,IF(AND(MOD(CU$2,4)=0,MOD($A25,2)=0),"·",""),""))))</f>
        <v/>
      </c>
      <c r="CV25" s="1">
        <f>IF($A25=0,INDEX(CHROME_CHAR,1,CV$2+1),IF($A25=39,INDEX(CHROME_CHAR,2,CV$2+1),IF(AND(CV225&gt;=1,CV225&lt;=6),INDEX(ATLAS_CHAR,(CV225-1)*26+$A25-INDEX(WIN_Y,CV225)+1,CV$2-INDEX(WIN_X,CV225)+1),IF(CV225=0,IF(AND(MOD(CV$2,4)=0,MOD($A25,2)=0),"·",""),""))))</f>
        <v/>
      </c>
      <c r="CW25" s="1">
        <f>IF($A25=0,INDEX(CHROME_CHAR,1,CW$2+1),IF($A25=39,INDEX(CHROME_CHAR,2,CW$2+1),IF(AND(CW225&gt;=1,CW225&lt;=6),INDEX(ATLAS_CHAR,(CW225-1)*26+$A25-INDEX(WIN_Y,CW225)+1,CW$2-INDEX(WIN_X,CW225)+1),IF(CW225=0,IF(AND(MOD(CW$2,4)=0,MOD($A25,2)=0),"·",""),""))))</f>
        <v/>
      </c>
      <c r="CX25" s="1">
        <f>IF($A25=0,INDEX(CHROME_CHAR,1,CX$2+1),IF($A25=39,INDEX(CHROME_CHAR,2,CX$2+1),IF(AND(CX225&gt;=1,CX225&lt;=6),INDEX(ATLAS_CHAR,(CX225-1)*26+$A25-INDEX(WIN_Y,CX225)+1,CX$2-INDEX(WIN_X,CX225)+1),IF(CX225=0,IF(AND(MOD(CX$2,4)=0,MOD($A25,2)=0),"·",""),""))))</f>
        <v/>
      </c>
      <c r="CY25" s="1">
        <f>IF($A25=0,INDEX(CHROME_CHAR,1,CY$2+1),IF($A25=39,INDEX(CHROME_CHAR,2,CY$2+1),IF(AND(CY225&gt;=1,CY225&lt;=6),INDEX(ATLAS_CHAR,(CY225-1)*26+$A25-INDEX(WIN_Y,CY225)+1,CY$2-INDEX(WIN_X,CY225)+1),IF(CY225=0,IF(AND(MOD(CY$2,4)=0,MOD($A25,2)=0),"·",""),""))))</f>
        <v/>
      </c>
      <c r="CZ25" s="1">
        <f>IF($A25=0,INDEX(CHROME_CHAR,1,CZ$2+1),IF($A25=39,INDEX(CHROME_CHAR,2,CZ$2+1),IF(AND(CZ225&gt;=1,CZ225&lt;=6),INDEX(ATLAS_CHAR,(CZ225-1)*26+$A25-INDEX(WIN_Y,CZ225)+1,CZ$2-INDEX(WIN_X,CZ225)+1),IF(CZ225=0,IF(AND(MOD(CZ$2,4)=0,MOD($A25,2)=0),"·",""),""))))</f>
        <v/>
      </c>
      <c r="DA25" s="1">
        <f>IF($A25=0,INDEX(CHROME_CHAR,1,DA$2+1),IF($A25=39,INDEX(CHROME_CHAR,2,DA$2+1),IF(AND(DA225&gt;=1,DA225&lt;=6),INDEX(ATLAS_CHAR,(DA225-1)*26+$A25-INDEX(WIN_Y,DA225)+1,DA$2-INDEX(WIN_X,DA225)+1),IF(DA225=0,IF(AND(MOD(DA$2,4)=0,MOD($A25,2)=0),"·",""),""))))</f>
        <v/>
      </c>
      <c r="DB25" s="1">
        <f>IF($A25=0,INDEX(CHROME_CHAR,1,DB$2+1),IF($A25=39,INDEX(CHROME_CHAR,2,DB$2+1),IF(AND(DB225&gt;=1,DB225&lt;=6),INDEX(ATLAS_CHAR,(DB225-1)*26+$A25-INDEX(WIN_Y,DB225)+1,DB$2-INDEX(WIN_X,DB225)+1),IF(DB225=0,IF(AND(MOD(DB$2,4)=0,MOD($A25,2)=0),"·",""),""))))</f>
        <v/>
      </c>
      <c r="DC25" s="1">
        <f>IF($A25=0,INDEX(CHROME_CHAR,1,DC$2+1),IF($A25=39,INDEX(CHROME_CHAR,2,DC$2+1),IF(AND(DC225&gt;=1,DC225&lt;=6),INDEX(ATLAS_CHAR,(DC225-1)*26+$A25-INDEX(WIN_Y,DC225)+1,DC$2-INDEX(WIN_X,DC225)+1),IF(DC225=0,IF(AND(MOD(DC$2,4)=0,MOD($A25,2)=0),"·",""),""))))</f>
        <v/>
      </c>
      <c r="DD25" s="1">
        <f>IF($A25=0,INDEX(CHROME_CHAR,1,DD$2+1),IF($A25=39,INDEX(CHROME_CHAR,2,DD$2+1),IF(AND(DD225&gt;=1,DD225&lt;=6),INDEX(ATLAS_CHAR,(DD225-1)*26+$A25-INDEX(WIN_Y,DD225)+1,DD$2-INDEX(WIN_X,DD225)+1),IF(DD225=0,IF(AND(MOD(DD$2,4)=0,MOD($A25,2)=0),"·",""),""))))</f>
        <v/>
      </c>
      <c r="DE25" s="1">
        <f>IF($A25=0,INDEX(CHROME_CHAR,1,DE$2+1),IF($A25=39,INDEX(CHROME_CHAR,2,DE$2+1),IF(AND(DE225&gt;=1,DE225&lt;=6),INDEX(ATLAS_CHAR,(DE225-1)*26+$A25-INDEX(WIN_Y,DE225)+1,DE$2-INDEX(WIN_X,DE225)+1),IF(DE225=0,IF(AND(MOD(DE$2,4)=0,MOD($A25,2)=0),"·",""),""))))</f>
        <v/>
      </c>
      <c r="DF25" s="1">
        <f>IF($A25=0,INDEX(CHROME_CHAR,1,DF$2+1),IF($A25=39,INDEX(CHROME_CHAR,2,DF$2+1),IF(AND(DF225&gt;=1,DF225&lt;=6),INDEX(ATLAS_CHAR,(DF225-1)*26+$A25-INDEX(WIN_Y,DF225)+1,DF$2-INDEX(WIN_X,DF225)+1),IF(DF225=0,IF(AND(MOD(DF$2,4)=0,MOD($A25,2)=0),"·",""),""))))</f>
        <v/>
      </c>
      <c r="DG25" s="1">
        <f>IF($A25=0,INDEX(CHROME_CHAR,1,DG$2+1),IF($A25=39,INDEX(CHROME_CHAR,2,DG$2+1),IF(AND(DG225&gt;=1,DG225&lt;=6),INDEX(ATLAS_CHAR,(DG225-1)*26+$A25-INDEX(WIN_Y,DG225)+1,DG$2-INDEX(WIN_X,DG225)+1),IF(DG225=0,IF(AND(MOD(DG$2,4)=0,MOD($A25,2)=0),"·",""),""))))</f>
        <v/>
      </c>
      <c r="DH25" s="1">
        <f>IF($A25=0,INDEX(CHROME_CHAR,1,DH$2+1),IF($A25=39,INDEX(CHROME_CHAR,2,DH$2+1),IF(AND(DH225&gt;=1,DH225&lt;=6),INDEX(ATLAS_CHAR,(DH225-1)*26+$A25-INDEX(WIN_Y,DH225)+1,DH$2-INDEX(WIN_X,DH225)+1),IF(DH225=0,IF(AND(MOD(DH$2,4)=0,MOD($A25,2)=0),"·",""),""))))</f>
        <v/>
      </c>
      <c r="DI25" s="1">
        <f>IF($A25=0,INDEX(CHROME_CHAR,1,DI$2+1),IF($A25=39,INDEX(CHROME_CHAR,2,DI$2+1),IF(AND(DI225&gt;=1,DI225&lt;=6),INDEX(ATLAS_CHAR,(DI225-1)*26+$A25-INDEX(WIN_Y,DI225)+1,DI$2-INDEX(WIN_X,DI225)+1),IF(DI225=0,IF(AND(MOD(DI$2,4)=0,MOD($A25,2)=0),"·",""),""))))</f>
        <v/>
      </c>
      <c r="DJ25" s="1">
        <f>IF($A25=0,INDEX(CHROME_CHAR,1,DJ$2+1),IF($A25=39,INDEX(CHROME_CHAR,2,DJ$2+1),IF(AND(DJ225&gt;=1,DJ225&lt;=6),INDEX(ATLAS_CHAR,(DJ225-1)*26+$A25-INDEX(WIN_Y,DJ225)+1,DJ$2-INDEX(WIN_X,DJ225)+1),IF(DJ225=0,IF(AND(MOD(DJ$2,4)=0,MOD($A25,2)=0),"·",""),""))))</f>
        <v/>
      </c>
      <c r="DK25" s="1">
        <f>IF($A25=0,INDEX(CHROME_CHAR,1,DK$2+1),IF($A25=39,INDEX(CHROME_CHAR,2,DK$2+1),IF(AND(DK225&gt;=1,DK225&lt;=6),INDEX(ATLAS_CHAR,(DK225-1)*26+$A25-INDEX(WIN_Y,DK225)+1,DK$2-INDEX(WIN_X,DK225)+1),IF(DK225=0,IF(AND(MOD(DK$2,4)=0,MOD($A25,2)=0),"·",""),""))))</f>
        <v/>
      </c>
      <c r="DL25" s="1">
        <f>IF($A25=0,INDEX(CHROME_CHAR,1,DL$2+1),IF($A25=39,INDEX(CHROME_CHAR,2,DL$2+1),IF(AND(DL225&gt;=1,DL225&lt;=6),INDEX(ATLAS_CHAR,(DL225-1)*26+$A25-INDEX(WIN_Y,DL225)+1,DL$2-INDEX(WIN_X,DL225)+1),IF(DL225=0,IF(AND(MOD(DL$2,4)=0,MOD($A25,2)=0),"·",""),""))))</f>
        <v/>
      </c>
      <c r="DM25" s="1">
        <f>IF($A25=0,INDEX(CHROME_CHAR,1,DM$2+1),IF($A25=39,INDEX(CHROME_CHAR,2,DM$2+1),IF(AND(DM225&gt;=1,DM225&lt;=6),INDEX(ATLAS_CHAR,(DM225-1)*26+$A25-INDEX(WIN_Y,DM225)+1,DM$2-INDEX(WIN_X,DM225)+1),IF(DM225=0,IF(AND(MOD(DM$2,4)=0,MOD($A25,2)=0),"·",""),""))))</f>
        <v/>
      </c>
      <c r="DN25" s="1">
        <f>IF($A25=0,INDEX(CHROME_CHAR,1,DN$2+1),IF($A25=39,INDEX(CHROME_CHAR,2,DN$2+1),IF(AND(DN225&gt;=1,DN225&lt;=6),INDEX(ATLAS_CHAR,(DN225-1)*26+$A25-INDEX(WIN_Y,DN225)+1,DN$2-INDEX(WIN_X,DN225)+1),IF(DN225=0,IF(AND(MOD(DN$2,4)=0,MOD($A25,2)=0),"·",""),""))))</f>
        <v/>
      </c>
      <c r="DO25" s="1">
        <f>IF($A25=0,INDEX(CHROME_CHAR,1,DO$2+1),IF($A25=39,INDEX(CHROME_CHAR,2,DO$2+1),IF(AND(DO225&gt;=1,DO225&lt;=6),INDEX(ATLAS_CHAR,(DO225-1)*26+$A25-INDEX(WIN_Y,DO225)+1,DO$2-INDEX(WIN_X,DO225)+1),IF(DO225=0,IF(AND(MOD(DO$2,4)=0,MOD($A25,2)=0),"·",""),""))))</f>
        <v/>
      </c>
    </row>
    <row r="26" ht="12.75" customHeight="1">
      <c r="A26" t="n">
        <v>23</v>
      </c>
      <c r="B26" s="1">
        <f>IF($A26=0,INDEX(CHROME_CHAR,1,B$2+1),IF($A26=39,INDEX(CHROME_CHAR,2,B$2+1),IF(AND(B226&gt;=1,B226&lt;=6),INDEX(ATLAS_CHAR,(B226-1)*26+$A26-INDEX(WIN_Y,B226)+1,B$2-INDEX(WIN_X,B226)+1),IF(B226=0,IF(AND(MOD(B$2,4)=0,MOD($A26,2)=0),"·",""),""))))</f>
        <v/>
      </c>
      <c r="C26" s="1">
        <f>IF($A26=0,INDEX(CHROME_CHAR,1,C$2+1),IF($A26=39,INDEX(CHROME_CHAR,2,C$2+1),IF(AND(C226&gt;=1,C226&lt;=6),INDEX(ATLAS_CHAR,(C226-1)*26+$A26-INDEX(WIN_Y,C226)+1,C$2-INDEX(WIN_X,C226)+1),IF(C226=0,IF(AND(MOD(C$2,4)=0,MOD($A26,2)=0),"·",""),""))))</f>
        <v/>
      </c>
      <c r="D26" s="1">
        <f>IF($A26=0,INDEX(CHROME_CHAR,1,D$2+1),IF($A26=39,INDEX(CHROME_CHAR,2,D$2+1),IF(AND(D226&gt;=1,D226&lt;=6),INDEX(ATLAS_CHAR,(D226-1)*26+$A26-INDEX(WIN_Y,D226)+1,D$2-INDEX(WIN_X,D226)+1),IF(D226=0,IF(AND(MOD(D$2,4)=0,MOD($A26,2)=0),"·",""),""))))</f>
        <v/>
      </c>
      <c r="E26" s="1">
        <f>IF($A26=0,INDEX(CHROME_CHAR,1,E$2+1),IF($A26=39,INDEX(CHROME_CHAR,2,E$2+1),IF(AND(E226&gt;=1,E226&lt;=6),INDEX(ATLAS_CHAR,(E226-1)*26+$A26-INDEX(WIN_Y,E226)+1,E$2-INDEX(WIN_X,E226)+1),IF(E226=0,IF(AND(MOD(E$2,4)=0,MOD($A26,2)=0),"·",""),""))))</f>
        <v/>
      </c>
      <c r="F26" s="1">
        <f>IF($A26=0,INDEX(CHROME_CHAR,1,F$2+1),IF($A26=39,INDEX(CHROME_CHAR,2,F$2+1),IF(AND(F226&gt;=1,F226&lt;=6),INDEX(ATLAS_CHAR,(F226-1)*26+$A26-INDEX(WIN_Y,F226)+1,F$2-INDEX(WIN_X,F226)+1),IF(F226=0,IF(AND(MOD(F$2,4)=0,MOD($A26,2)=0),"·",""),""))))</f>
        <v/>
      </c>
      <c r="G26" s="1">
        <f>IF($A26=0,INDEX(CHROME_CHAR,1,G$2+1),IF($A26=39,INDEX(CHROME_CHAR,2,G$2+1),IF(AND(G226&gt;=1,G226&lt;=6),INDEX(ATLAS_CHAR,(G226-1)*26+$A26-INDEX(WIN_Y,G226)+1,G$2-INDEX(WIN_X,G226)+1),IF(G226=0,IF(AND(MOD(G$2,4)=0,MOD($A26,2)=0),"·",""),""))))</f>
        <v/>
      </c>
      <c r="H26" s="1">
        <f>IF($A26=0,INDEX(CHROME_CHAR,1,H$2+1),IF($A26=39,INDEX(CHROME_CHAR,2,H$2+1),IF(AND(H226&gt;=1,H226&lt;=6),INDEX(ATLAS_CHAR,(H226-1)*26+$A26-INDEX(WIN_Y,H226)+1,H$2-INDEX(WIN_X,H226)+1),IF(H226=0,IF(AND(MOD(H$2,4)=0,MOD($A26,2)=0),"·",""),""))))</f>
        <v/>
      </c>
      <c r="I26" s="1">
        <f>IF($A26=0,INDEX(CHROME_CHAR,1,I$2+1),IF($A26=39,INDEX(CHROME_CHAR,2,I$2+1),IF(AND(I226&gt;=1,I226&lt;=6),INDEX(ATLAS_CHAR,(I226-1)*26+$A26-INDEX(WIN_Y,I226)+1,I$2-INDEX(WIN_X,I226)+1),IF(I226=0,IF(AND(MOD(I$2,4)=0,MOD($A26,2)=0),"·",""),""))))</f>
        <v/>
      </c>
      <c r="J26" s="1">
        <f>IF($A26=0,INDEX(CHROME_CHAR,1,J$2+1),IF($A26=39,INDEX(CHROME_CHAR,2,J$2+1),IF(AND(J226&gt;=1,J226&lt;=6),INDEX(ATLAS_CHAR,(J226-1)*26+$A26-INDEX(WIN_Y,J226)+1,J$2-INDEX(WIN_X,J226)+1),IF(J226=0,IF(AND(MOD(J$2,4)=0,MOD($A26,2)=0),"·",""),""))))</f>
        <v/>
      </c>
      <c r="K26" s="1">
        <f>IF($A26=0,INDEX(CHROME_CHAR,1,K$2+1),IF($A26=39,INDEX(CHROME_CHAR,2,K$2+1),IF(AND(K226&gt;=1,K226&lt;=6),INDEX(ATLAS_CHAR,(K226-1)*26+$A26-INDEX(WIN_Y,K226)+1,K$2-INDEX(WIN_X,K226)+1),IF(K226=0,IF(AND(MOD(K$2,4)=0,MOD($A26,2)=0),"·",""),""))))</f>
        <v/>
      </c>
      <c r="L26" s="1">
        <f>IF($A26=0,INDEX(CHROME_CHAR,1,L$2+1),IF($A26=39,INDEX(CHROME_CHAR,2,L$2+1),IF(AND(L226&gt;=1,L226&lt;=6),INDEX(ATLAS_CHAR,(L226-1)*26+$A26-INDEX(WIN_Y,L226)+1,L$2-INDEX(WIN_X,L226)+1),IF(L226=0,IF(AND(MOD(L$2,4)=0,MOD($A26,2)=0),"·",""),""))))</f>
        <v/>
      </c>
      <c r="M26" s="1">
        <f>IF($A26=0,INDEX(CHROME_CHAR,1,M$2+1),IF($A26=39,INDEX(CHROME_CHAR,2,M$2+1),IF(AND(M226&gt;=1,M226&lt;=6),INDEX(ATLAS_CHAR,(M226-1)*26+$A26-INDEX(WIN_Y,M226)+1,M$2-INDEX(WIN_X,M226)+1),IF(M226=0,IF(AND(MOD(M$2,4)=0,MOD($A26,2)=0),"·",""),""))))</f>
        <v/>
      </c>
      <c r="N26" s="1">
        <f>IF($A26=0,INDEX(CHROME_CHAR,1,N$2+1),IF($A26=39,INDEX(CHROME_CHAR,2,N$2+1),IF(AND(N226&gt;=1,N226&lt;=6),INDEX(ATLAS_CHAR,(N226-1)*26+$A26-INDEX(WIN_Y,N226)+1,N$2-INDEX(WIN_X,N226)+1),IF(N226=0,IF(AND(MOD(N$2,4)=0,MOD($A26,2)=0),"·",""),""))))</f>
        <v/>
      </c>
      <c r="O26" s="1">
        <f>IF($A26=0,INDEX(CHROME_CHAR,1,O$2+1),IF($A26=39,INDEX(CHROME_CHAR,2,O$2+1),IF(AND(O226&gt;=1,O226&lt;=6),INDEX(ATLAS_CHAR,(O226-1)*26+$A26-INDEX(WIN_Y,O226)+1,O$2-INDEX(WIN_X,O226)+1),IF(O226=0,IF(AND(MOD(O$2,4)=0,MOD($A26,2)=0),"·",""),""))))</f>
        <v/>
      </c>
      <c r="P26" s="1">
        <f>IF($A26=0,INDEX(CHROME_CHAR,1,P$2+1),IF($A26=39,INDEX(CHROME_CHAR,2,P$2+1),IF(AND(P226&gt;=1,P226&lt;=6),INDEX(ATLAS_CHAR,(P226-1)*26+$A26-INDEX(WIN_Y,P226)+1,P$2-INDEX(WIN_X,P226)+1),IF(P226=0,IF(AND(MOD(P$2,4)=0,MOD($A26,2)=0),"·",""),""))))</f>
        <v/>
      </c>
      <c r="Q26" s="1">
        <f>IF($A26=0,INDEX(CHROME_CHAR,1,Q$2+1),IF($A26=39,INDEX(CHROME_CHAR,2,Q$2+1),IF(AND(Q226&gt;=1,Q226&lt;=6),INDEX(ATLAS_CHAR,(Q226-1)*26+$A26-INDEX(WIN_Y,Q226)+1,Q$2-INDEX(WIN_X,Q226)+1),IF(Q226=0,IF(AND(MOD(Q$2,4)=0,MOD($A26,2)=0),"·",""),""))))</f>
        <v/>
      </c>
      <c r="R26" s="1">
        <f>IF($A26=0,INDEX(CHROME_CHAR,1,R$2+1),IF($A26=39,INDEX(CHROME_CHAR,2,R$2+1),IF(AND(R226&gt;=1,R226&lt;=6),INDEX(ATLAS_CHAR,(R226-1)*26+$A26-INDEX(WIN_Y,R226)+1,R$2-INDEX(WIN_X,R226)+1),IF(R226=0,IF(AND(MOD(R$2,4)=0,MOD($A26,2)=0),"·",""),""))))</f>
        <v/>
      </c>
      <c r="S26" s="1">
        <f>IF($A26=0,INDEX(CHROME_CHAR,1,S$2+1),IF($A26=39,INDEX(CHROME_CHAR,2,S$2+1),IF(AND(S226&gt;=1,S226&lt;=6),INDEX(ATLAS_CHAR,(S226-1)*26+$A26-INDEX(WIN_Y,S226)+1,S$2-INDEX(WIN_X,S226)+1),IF(S226=0,IF(AND(MOD(S$2,4)=0,MOD($A26,2)=0),"·",""),""))))</f>
        <v/>
      </c>
      <c r="T26" s="1">
        <f>IF($A26=0,INDEX(CHROME_CHAR,1,T$2+1),IF($A26=39,INDEX(CHROME_CHAR,2,T$2+1),IF(AND(T226&gt;=1,T226&lt;=6),INDEX(ATLAS_CHAR,(T226-1)*26+$A26-INDEX(WIN_Y,T226)+1,T$2-INDEX(WIN_X,T226)+1),IF(T226=0,IF(AND(MOD(T$2,4)=0,MOD($A26,2)=0),"·",""),""))))</f>
        <v/>
      </c>
      <c r="U26" s="1">
        <f>IF($A26=0,INDEX(CHROME_CHAR,1,U$2+1),IF($A26=39,INDEX(CHROME_CHAR,2,U$2+1),IF(AND(U226&gt;=1,U226&lt;=6),INDEX(ATLAS_CHAR,(U226-1)*26+$A26-INDEX(WIN_Y,U226)+1,U$2-INDEX(WIN_X,U226)+1),IF(U226=0,IF(AND(MOD(U$2,4)=0,MOD($A26,2)=0),"·",""),""))))</f>
        <v/>
      </c>
      <c r="V26" s="1">
        <f>IF($A26=0,INDEX(CHROME_CHAR,1,V$2+1),IF($A26=39,INDEX(CHROME_CHAR,2,V$2+1),IF(AND(V226&gt;=1,V226&lt;=6),INDEX(ATLAS_CHAR,(V226-1)*26+$A26-INDEX(WIN_Y,V226)+1,V$2-INDEX(WIN_X,V226)+1),IF(V226=0,IF(AND(MOD(V$2,4)=0,MOD($A26,2)=0),"·",""),""))))</f>
        <v/>
      </c>
      <c r="W26" s="1">
        <f>IF($A26=0,INDEX(CHROME_CHAR,1,W$2+1),IF($A26=39,INDEX(CHROME_CHAR,2,W$2+1),IF(AND(W226&gt;=1,W226&lt;=6),INDEX(ATLAS_CHAR,(W226-1)*26+$A26-INDEX(WIN_Y,W226)+1,W$2-INDEX(WIN_X,W226)+1),IF(W226=0,IF(AND(MOD(W$2,4)=0,MOD($A26,2)=0),"·",""),""))))</f>
        <v/>
      </c>
      <c r="X26" s="1">
        <f>IF($A26=0,INDEX(CHROME_CHAR,1,X$2+1),IF($A26=39,INDEX(CHROME_CHAR,2,X$2+1),IF(AND(X226&gt;=1,X226&lt;=6),INDEX(ATLAS_CHAR,(X226-1)*26+$A26-INDEX(WIN_Y,X226)+1,X$2-INDEX(WIN_X,X226)+1),IF(X226=0,IF(AND(MOD(X$2,4)=0,MOD($A26,2)=0),"·",""),""))))</f>
        <v/>
      </c>
      <c r="Y26" s="1">
        <f>IF($A26=0,INDEX(CHROME_CHAR,1,Y$2+1),IF($A26=39,INDEX(CHROME_CHAR,2,Y$2+1),IF(AND(Y226&gt;=1,Y226&lt;=6),INDEX(ATLAS_CHAR,(Y226-1)*26+$A26-INDEX(WIN_Y,Y226)+1,Y$2-INDEX(WIN_X,Y226)+1),IF(Y226=0,IF(AND(MOD(Y$2,4)=0,MOD($A26,2)=0),"·",""),""))))</f>
        <v/>
      </c>
      <c r="Z26" s="1">
        <f>IF($A26=0,INDEX(CHROME_CHAR,1,Z$2+1),IF($A26=39,INDEX(CHROME_CHAR,2,Z$2+1),IF(AND(Z226&gt;=1,Z226&lt;=6),INDEX(ATLAS_CHAR,(Z226-1)*26+$A26-INDEX(WIN_Y,Z226)+1,Z$2-INDEX(WIN_X,Z226)+1),IF(Z226=0,IF(AND(MOD(Z$2,4)=0,MOD($A26,2)=0),"·",""),""))))</f>
        <v/>
      </c>
      <c r="AA26" s="1">
        <f>IF($A26=0,INDEX(CHROME_CHAR,1,AA$2+1),IF($A26=39,INDEX(CHROME_CHAR,2,AA$2+1),IF(AND(AA226&gt;=1,AA226&lt;=6),INDEX(ATLAS_CHAR,(AA226-1)*26+$A26-INDEX(WIN_Y,AA226)+1,AA$2-INDEX(WIN_X,AA226)+1),IF(AA226=0,IF(AND(MOD(AA$2,4)=0,MOD($A26,2)=0),"·",""),""))))</f>
        <v/>
      </c>
      <c r="AB26" s="1">
        <f>IF($A26=0,INDEX(CHROME_CHAR,1,AB$2+1),IF($A26=39,INDEX(CHROME_CHAR,2,AB$2+1),IF(AND(AB226&gt;=1,AB226&lt;=6),INDEX(ATLAS_CHAR,(AB226-1)*26+$A26-INDEX(WIN_Y,AB226)+1,AB$2-INDEX(WIN_X,AB226)+1),IF(AB226=0,IF(AND(MOD(AB$2,4)=0,MOD($A26,2)=0),"·",""),""))))</f>
        <v/>
      </c>
      <c r="AC26" s="1">
        <f>IF($A26=0,INDEX(CHROME_CHAR,1,AC$2+1),IF($A26=39,INDEX(CHROME_CHAR,2,AC$2+1),IF(AND(AC226&gt;=1,AC226&lt;=6),INDEX(ATLAS_CHAR,(AC226-1)*26+$A26-INDEX(WIN_Y,AC226)+1,AC$2-INDEX(WIN_X,AC226)+1),IF(AC226=0,IF(AND(MOD(AC$2,4)=0,MOD($A26,2)=0),"·",""),""))))</f>
        <v/>
      </c>
      <c r="AD26" s="1">
        <f>IF($A26=0,INDEX(CHROME_CHAR,1,AD$2+1),IF($A26=39,INDEX(CHROME_CHAR,2,AD$2+1),IF(AND(AD226&gt;=1,AD226&lt;=6),INDEX(ATLAS_CHAR,(AD226-1)*26+$A26-INDEX(WIN_Y,AD226)+1,AD$2-INDEX(WIN_X,AD226)+1),IF(AD226=0,IF(AND(MOD(AD$2,4)=0,MOD($A26,2)=0),"·",""),""))))</f>
        <v/>
      </c>
      <c r="AE26" s="1">
        <f>IF($A26=0,INDEX(CHROME_CHAR,1,AE$2+1),IF($A26=39,INDEX(CHROME_CHAR,2,AE$2+1),IF(AND(AE226&gt;=1,AE226&lt;=6),INDEX(ATLAS_CHAR,(AE226-1)*26+$A26-INDEX(WIN_Y,AE226)+1,AE$2-INDEX(WIN_X,AE226)+1),IF(AE226=0,IF(AND(MOD(AE$2,4)=0,MOD($A26,2)=0),"·",""),""))))</f>
        <v/>
      </c>
      <c r="AF26" s="1">
        <f>IF($A26=0,INDEX(CHROME_CHAR,1,AF$2+1),IF($A26=39,INDEX(CHROME_CHAR,2,AF$2+1),IF(AND(AF226&gt;=1,AF226&lt;=6),INDEX(ATLAS_CHAR,(AF226-1)*26+$A26-INDEX(WIN_Y,AF226)+1,AF$2-INDEX(WIN_X,AF226)+1),IF(AF226=0,IF(AND(MOD(AF$2,4)=0,MOD($A26,2)=0),"·",""),""))))</f>
        <v/>
      </c>
      <c r="AG26" s="1">
        <f>IF($A26=0,INDEX(CHROME_CHAR,1,AG$2+1),IF($A26=39,INDEX(CHROME_CHAR,2,AG$2+1),IF(AND(AG226&gt;=1,AG226&lt;=6),INDEX(ATLAS_CHAR,(AG226-1)*26+$A26-INDEX(WIN_Y,AG226)+1,AG$2-INDEX(WIN_X,AG226)+1),IF(AG226=0,IF(AND(MOD(AG$2,4)=0,MOD($A26,2)=0),"·",""),""))))</f>
        <v/>
      </c>
      <c r="AH26" s="1">
        <f>IF($A26=0,INDEX(CHROME_CHAR,1,AH$2+1),IF($A26=39,INDEX(CHROME_CHAR,2,AH$2+1),IF(AND(AH226&gt;=1,AH226&lt;=6),INDEX(ATLAS_CHAR,(AH226-1)*26+$A26-INDEX(WIN_Y,AH226)+1,AH$2-INDEX(WIN_X,AH226)+1),IF(AH226=0,IF(AND(MOD(AH$2,4)=0,MOD($A26,2)=0),"·",""),""))))</f>
        <v/>
      </c>
      <c r="AI26" s="1">
        <f>IF($A26=0,INDEX(CHROME_CHAR,1,AI$2+1),IF($A26=39,INDEX(CHROME_CHAR,2,AI$2+1),IF(AND(AI226&gt;=1,AI226&lt;=6),INDEX(ATLAS_CHAR,(AI226-1)*26+$A26-INDEX(WIN_Y,AI226)+1,AI$2-INDEX(WIN_X,AI226)+1),IF(AI226=0,IF(AND(MOD(AI$2,4)=0,MOD($A26,2)=0),"·",""),""))))</f>
        <v/>
      </c>
      <c r="AJ26" s="1">
        <f>IF($A26=0,INDEX(CHROME_CHAR,1,AJ$2+1),IF($A26=39,INDEX(CHROME_CHAR,2,AJ$2+1),IF(AND(AJ226&gt;=1,AJ226&lt;=6),INDEX(ATLAS_CHAR,(AJ226-1)*26+$A26-INDEX(WIN_Y,AJ226)+1,AJ$2-INDEX(WIN_X,AJ226)+1),IF(AJ226=0,IF(AND(MOD(AJ$2,4)=0,MOD($A26,2)=0),"·",""),""))))</f>
        <v/>
      </c>
      <c r="AK26" s="1">
        <f>IF($A26=0,INDEX(CHROME_CHAR,1,AK$2+1),IF($A26=39,INDEX(CHROME_CHAR,2,AK$2+1),IF(AND(AK226&gt;=1,AK226&lt;=6),INDEX(ATLAS_CHAR,(AK226-1)*26+$A26-INDEX(WIN_Y,AK226)+1,AK$2-INDEX(WIN_X,AK226)+1),IF(AK226=0,IF(AND(MOD(AK$2,4)=0,MOD($A26,2)=0),"·",""),""))))</f>
        <v/>
      </c>
      <c r="AL26" s="1">
        <f>IF($A26=0,INDEX(CHROME_CHAR,1,AL$2+1),IF($A26=39,INDEX(CHROME_CHAR,2,AL$2+1),IF(AND(AL226&gt;=1,AL226&lt;=6),INDEX(ATLAS_CHAR,(AL226-1)*26+$A26-INDEX(WIN_Y,AL226)+1,AL$2-INDEX(WIN_X,AL226)+1),IF(AL226=0,IF(AND(MOD(AL$2,4)=0,MOD($A26,2)=0),"·",""),""))))</f>
        <v/>
      </c>
      <c r="AM26" s="1">
        <f>IF($A26=0,INDEX(CHROME_CHAR,1,AM$2+1),IF($A26=39,INDEX(CHROME_CHAR,2,AM$2+1),IF(AND(AM226&gt;=1,AM226&lt;=6),INDEX(ATLAS_CHAR,(AM226-1)*26+$A26-INDEX(WIN_Y,AM226)+1,AM$2-INDEX(WIN_X,AM226)+1),IF(AM226=0,IF(AND(MOD(AM$2,4)=0,MOD($A26,2)=0),"·",""),""))))</f>
        <v/>
      </c>
      <c r="AN26" s="1">
        <f>IF($A26=0,INDEX(CHROME_CHAR,1,AN$2+1),IF($A26=39,INDEX(CHROME_CHAR,2,AN$2+1),IF(AND(AN226&gt;=1,AN226&lt;=6),INDEX(ATLAS_CHAR,(AN226-1)*26+$A26-INDEX(WIN_Y,AN226)+1,AN$2-INDEX(WIN_X,AN226)+1),IF(AN226=0,IF(AND(MOD(AN$2,4)=0,MOD($A26,2)=0),"·",""),""))))</f>
        <v/>
      </c>
      <c r="AO26" s="1">
        <f>IF($A26=0,INDEX(CHROME_CHAR,1,AO$2+1),IF($A26=39,INDEX(CHROME_CHAR,2,AO$2+1),IF(AND(AO226&gt;=1,AO226&lt;=6),INDEX(ATLAS_CHAR,(AO226-1)*26+$A26-INDEX(WIN_Y,AO226)+1,AO$2-INDEX(WIN_X,AO226)+1),IF(AO226=0,IF(AND(MOD(AO$2,4)=0,MOD($A26,2)=0),"·",""),""))))</f>
        <v/>
      </c>
      <c r="AP26" s="1">
        <f>IF($A26=0,INDEX(CHROME_CHAR,1,AP$2+1),IF($A26=39,INDEX(CHROME_CHAR,2,AP$2+1),IF(AND(AP226&gt;=1,AP226&lt;=6),INDEX(ATLAS_CHAR,(AP226-1)*26+$A26-INDEX(WIN_Y,AP226)+1,AP$2-INDEX(WIN_X,AP226)+1),IF(AP226=0,IF(AND(MOD(AP$2,4)=0,MOD($A26,2)=0),"·",""),""))))</f>
        <v/>
      </c>
      <c r="AQ26" s="1">
        <f>IF($A26=0,INDEX(CHROME_CHAR,1,AQ$2+1),IF($A26=39,INDEX(CHROME_CHAR,2,AQ$2+1),IF(AND(AQ226&gt;=1,AQ226&lt;=6),INDEX(ATLAS_CHAR,(AQ226-1)*26+$A26-INDEX(WIN_Y,AQ226)+1,AQ$2-INDEX(WIN_X,AQ226)+1),IF(AQ226=0,IF(AND(MOD(AQ$2,4)=0,MOD($A26,2)=0),"·",""),""))))</f>
        <v/>
      </c>
      <c r="AR26" s="1">
        <f>IF($A26=0,INDEX(CHROME_CHAR,1,AR$2+1),IF($A26=39,INDEX(CHROME_CHAR,2,AR$2+1),IF(AND(AR226&gt;=1,AR226&lt;=6),INDEX(ATLAS_CHAR,(AR226-1)*26+$A26-INDEX(WIN_Y,AR226)+1,AR$2-INDEX(WIN_X,AR226)+1),IF(AR226=0,IF(AND(MOD(AR$2,4)=0,MOD($A26,2)=0),"·",""),""))))</f>
        <v/>
      </c>
      <c r="AS26" s="1">
        <f>IF($A26=0,INDEX(CHROME_CHAR,1,AS$2+1),IF($A26=39,INDEX(CHROME_CHAR,2,AS$2+1),IF(AND(AS226&gt;=1,AS226&lt;=6),INDEX(ATLAS_CHAR,(AS226-1)*26+$A26-INDEX(WIN_Y,AS226)+1,AS$2-INDEX(WIN_X,AS226)+1),IF(AS226=0,IF(AND(MOD(AS$2,4)=0,MOD($A26,2)=0),"·",""),""))))</f>
        <v/>
      </c>
      <c r="AT26" s="1">
        <f>IF($A26=0,INDEX(CHROME_CHAR,1,AT$2+1),IF($A26=39,INDEX(CHROME_CHAR,2,AT$2+1),IF(AND(AT226&gt;=1,AT226&lt;=6),INDEX(ATLAS_CHAR,(AT226-1)*26+$A26-INDEX(WIN_Y,AT226)+1,AT$2-INDEX(WIN_X,AT226)+1),IF(AT226=0,IF(AND(MOD(AT$2,4)=0,MOD($A26,2)=0),"·",""),""))))</f>
        <v/>
      </c>
      <c r="AU26" s="1">
        <f>IF($A26=0,INDEX(CHROME_CHAR,1,AU$2+1),IF($A26=39,INDEX(CHROME_CHAR,2,AU$2+1),IF(AND(AU226&gt;=1,AU226&lt;=6),INDEX(ATLAS_CHAR,(AU226-1)*26+$A26-INDEX(WIN_Y,AU226)+1,AU$2-INDEX(WIN_X,AU226)+1),IF(AU226=0,IF(AND(MOD(AU$2,4)=0,MOD($A26,2)=0),"·",""),""))))</f>
        <v/>
      </c>
      <c r="AV26" s="1">
        <f>IF($A26=0,INDEX(CHROME_CHAR,1,AV$2+1),IF($A26=39,INDEX(CHROME_CHAR,2,AV$2+1),IF(AND(AV226&gt;=1,AV226&lt;=6),INDEX(ATLAS_CHAR,(AV226-1)*26+$A26-INDEX(WIN_Y,AV226)+1,AV$2-INDEX(WIN_X,AV226)+1),IF(AV226=0,IF(AND(MOD(AV$2,4)=0,MOD($A26,2)=0),"·",""),""))))</f>
        <v/>
      </c>
      <c r="AW26" s="1">
        <f>IF($A26=0,INDEX(CHROME_CHAR,1,AW$2+1),IF($A26=39,INDEX(CHROME_CHAR,2,AW$2+1),IF(AND(AW226&gt;=1,AW226&lt;=6),INDEX(ATLAS_CHAR,(AW226-1)*26+$A26-INDEX(WIN_Y,AW226)+1,AW$2-INDEX(WIN_X,AW226)+1),IF(AW226=0,IF(AND(MOD(AW$2,4)=0,MOD($A26,2)=0),"·",""),""))))</f>
        <v/>
      </c>
      <c r="AX26" s="1">
        <f>IF($A26=0,INDEX(CHROME_CHAR,1,AX$2+1),IF($A26=39,INDEX(CHROME_CHAR,2,AX$2+1),IF(AND(AX226&gt;=1,AX226&lt;=6),INDEX(ATLAS_CHAR,(AX226-1)*26+$A26-INDEX(WIN_Y,AX226)+1,AX$2-INDEX(WIN_X,AX226)+1),IF(AX226=0,IF(AND(MOD(AX$2,4)=0,MOD($A26,2)=0),"·",""),""))))</f>
        <v/>
      </c>
      <c r="AY26" s="1">
        <f>IF($A26=0,INDEX(CHROME_CHAR,1,AY$2+1),IF($A26=39,INDEX(CHROME_CHAR,2,AY$2+1),IF(AND(AY226&gt;=1,AY226&lt;=6),INDEX(ATLAS_CHAR,(AY226-1)*26+$A26-INDEX(WIN_Y,AY226)+1,AY$2-INDEX(WIN_X,AY226)+1),IF(AY226=0,IF(AND(MOD(AY$2,4)=0,MOD($A26,2)=0),"·",""),""))))</f>
        <v/>
      </c>
      <c r="AZ26" s="1">
        <f>IF($A26=0,INDEX(CHROME_CHAR,1,AZ$2+1),IF($A26=39,INDEX(CHROME_CHAR,2,AZ$2+1),IF(AND(AZ226&gt;=1,AZ226&lt;=6),INDEX(ATLAS_CHAR,(AZ226-1)*26+$A26-INDEX(WIN_Y,AZ226)+1,AZ$2-INDEX(WIN_X,AZ226)+1),IF(AZ226=0,IF(AND(MOD(AZ$2,4)=0,MOD($A26,2)=0),"·",""),""))))</f>
        <v/>
      </c>
      <c r="BA26" s="1">
        <f>IF($A26=0,INDEX(CHROME_CHAR,1,BA$2+1),IF($A26=39,INDEX(CHROME_CHAR,2,BA$2+1),IF(AND(BA226&gt;=1,BA226&lt;=6),INDEX(ATLAS_CHAR,(BA226-1)*26+$A26-INDEX(WIN_Y,BA226)+1,BA$2-INDEX(WIN_X,BA226)+1),IF(BA226=0,IF(AND(MOD(BA$2,4)=0,MOD($A26,2)=0),"·",""),""))))</f>
        <v/>
      </c>
      <c r="BB26" s="1">
        <f>IF($A26=0,INDEX(CHROME_CHAR,1,BB$2+1),IF($A26=39,INDEX(CHROME_CHAR,2,BB$2+1),IF(AND(BB226&gt;=1,BB226&lt;=6),INDEX(ATLAS_CHAR,(BB226-1)*26+$A26-INDEX(WIN_Y,BB226)+1,BB$2-INDEX(WIN_X,BB226)+1),IF(BB226=0,IF(AND(MOD(BB$2,4)=0,MOD($A26,2)=0),"·",""),""))))</f>
        <v/>
      </c>
      <c r="BC26" s="1">
        <f>IF($A26=0,INDEX(CHROME_CHAR,1,BC$2+1),IF($A26=39,INDEX(CHROME_CHAR,2,BC$2+1),IF(AND(BC226&gt;=1,BC226&lt;=6),INDEX(ATLAS_CHAR,(BC226-1)*26+$A26-INDEX(WIN_Y,BC226)+1,BC$2-INDEX(WIN_X,BC226)+1),IF(BC226=0,IF(AND(MOD(BC$2,4)=0,MOD($A26,2)=0),"·",""),""))))</f>
        <v/>
      </c>
      <c r="BD26" s="1">
        <f>IF($A26=0,INDEX(CHROME_CHAR,1,BD$2+1),IF($A26=39,INDEX(CHROME_CHAR,2,BD$2+1),IF(AND(BD226&gt;=1,BD226&lt;=6),INDEX(ATLAS_CHAR,(BD226-1)*26+$A26-INDEX(WIN_Y,BD226)+1,BD$2-INDEX(WIN_X,BD226)+1),IF(BD226=0,IF(AND(MOD(BD$2,4)=0,MOD($A26,2)=0),"·",""),""))))</f>
        <v/>
      </c>
      <c r="BE26" s="1">
        <f>IF($A26=0,INDEX(CHROME_CHAR,1,BE$2+1),IF($A26=39,INDEX(CHROME_CHAR,2,BE$2+1),IF(AND(BE226&gt;=1,BE226&lt;=6),INDEX(ATLAS_CHAR,(BE226-1)*26+$A26-INDEX(WIN_Y,BE226)+1,BE$2-INDEX(WIN_X,BE226)+1),IF(BE226=0,IF(AND(MOD(BE$2,4)=0,MOD($A26,2)=0),"·",""),""))))</f>
        <v/>
      </c>
      <c r="BF26" s="1">
        <f>IF($A26=0,INDEX(CHROME_CHAR,1,BF$2+1),IF($A26=39,INDEX(CHROME_CHAR,2,BF$2+1),IF(AND(BF226&gt;=1,BF226&lt;=6),INDEX(ATLAS_CHAR,(BF226-1)*26+$A26-INDEX(WIN_Y,BF226)+1,BF$2-INDEX(WIN_X,BF226)+1),IF(BF226=0,IF(AND(MOD(BF$2,4)=0,MOD($A26,2)=0),"·",""),""))))</f>
        <v/>
      </c>
      <c r="BG26" s="1">
        <f>IF($A26=0,INDEX(CHROME_CHAR,1,BG$2+1),IF($A26=39,INDEX(CHROME_CHAR,2,BG$2+1),IF(AND(BG226&gt;=1,BG226&lt;=6),INDEX(ATLAS_CHAR,(BG226-1)*26+$A26-INDEX(WIN_Y,BG226)+1,BG$2-INDEX(WIN_X,BG226)+1),IF(BG226=0,IF(AND(MOD(BG$2,4)=0,MOD($A26,2)=0),"·",""),""))))</f>
        <v/>
      </c>
      <c r="BH26" s="1">
        <f>IF($A26=0,INDEX(CHROME_CHAR,1,BH$2+1),IF($A26=39,INDEX(CHROME_CHAR,2,BH$2+1),IF(AND(BH226&gt;=1,BH226&lt;=6),INDEX(ATLAS_CHAR,(BH226-1)*26+$A26-INDEX(WIN_Y,BH226)+1,BH$2-INDEX(WIN_X,BH226)+1),IF(BH226=0,IF(AND(MOD(BH$2,4)=0,MOD($A26,2)=0),"·",""),""))))</f>
        <v/>
      </c>
      <c r="BI26" s="1">
        <f>IF($A26=0,INDEX(CHROME_CHAR,1,BI$2+1),IF($A26=39,INDEX(CHROME_CHAR,2,BI$2+1),IF(AND(BI226&gt;=1,BI226&lt;=6),INDEX(ATLAS_CHAR,(BI226-1)*26+$A26-INDEX(WIN_Y,BI226)+1,BI$2-INDEX(WIN_X,BI226)+1),IF(BI226=0,IF(AND(MOD(BI$2,4)=0,MOD($A26,2)=0),"·",""),""))))</f>
        <v/>
      </c>
      <c r="BJ26" s="1">
        <f>IF($A26=0,INDEX(CHROME_CHAR,1,BJ$2+1),IF($A26=39,INDEX(CHROME_CHAR,2,BJ$2+1),IF(AND(BJ226&gt;=1,BJ226&lt;=6),INDEX(ATLAS_CHAR,(BJ226-1)*26+$A26-INDEX(WIN_Y,BJ226)+1,BJ$2-INDEX(WIN_X,BJ226)+1),IF(BJ226=0,IF(AND(MOD(BJ$2,4)=0,MOD($A26,2)=0),"·",""),""))))</f>
        <v/>
      </c>
      <c r="BK26" s="1">
        <f>IF($A26=0,INDEX(CHROME_CHAR,1,BK$2+1),IF($A26=39,INDEX(CHROME_CHAR,2,BK$2+1),IF(AND(BK226&gt;=1,BK226&lt;=6),INDEX(ATLAS_CHAR,(BK226-1)*26+$A26-INDEX(WIN_Y,BK226)+1,BK$2-INDEX(WIN_X,BK226)+1),IF(BK226=0,IF(AND(MOD(BK$2,4)=0,MOD($A26,2)=0),"·",""),""))))</f>
        <v/>
      </c>
      <c r="BL26" s="1">
        <f>IF($A26=0,INDEX(CHROME_CHAR,1,BL$2+1),IF($A26=39,INDEX(CHROME_CHAR,2,BL$2+1),IF(AND(BL226&gt;=1,BL226&lt;=6),INDEX(ATLAS_CHAR,(BL226-1)*26+$A26-INDEX(WIN_Y,BL226)+1,BL$2-INDEX(WIN_X,BL226)+1),IF(BL226=0,IF(AND(MOD(BL$2,4)=0,MOD($A26,2)=0),"·",""),""))))</f>
        <v/>
      </c>
      <c r="BM26" s="1">
        <f>IF($A26=0,INDEX(CHROME_CHAR,1,BM$2+1),IF($A26=39,INDEX(CHROME_CHAR,2,BM$2+1),IF(AND(BM226&gt;=1,BM226&lt;=6),INDEX(ATLAS_CHAR,(BM226-1)*26+$A26-INDEX(WIN_Y,BM226)+1,BM$2-INDEX(WIN_X,BM226)+1),IF(BM226=0,IF(AND(MOD(BM$2,4)=0,MOD($A26,2)=0),"·",""),""))))</f>
        <v/>
      </c>
      <c r="BN26" s="1">
        <f>IF($A26=0,INDEX(CHROME_CHAR,1,BN$2+1),IF($A26=39,INDEX(CHROME_CHAR,2,BN$2+1),IF(AND(BN226&gt;=1,BN226&lt;=6),INDEX(ATLAS_CHAR,(BN226-1)*26+$A26-INDEX(WIN_Y,BN226)+1,BN$2-INDEX(WIN_X,BN226)+1),IF(BN226=0,IF(AND(MOD(BN$2,4)=0,MOD($A26,2)=0),"·",""),""))))</f>
        <v/>
      </c>
      <c r="BO26" s="1">
        <f>IF($A26=0,INDEX(CHROME_CHAR,1,BO$2+1),IF($A26=39,INDEX(CHROME_CHAR,2,BO$2+1),IF(AND(BO226&gt;=1,BO226&lt;=6),INDEX(ATLAS_CHAR,(BO226-1)*26+$A26-INDEX(WIN_Y,BO226)+1,BO$2-INDEX(WIN_X,BO226)+1),IF(BO226=0,IF(AND(MOD(BO$2,4)=0,MOD($A26,2)=0),"·",""),""))))</f>
        <v/>
      </c>
      <c r="BP26" s="1">
        <f>IF($A26=0,INDEX(CHROME_CHAR,1,BP$2+1),IF($A26=39,INDEX(CHROME_CHAR,2,BP$2+1),IF(AND(BP226&gt;=1,BP226&lt;=6),INDEX(ATLAS_CHAR,(BP226-1)*26+$A26-INDEX(WIN_Y,BP226)+1,BP$2-INDEX(WIN_X,BP226)+1),IF(BP226=0,IF(AND(MOD(BP$2,4)=0,MOD($A26,2)=0),"·",""),""))))</f>
        <v/>
      </c>
      <c r="BQ26" s="1">
        <f>IF($A26=0,INDEX(CHROME_CHAR,1,BQ$2+1),IF($A26=39,INDEX(CHROME_CHAR,2,BQ$2+1),IF(AND(BQ226&gt;=1,BQ226&lt;=6),INDEX(ATLAS_CHAR,(BQ226-1)*26+$A26-INDEX(WIN_Y,BQ226)+1,BQ$2-INDEX(WIN_X,BQ226)+1),IF(BQ226=0,IF(AND(MOD(BQ$2,4)=0,MOD($A26,2)=0),"·",""),""))))</f>
        <v/>
      </c>
      <c r="BR26" s="1">
        <f>IF($A26=0,INDEX(CHROME_CHAR,1,BR$2+1),IF($A26=39,INDEX(CHROME_CHAR,2,BR$2+1),IF(AND(BR226&gt;=1,BR226&lt;=6),INDEX(ATLAS_CHAR,(BR226-1)*26+$A26-INDEX(WIN_Y,BR226)+1,BR$2-INDEX(WIN_X,BR226)+1),IF(BR226=0,IF(AND(MOD(BR$2,4)=0,MOD($A26,2)=0),"·",""),""))))</f>
        <v/>
      </c>
      <c r="BS26" s="1">
        <f>IF($A26=0,INDEX(CHROME_CHAR,1,BS$2+1),IF($A26=39,INDEX(CHROME_CHAR,2,BS$2+1),IF(AND(BS226&gt;=1,BS226&lt;=6),INDEX(ATLAS_CHAR,(BS226-1)*26+$A26-INDEX(WIN_Y,BS226)+1,BS$2-INDEX(WIN_X,BS226)+1),IF(BS226=0,IF(AND(MOD(BS$2,4)=0,MOD($A26,2)=0),"·",""),""))))</f>
        <v/>
      </c>
      <c r="BT26" s="1">
        <f>IF($A26=0,INDEX(CHROME_CHAR,1,BT$2+1),IF($A26=39,INDEX(CHROME_CHAR,2,BT$2+1),IF(AND(BT226&gt;=1,BT226&lt;=6),INDEX(ATLAS_CHAR,(BT226-1)*26+$A26-INDEX(WIN_Y,BT226)+1,BT$2-INDEX(WIN_X,BT226)+1),IF(BT226=0,IF(AND(MOD(BT$2,4)=0,MOD($A26,2)=0),"·",""),""))))</f>
        <v/>
      </c>
      <c r="BU26" s="1">
        <f>IF($A26=0,INDEX(CHROME_CHAR,1,BU$2+1),IF($A26=39,INDEX(CHROME_CHAR,2,BU$2+1),IF(AND(BU226&gt;=1,BU226&lt;=6),INDEX(ATLAS_CHAR,(BU226-1)*26+$A26-INDEX(WIN_Y,BU226)+1,BU$2-INDEX(WIN_X,BU226)+1),IF(BU226=0,IF(AND(MOD(BU$2,4)=0,MOD($A26,2)=0),"·",""),""))))</f>
        <v/>
      </c>
      <c r="BV26" s="1">
        <f>IF($A26=0,INDEX(CHROME_CHAR,1,BV$2+1),IF($A26=39,INDEX(CHROME_CHAR,2,BV$2+1),IF(AND(BV226&gt;=1,BV226&lt;=6),INDEX(ATLAS_CHAR,(BV226-1)*26+$A26-INDEX(WIN_Y,BV226)+1,BV$2-INDEX(WIN_X,BV226)+1),IF(BV226=0,IF(AND(MOD(BV$2,4)=0,MOD($A26,2)=0),"·",""),""))))</f>
        <v/>
      </c>
      <c r="BW26" s="1">
        <f>IF($A26=0,INDEX(CHROME_CHAR,1,BW$2+1),IF($A26=39,INDEX(CHROME_CHAR,2,BW$2+1),IF(AND(BW226&gt;=1,BW226&lt;=6),INDEX(ATLAS_CHAR,(BW226-1)*26+$A26-INDEX(WIN_Y,BW226)+1,BW$2-INDEX(WIN_X,BW226)+1),IF(BW226=0,IF(AND(MOD(BW$2,4)=0,MOD($A26,2)=0),"·",""),""))))</f>
        <v/>
      </c>
      <c r="BX26" s="1">
        <f>IF($A26=0,INDEX(CHROME_CHAR,1,BX$2+1),IF($A26=39,INDEX(CHROME_CHAR,2,BX$2+1),IF(AND(BX226&gt;=1,BX226&lt;=6),INDEX(ATLAS_CHAR,(BX226-1)*26+$A26-INDEX(WIN_Y,BX226)+1,BX$2-INDEX(WIN_X,BX226)+1),IF(BX226=0,IF(AND(MOD(BX$2,4)=0,MOD($A26,2)=0),"·",""),""))))</f>
        <v/>
      </c>
      <c r="BY26" s="1">
        <f>IF($A26=0,INDEX(CHROME_CHAR,1,BY$2+1),IF($A26=39,INDEX(CHROME_CHAR,2,BY$2+1),IF(AND(BY226&gt;=1,BY226&lt;=6),INDEX(ATLAS_CHAR,(BY226-1)*26+$A26-INDEX(WIN_Y,BY226)+1,BY$2-INDEX(WIN_X,BY226)+1),IF(BY226=0,IF(AND(MOD(BY$2,4)=0,MOD($A26,2)=0),"·",""),""))))</f>
        <v/>
      </c>
      <c r="BZ26" s="1">
        <f>IF($A26=0,INDEX(CHROME_CHAR,1,BZ$2+1),IF($A26=39,INDEX(CHROME_CHAR,2,BZ$2+1),IF(AND(BZ226&gt;=1,BZ226&lt;=6),INDEX(ATLAS_CHAR,(BZ226-1)*26+$A26-INDEX(WIN_Y,BZ226)+1,BZ$2-INDEX(WIN_X,BZ226)+1),IF(BZ226=0,IF(AND(MOD(BZ$2,4)=0,MOD($A26,2)=0),"·",""),""))))</f>
        <v/>
      </c>
      <c r="CA26" s="1">
        <f>IF($A26=0,INDEX(CHROME_CHAR,1,CA$2+1),IF($A26=39,INDEX(CHROME_CHAR,2,CA$2+1),IF(AND(CA226&gt;=1,CA226&lt;=6),INDEX(ATLAS_CHAR,(CA226-1)*26+$A26-INDEX(WIN_Y,CA226)+1,CA$2-INDEX(WIN_X,CA226)+1),IF(CA226=0,IF(AND(MOD(CA$2,4)=0,MOD($A26,2)=0),"·",""),""))))</f>
        <v/>
      </c>
      <c r="CB26" s="1">
        <f>IF($A26=0,INDEX(CHROME_CHAR,1,CB$2+1),IF($A26=39,INDEX(CHROME_CHAR,2,CB$2+1),IF(AND(CB226&gt;=1,CB226&lt;=6),INDEX(ATLAS_CHAR,(CB226-1)*26+$A26-INDEX(WIN_Y,CB226)+1,CB$2-INDEX(WIN_X,CB226)+1),IF(CB226=0,IF(AND(MOD(CB$2,4)=0,MOD($A26,2)=0),"·",""),""))))</f>
        <v/>
      </c>
      <c r="CC26" s="1">
        <f>IF($A26=0,INDEX(CHROME_CHAR,1,CC$2+1),IF($A26=39,INDEX(CHROME_CHAR,2,CC$2+1),IF(AND(CC226&gt;=1,CC226&lt;=6),INDEX(ATLAS_CHAR,(CC226-1)*26+$A26-INDEX(WIN_Y,CC226)+1,CC$2-INDEX(WIN_X,CC226)+1),IF(CC226=0,IF(AND(MOD(CC$2,4)=0,MOD($A26,2)=0),"·",""),""))))</f>
        <v/>
      </c>
      <c r="CD26" s="1">
        <f>IF($A26=0,INDEX(CHROME_CHAR,1,CD$2+1),IF($A26=39,INDEX(CHROME_CHAR,2,CD$2+1),IF(AND(CD226&gt;=1,CD226&lt;=6),INDEX(ATLAS_CHAR,(CD226-1)*26+$A26-INDEX(WIN_Y,CD226)+1,CD$2-INDEX(WIN_X,CD226)+1),IF(CD226=0,IF(AND(MOD(CD$2,4)=0,MOD($A26,2)=0),"·",""),""))))</f>
        <v/>
      </c>
      <c r="CE26" s="1">
        <f>IF($A26=0,INDEX(CHROME_CHAR,1,CE$2+1),IF($A26=39,INDEX(CHROME_CHAR,2,CE$2+1),IF(AND(CE226&gt;=1,CE226&lt;=6),INDEX(ATLAS_CHAR,(CE226-1)*26+$A26-INDEX(WIN_Y,CE226)+1,CE$2-INDEX(WIN_X,CE226)+1),IF(CE226=0,IF(AND(MOD(CE$2,4)=0,MOD($A26,2)=0),"·",""),""))))</f>
        <v/>
      </c>
      <c r="CF26" s="1">
        <f>IF($A26=0,INDEX(CHROME_CHAR,1,CF$2+1),IF($A26=39,INDEX(CHROME_CHAR,2,CF$2+1),IF(AND(CF226&gt;=1,CF226&lt;=6),INDEX(ATLAS_CHAR,(CF226-1)*26+$A26-INDEX(WIN_Y,CF226)+1,CF$2-INDEX(WIN_X,CF226)+1),IF(CF226=0,IF(AND(MOD(CF$2,4)=0,MOD($A26,2)=0),"·",""),""))))</f>
        <v/>
      </c>
      <c r="CG26" s="1">
        <f>IF($A26=0,INDEX(CHROME_CHAR,1,CG$2+1),IF($A26=39,INDEX(CHROME_CHAR,2,CG$2+1),IF(AND(CG226&gt;=1,CG226&lt;=6),INDEX(ATLAS_CHAR,(CG226-1)*26+$A26-INDEX(WIN_Y,CG226)+1,CG$2-INDEX(WIN_X,CG226)+1),IF(CG226=0,IF(AND(MOD(CG$2,4)=0,MOD($A26,2)=0),"·",""),""))))</f>
        <v/>
      </c>
      <c r="CH26" s="1">
        <f>IF($A26=0,INDEX(CHROME_CHAR,1,CH$2+1),IF($A26=39,INDEX(CHROME_CHAR,2,CH$2+1),IF(AND(CH226&gt;=1,CH226&lt;=6),INDEX(ATLAS_CHAR,(CH226-1)*26+$A26-INDEX(WIN_Y,CH226)+1,CH$2-INDEX(WIN_X,CH226)+1),IF(CH226=0,IF(AND(MOD(CH$2,4)=0,MOD($A26,2)=0),"·",""),""))))</f>
        <v/>
      </c>
      <c r="CI26" s="1">
        <f>IF($A26=0,INDEX(CHROME_CHAR,1,CI$2+1),IF($A26=39,INDEX(CHROME_CHAR,2,CI$2+1),IF(AND(CI226&gt;=1,CI226&lt;=6),INDEX(ATLAS_CHAR,(CI226-1)*26+$A26-INDEX(WIN_Y,CI226)+1,CI$2-INDEX(WIN_X,CI226)+1),IF(CI226=0,IF(AND(MOD(CI$2,4)=0,MOD($A26,2)=0),"·",""),""))))</f>
        <v/>
      </c>
      <c r="CJ26" s="1">
        <f>IF($A26=0,INDEX(CHROME_CHAR,1,CJ$2+1),IF($A26=39,INDEX(CHROME_CHAR,2,CJ$2+1),IF(AND(CJ226&gt;=1,CJ226&lt;=6),INDEX(ATLAS_CHAR,(CJ226-1)*26+$A26-INDEX(WIN_Y,CJ226)+1,CJ$2-INDEX(WIN_X,CJ226)+1),IF(CJ226=0,IF(AND(MOD(CJ$2,4)=0,MOD($A26,2)=0),"·",""),""))))</f>
        <v/>
      </c>
      <c r="CK26" s="1">
        <f>IF($A26=0,INDEX(CHROME_CHAR,1,CK$2+1),IF($A26=39,INDEX(CHROME_CHAR,2,CK$2+1),IF(AND(CK226&gt;=1,CK226&lt;=6),INDEX(ATLAS_CHAR,(CK226-1)*26+$A26-INDEX(WIN_Y,CK226)+1,CK$2-INDEX(WIN_X,CK226)+1),IF(CK226=0,IF(AND(MOD(CK$2,4)=0,MOD($A26,2)=0),"·",""),""))))</f>
        <v/>
      </c>
      <c r="CL26" s="1">
        <f>IF($A26=0,INDEX(CHROME_CHAR,1,CL$2+1),IF($A26=39,INDEX(CHROME_CHAR,2,CL$2+1),IF(AND(CL226&gt;=1,CL226&lt;=6),INDEX(ATLAS_CHAR,(CL226-1)*26+$A26-INDEX(WIN_Y,CL226)+1,CL$2-INDEX(WIN_X,CL226)+1),IF(CL226=0,IF(AND(MOD(CL$2,4)=0,MOD($A26,2)=0),"·",""),""))))</f>
        <v/>
      </c>
      <c r="CM26" s="1">
        <f>IF($A26=0,INDEX(CHROME_CHAR,1,CM$2+1),IF($A26=39,INDEX(CHROME_CHAR,2,CM$2+1),IF(AND(CM226&gt;=1,CM226&lt;=6),INDEX(ATLAS_CHAR,(CM226-1)*26+$A26-INDEX(WIN_Y,CM226)+1,CM$2-INDEX(WIN_X,CM226)+1),IF(CM226=0,IF(AND(MOD(CM$2,4)=0,MOD($A26,2)=0),"·",""),""))))</f>
        <v/>
      </c>
      <c r="CN26" s="1">
        <f>IF($A26=0,INDEX(CHROME_CHAR,1,CN$2+1),IF($A26=39,INDEX(CHROME_CHAR,2,CN$2+1),IF(AND(CN226&gt;=1,CN226&lt;=6),INDEX(ATLAS_CHAR,(CN226-1)*26+$A26-INDEX(WIN_Y,CN226)+1,CN$2-INDEX(WIN_X,CN226)+1),IF(CN226=0,IF(AND(MOD(CN$2,4)=0,MOD($A26,2)=0),"·",""),""))))</f>
        <v/>
      </c>
      <c r="CO26" s="1">
        <f>IF($A26=0,INDEX(CHROME_CHAR,1,CO$2+1),IF($A26=39,INDEX(CHROME_CHAR,2,CO$2+1),IF(AND(CO226&gt;=1,CO226&lt;=6),INDEX(ATLAS_CHAR,(CO226-1)*26+$A26-INDEX(WIN_Y,CO226)+1,CO$2-INDEX(WIN_X,CO226)+1),IF(CO226=0,IF(AND(MOD(CO$2,4)=0,MOD($A26,2)=0),"·",""),""))))</f>
        <v/>
      </c>
      <c r="CP26" s="1">
        <f>IF($A26=0,INDEX(CHROME_CHAR,1,CP$2+1),IF($A26=39,INDEX(CHROME_CHAR,2,CP$2+1),IF(AND(CP226&gt;=1,CP226&lt;=6),INDEX(ATLAS_CHAR,(CP226-1)*26+$A26-INDEX(WIN_Y,CP226)+1,CP$2-INDEX(WIN_X,CP226)+1),IF(CP226=0,IF(AND(MOD(CP$2,4)=0,MOD($A26,2)=0),"·",""),""))))</f>
        <v/>
      </c>
      <c r="CQ26" s="1">
        <f>IF($A26=0,INDEX(CHROME_CHAR,1,CQ$2+1),IF($A26=39,INDEX(CHROME_CHAR,2,CQ$2+1),IF(AND(CQ226&gt;=1,CQ226&lt;=6),INDEX(ATLAS_CHAR,(CQ226-1)*26+$A26-INDEX(WIN_Y,CQ226)+1,CQ$2-INDEX(WIN_X,CQ226)+1),IF(CQ226=0,IF(AND(MOD(CQ$2,4)=0,MOD($A26,2)=0),"·",""),""))))</f>
        <v/>
      </c>
      <c r="CR26" s="1">
        <f>IF($A26=0,INDEX(CHROME_CHAR,1,CR$2+1),IF($A26=39,INDEX(CHROME_CHAR,2,CR$2+1),IF(AND(CR226&gt;=1,CR226&lt;=6),INDEX(ATLAS_CHAR,(CR226-1)*26+$A26-INDEX(WIN_Y,CR226)+1,CR$2-INDEX(WIN_X,CR226)+1),IF(CR226=0,IF(AND(MOD(CR$2,4)=0,MOD($A26,2)=0),"·",""),""))))</f>
        <v/>
      </c>
      <c r="CS26" s="1">
        <f>IF($A26=0,INDEX(CHROME_CHAR,1,CS$2+1),IF($A26=39,INDEX(CHROME_CHAR,2,CS$2+1),IF(AND(CS226&gt;=1,CS226&lt;=6),INDEX(ATLAS_CHAR,(CS226-1)*26+$A26-INDEX(WIN_Y,CS226)+1,CS$2-INDEX(WIN_X,CS226)+1),IF(CS226=0,IF(AND(MOD(CS$2,4)=0,MOD($A26,2)=0),"·",""),""))))</f>
        <v/>
      </c>
      <c r="CT26" s="1">
        <f>IF($A26=0,INDEX(CHROME_CHAR,1,CT$2+1),IF($A26=39,INDEX(CHROME_CHAR,2,CT$2+1),IF(AND(CT226&gt;=1,CT226&lt;=6),INDEX(ATLAS_CHAR,(CT226-1)*26+$A26-INDEX(WIN_Y,CT226)+1,CT$2-INDEX(WIN_X,CT226)+1),IF(CT226=0,IF(AND(MOD(CT$2,4)=0,MOD($A26,2)=0),"·",""),""))))</f>
        <v/>
      </c>
      <c r="CU26" s="1">
        <f>IF($A26=0,INDEX(CHROME_CHAR,1,CU$2+1),IF($A26=39,INDEX(CHROME_CHAR,2,CU$2+1),IF(AND(CU226&gt;=1,CU226&lt;=6),INDEX(ATLAS_CHAR,(CU226-1)*26+$A26-INDEX(WIN_Y,CU226)+1,CU$2-INDEX(WIN_X,CU226)+1),IF(CU226=0,IF(AND(MOD(CU$2,4)=0,MOD($A26,2)=0),"·",""),""))))</f>
        <v/>
      </c>
      <c r="CV26" s="1">
        <f>IF($A26=0,INDEX(CHROME_CHAR,1,CV$2+1),IF($A26=39,INDEX(CHROME_CHAR,2,CV$2+1),IF(AND(CV226&gt;=1,CV226&lt;=6),INDEX(ATLAS_CHAR,(CV226-1)*26+$A26-INDEX(WIN_Y,CV226)+1,CV$2-INDEX(WIN_X,CV226)+1),IF(CV226=0,IF(AND(MOD(CV$2,4)=0,MOD($A26,2)=0),"·",""),""))))</f>
        <v/>
      </c>
      <c r="CW26" s="1">
        <f>IF($A26=0,INDEX(CHROME_CHAR,1,CW$2+1),IF($A26=39,INDEX(CHROME_CHAR,2,CW$2+1),IF(AND(CW226&gt;=1,CW226&lt;=6),INDEX(ATLAS_CHAR,(CW226-1)*26+$A26-INDEX(WIN_Y,CW226)+1,CW$2-INDEX(WIN_X,CW226)+1),IF(CW226=0,IF(AND(MOD(CW$2,4)=0,MOD($A26,2)=0),"·",""),""))))</f>
        <v/>
      </c>
      <c r="CX26" s="1">
        <f>IF($A26=0,INDEX(CHROME_CHAR,1,CX$2+1),IF($A26=39,INDEX(CHROME_CHAR,2,CX$2+1),IF(AND(CX226&gt;=1,CX226&lt;=6),INDEX(ATLAS_CHAR,(CX226-1)*26+$A26-INDEX(WIN_Y,CX226)+1,CX$2-INDEX(WIN_X,CX226)+1),IF(CX226=0,IF(AND(MOD(CX$2,4)=0,MOD($A26,2)=0),"·",""),""))))</f>
        <v/>
      </c>
      <c r="CY26" s="1">
        <f>IF($A26=0,INDEX(CHROME_CHAR,1,CY$2+1),IF($A26=39,INDEX(CHROME_CHAR,2,CY$2+1),IF(AND(CY226&gt;=1,CY226&lt;=6),INDEX(ATLAS_CHAR,(CY226-1)*26+$A26-INDEX(WIN_Y,CY226)+1,CY$2-INDEX(WIN_X,CY226)+1),IF(CY226=0,IF(AND(MOD(CY$2,4)=0,MOD($A26,2)=0),"·",""),""))))</f>
        <v/>
      </c>
      <c r="CZ26" s="1">
        <f>IF($A26=0,INDEX(CHROME_CHAR,1,CZ$2+1),IF($A26=39,INDEX(CHROME_CHAR,2,CZ$2+1),IF(AND(CZ226&gt;=1,CZ226&lt;=6),INDEX(ATLAS_CHAR,(CZ226-1)*26+$A26-INDEX(WIN_Y,CZ226)+1,CZ$2-INDEX(WIN_X,CZ226)+1),IF(CZ226=0,IF(AND(MOD(CZ$2,4)=0,MOD($A26,2)=0),"·",""),""))))</f>
        <v/>
      </c>
      <c r="DA26" s="1">
        <f>IF($A26=0,INDEX(CHROME_CHAR,1,DA$2+1),IF($A26=39,INDEX(CHROME_CHAR,2,DA$2+1),IF(AND(DA226&gt;=1,DA226&lt;=6),INDEX(ATLAS_CHAR,(DA226-1)*26+$A26-INDEX(WIN_Y,DA226)+1,DA$2-INDEX(WIN_X,DA226)+1),IF(DA226=0,IF(AND(MOD(DA$2,4)=0,MOD($A26,2)=0),"·",""),""))))</f>
        <v/>
      </c>
      <c r="DB26" s="1">
        <f>IF($A26=0,INDEX(CHROME_CHAR,1,DB$2+1),IF($A26=39,INDEX(CHROME_CHAR,2,DB$2+1),IF(AND(DB226&gt;=1,DB226&lt;=6),INDEX(ATLAS_CHAR,(DB226-1)*26+$A26-INDEX(WIN_Y,DB226)+1,DB$2-INDEX(WIN_X,DB226)+1),IF(DB226=0,IF(AND(MOD(DB$2,4)=0,MOD($A26,2)=0),"·",""),""))))</f>
        <v/>
      </c>
      <c r="DC26" s="1">
        <f>IF($A26=0,INDEX(CHROME_CHAR,1,DC$2+1),IF($A26=39,INDEX(CHROME_CHAR,2,DC$2+1),IF(AND(DC226&gt;=1,DC226&lt;=6),INDEX(ATLAS_CHAR,(DC226-1)*26+$A26-INDEX(WIN_Y,DC226)+1,DC$2-INDEX(WIN_X,DC226)+1),IF(DC226=0,IF(AND(MOD(DC$2,4)=0,MOD($A26,2)=0),"·",""),""))))</f>
        <v/>
      </c>
      <c r="DD26" s="1">
        <f>IF($A26=0,INDEX(CHROME_CHAR,1,DD$2+1),IF($A26=39,INDEX(CHROME_CHAR,2,DD$2+1),IF(AND(DD226&gt;=1,DD226&lt;=6),INDEX(ATLAS_CHAR,(DD226-1)*26+$A26-INDEX(WIN_Y,DD226)+1,DD$2-INDEX(WIN_X,DD226)+1),IF(DD226=0,IF(AND(MOD(DD$2,4)=0,MOD($A26,2)=0),"·",""),""))))</f>
        <v/>
      </c>
      <c r="DE26" s="1">
        <f>IF($A26=0,INDEX(CHROME_CHAR,1,DE$2+1),IF($A26=39,INDEX(CHROME_CHAR,2,DE$2+1),IF(AND(DE226&gt;=1,DE226&lt;=6),INDEX(ATLAS_CHAR,(DE226-1)*26+$A26-INDEX(WIN_Y,DE226)+1,DE$2-INDEX(WIN_X,DE226)+1),IF(DE226=0,IF(AND(MOD(DE$2,4)=0,MOD($A26,2)=0),"·",""),""))))</f>
        <v/>
      </c>
      <c r="DF26" s="1">
        <f>IF($A26=0,INDEX(CHROME_CHAR,1,DF$2+1),IF($A26=39,INDEX(CHROME_CHAR,2,DF$2+1),IF(AND(DF226&gt;=1,DF226&lt;=6),INDEX(ATLAS_CHAR,(DF226-1)*26+$A26-INDEX(WIN_Y,DF226)+1,DF$2-INDEX(WIN_X,DF226)+1),IF(DF226=0,IF(AND(MOD(DF$2,4)=0,MOD($A26,2)=0),"·",""),""))))</f>
        <v/>
      </c>
      <c r="DG26" s="1">
        <f>IF($A26=0,INDEX(CHROME_CHAR,1,DG$2+1),IF($A26=39,INDEX(CHROME_CHAR,2,DG$2+1),IF(AND(DG226&gt;=1,DG226&lt;=6),INDEX(ATLAS_CHAR,(DG226-1)*26+$A26-INDEX(WIN_Y,DG226)+1,DG$2-INDEX(WIN_X,DG226)+1),IF(DG226=0,IF(AND(MOD(DG$2,4)=0,MOD($A26,2)=0),"·",""),""))))</f>
        <v/>
      </c>
      <c r="DH26" s="1">
        <f>IF($A26=0,INDEX(CHROME_CHAR,1,DH$2+1),IF($A26=39,INDEX(CHROME_CHAR,2,DH$2+1),IF(AND(DH226&gt;=1,DH226&lt;=6),INDEX(ATLAS_CHAR,(DH226-1)*26+$A26-INDEX(WIN_Y,DH226)+1,DH$2-INDEX(WIN_X,DH226)+1),IF(DH226=0,IF(AND(MOD(DH$2,4)=0,MOD($A26,2)=0),"·",""),""))))</f>
        <v/>
      </c>
      <c r="DI26" s="1">
        <f>IF($A26=0,INDEX(CHROME_CHAR,1,DI$2+1),IF($A26=39,INDEX(CHROME_CHAR,2,DI$2+1),IF(AND(DI226&gt;=1,DI226&lt;=6),INDEX(ATLAS_CHAR,(DI226-1)*26+$A26-INDEX(WIN_Y,DI226)+1,DI$2-INDEX(WIN_X,DI226)+1),IF(DI226=0,IF(AND(MOD(DI$2,4)=0,MOD($A26,2)=0),"·",""),""))))</f>
        <v/>
      </c>
      <c r="DJ26" s="1">
        <f>IF($A26=0,INDEX(CHROME_CHAR,1,DJ$2+1),IF($A26=39,INDEX(CHROME_CHAR,2,DJ$2+1),IF(AND(DJ226&gt;=1,DJ226&lt;=6),INDEX(ATLAS_CHAR,(DJ226-1)*26+$A26-INDEX(WIN_Y,DJ226)+1,DJ$2-INDEX(WIN_X,DJ226)+1),IF(DJ226=0,IF(AND(MOD(DJ$2,4)=0,MOD($A26,2)=0),"·",""),""))))</f>
        <v/>
      </c>
      <c r="DK26" s="1">
        <f>IF($A26=0,INDEX(CHROME_CHAR,1,DK$2+1),IF($A26=39,INDEX(CHROME_CHAR,2,DK$2+1),IF(AND(DK226&gt;=1,DK226&lt;=6),INDEX(ATLAS_CHAR,(DK226-1)*26+$A26-INDEX(WIN_Y,DK226)+1,DK$2-INDEX(WIN_X,DK226)+1),IF(DK226=0,IF(AND(MOD(DK$2,4)=0,MOD($A26,2)=0),"·",""),""))))</f>
        <v/>
      </c>
      <c r="DL26" s="1">
        <f>IF($A26=0,INDEX(CHROME_CHAR,1,DL$2+1),IF($A26=39,INDEX(CHROME_CHAR,2,DL$2+1),IF(AND(DL226&gt;=1,DL226&lt;=6),INDEX(ATLAS_CHAR,(DL226-1)*26+$A26-INDEX(WIN_Y,DL226)+1,DL$2-INDEX(WIN_X,DL226)+1),IF(DL226=0,IF(AND(MOD(DL$2,4)=0,MOD($A26,2)=0),"·",""),""))))</f>
        <v/>
      </c>
      <c r="DM26" s="1">
        <f>IF($A26=0,INDEX(CHROME_CHAR,1,DM$2+1),IF($A26=39,INDEX(CHROME_CHAR,2,DM$2+1),IF(AND(DM226&gt;=1,DM226&lt;=6),INDEX(ATLAS_CHAR,(DM226-1)*26+$A26-INDEX(WIN_Y,DM226)+1,DM$2-INDEX(WIN_X,DM226)+1),IF(DM226=0,IF(AND(MOD(DM$2,4)=0,MOD($A26,2)=0),"·",""),""))))</f>
        <v/>
      </c>
      <c r="DN26" s="1">
        <f>IF($A26=0,INDEX(CHROME_CHAR,1,DN$2+1),IF($A26=39,INDEX(CHROME_CHAR,2,DN$2+1),IF(AND(DN226&gt;=1,DN226&lt;=6),INDEX(ATLAS_CHAR,(DN226-1)*26+$A26-INDEX(WIN_Y,DN226)+1,DN$2-INDEX(WIN_X,DN226)+1),IF(DN226=0,IF(AND(MOD(DN$2,4)=0,MOD($A26,2)=0),"·",""),""))))</f>
        <v/>
      </c>
      <c r="DO26" s="1">
        <f>IF($A26=0,INDEX(CHROME_CHAR,1,DO$2+1),IF($A26=39,INDEX(CHROME_CHAR,2,DO$2+1),IF(AND(DO226&gt;=1,DO226&lt;=6),INDEX(ATLAS_CHAR,(DO226-1)*26+$A26-INDEX(WIN_Y,DO226)+1,DO$2-INDEX(WIN_X,DO226)+1),IF(DO226=0,IF(AND(MOD(DO$2,4)=0,MOD($A26,2)=0),"·",""),""))))</f>
        <v/>
      </c>
    </row>
    <row r="27" ht="12.75" customHeight="1">
      <c r="A27" t="n">
        <v>24</v>
      </c>
      <c r="B27" s="1">
        <f>IF($A27=0,INDEX(CHROME_CHAR,1,B$2+1),IF($A27=39,INDEX(CHROME_CHAR,2,B$2+1),IF(AND(B227&gt;=1,B227&lt;=6),INDEX(ATLAS_CHAR,(B227-1)*26+$A27-INDEX(WIN_Y,B227)+1,B$2-INDEX(WIN_X,B227)+1),IF(B227=0,IF(AND(MOD(B$2,4)=0,MOD($A27,2)=0),"·",""),""))))</f>
        <v/>
      </c>
      <c r="C27" s="1">
        <f>IF($A27=0,INDEX(CHROME_CHAR,1,C$2+1),IF($A27=39,INDEX(CHROME_CHAR,2,C$2+1),IF(AND(C227&gt;=1,C227&lt;=6),INDEX(ATLAS_CHAR,(C227-1)*26+$A27-INDEX(WIN_Y,C227)+1,C$2-INDEX(WIN_X,C227)+1),IF(C227=0,IF(AND(MOD(C$2,4)=0,MOD($A27,2)=0),"·",""),""))))</f>
        <v/>
      </c>
      <c r="D27" s="1">
        <f>IF($A27=0,INDEX(CHROME_CHAR,1,D$2+1),IF($A27=39,INDEX(CHROME_CHAR,2,D$2+1),IF(AND(D227&gt;=1,D227&lt;=6),INDEX(ATLAS_CHAR,(D227-1)*26+$A27-INDEX(WIN_Y,D227)+1,D$2-INDEX(WIN_X,D227)+1),IF(D227=0,IF(AND(MOD(D$2,4)=0,MOD($A27,2)=0),"·",""),""))))</f>
        <v/>
      </c>
      <c r="E27" s="1">
        <f>IF($A27=0,INDEX(CHROME_CHAR,1,E$2+1),IF($A27=39,INDEX(CHROME_CHAR,2,E$2+1),IF(AND(E227&gt;=1,E227&lt;=6),INDEX(ATLAS_CHAR,(E227-1)*26+$A27-INDEX(WIN_Y,E227)+1,E$2-INDEX(WIN_X,E227)+1),IF(E227=0,IF(AND(MOD(E$2,4)=0,MOD($A27,2)=0),"·",""),""))))</f>
        <v/>
      </c>
      <c r="F27" s="1">
        <f>IF($A27=0,INDEX(CHROME_CHAR,1,F$2+1),IF($A27=39,INDEX(CHROME_CHAR,2,F$2+1),IF(AND(F227&gt;=1,F227&lt;=6),INDEX(ATLAS_CHAR,(F227-1)*26+$A27-INDEX(WIN_Y,F227)+1,F$2-INDEX(WIN_X,F227)+1),IF(F227=0,IF(AND(MOD(F$2,4)=0,MOD($A27,2)=0),"·",""),""))))</f>
        <v/>
      </c>
      <c r="G27" s="1">
        <f>IF($A27=0,INDEX(CHROME_CHAR,1,G$2+1),IF($A27=39,INDEX(CHROME_CHAR,2,G$2+1),IF(AND(G227&gt;=1,G227&lt;=6),INDEX(ATLAS_CHAR,(G227-1)*26+$A27-INDEX(WIN_Y,G227)+1,G$2-INDEX(WIN_X,G227)+1),IF(G227=0,IF(AND(MOD(G$2,4)=0,MOD($A27,2)=0),"·",""),""))))</f>
        <v/>
      </c>
      <c r="H27" s="1">
        <f>IF($A27=0,INDEX(CHROME_CHAR,1,H$2+1),IF($A27=39,INDEX(CHROME_CHAR,2,H$2+1),IF(AND(H227&gt;=1,H227&lt;=6),INDEX(ATLAS_CHAR,(H227-1)*26+$A27-INDEX(WIN_Y,H227)+1,H$2-INDEX(WIN_X,H227)+1),IF(H227=0,IF(AND(MOD(H$2,4)=0,MOD($A27,2)=0),"·",""),""))))</f>
        <v/>
      </c>
      <c r="I27" s="1">
        <f>IF($A27=0,INDEX(CHROME_CHAR,1,I$2+1),IF($A27=39,INDEX(CHROME_CHAR,2,I$2+1),IF(AND(I227&gt;=1,I227&lt;=6),INDEX(ATLAS_CHAR,(I227-1)*26+$A27-INDEX(WIN_Y,I227)+1,I$2-INDEX(WIN_X,I227)+1),IF(I227=0,IF(AND(MOD(I$2,4)=0,MOD($A27,2)=0),"·",""),""))))</f>
        <v/>
      </c>
      <c r="J27" s="1">
        <f>IF($A27=0,INDEX(CHROME_CHAR,1,J$2+1),IF($A27=39,INDEX(CHROME_CHAR,2,J$2+1),IF(AND(J227&gt;=1,J227&lt;=6),INDEX(ATLAS_CHAR,(J227-1)*26+$A27-INDEX(WIN_Y,J227)+1,J$2-INDEX(WIN_X,J227)+1),IF(J227=0,IF(AND(MOD(J$2,4)=0,MOD($A27,2)=0),"·",""),""))))</f>
        <v/>
      </c>
      <c r="K27" s="1">
        <f>IF($A27=0,INDEX(CHROME_CHAR,1,K$2+1),IF($A27=39,INDEX(CHROME_CHAR,2,K$2+1),IF(AND(K227&gt;=1,K227&lt;=6),INDEX(ATLAS_CHAR,(K227-1)*26+$A27-INDEX(WIN_Y,K227)+1,K$2-INDEX(WIN_X,K227)+1),IF(K227=0,IF(AND(MOD(K$2,4)=0,MOD($A27,2)=0),"·",""),""))))</f>
        <v/>
      </c>
      <c r="L27" s="1">
        <f>IF($A27=0,INDEX(CHROME_CHAR,1,L$2+1),IF($A27=39,INDEX(CHROME_CHAR,2,L$2+1),IF(AND(L227&gt;=1,L227&lt;=6),INDEX(ATLAS_CHAR,(L227-1)*26+$A27-INDEX(WIN_Y,L227)+1,L$2-INDEX(WIN_X,L227)+1),IF(L227=0,IF(AND(MOD(L$2,4)=0,MOD($A27,2)=0),"·",""),""))))</f>
        <v/>
      </c>
      <c r="M27" s="1">
        <f>IF($A27=0,INDEX(CHROME_CHAR,1,M$2+1),IF($A27=39,INDEX(CHROME_CHAR,2,M$2+1),IF(AND(M227&gt;=1,M227&lt;=6),INDEX(ATLAS_CHAR,(M227-1)*26+$A27-INDEX(WIN_Y,M227)+1,M$2-INDEX(WIN_X,M227)+1),IF(M227=0,IF(AND(MOD(M$2,4)=0,MOD($A27,2)=0),"·",""),""))))</f>
        <v/>
      </c>
      <c r="N27" s="1">
        <f>IF($A27=0,INDEX(CHROME_CHAR,1,N$2+1),IF($A27=39,INDEX(CHROME_CHAR,2,N$2+1),IF(AND(N227&gt;=1,N227&lt;=6),INDEX(ATLAS_CHAR,(N227-1)*26+$A27-INDEX(WIN_Y,N227)+1,N$2-INDEX(WIN_X,N227)+1),IF(N227=0,IF(AND(MOD(N$2,4)=0,MOD($A27,2)=0),"·",""),""))))</f>
        <v/>
      </c>
      <c r="O27" s="1">
        <f>IF($A27=0,INDEX(CHROME_CHAR,1,O$2+1),IF($A27=39,INDEX(CHROME_CHAR,2,O$2+1),IF(AND(O227&gt;=1,O227&lt;=6),INDEX(ATLAS_CHAR,(O227-1)*26+$A27-INDEX(WIN_Y,O227)+1,O$2-INDEX(WIN_X,O227)+1),IF(O227=0,IF(AND(MOD(O$2,4)=0,MOD($A27,2)=0),"·",""),""))))</f>
        <v/>
      </c>
      <c r="P27" s="1">
        <f>IF($A27=0,INDEX(CHROME_CHAR,1,P$2+1),IF($A27=39,INDEX(CHROME_CHAR,2,P$2+1),IF(AND(P227&gt;=1,P227&lt;=6),INDEX(ATLAS_CHAR,(P227-1)*26+$A27-INDEX(WIN_Y,P227)+1,P$2-INDEX(WIN_X,P227)+1),IF(P227=0,IF(AND(MOD(P$2,4)=0,MOD($A27,2)=0),"·",""),""))))</f>
        <v/>
      </c>
      <c r="Q27" s="1">
        <f>IF($A27=0,INDEX(CHROME_CHAR,1,Q$2+1),IF($A27=39,INDEX(CHROME_CHAR,2,Q$2+1),IF(AND(Q227&gt;=1,Q227&lt;=6),INDEX(ATLAS_CHAR,(Q227-1)*26+$A27-INDEX(WIN_Y,Q227)+1,Q$2-INDEX(WIN_X,Q227)+1),IF(Q227=0,IF(AND(MOD(Q$2,4)=0,MOD($A27,2)=0),"·",""),""))))</f>
        <v/>
      </c>
      <c r="R27" s="1">
        <f>IF($A27=0,INDEX(CHROME_CHAR,1,R$2+1),IF($A27=39,INDEX(CHROME_CHAR,2,R$2+1),IF(AND(R227&gt;=1,R227&lt;=6),INDEX(ATLAS_CHAR,(R227-1)*26+$A27-INDEX(WIN_Y,R227)+1,R$2-INDEX(WIN_X,R227)+1),IF(R227=0,IF(AND(MOD(R$2,4)=0,MOD($A27,2)=0),"·",""),""))))</f>
        <v/>
      </c>
      <c r="S27" s="1">
        <f>IF($A27=0,INDEX(CHROME_CHAR,1,S$2+1),IF($A27=39,INDEX(CHROME_CHAR,2,S$2+1),IF(AND(S227&gt;=1,S227&lt;=6),INDEX(ATLAS_CHAR,(S227-1)*26+$A27-INDEX(WIN_Y,S227)+1,S$2-INDEX(WIN_X,S227)+1),IF(S227=0,IF(AND(MOD(S$2,4)=0,MOD($A27,2)=0),"·",""),""))))</f>
        <v/>
      </c>
      <c r="T27" s="1">
        <f>IF($A27=0,INDEX(CHROME_CHAR,1,T$2+1),IF($A27=39,INDEX(CHROME_CHAR,2,T$2+1),IF(AND(T227&gt;=1,T227&lt;=6),INDEX(ATLAS_CHAR,(T227-1)*26+$A27-INDEX(WIN_Y,T227)+1,T$2-INDEX(WIN_X,T227)+1),IF(T227=0,IF(AND(MOD(T$2,4)=0,MOD($A27,2)=0),"·",""),""))))</f>
        <v/>
      </c>
      <c r="U27" s="1">
        <f>IF($A27=0,INDEX(CHROME_CHAR,1,U$2+1),IF($A27=39,INDEX(CHROME_CHAR,2,U$2+1),IF(AND(U227&gt;=1,U227&lt;=6),INDEX(ATLAS_CHAR,(U227-1)*26+$A27-INDEX(WIN_Y,U227)+1,U$2-INDEX(WIN_X,U227)+1),IF(U227=0,IF(AND(MOD(U$2,4)=0,MOD($A27,2)=0),"·",""),""))))</f>
        <v/>
      </c>
      <c r="V27" s="1">
        <f>IF($A27=0,INDEX(CHROME_CHAR,1,V$2+1),IF($A27=39,INDEX(CHROME_CHAR,2,V$2+1),IF(AND(V227&gt;=1,V227&lt;=6),INDEX(ATLAS_CHAR,(V227-1)*26+$A27-INDEX(WIN_Y,V227)+1,V$2-INDEX(WIN_X,V227)+1),IF(V227=0,IF(AND(MOD(V$2,4)=0,MOD($A27,2)=0),"·",""),""))))</f>
        <v/>
      </c>
      <c r="W27" s="1">
        <f>IF($A27=0,INDEX(CHROME_CHAR,1,W$2+1),IF($A27=39,INDEX(CHROME_CHAR,2,W$2+1),IF(AND(W227&gt;=1,W227&lt;=6),INDEX(ATLAS_CHAR,(W227-1)*26+$A27-INDEX(WIN_Y,W227)+1,W$2-INDEX(WIN_X,W227)+1),IF(W227=0,IF(AND(MOD(W$2,4)=0,MOD($A27,2)=0),"·",""),""))))</f>
        <v/>
      </c>
      <c r="X27" s="1">
        <f>IF($A27=0,INDEX(CHROME_CHAR,1,X$2+1),IF($A27=39,INDEX(CHROME_CHAR,2,X$2+1),IF(AND(X227&gt;=1,X227&lt;=6),INDEX(ATLAS_CHAR,(X227-1)*26+$A27-INDEX(WIN_Y,X227)+1,X$2-INDEX(WIN_X,X227)+1),IF(X227=0,IF(AND(MOD(X$2,4)=0,MOD($A27,2)=0),"·",""),""))))</f>
        <v/>
      </c>
      <c r="Y27" s="1">
        <f>IF($A27=0,INDEX(CHROME_CHAR,1,Y$2+1),IF($A27=39,INDEX(CHROME_CHAR,2,Y$2+1),IF(AND(Y227&gt;=1,Y227&lt;=6),INDEX(ATLAS_CHAR,(Y227-1)*26+$A27-INDEX(WIN_Y,Y227)+1,Y$2-INDEX(WIN_X,Y227)+1),IF(Y227=0,IF(AND(MOD(Y$2,4)=0,MOD($A27,2)=0),"·",""),""))))</f>
        <v/>
      </c>
      <c r="Z27" s="1">
        <f>IF($A27=0,INDEX(CHROME_CHAR,1,Z$2+1),IF($A27=39,INDEX(CHROME_CHAR,2,Z$2+1),IF(AND(Z227&gt;=1,Z227&lt;=6),INDEX(ATLAS_CHAR,(Z227-1)*26+$A27-INDEX(WIN_Y,Z227)+1,Z$2-INDEX(WIN_X,Z227)+1),IF(Z227=0,IF(AND(MOD(Z$2,4)=0,MOD($A27,2)=0),"·",""),""))))</f>
        <v/>
      </c>
      <c r="AA27" s="1">
        <f>IF($A27=0,INDEX(CHROME_CHAR,1,AA$2+1),IF($A27=39,INDEX(CHROME_CHAR,2,AA$2+1),IF(AND(AA227&gt;=1,AA227&lt;=6),INDEX(ATLAS_CHAR,(AA227-1)*26+$A27-INDEX(WIN_Y,AA227)+1,AA$2-INDEX(WIN_X,AA227)+1),IF(AA227=0,IF(AND(MOD(AA$2,4)=0,MOD($A27,2)=0),"·",""),""))))</f>
        <v/>
      </c>
      <c r="AB27" s="1">
        <f>IF($A27=0,INDEX(CHROME_CHAR,1,AB$2+1),IF($A27=39,INDEX(CHROME_CHAR,2,AB$2+1),IF(AND(AB227&gt;=1,AB227&lt;=6),INDEX(ATLAS_CHAR,(AB227-1)*26+$A27-INDEX(WIN_Y,AB227)+1,AB$2-INDEX(WIN_X,AB227)+1),IF(AB227=0,IF(AND(MOD(AB$2,4)=0,MOD($A27,2)=0),"·",""),""))))</f>
        <v/>
      </c>
      <c r="AC27" s="1">
        <f>IF($A27=0,INDEX(CHROME_CHAR,1,AC$2+1),IF($A27=39,INDEX(CHROME_CHAR,2,AC$2+1),IF(AND(AC227&gt;=1,AC227&lt;=6),INDEX(ATLAS_CHAR,(AC227-1)*26+$A27-INDEX(WIN_Y,AC227)+1,AC$2-INDEX(WIN_X,AC227)+1),IF(AC227=0,IF(AND(MOD(AC$2,4)=0,MOD($A27,2)=0),"·",""),""))))</f>
        <v/>
      </c>
      <c r="AD27" s="1">
        <f>IF($A27=0,INDEX(CHROME_CHAR,1,AD$2+1),IF($A27=39,INDEX(CHROME_CHAR,2,AD$2+1),IF(AND(AD227&gt;=1,AD227&lt;=6),INDEX(ATLAS_CHAR,(AD227-1)*26+$A27-INDEX(WIN_Y,AD227)+1,AD$2-INDEX(WIN_X,AD227)+1),IF(AD227=0,IF(AND(MOD(AD$2,4)=0,MOD($A27,2)=0),"·",""),""))))</f>
        <v/>
      </c>
      <c r="AE27" s="1">
        <f>IF($A27=0,INDEX(CHROME_CHAR,1,AE$2+1),IF($A27=39,INDEX(CHROME_CHAR,2,AE$2+1),IF(AND(AE227&gt;=1,AE227&lt;=6),INDEX(ATLAS_CHAR,(AE227-1)*26+$A27-INDEX(WIN_Y,AE227)+1,AE$2-INDEX(WIN_X,AE227)+1),IF(AE227=0,IF(AND(MOD(AE$2,4)=0,MOD($A27,2)=0),"·",""),""))))</f>
        <v/>
      </c>
      <c r="AF27" s="1">
        <f>IF($A27=0,INDEX(CHROME_CHAR,1,AF$2+1),IF($A27=39,INDEX(CHROME_CHAR,2,AF$2+1),IF(AND(AF227&gt;=1,AF227&lt;=6),INDEX(ATLAS_CHAR,(AF227-1)*26+$A27-INDEX(WIN_Y,AF227)+1,AF$2-INDEX(WIN_X,AF227)+1),IF(AF227=0,IF(AND(MOD(AF$2,4)=0,MOD($A27,2)=0),"·",""),""))))</f>
        <v/>
      </c>
      <c r="AG27" s="1">
        <f>IF($A27=0,INDEX(CHROME_CHAR,1,AG$2+1),IF($A27=39,INDEX(CHROME_CHAR,2,AG$2+1),IF(AND(AG227&gt;=1,AG227&lt;=6),INDEX(ATLAS_CHAR,(AG227-1)*26+$A27-INDEX(WIN_Y,AG227)+1,AG$2-INDEX(WIN_X,AG227)+1),IF(AG227=0,IF(AND(MOD(AG$2,4)=0,MOD($A27,2)=0),"·",""),""))))</f>
        <v/>
      </c>
      <c r="AH27" s="1">
        <f>IF($A27=0,INDEX(CHROME_CHAR,1,AH$2+1),IF($A27=39,INDEX(CHROME_CHAR,2,AH$2+1),IF(AND(AH227&gt;=1,AH227&lt;=6),INDEX(ATLAS_CHAR,(AH227-1)*26+$A27-INDEX(WIN_Y,AH227)+1,AH$2-INDEX(WIN_X,AH227)+1),IF(AH227=0,IF(AND(MOD(AH$2,4)=0,MOD($A27,2)=0),"·",""),""))))</f>
        <v/>
      </c>
      <c r="AI27" s="1">
        <f>IF($A27=0,INDEX(CHROME_CHAR,1,AI$2+1),IF($A27=39,INDEX(CHROME_CHAR,2,AI$2+1),IF(AND(AI227&gt;=1,AI227&lt;=6),INDEX(ATLAS_CHAR,(AI227-1)*26+$A27-INDEX(WIN_Y,AI227)+1,AI$2-INDEX(WIN_X,AI227)+1),IF(AI227=0,IF(AND(MOD(AI$2,4)=0,MOD($A27,2)=0),"·",""),""))))</f>
        <v/>
      </c>
      <c r="AJ27" s="1">
        <f>IF($A27=0,INDEX(CHROME_CHAR,1,AJ$2+1),IF($A27=39,INDEX(CHROME_CHAR,2,AJ$2+1),IF(AND(AJ227&gt;=1,AJ227&lt;=6),INDEX(ATLAS_CHAR,(AJ227-1)*26+$A27-INDEX(WIN_Y,AJ227)+1,AJ$2-INDEX(WIN_X,AJ227)+1),IF(AJ227=0,IF(AND(MOD(AJ$2,4)=0,MOD($A27,2)=0),"·",""),""))))</f>
        <v/>
      </c>
      <c r="AK27" s="1">
        <f>IF($A27=0,INDEX(CHROME_CHAR,1,AK$2+1),IF($A27=39,INDEX(CHROME_CHAR,2,AK$2+1),IF(AND(AK227&gt;=1,AK227&lt;=6),INDEX(ATLAS_CHAR,(AK227-1)*26+$A27-INDEX(WIN_Y,AK227)+1,AK$2-INDEX(WIN_X,AK227)+1),IF(AK227=0,IF(AND(MOD(AK$2,4)=0,MOD($A27,2)=0),"·",""),""))))</f>
        <v/>
      </c>
      <c r="AL27" s="1">
        <f>IF($A27=0,INDEX(CHROME_CHAR,1,AL$2+1),IF($A27=39,INDEX(CHROME_CHAR,2,AL$2+1),IF(AND(AL227&gt;=1,AL227&lt;=6),INDEX(ATLAS_CHAR,(AL227-1)*26+$A27-INDEX(WIN_Y,AL227)+1,AL$2-INDEX(WIN_X,AL227)+1),IF(AL227=0,IF(AND(MOD(AL$2,4)=0,MOD($A27,2)=0),"·",""),""))))</f>
        <v/>
      </c>
      <c r="AM27" s="1">
        <f>IF($A27=0,INDEX(CHROME_CHAR,1,AM$2+1),IF($A27=39,INDEX(CHROME_CHAR,2,AM$2+1),IF(AND(AM227&gt;=1,AM227&lt;=6),INDEX(ATLAS_CHAR,(AM227-1)*26+$A27-INDEX(WIN_Y,AM227)+1,AM$2-INDEX(WIN_X,AM227)+1),IF(AM227=0,IF(AND(MOD(AM$2,4)=0,MOD($A27,2)=0),"·",""),""))))</f>
        <v/>
      </c>
      <c r="AN27" s="1">
        <f>IF($A27=0,INDEX(CHROME_CHAR,1,AN$2+1),IF($A27=39,INDEX(CHROME_CHAR,2,AN$2+1),IF(AND(AN227&gt;=1,AN227&lt;=6),INDEX(ATLAS_CHAR,(AN227-1)*26+$A27-INDEX(WIN_Y,AN227)+1,AN$2-INDEX(WIN_X,AN227)+1),IF(AN227=0,IF(AND(MOD(AN$2,4)=0,MOD($A27,2)=0),"·",""),""))))</f>
        <v/>
      </c>
      <c r="AO27" s="1">
        <f>IF($A27=0,INDEX(CHROME_CHAR,1,AO$2+1),IF($A27=39,INDEX(CHROME_CHAR,2,AO$2+1),IF(AND(AO227&gt;=1,AO227&lt;=6),INDEX(ATLAS_CHAR,(AO227-1)*26+$A27-INDEX(WIN_Y,AO227)+1,AO$2-INDEX(WIN_X,AO227)+1),IF(AO227=0,IF(AND(MOD(AO$2,4)=0,MOD($A27,2)=0),"·",""),""))))</f>
        <v/>
      </c>
      <c r="AP27" s="1">
        <f>IF($A27=0,INDEX(CHROME_CHAR,1,AP$2+1),IF($A27=39,INDEX(CHROME_CHAR,2,AP$2+1),IF(AND(AP227&gt;=1,AP227&lt;=6),INDEX(ATLAS_CHAR,(AP227-1)*26+$A27-INDEX(WIN_Y,AP227)+1,AP$2-INDEX(WIN_X,AP227)+1),IF(AP227=0,IF(AND(MOD(AP$2,4)=0,MOD($A27,2)=0),"·",""),""))))</f>
        <v/>
      </c>
      <c r="AQ27" s="1">
        <f>IF($A27=0,INDEX(CHROME_CHAR,1,AQ$2+1),IF($A27=39,INDEX(CHROME_CHAR,2,AQ$2+1),IF(AND(AQ227&gt;=1,AQ227&lt;=6),INDEX(ATLAS_CHAR,(AQ227-1)*26+$A27-INDEX(WIN_Y,AQ227)+1,AQ$2-INDEX(WIN_X,AQ227)+1),IF(AQ227=0,IF(AND(MOD(AQ$2,4)=0,MOD($A27,2)=0),"·",""),""))))</f>
        <v/>
      </c>
      <c r="AR27" s="1">
        <f>IF($A27=0,INDEX(CHROME_CHAR,1,AR$2+1),IF($A27=39,INDEX(CHROME_CHAR,2,AR$2+1),IF(AND(AR227&gt;=1,AR227&lt;=6),INDEX(ATLAS_CHAR,(AR227-1)*26+$A27-INDEX(WIN_Y,AR227)+1,AR$2-INDEX(WIN_X,AR227)+1),IF(AR227=0,IF(AND(MOD(AR$2,4)=0,MOD($A27,2)=0),"·",""),""))))</f>
        <v/>
      </c>
      <c r="AS27" s="1">
        <f>IF($A27=0,INDEX(CHROME_CHAR,1,AS$2+1),IF($A27=39,INDEX(CHROME_CHAR,2,AS$2+1),IF(AND(AS227&gt;=1,AS227&lt;=6),INDEX(ATLAS_CHAR,(AS227-1)*26+$A27-INDEX(WIN_Y,AS227)+1,AS$2-INDEX(WIN_X,AS227)+1),IF(AS227=0,IF(AND(MOD(AS$2,4)=0,MOD($A27,2)=0),"·",""),""))))</f>
        <v/>
      </c>
      <c r="AT27" s="1">
        <f>IF($A27=0,INDEX(CHROME_CHAR,1,AT$2+1),IF($A27=39,INDEX(CHROME_CHAR,2,AT$2+1),IF(AND(AT227&gt;=1,AT227&lt;=6),INDEX(ATLAS_CHAR,(AT227-1)*26+$A27-INDEX(WIN_Y,AT227)+1,AT$2-INDEX(WIN_X,AT227)+1),IF(AT227=0,IF(AND(MOD(AT$2,4)=0,MOD($A27,2)=0),"·",""),""))))</f>
        <v/>
      </c>
      <c r="AU27" s="1">
        <f>IF($A27=0,INDEX(CHROME_CHAR,1,AU$2+1),IF($A27=39,INDEX(CHROME_CHAR,2,AU$2+1),IF(AND(AU227&gt;=1,AU227&lt;=6),INDEX(ATLAS_CHAR,(AU227-1)*26+$A27-INDEX(WIN_Y,AU227)+1,AU$2-INDEX(WIN_X,AU227)+1),IF(AU227=0,IF(AND(MOD(AU$2,4)=0,MOD($A27,2)=0),"·",""),""))))</f>
        <v/>
      </c>
      <c r="AV27" s="1">
        <f>IF($A27=0,INDEX(CHROME_CHAR,1,AV$2+1),IF($A27=39,INDEX(CHROME_CHAR,2,AV$2+1),IF(AND(AV227&gt;=1,AV227&lt;=6),INDEX(ATLAS_CHAR,(AV227-1)*26+$A27-INDEX(WIN_Y,AV227)+1,AV$2-INDEX(WIN_X,AV227)+1),IF(AV227=0,IF(AND(MOD(AV$2,4)=0,MOD($A27,2)=0),"·",""),""))))</f>
        <v/>
      </c>
      <c r="AW27" s="1">
        <f>IF($A27=0,INDEX(CHROME_CHAR,1,AW$2+1),IF($A27=39,INDEX(CHROME_CHAR,2,AW$2+1),IF(AND(AW227&gt;=1,AW227&lt;=6),INDEX(ATLAS_CHAR,(AW227-1)*26+$A27-INDEX(WIN_Y,AW227)+1,AW$2-INDEX(WIN_X,AW227)+1),IF(AW227=0,IF(AND(MOD(AW$2,4)=0,MOD($A27,2)=0),"·",""),""))))</f>
        <v/>
      </c>
      <c r="AX27" s="1">
        <f>IF($A27=0,INDEX(CHROME_CHAR,1,AX$2+1),IF($A27=39,INDEX(CHROME_CHAR,2,AX$2+1),IF(AND(AX227&gt;=1,AX227&lt;=6),INDEX(ATLAS_CHAR,(AX227-1)*26+$A27-INDEX(WIN_Y,AX227)+1,AX$2-INDEX(WIN_X,AX227)+1),IF(AX227=0,IF(AND(MOD(AX$2,4)=0,MOD($A27,2)=0),"·",""),""))))</f>
        <v/>
      </c>
      <c r="AY27" s="1">
        <f>IF($A27=0,INDEX(CHROME_CHAR,1,AY$2+1),IF($A27=39,INDEX(CHROME_CHAR,2,AY$2+1),IF(AND(AY227&gt;=1,AY227&lt;=6),INDEX(ATLAS_CHAR,(AY227-1)*26+$A27-INDEX(WIN_Y,AY227)+1,AY$2-INDEX(WIN_X,AY227)+1),IF(AY227=0,IF(AND(MOD(AY$2,4)=0,MOD($A27,2)=0),"·",""),""))))</f>
        <v/>
      </c>
      <c r="AZ27" s="1">
        <f>IF($A27=0,INDEX(CHROME_CHAR,1,AZ$2+1),IF($A27=39,INDEX(CHROME_CHAR,2,AZ$2+1),IF(AND(AZ227&gt;=1,AZ227&lt;=6),INDEX(ATLAS_CHAR,(AZ227-1)*26+$A27-INDEX(WIN_Y,AZ227)+1,AZ$2-INDEX(WIN_X,AZ227)+1),IF(AZ227=0,IF(AND(MOD(AZ$2,4)=0,MOD($A27,2)=0),"·",""),""))))</f>
        <v/>
      </c>
      <c r="BA27" s="1">
        <f>IF($A27=0,INDEX(CHROME_CHAR,1,BA$2+1),IF($A27=39,INDEX(CHROME_CHAR,2,BA$2+1),IF(AND(BA227&gt;=1,BA227&lt;=6),INDEX(ATLAS_CHAR,(BA227-1)*26+$A27-INDEX(WIN_Y,BA227)+1,BA$2-INDEX(WIN_X,BA227)+1),IF(BA227=0,IF(AND(MOD(BA$2,4)=0,MOD($A27,2)=0),"·",""),""))))</f>
        <v/>
      </c>
      <c r="BB27" s="1">
        <f>IF($A27=0,INDEX(CHROME_CHAR,1,BB$2+1),IF($A27=39,INDEX(CHROME_CHAR,2,BB$2+1),IF(AND(BB227&gt;=1,BB227&lt;=6),INDEX(ATLAS_CHAR,(BB227-1)*26+$A27-INDEX(WIN_Y,BB227)+1,BB$2-INDEX(WIN_X,BB227)+1),IF(BB227=0,IF(AND(MOD(BB$2,4)=0,MOD($A27,2)=0),"·",""),""))))</f>
        <v/>
      </c>
      <c r="BC27" s="1">
        <f>IF($A27=0,INDEX(CHROME_CHAR,1,BC$2+1),IF($A27=39,INDEX(CHROME_CHAR,2,BC$2+1),IF(AND(BC227&gt;=1,BC227&lt;=6),INDEX(ATLAS_CHAR,(BC227-1)*26+$A27-INDEX(WIN_Y,BC227)+1,BC$2-INDEX(WIN_X,BC227)+1),IF(BC227=0,IF(AND(MOD(BC$2,4)=0,MOD($A27,2)=0),"·",""),""))))</f>
        <v/>
      </c>
      <c r="BD27" s="1">
        <f>IF($A27=0,INDEX(CHROME_CHAR,1,BD$2+1),IF($A27=39,INDEX(CHROME_CHAR,2,BD$2+1),IF(AND(BD227&gt;=1,BD227&lt;=6),INDEX(ATLAS_CHAR,(BD227-1)*26+$A27-INDEX(WIN_Y,BD227)+1,BD$2-INDEX(WIN_X,BD227)+1),IF(BD227=0,IF(AND(MOD(BD$2,4)=0,MOD($A27,2)=0),"·",""),""))))</f>
        <v/>
      </c>
      <c r="BE27" s="1">
        <f>IF($A27=0,INDEX(CHROME_CHAR,1,BE$2+1),IF($A27=39,INDEX(CHROME_CHAR,2,BE$2+1),IF(AND(BE227&gt;=1,BE227&lt;=6),INDEX(ATLAS_CHAR,(BE227-1)*26+$A27-INDEX(WIN_Y,BE227)+1,BE$2-INDEX(WIN_X,BE227)+1),IF(BE227=0,IF(AND(MOD(BE$2,4)=0,MOD($A27,2)=0),"·",""),""))))</f>
        <v/>
      </c>
      <c r="BF27" s="1">
        <f>IF($A27=0,INDEX(CHROME_CHAR,1,BF$2+1),IF($A27=39,INDEX(CHROME_CHAR,2,BF$2+1),IF(AND(BF227&gt;=1,BF227&lt;=6),INDEX(ATLAS_CHAR,(BF227-1)*26+$A27-INDEX(WIN_Y,BF227)+1,BF$2-INDEX(WIN_X,BF227)+1),IF(BF227=0,IF(AND(MOD(BF$2,4)=0,MOD($A27,2)=0),"·",""),""))))</f>
        <v/>
      </c>
      <c r="BG27" s="1">
        <f>IF($A27=0,INDEX(CHROME_CHAR,1,BG$2+1),IF($A27=39,INDEX(CHROME_CHAR,2,BG$2+1),IF(AND(BG227&gt;=1,BG227&lt;=6),INDEX(ATLAS_CHAR,(BG227-1)*26+$A27-INDEX(WIN_Y,BG227)+1,BG$2-INDEX(WIN_X,BG227)+1),IF(BG227=0,IF(AND(MOD(BG$2,4)=0,MOD($A27,2)=0),"·",""),""))))</f>
        <v/>
      </c>
      <c r="BH27" s="1">
        <f>IF($A27=0,INDEX(CHROME_CHAR,1,BH$2+1),IF($A27=39,INDEX(CHROME_CHAR,2,BH$2+1),IF(AND(BH227&gt;=1,BH227&lt;=6),INDEX(ATLAS_CHAR,(BH227-1)*26+$A27-INDEX(WIN_Y,BH227)+1,BH$2-INDEX(WIN_X,BH227)+1),IF(BH227=0,IF(AND(MOD(BH$2,4)=0,MOD($A27,2)=0),"·",""),""))))</f>
        <v/>
      </c>
      <c r="BI27" s="1">
        <f>IF($A27=0,INDEX(CHROME_CHAR,1,BI$2+1),IF($A27=39,INDEX(CHROME_CHAR,2,BI$2+1),IF(AND(BI227&gt;=1,BI227&lt;=6),INDEX(ATLAS_CHAR,(BI227-1)*26+$A27-INDEX(WIN_Y,BI227)+1,BI$2-INDEX(WIN_X,BI227)+1),IF(BI227=0,IF(AND(MOD(BI$2,4)=0,MOD($A27,2)=0),"·",""),""))))</f>
        <v/>
      </c>
      <c r="BJ27" s="1">
        <f>IF($A27=0,INDEX(CHROME_CHAR,1,BJ$2+1),IF($A27=39,INDEX(CHROME_CHAR,2,BJ$2+1),IF(AND(BJ227&gt;=1,BJ227&lt;=6),INDEX(ATLAS_CHAR,(BJ227-1)*26+$A27-INDEX(WIN_Y,BJ227)+1,BJ$2-INDEX(WIN_X,BJ227)+1),IF(BJ227=0,IF(AND(MOD(BJ$2,4)=0,MOD($A27,2)=0),"·",""),""))))</f>
        <v/>
      </c>
      <c r="BK27" s="1">
        <f>IF($A27=0,INDEX(CHROME_CHAR,1,BK$2+1),IF($A27=39,INDEX(CHROME_CHAR,2,BK$2+1),IF(AND(BK227&gt;=1,BK227&lt;=6),INDEX(ATLAS_CHAR,(BK227-1)*26+$A27-INDEX(WIN_Y,BK227)+1,BK$2-INDEX(WIN_X,BK227)+1),IF(BK227=0,IF(AND(MOD(BK$2,4)=0,MOD($A27,2)=0),"·",""),""))))</f>
        <v/>
      </c>
      <c r="BL27" s="1">
        <f>IF($A27=0,INDEX(CHROME_CHAR,1,BL$2+1),IF($A27=39,INDEX(CHROME_CHAR,2,BL$2+1),IF(AND(BL227&gt;=1,BL227&lt;=6),INDEX(ATLAS_CHAR,(BL227-1)*26+$A27-INDEX(WIN_Y,BL227)+1,BL$2-INDEX(WIN_X,BL227)+1),IF(BL227=0,IF(AND(MOD(BL$2,4)=0,MOD($A27,2)=0),"·",""),""))))</f>
        <v/>
      </c>
      <c r="BM27" s="1">
        <f>IF($A27=0,INDEX(CHROME_CHAR,1,BM$2+1),IF($A27=39,INDEX(CHROME_CHAR,2,BM$2+1),IF(AND(BM227&gt;=1,BM227&lt;=6),INDEX(ATLAS_CHAR,(BM227-1)*26+$A27-INDEX(WIN_Y,BM227)+1,BM$2-INDEX(WIN_X,BM227)+1),IF(BM227=0,IF(AND(MOD(BM$2,4)=0,MOD($A27,2)=0),"·",""),""))))</f>
        <v/>
      </c>
      <c r="BN27" s="1">
        <f>IF($A27=0,INDEX(CHROME_CHAR,1,BN$2+1),IF($A27=39,INDEX(CHROME_CHAR,2,BN$2+1),IF(AND(BN227&gt;=1,BN227&lt;=6),INDEX(ATLAS_CHAR,(BN227-1)*26+$A27-INDEX(WIN_Y,BN227)+1,BN$2-INDEX(WIN_X,BN227)+1),IF(BN227=0,IF(AND(MOD(BN$2,4)=0,MOD($A27,2)=0),"·",""),""))))</f>
        <v/>
      </c>
      <c r="BO27" s="1">
        <f>IF($A27=0,INDEX(CHROME_CHAR,1,BO$2+1),IF($A27=39,INDEX(CHROME_CHAR,2,BO$2+1),IF(AND(BO227&gt;=1,BO227&lt;=6),INDEX(ATLAS_CHAR,(BO227-1)*26+$A27-INDEX(WIN_Y,BO227)+1,BO$2-INDEX(WIN_X,BO227)+1),IF(BO227=0,IF(AND(MOD(BO$2,4)=0,MOD($A27,2)=0),"·",""),""))))</f>
        <v/>
      </c>
      <c r="BP27" s="1">
        <f>IF($A27=0,INDEX(CHROME_CHAR,1,BP$2+1),IF($A27=39,INDEX(CHROME_CHAR,2,BP$2+1),IF(AND(BP227&gt;=1,BP227&lt;=6),INDEX(ATLAS_CHAR,(BP227-1)*26+$A27-INDEX(WIN_Y,BP227)+1,BP$2-INDEX(WIN_X,BP227)+1),IF(BP227=0,IF(AND(MOD(BP$2,4)=0,MOD($A27,2)=0),"·",""),""))))</f>
        <v/>
      </c>
      <c r="BQ27" s="1">
        <f>IF($A27=0,INDEX(CHROME_CHAR,1,BQ$2+1),IF($A27=39,INDEX(CHROME_CHAR,2,BQ$2+1),IF(AND(BQ227&gt;=1,BQ227&lt;=6),INDEX(ATLAS_CHAR,(BQ227-1)*26+$A27-INDEX(WIN_Y,BQ227)+1,BQ$2-INDEX(WIN_X,BQ227)+1),IF(BQ227=0,IF(AND(MOD(BQ$2,4)=0,MOD($A27,2)=0),"·",""),""))))</f>
        <v/>
      </c>
      <c r="BR27" s="1">
        <f>IF($A27=0,INDEX(CHROME_CHAR,1,BR$2+1),IF($A27=39,INDEX(CHROME_CHAR,2,BR$2+1),IF(AND(BR227&gt;=1,BR227&lt;=6),INDEX(ATLAS_CHAR,(BR227-1)*26+$A27-INDEX(WIN_Y,BR227)+1,BR$2-INDEX(WIN_X,BR227)+1),IF(BR227=0,IF(AND(MOD(BR$2,4)=0,MOD($A27,2)=0),"·",""),""))))</f>
        <v/>
      </c>
      <c r="BS27" s="1">
        <f>IF($A27=0,INDEX(CHROME_CHAR,1,BS$2+1),IF($A27=39,INDEX(CHROME_CHAR,2,BS$2+1),IF(AND(BS227&gt;=1,BS227&lt;=6),INDEX(ATLAS_CHAR,(BS227-1)*26+$A27-INDEX(WIN_Y,BS227)+1,BS$2-INDEX(WIN_X,BS227)+1),IF(BS227=0,IF(AND(MOD(BS$2,4)=0,MOD($A27,2)=0),"·",""),""))))</f>
        <v/>
      </c>
      <c r="BT27" s="1">
        <f>IF($A27=0,INDEX(CHROME_CHAR,1,BT$2+1),IF($A27=39,INDEX(CHROME_CHAR,2,BT$2+1),IF(AND(BT227&gt;=1,BT227&lt;=6),INDEX(ATLAS_CHAR,(BT227-1)*26+$A27-INDEX(WIN_Y,BT227)+1,BT$2-INDEX(WIN_X,BT227)+1),IF(BT227=0,IF(AND(MOD(BT$2,4)=0,MOD($A27,2)=0),"·",""),""))))</f>
        <v/>
      </c>
      <c r="BU27" s="1">
        <f>IF($A27=0,INDEX(CHROME_CHAR,1,BU$2+1),IF($A27=39,INDEX(CHROME_CHAR,2,BU$2+1),IF(AND(BU227&gt;=1,BU227&lt;=6),INDEX(ATLAS_CHAR,(BU227-1)*26+$A27-INDEX(WIN_Y,BU227)+1,BU$2-INDEX(WIN_X,BU227)+1),IF(BU227=0,IF(AND(MOD(BU$2,4)=0,MOD($A27,2)=0),"·",""),""))))</f>
        <v/>
      </c>
      <c r="BV27" s="1">
        <f>IF($A27=0,INDEX(CHROME_CHAR,1,BV$2+1),IF($A27=39,INDEX(CHROME_CHAR,2,BV$2+1),IF(AND(BV227&gt;=1,BV227&lt;=6),INDEX(ATLAS_CHAR,(BV227-1)*26+$A27-INDEX(WIN_Y,BV227)+1,BV$2-INDEX(WIN_X,BV227)+1),IF(BV227=0,IF(AND(MOD(BV$2,4)=0,MOD($A27,2)=0),"·",""),""))))</f>
        <v/>
      </c>
      <c r="BW27" s="1">
        <f>IF($A27=0,INDEX(CHROME_CHAR,1,BW$2+1),IF($A27=39,INDEX(CHROME_CHAR,2,BW$2+1),IF(AND(BW227&gt;=1,BW227&lt;=6),INDEX(ATLAS_CHAR,(BW227-1)*26+$A27-INDEX(WIN_Y,BW227)+1,BW$2-INDEX(WIN_X,BW227)+1),IF(BW227=0,IF(AND(MOD(BW$2,4)=0,MOD($A27,2)=0),"·",""),""))))</f>
        <v/>
      </c>
      <c r="BX27" s="1">
        <f>IF($A27=0,INDEX(CHROME_CHAR,1,BX$2+1),IF($A27=39,INDEX(CHROME_CHAR,2,BX$2+1),IF(AND(BX227&gt;=1,BX227&lt;=6),INDEX(ATLAS_CHAR,(BX227-1)*26+$A27-INDEX(WIN_Y,BX227)+1,BX$2-INDEX(WIN_X,BX227)+1),IF(BX227=0,IF(AND(MOD(BX$2,4)=0,MOD($A27,2)=0),"·",""),""))))</f>
        <v/>
      </c>
      <c r="BY27" s="1">
        <f>IF($A27=0,INDEX(CHROME_CHAR,1,BY$2+1),IF($A27=39,INDEX(CHROME_CHAR,2,BY$2+1),IF(AND(BY227&gt;=1,BY227&lt;=6),INDEX(ATLAS_CHAR,(BY227-1)*26+$A27-INDEX(WIN_Y,BY227)+1,BY$2-INDEX(WIN_X,BY227)+1),IF(BY227=0,IF(AND(MOD(BY$2,4)=0,MOD($A27,2)=0),"·",""),""))))</f>
        <v/>
      </c>
      <c r="BZ27" s="1">
        <f>IF($A27=0,INDEX(CHROME_CHAR,1,BZ$2+1),IF($A27=39,INDEX(CHROME_CHAR,2,BZ$2+1),IF(AND(BZ227&gt;=1,BZ227&lt;=6),INDEX(ATLAS_CHAR,(BZ227-1)*26+$A27-INDEX(WIN_Y,BZ227)+1,BZ$2-INDEX(WIN_X,BZ227)+1),IF(BZ227=0,IF(AND(MOD(BZ$2,4)=0,MOD($A27,2)=0),"·",""),""))))</f>
        <v/>
      </c>
      <c r="CA27" s="1">
        <f>IF($A27=0,INDEX(CHROME_CHAR,1,CA$2+1),IF($A27=39,INDEX(CHROME_CHAR,2,CA$2+1),IF(AND(CA227&gt;=1,CA227&lt;=6),INDEX(ATLAS_CHAR,(CA227-1)*26+$A27-INDEX(WIN_Y,CA227)+1,CA$2-INDEX(WIN_X,CA227)+1),IF(CA227=0,IF(AND(MOD(CA$2,4)=0,MOD($A27,2)=0),"·",""),""))))</f>
        <v/>
      </c>
      <c r="CB27" s="1">
        <f>IF($A27=0,INDEX(CHROME_CHAR,1,CB$2+1),IF($A27=39,INDEX(CHROME_CHAR,2,CB$2+1),IF(AND(CB227&gt;=1,CB227&lt;=6),INDEX(ATLAS_CHAR,(CB227-1)*26+$A27-INDEX(WIN_Y,CB227)+1,CB$2-INDEX(WIN_X,CB227)+1),IF(CB227=0,IF(AND(MOD(CB$2,4)=0,MOD($A27,2)=0),"·",""),""))))</f>
        <v/>
      </c>
      <c r="CC27" s="1">
        <f>IF($A27=0,INDEX(CHROME_CHAR,1,CC$2+1),IF($A27=39,INDEX(CHROME_CHAR,2,CC$2+1),IF(AND(CC227&gt;=1,CC227&lt;=6),INDEX(ATLAS_CHAR,(CC227-1)*26+$A27-INDEX(WIN_Y,CC227)+1,CC$2-INDEX(WIN_X,CC227)+1),IF(CC227=0,IF(AND(MOD(CC$2,4)=0,MOD($A27,2)=0),"·",""),""))))</f>
        <v/>
      </c>
      <c r="CD27" s="1">
        <f>IF($A27=0,INDEX(CHROME_CHAR,1,CD$2+1),IF($A27=39,INDEX(CHROME_CHAR,2,CD$2+1),IF(AND(CD227&gt;=1,CD227&lt;=6),INDEX(ATLAS_CHAR,(CD227-1)*26+$A27-INDEX(WIN_Y,CD227)+1,CD$2-INDEX(WIN_X,CD227)+1),IF(CD227=0,IF(AND(MOD(CD$2,4)=0,MOD($A27,2)=0),"·",""),""))))</f>
        <v/>
      </c>
      <c r="CE27" s="1">
        <f>IF($A27=0,INDEX(CHROME_CHAR,1,CE$2+1),IF($A27=39,INDEX(CHROME_CHAR,2,CE$2+1),IF(AND(CE227&gt;=1,CE227&lt;=6),INDEX(ATLAS_CHAR,(CE227-1)*26+$A27-INDEX(WIN_Y,CE227)+1,CE$2-INDEX(WIN_X,CE227)+1),IF(CE227=0,IF(AND(MOD(CE$2,4)=0,MOD($A27,2)=0),"·",""),""))))</f>
        <v/>
      </c>
      <c r="CF27" s="1">
        <f>IF($A27=0,INDEX(CHROME_CHAR,1,CF$2+1),IF($A27=39,INDEX(CHROME_CHAR,2,CF$2+1),IF(AND(CF227&gt;=1,CF227&lt;=6),INDEX(ATLAS_CHAR,(CF227-1)*26+$A27-INDEX(WIN_Y,CF227)+1,CF$2-INDEX(WIN_X,CF227)+1),IF(CF227=0,IF(AND(MOD(CF$2,4)=0,MOD($A27,2)=0),"·",""),""))))</f>
        <v/>
      </c>
      <c r="CG27" s="1">
        <f>IF($A27=0,INDEX(CHROME_CHAR,1,CG$2+1),IF($A27=39,INDEX(CHROME_CHAR,2,CG$2+1),IF(AND(CG227&gt;=1,CG227&lt;=6),INDEX(ATLAS_CHAR,(CG227-1)*26+$A27-INDEX(WIN_Y,CG227)+1,CG$2-INDEX(WIN_X,CG227)+1),IF(CG227=0,IF(AND(MOD(CG$2,4)=0,MOD($A27,2)=0),"·",""),""))))</f>
        <v/>
      </c>
      <c r="CH27" s="1">
        <f>IF($A27=0,INDEX(CHROME_CHAR,1,CH$2+1),IF($A27=39,INDEX(CHROME_CHAR,2,CH$2+1),IF(AND(CH227&gt;=1,CH227&lt;=6),INDEX(ATLAS_CHAR,(CH227-1)*26+$A27-INDEX(WIN_Y,CH227)+1,CH$2-INDEX(WIN_X,CH227)+1),IF(CH227=0,IF(AND(MOD(CH$2,4)=0,MOD($A27,2)=0),"·",""),""))))</f>
        <v/>
      </c>
      <c r="CI27" s="1">
        <f>IF($A27=0,INDEX(CHROME_CHAR,1,CI$2+1),IF($A27=39,INDEX(CHROME_CHAR,2,CI$2+1),IF(AND(CI227&gt;=1,CI227&lt;=6),INDEX(ATLAS_CHAR,(CI227-1)*26+$A27-INDEX(WIN_Y,CI227)+1,CI$2-INDEX(WIN_X,CI227)+1),IF(CI227=0,IF(AND(MOD(CI$2,4)=0,MOD($A27,2)=0),"·",""),""))))</f>
        <v/>
      </c>
      <c r="CJ27" s="1">
        <f>IF($A27=0,INDEX(CHROME_CHAR,1,CJ$2+1),IF($A27=39,INDEX(CHROME_CHAR,2,CJ$2+1),IF(AND(CJ227&gt;=1,CJ227&lt;=6),INDEX(ATLAS_CHAR,(CJ227-1)*26+$A27-INDEX(WIN_Y,CJ227)+1,CJ$2-INDEX(WIN_X,CJ227)+1),IF(CJ227=0,IF(AND(MOD(CJ$2,4)=0,MOD($A27,2)=0),"·",""),""))))</f>
        <v/>
      </c>
      <c r="CK27" s="1">
        <f>IF($A27=0,INDEX(CHROME_CHAR,1,CK$2+1),IF($A27=39,INDEX(CHROME_CHAR,2,CK$2+1),IF(AND(CK227&gt;=1,CK227&lt;=6),INDEX(ATLAS_CHAR,(CK227-1)*26+$A27-INDEX(WIN_Y,CK227)+1,CK$2-INDEX(WIN_X,CK227)+1),IF(CK227=0,IF(AND(MOD(CK$2,4)=0,MOD($A27,2)=0),"·",""),""))))</f>
        <v/>
      </c>
      <c r="CL27" s="1">
        <f>IF($A27=0,INDEX(CHROME_CHAR,1,CL$2+1),IF($A27=39,INDEX(CHROME_CHAR,2,CL$2+1),IF(AND(CL227&gt;=1,CL227&lt;=6),INDEX(ATLAS_CHAR,(CL227-1)*26+$A27-INDEX(WIN_Y,CL227)+1,CL$2-INDEX(WIN_X,CL227)+1),IF(CL227=0,IF(AND(MOD(CL$2,4)=0,MOD($A27,2)=0),"·",""),""))))</f>
        <v/>
      </c>
      <c r="CM27" s="1">
        <f>IF($A27=0,INDEX(CHROME_CHAR,1,CM$2+1),IF($A27=39,INDEX(CHROME_CHAR,2,CM$2+1),IF(AND(CM227&gt;=1,CM227&lt;=6),INDEX(ATLAS_CHAR,(CM227-1)*26+$A27-INDEX(WIN_Y,CM227)+1,CM$2-INDEX(WIN_X,CM227)+1),IF(CM227=0,IF(AND(MOD(CM$2,4)=0,MOD($A27,2)=0),"·",""),""))))</f>
        <v/>
      </c>
      <c r="CN27" s="1">
        <f>IF($A27=0,INDEX(CHROME_CHAR,1,CN$2+1),IF($A27=39,INDEX(CHROME_CHAR,2,CN$2+1),IF(AND(CN227&gt;=1,CN227&lt;=6),INDEX(ATLAS_CHAR,(CN227-1)*26+$A27-INDEX(WIN_Y,CN227)+1,CN$2-INDEX(WIN_X,CN227)+1),IF(CN227=0,IF(AND(MOD(CN$2,4)=0,MOD($A27,2)=0),"·",""),""))))</f>
        <v/>
      </c>
      <c r="CO27" s="1">
        <f>IF($A27=0,INDEX(CHROME_CHAR,1,CO$2+1),IF($A27=39,INDEX(CHROME_CHAR,2,CO$2+1),IF(AND(CO227&gt;=1,CO227&lt;=6),INDEX(ATLAS_CHAR,(CO227-1)*26+$A27-INDEX(WIN_Y,CO227)+1,CO$2-INDEX(WIN_X,CO227)+1),IF(CO227=0,IF(AND(MOD(CO$2,4)=0,MOD($A27,2)=0),"·",""),""))))</f>
        <v/>
      </c>
      <c r="CP27" s="1">
        <f>IF($A27=0,INDEX(CHROME_CHAR,1,CP$2+1),IF($A27=39,INDEX(CHROME_CHAR,2,CP$2+1),IF(AND(CP227&gt;=1,CP227&lt;=6),INDEX(ATLAS_CHAR,(CP227-1)*26+$A27-INDEX(WIN_Y,CP227)+1,CP$2-INDEX(WIN_X,CP227)+1),IF(CP227=0,IF(AND(MOD(CP$2,4)=0,MOD($A27,2)=0),"·",""),""))))</f>
        <v/>
      </c>
      <c r="CQ27" s="1">
        <f>IF($A27=0,INDEX(CHROME_CHAR,1,CQ$2+1),IF($A27=39,INDEX(CHROME_CHAR,2,CQ$2+1),IF(AND(CQ227&gt;=1,CQ227&lt;=6),INDEX(ATLAS_CHAR,(CQ227-1)*26+$A27-INDEX(WIN_Y,CQ227)+1,CQ$2-INDEX(WIN_X,CQ227)+1),IF(CQ227=0,IF(AND(MOD(CQ$2,4)=0,MOD($A27,2)=0),"·",""),""))))</f>
        <v/>
      </c>
      <c r="CR27" s="1">
        <f>IF($A27=0,INDEX(CHROME_CHAR,1,CR$2+1),IF($A27=39,INDEX(CHROME_CHAR,2,CR$2+1),IF(AND(CR227&gt;=1,CR227&lt;=6),INDEX(ATLAS_CHAR,(CR227-1)*26+$A27-INDEX(WIN_Y,CR227)+1,CR$2-INDEX(WIN_X,CR227)+1),IF(CR227=0,IF(AND(MOD(CR$2,4)=0,MOD($A27,2)=0),"·",""),""))))</f>
        <v/>
      </c>
      <c r="CS27" s="1">
        <f>IF($A27=0,INDEX(CHROME_CHAR,1,CS$2+1),IF($A27=39,INDEX(CHROME_CHAR,2,CS$2+1),IF(AND(CS227&gt;=1,CS227&lt;=6),INDEX(ATLAS_CHAR,(CS227-1)*26+$A27-INDEX(WIN_Y,CS227)+1,CS$2-INDEX(WIN_X,CS227)+1),IF(CS227=0,IF(AND(MOD(CS$2,4)=0,MOD($A27,2)=0),"·",""),""))))</f>
        <v/>
      </c>
      <c r="CT27" s="1">
        <f>IF($A27=0,INDEX(CHROME_CHAR,1,CT$2+1),IF($A27=39,INDEX(CHROME_CHAR,2,CT$2+1),IF(AND(CT227&gt;=1,CT227&lt;=6),INDEX(ATLAS_CHAR,(CT227-1)*26+$A27-INDEX(WIN_Y,CT227)+1,CT$2-INDEX(WIN_X,CT227)+1),IF(CT227=0,IF(AND(MOD(CT$2,4)=0,MOD($A27,2)=0),"·",""),""))))</f>
        <v/>
      </c>
      <c r="CU27" s="1">
        <f>IF($A27=0,INDEX(CHROME_CHAR,1,CU$2+1),IF($A27=39,INDEX(CHROME_CHAR,2,CU$2+1),IF(AND(CU227&gt;=1,CU227&lt;=6),INDEX(ATLAS_CHAR,(CU227-1)*26+$A27-INDEX(WIN_Y,CU227)+1,CU$2-INDEX(WIN_X,CU227)+1),IF(CU227=0,IF(AND(MOD(CU$2,4)=0,MOD($A27,2)=0),"·",""),""))))</f>
        <v/>
      </c>
      <c r="CV27" s="1">
        <f>IF($A27=0,INDEX(CHROME_CHAR,1,CV$2+1),IF($A27=39,INDEX(CHROME_CHAR,2,CV$2+1),IF(AND(CV227&gt;=1,CV227&lt;=6),INDEX(ATLAS_CHAR,(CV227-1)*26+$A27-INDEX(WIN_Y,CV227)+1,CV$2-INDEX(WIN_X,CV227)+1),IF(CV227=0,IF(AND(MOD(CV$2,4)=0,MOD($A27,2)=0),"·",""),""))))</f>
        <v/>
      </c>
      <c r="CW27" s="1">
        <f>IF($A27=0,INDEX(CHROME_CHAR,1,CW$2+1),IF($A27=39,INDEX(CHROME_CHAR,2,CW$2+1),IF(AND(CW227&gt;=1,CW227&lt;=6),INDEX(ATLAS_CHAR,(CW227-1)*26+$A27-INDEX(WIN_Y,CW227)+1,CW$2-INDEX(WIN_X,CW227)+1),IF(CW227=0,IF(AND(MOD(CW$2,4)=0,MOD($A27,2)=0),"·",""),""))))</f>
        <v/>
      </c>
      <c r="CX27" s="1">
        <f>IF($A27=0,INDEX(CHROME_CHAR,1,CX$2+1),IF($A27=39,INDEX(CHROME_CHAR,2,CX$2+1),IF(AND(CX227&gt;=1,CX227&lt;=6),INDEX(ATLAS_CHAR,(CX227-1)*26+$A27-INDEX(WIN_Y,CX227)+1,CX$2-INDEX(WIN_X,CX227)+1),IF(CX227=0,IF(AND(MOD(CX$2,4)=0,MOD($A27,2)=0),"·",""),""))))</f>
        <v/>
      </c>
      <c r="CY27" s="1">
        <f>IF($A27=0,INDEX(CHROME_CHAR,1,CY$2+1),IF($A27=39,INDEX(CHROME_CHAR,2,CY$2+1),IF(AND(CY227&gt;=1,CY227&lt;=6),INDEX(ATLAS_CHAR,(CY227-1)*26+$A27-INDEX(WIN_Y,CY227)+1,CY$2-INDEX(WIN_X,CY227)+1),IF(CY227=0,IF(AND(MOD(CY$2,4)=0,MOD($A27,2)=0),"·",""),""))))</f>
        <v/>
      </c>
      <c r="CZ27" s="1">
        <f>IF($A27=0,INDEX(CHROME_CHAR,1,CZ$2+1),IF($A27=39,INDEX(CHROME_CHAR,2,CZ$2+1),IF(AND(CZ227&gt;=1,CZ227&lt;=6),INDEX(ATLAS_CHAR,(CZ227-1)*26+$A27-INDEX(WIN_Y,CZ227)+1,CZ$2-INDEX(WIN_X,CZ227)+1),IF(CZ227=0,IF(AND(MOD(CZ$2,4)=0,MOD($A27,2)=0),"·",""),""))))</f>
        <v/>
      </c>
      <c r="DA27" s="1">
        <f>IF($A27=0,INDEX(CHROME_CHAR,1,DA$2+1),IF($A27=39,INDEX(CHROME_CHAR,2,DA$2+1),IF(AND(DA227&gt;=1,DA227&lt;=6),INDEX(ATLAS_CHAR,(DA227-1)*26+$A27-INDEX(WIN_Y,DA227)+1,DA$2-INDEX(WIN_X,DA227)+1),IF(DA227=0,IF(AND(MOD(DA$2,4)=0,MOD($A27,2)=0),"·",""),""))))</f>
        <v/>
      </c>
      <c r="DB27" s="1">
        <f>IF($A27=0,INDEX(CHROME_CHAR,1,DB$2+1),IF($A27=39,INDEX(CHROME_CHAR,2,DB$2+1),IF(AND(DB227&gt;=1,DB227&lt;=6),INDEX(ATLAS_CHAR,(DB227-1)*26+$A27-INDEX(WIN_Y,DB227)+1,DB$2-INDEX(WIN_X,DB227)+1),IF(DB227=0,IF(AND(MOD(DB$2,4)=0,MOD($A27,2)=0),"·",""),""))))</f>
        <v/>
      </c>
      <c r="DC27" s="1">
        <f>IF($A27=0,INDEX(CHROME_CHAR,1,DC$2+1),IF($A27=39,INDEX(CHROME_CHAR,2,DC$2+1),IF(AND(DC227&gt;=1,DC227&lt;=6),INDEX(ATLAS_CHAR,(DC227-1)*26+$A27-INDEX(WIN_Y,DC227)+1,DC$2-INDEX(WIN_X,DC227)+1),IF(DC227=0,IF(AND(MOD(DC$2,4)=0,MOD($A27,2)=0),"·",""),""))))</f>
        <v/>
      </c>
      <c r="DD27" s="1">
        <f>IF($A27=0,INDEX(CHROME_CHAR,1,DD$2+1),IF($A27=39,INDEX(CHROME_CHAR,2,DD$2+1),IF(AND(DD227&gt;=1,DD227&lt;=6),INDEX(ATLAS_CHAR,(DD227-1)*26+$A27-INDEX(WIN_Y,DD227)+1,DD$2-INDEX(WIN_X,DD227)+1),IF(DD227=0,IF(AND(MOD(DD$2,4)=0,MOD($A27,2)=0),"·",""),""))))</f>
        <v/>
      </c>
      <c r="DE27" s="1">
        <f>IF($A27=0,INDEX(CHROME_CHAR,1,DE$2+1),IF($A27=39,INDEX(CHROME_CHAR,2,DE$2+1),IF(AND(DE227&gt;=1,DE227&lt;=6),INDEX(ATLAS_CHAR,(DE227-1)*26+$A27-INDEX(WIN_Y,DE227)+1,DE$2-INDEX(WIN_X,DE227)+1),IF(DE227=0,IF(AND(MOD(DE$2,4)=0,MOD($A27,2)=0),"·",""),""))))</f>
        <v/>
      </c>
      <c r="DF27" s="1">
        <f>IF($A27=0,INDEX(CHROME_CHAR,1,DF$2+1),IF($A27=39,INDEX(CHROME_CHAR,2,DF$2+1),IF(AND(DF227&gt;=1,DF227&lt;=6),INDEX(ATLAS_CHAR,(DF227-1)*26+$A27-INDEX(WIN_Y,DF227)+1,DF$2-INDEX(WIN_X,DF227)+1),IF(DF227=0,IF(AND(MOD(DF$2,4)=0,MOD($A27,2)=0),"·",""),""))))</f>
        <v/>
      </c>
      <c r="DG27" s="1">
        <f>IF($A27=0,INDEX(CHROME_CHAR,1,DG$2+1),IF($A27=39,INDEX(CHROME_CHAR,2,DG$2+1),IF(AND(DG227&gt;=1,DG227&lt;=6),INDEX(ATLAS_CHAR,(DG227-1)*26+$A27-INDEX(WIN_Y,DG227)+1,DG$2-INDEX(WIN_X,DG227)+1),IF(DG227=0,IF(AND(MOD(DG$2,4)=0,MOD($A27,2)=0),"·",""),""))))</f>
        <v/>
      </c>
      <c r="DH27" s="1">
        <f>IF($A27=0,INDEX(CHROME_CHAR,1,DH$2+1),IF($A27=39,INDEX(CHROME_CHAR,2,DH$2+1),IF(AND(DH227&gt;=1,DH227&lt;=6),INDEX(ATLAS_CHAR,(DH227-1)*26+$A27-INDEX(WIN_Y,DH227)+1,DH$2-INDEX(WIN_X,DH227)+1),IF(DH227=0,IF(AND(MOD(DH$2,4)=0,MOD($A27,2)=0),"·",""),""))))</f>
        <v/>
      </c>
      <c r="DI27" s="1">
        <f>IF($A27=0,INDEX(CHROME_CHAR,1,DI$2+1),IF($A27=39,INDEX(CHROME_CHAR,2,DI$2+1),IF(AND(DI227&gt;=1,DI227&lt;=6),INDEX(ATLAS_CHAR,(DI227-1)*26+$A27-INDEX(WIN_Y,DI227)+1,DI$2-INDEX(WIN_X,DI227)+1),IF(DI227=0,IF(AND(MOD(DI$2,4)=0,MOD($A27,2)=0),"·",""),""))))</f>
        <v/>
      </c>
      <c r="DJ27" s="1">
        <f>IF($A27=0,INDEX(CHROME_CHAR,1,DJ$2+1),IF($A27=39,INDEX(CHROME_CHAR,2,DJ$2+1),IF(AND(DJ227&gt;=1,DJ227&lt;=6),INDEX(ATLAS_CHAR,(DJ227-1)*26+$A27-INDEX(WIN_Y,DJ227)+1,DJ$2-INDEX(WIN_X,DJ227)+1),IF(DJ227=0,IF(AND(MOD(DJ$2,4)=0,MOD($A27,2)=0),"·",""),""))))</f>
        <v/>
      </c>
      <c r="DK27" s="1">
        <f>IF($A27=0,INDEX(CHROME_CHAR,1,DK$2+1),IF($A27=39,INDEX(CHROME_CHAR,2,DK$2+1),IF(AND(DK227&gt;=1,DK227&lt;=6),INDEX(ATLAS_CHAR,(DK227-1)*26+$A27-INDEX(WIN_Y,DK227)+1,DK$2-INDEX(WIN_X,DK227)+1),IF(DK227=0,IF(AND(MOD(DK$2,4)=0,MOD($A27,2)=0),"·",""),""))))</f>
        <v/>
      </c>
      <c r="DL27" s="1">
        <f>IF($A27=0,INDEX(CHROME_CHAR,1,DL$2+1),IF($A27=39,INDEX(CHROME_CHAR,2,DL$2+1),IF(AND(DL227&gt;=1,DL227&lt;=6),INDEX(ATLAS_CHAR,(DL227-1)*26+$A27-INDEX(WIN_Y,DL227)+1,DL$2-INDEX(WIN_X,DL227)+1),IF(DL227=0,IF(AND(MOD(DL$2,4)=0,MOD($A27,2)=0),"·",""),""))))</f>
        <v/>
      </c>
      <c r="DM27" s="1">
        <f>IF($A27=0,INDEX(CHROME_CHAR,1,DM$2+1),IF($A27=39,INDEX(CHROME_CHAR,2,DM$2+1),IF(AND(DM227&gt;=1,DM227&lt;=6),INDEX(ATLAS_CHAR,(DM227-1)*26+$A27-INDEX(WIN_Y,DM227)+1,DM$2-INDEX(WIN_X,DM227)+1),IF(DM227=0,IF(AND(MOD(DM$2,4)=0,MOD($A27,2)=0),"·",""),""))))</f>
        <v/>
      </c>
      <c r="DN27" s="1">
        <f>IF($A27=0,INDEX(CHROME_CHAR,1,DN$2+1),IF($A27=39,INDEX(CHROME_CHAR,2,DN$2+1),IF(AND(DN227&gt;=1,DN227&lt;=6),INDEX(ATLAS_CHAR,(DN227-1)*26+$A27-INDEX(WIN_Y,DN227)+1,DN$2-INDEX(WIN_X,DN227)+1),IF(DN227=0,IF(AND(MOD(DN$2,4)=0,MOD($A27,2)=0),"·",""),""))))</f>
        <v/>
      </c>
      <c r="DO27" s="1">
        <f>IF($A27=0,INDEX(CHROME_CHAR,1,DO$2+1),IF($A27=39,INDEX(CHROME_CHAR,2,DO$2+1),IF(AND(DO227&gt;=1,DO227&lt;=6),INDEX(ATLAS_CHAR,(DO227-1)*26+$A27-INDEX(WIN_Y,DO227)+1,DO$2-INDEX(WIN_X,DO227)+1),IF(DO227=0,IF(AND(MOD(DO$2,4)=0,MOD($A27,2)=0),"·",""),""))))</f>
        <v/>
      </c>
    </row>
    <row r="28" ht="12.75" customHeight="1">
      <c r="A28" t="n">
        <v>25</v>
      </c>
      <c r="B28" s="1">
        <f>IF($A28=0,INDEX(CHROME_CHAR,1,B$2+1),IF($A28=39,INDEX(CHROME_CHAR,2,B$2+1),IF(AND(B228&gt;=1,B228&lt;=6),INDEX(ATLAS_CHAR,(B228-1)*26+$A28-INDEX(WIN_Y,B228)+1,B$2-INDEX(WIN_X,B228)+1),IF(B228=0,IF(AND(MOD(B$2,4)=0,MOD($A28,2)=0),"·",""),""))))</f>
        <v/>
      </c>
      <c r="C28" s="1">
        <f>IF($A28=0,INDEX(CHROME_CHAR,1,C$2+1),IF($A28=39,INDEX(CHROME_CHAR,2,C$2+1),IF(AND(C228&gt;=1,C228&lt;=6),INDEX(ATLAS_CHAR,(C228-1)*26+$A28-INDEX(WIN_Y,C228)+1,C$2-INDEX(WIN_X,C228)+1),IF(C228=0,IF(AND(MOD(C$2,4)=0,MOD($A28,2)=0),"·",""),""))))</f>
        <v/>
      </c>
      <c r="D28" s="1">
        <f>IF($A28=0,INDEX(CHROME_CHAR,1,D$2+1),IF($A28=39,INDEX(CHROME_CHAR,2,D$2+1),IF(AND(D228&gt;=1,D228&lt;=6),INDEX(ATLAS_CHAR,(D228-1)*26+$A28-INDEX(WIN_Y,D228)+1,D$2-INDEX(WIN_X,D228)+1),IF(D228=0,IF(AND(MOD(D$2,4)=0,MOD($A28,2)=0),"·",""),""))))</f>
        <v/>
      </c>
      <c r="E28" s="1">
        <f>IF($A28=0,INDEX(CHROME_CHAR,1,E$2+1),IF($A28=39,INDEX(CHROME_CHAR,2,E$2+1),IF(AND(E228&gt;=1,E228&lt;=6),INDEX(ATLAS_CHAR,(E228-1)*26+$A28-INDEX(WIN_Y,E228)+1,E$2-INDEX(WIN_X,E228)+1),IF(E228=0,IF(AND(MOD(E$2,4)=0,MOD($A28,2)=0),"·",""),""))))</f>
        <v/>
      </c>
      <c r="F28" s="1">
        <f>IF($A28=0,INDEX(CHROME_CHAR,1,F$2+1),IF($A28=39,INDEX(CHROME_CHAR,2,F$2+1),IF(AND(F228&gt;=1,F228&lt;=6),INDEX(ATLAS_CHAR,(F228-1)*26+$A28-INDEX(WIN_Y,F228)+1,F$2-INDEX(WIN_X,F228)+1),IF(F228=0,IF(AND(MOD(F$2,4)=0,MOD($A28,2)=0),"·",""),""))))</f>
        <v/>
      </c>
      <c r="G28" s="1">
        <f>IF($A28=0,INDEX(CHROME_CHAR,1,G$2+1),IF($A28=39,INDEX(CHROME_CHAR,2,G$2+1),IF(AND(G228&gt;=1,G228&lt;=6),INDEX(ATLAS_CHAR,(G228-1)*26+$A28-INDEX(WIN_Y,G228)+1,G$2-INDEX(WIN_X,G228)+1),IF(G228=0,IF(AND(MOD(G$2,4)=0,MOD($A28,2)=0),"·",""),""))))</f>
        <v/>
      </c>
      <c r="H28" s="1">
        <f>IF($A28=0,INDEX(CHROME_CHAR,1,H$2+1),IF($A28=39,INDEX(CHROME_CHAR,2,H$2+1),IF(AND(H228&gt;=1,H228&lt;=6),INDEX(ATLAS_CHAR,(H228-1)*26+$A28-INDEX(WIN_Y,H228)+1,H$2-INDEX(WIN_X,H228)+1),IF(H228=0,IF(AND(MOD(H$2,4)=0,MOD($A28,2)=0),"·",""),""))))</f>
        <v/>
      </c>
      <c r="I28" s="1">
        <f>IF($A28=0,INDEX(CHROME_CHAR,1,I$2+1),IF($A28=39,INDEX(CHROME_CHAR,2,I$2+1),IF(AND(I228&gt;=1,I228&lt;=6),INDEX(ATLAS_CHAR,(I228-1)*26+$A28-INDEX(WIN_Y,I228)+1,I$2-INDEX(WIN_X,I228)+1),IF(I228=0,IF(AND(MOD(I$2,4)=0,MOD($A28,2)=0),"·",""),""))))</f>
        <v/>
      </c>
      <c r="J28" s="1">
        <f>IF($A28=0,INDEX(CHROME_CHAR,1,J$2+1),IF($A28=39,INDEX(CHROME_CHAR,2,J$2+1),IF(AND(J228&gt;=1,J228&lt;=6),INDEX(ATLAS_CHAR,(J228-1)*26+$A28-INDEX(WIN_Y,J228)+1,J$2-INDEX(WIN_X,J228)+1),IF(J228=0,IF(AND(MOD(J$2,4)=0,MOD($A28,2)=0),"·",""),""))))</f>
        <v/>
      </c>
      <c r="K28" s="1">
        <f>IF($A28=0,INDEX(CHROME_CHAR,1,K$2+1),IF($A28=39,INDEX(CHROME_CHAR,2,K$2+1),IF(AND(K228&gt;=1,K228&lt;=6),INDEX(ATLAS_CHAR,(K228-1)*26+$A28-INDEX(WIN_Y,K228)+1,K$2-INDEX(WIN_X,K228)+1),IF(K228=0,IF(AND(MOD(K$2,4)=0,MOD($A28,2)=0),"·",""),""))))</f>
        <v/>
      </c>
      <c r="L28" s="1">
        <f>IF($A28=0,INDEX(CHROME_CHAR,1,L$2+1),IF($A28=39,INDEX(CHROME_CHAR,2,L$2+1),IF(AND(L228&gt;=1,L228&lt;=6),INDEX(ATLAS_CHAR,(L228-1)*26+$A28-INDEX(WIN_Y,L228)+1,L$2-INDEX(WIN_X,L228)+1),IF(L228=0,IF(AND(MOD(L$2,4)=0,MOD($A28,2)=0),"·",""),""))))</f>
        <v/>
      </c>
      <c r="M28" s="1">
        <f>IF($A28=0,INDEX(CHROME_CHAR,1,M$2+1),IF($A28=39,INDEX(CHROME_CHAR,2,M$2+1),IF(AND(M228&gt;=1,M228&lt;=6),INDEX(ATLAS_CHAR,(M228-1)*26+$A28-INDEX(WIN_Y,M228)+1,M$2-INDEX(WIN_X,M228)+1),IF(M228=0,IF(AND(MOD(M$2,4)=0,MOD($A28,2)=0),"·",""),""))))</f>
        <v/>
      </c>
      <c r="N28" s="1">
        <f>IF($A28=0,INDEX(CHROME_CHAR,1,N$2+1),IF($A28=39,INDEX(CHROME_CHAR,2,N$2+1),IF(AND(N228&gt;=1,N228&lt;=6),INDEX(ATLAS_CHAR,(N228-1)*26+$A28-INDEX(WIN_Y,N228)+1,N$2-INDEX(WIN_X,N228)+1),IF(N228=0,IF(AND(MOD(N$2,4)=0,MOD($A28,2)=0),"·",""),""))))</f>
        <v/>
      </c>
      <c r="O28" s="1">
        <f>IF($A28=0,INDEX(CHROME_CHAR,1,O$2+1),IF($A28=39,INDEX(CHROME_CHAR,2,O$2+1),IF(AND(O228&gt;=1,O228&lt;=6),INDEX(ATLAS_CHAR,(O228-1)*26+$A28-INDEX(WIN_Y,O228)+1,O$2-INDEX(WIN_X,O228)+1),IF(O228=0,IF(AND(MOD(O$2,4)=0,MOD($A28,2)=0),"·",""),""))))</f>
        <v/>
      </c>
      <c r="P28" s="1">
        <f>IF($A28=0,INDEX(CHROME_CHAR,1,P$2+1),IF($A28=39,INDEX(CHROME_CHAR,2,P$2+1),IF(AND(P228&gt;=1,P228&lt;=6),INDEX(ATLAS_CHAR,(P228-1)*26+$A28-INDEX(WIN_Y,P228)+1,P$2-INDEX(WIN_X,P228)+1),IF(P228=0,IF(AND(MOD(P$2,4)=0,MOD($A28,2)=0),"·",""),""))))</f>
        <v/>
      </c>
      <c r="Q28" s="1">
        <f>IF($A28=0,INDEX(CHROME_CHAR,1,Q$2+1),IF($A28=39,INDEX(CHROME_CHAR,2,Q$2+1),IF(AND(Q228&gt;=1,Q228&lt;=6),INDEX(ATLAS_CHAR,(Q228-1)*26+$A28-INDEX(WIN_Y,Q228)+1,Q$2-INDEX(WIN_X,Q228)+1),IF(Q228=0,IF(AND(MOD(Q$2,4)=0,MOD($A28,2)=0),"·",""),""))))</f>
        <v/>
      </c>
      <c r="R28" s="1">
        <f>IF($A28=0,INDEX(CHROME_CHAR,1,R$2+1),IF($A28=39,INDEX(CHROME_CHAR,2,R$2+1),IF(AND(R228&gt;=1,R228&lt;=6),INDEX(ATLAS_CHAR,(R228-1)*26+$A28-INDEX(WIN_Y,R228)+1,R$2-INDEX(WIN_X,R228)+1),IF(R228=0,IF(AND(MOD(R$2,4)=0,MOD($A28,2)=0),"·",""),""))))</f>
        <v/>
      </c>
      <c r="S28" s="1">
        <f>IF($A28=0,INDEX(CHROME_CHAR,1,S$2+1),IF($A28=39,INDEX(CHROME_CHAR,2,S$2+1),IF(AND(S228&gt;=1,S228&lt;=6),INDEX(ATLAS_CHAR,(S228-1)*26+$A28-INDEX(WIN_Y,S228)+1,S$2-INDEX(WIN_X,S228)+1),IF(S228=0,IF(AND(MOD(S$2,4)=0,MOD($A28,2)=0),"·",""),""))))</f>
        <v/>
      </c>
      <c r="T28" s="1">
        <f>IF($A28=0,INDEX(CHROME_CHAR,1,T$2+1),IF($A28=39,INDEX(CHROME_CHAR,2,T$2+1),IF(AND(T228&gt;=1,T228&lt;=6),INDEX(ATLAS_CHAR,(T228-1)*26+$A28-INDEX(WIN_Y,T228)+1,T$2-INDEX(WIN_X,T228)+1),IF(T228=0,IF(AND(MOD(T$2,4)=0,MOD($A28,2)=0),"·",""),""))))</f>
        <v/>
      </c>
      <c r="U28" s="1">
        <f>IF($A28=0,INDEX(CHROME_CHAR,1,U$2+1),IF($A28=39,INDEX(CHROME_CHAR,2,U$2+1),IF(AND(U228&gt;=1,U228&lt;=6),INDEX(ATLAS_CHAR,(U228-1)*26+$A28-INDEX(WIN_Y,U228)+1,U$2-INDEX(WIN_X,U228)+1),IF(U228=0,IF(AND(MOD(U$2,4)=0,MOD($A28,2)=0),"·",""),""))))</f>
        <v/>
      </c>
      <c r="V28" s="1">
        <f>IF($A28=0,INDEX(CHROME_CHAR,1,V$2+1),IF($A28=39,INDEX(CHROME_CHAR,2,V$2+1),IF(AND(V228&gt;=1,V228&lt;=6),INDEX(ATLAS_CHAR,(V228-1)*26+$A28-INDEX(WIN_Y,V228)+1,V$2-INDEX(WIN_X,V228)+1),IF(V228=0,IF(AND(MOD(V$2,4)=0,MOD($A28,2)=0),"·",""),""))))</f>
        <v/>
      </c>
      <c r="W28" s="1">
        <f>IF($A28=0,INDEX(CHROME_CHAR,1,W$2+1),IF($A28=39,INDEX(CHROME_CHAR,2,W$2+1),IF(AND(W228&gt;=1,W228&lt;=6),INDEX(ATLAS_CHAR,(W228-1)*26+$A28-INDEX(WIN_Y,W228)+1,W$2-INDEX(WIN_X,W228)+1),IF(W228=0,IF(AND(MOD(W$2,4)=0,MOD($A28,2)=0),"·",""),""))))</f>
        <v/>
      </c>
      <c r="X28" s="1">
        <f>IF($A28=0,INDEX(CHROME_CHAR,1,X$2+1),IF($A28=39,INDEX(CHROME_CHAR,2,X$2+1),IF(AND(X228&gt;=1,X228&lt;=6),INDEX(ATLAS_CHAR,(X228-1)*26+$A28-INDEX(WIN_Y,X228)+1,X$2-INDEX(WIN_X,X228)+1),IF(X228=0,IF(AND(MOD(X$2,4)=0,MOD($A28,2)=0),"·",""),""))))</f>
        <v/>
      </c>
      <c r="Y28" s="1">
        <f>IF($A28=0,INDEX(CHROME_CHAR,1,Y$2+1),IF($A28=39,INDEX(CHROME_CHAR,2,Y$2+1),IF(AND(Y228&gt;=1,Y228&lt;=6),INDEX(ATLAS_CHAR,(Y228-1)*26+$A28-INDEX(WIN_Y,Y228)+1,Y$2-INDEX(WIN_X,Y228)+1),IF(Y228=0,IF(AND(MOD(Y$2,4)=0,MOD($A28,2)=0),"·",""),""))))</f>
        <v/>
      </c>
      <c r="Z28" s="1">
        <f>IF($A28=0,INDEX(CHROME_CHAR,1,Z$2+1),IF($A28=39,INDEX(CHROME_CHAR,2,Z$2+1),IF(AND(Z228&gt;=1,Z228&lt;=6),INDEX(ATLAS_CHAR,(Z228-1)*26+$A28-INDEX(WIN_Y,Z228)+1,Z$2-INDEX(WIN_X,Z228)+1),IF(Z228=0,IF(AND(MOD(Z$2,4)=0,MOD($A28,2)=0),"·",""),""))))</f>
        <v/>
      </c>
      <c r="AA28" s="1">
        <f>IF($A28=0,INDEX(CHROME_CHAR,1,AA$2+1),IF($A28=39,INDEX(CHROME_CHAR,2,AA$2+1),IF(AND(AA228&gt;=1,AA228&lt;=6),INDEX(ATLAS_CHAR,(AA228-1)*26+$A28-INDEX(WIN_Y,AA228)+1,AA$2-INDEX(WIN_X,AA228)+1),IF(AA228=0,IF(AND(MOD(AA$2,4)=0,MOD($A28,2)=0),"·",""),""))))</f>
        <v/>
      </c>
      <c r="AB28" s="1">
        <f>IF($A28=0,INDEX(CHROME_CHAR,1,AB$2+1),IF($A28=39,INDEX(CHROME_CHAR,2,AB$2+1),IF(AND(AB228&gt;=1,AB228&lt;=6),INDEX(ATLAS_CHAR,(AB228-1)*26+$A28-INDEX(WIN_Y,AB228)+1,AB$2-INDEX(WIN_X,AB228)+1),IF(AB228=0,IF(AND(MOD(AB$2,4)=0,MOD($A28,2)=0),"·",""),""))))</f>
        <v/>
      </c>
      <c r="AC28" s="1">
        <f>IF($A28=0,INDEX(CHROME_CHAR,1,AC$2+1),IF($A28=39,INDEX(CHROME_CHAR,2,AC$2+1),IF(AND(AC228&gt;=1,AC228&lt;=6),INDEX(ATLAS_CHAR,(AC228-1)*26+$A28-INDEX(WIN_Y,AC228)+1,AC$2-INDEX(WIN_X,AC228)+1),IF(AC228=0,IF(AND(MOD(AC$2,4)=0,MOD($A28,2)=0),"·",""),""))))</f>
        <v/>
      </c>
      <c r="AD28" s="1">
        <f>IF($A28=0,INDEX(CHROME_CHAR,1,AD$2+1),IF($A28=39,INDEX(CHROME_CHAR,2,AD$2+1),IF(AND(AD228&gt;=1,AD228&lt;=6),INDEX(ATLAS_CHAR,(AD228-1)*26+$A28-INDEX(WIN_Y,AD228)+1,AD$2-INDEX(WIN_X,AD228)+1),IF(AD228=0,IF(AND(MOD(AD$2,4)=0,MOD($A28,2)=0),"·",""),""))))</f>
        <v/>
      </c>
      <c r="AE28" s="1">
        <f>IF($A28=0,INDEX(CHROME_CHAR,1,AE$2+1),IF($A28=39,INDEX(CHROME_CHAR,2,AE$2+1),IF(AND(AE228&gt;=1,AE228&lt;=6),INDEX(ATLAS_CHAR,(AE228-1)*26+$A28-INDEX(WIN_Y,AE228)+1,AE$2-INDEX(WIN_X,AE228)+1),IF(AE228=0,IF(AND(MOD(AE$2,4)=0,MOD($A28,2)=0),"·",""),""))))</f>
        <v/>
      </c>
      <c r="AF28" s="1">
        <f>IF($A28=0,INDEX(CHROME_CHAR,1,AF$2+1),IF($A28=39,INDEX(CHROME_CHAR,2,AF$2+1),IF(AND(AF228&gt;=1,AF228&lt;=6),INDEX(ATLAS_CHAR,(AF228-1)*26+$A28-INDEX(WIN_Y,AF228)+1,AF$2-INDEX(WIN_X,AF228)+1),IF(AF228=0,IF(AND(MOD(AF$2,4)=0,MOD($A28,2)=0),"·",""),""))))</f>
        <v/>
      </c>
      <c r="AG28" s="1">
        <f>IF($A28=0,INDEX(CHROME_CHAR,1,AG$2+1),IF($A28=39,INDEX(CHROME_CHAR,2,AG$2+1),IF(AND(AG228&gt;=1,AG228&lt;=6),INDEX(ATLAS_CHAR,(AG228-1)*26+$A28-INDEX(WIN_Y,AG228)+1,AG$2-INDEX(WIN_X,AG228)+1),IF(AG228=0,IF(AND(MOD(AG$2,4)=0,MOD($A28,2)=0),"·",""),""))))</f>
        <v/>
      </c>
      <c r="AH28" s="1">
        <f>IF($A28=0,INDEX(CHROME_CHAR,1,AH$2+1),IF($A28=39,INDEX(CHROME_CHAR,2,AH$2+1),IF(AND(AH228&gt;=1,AH228&lt;=6),INDEX(ATLAS_CHAR,(AH228-1)*26+$A28-INDEX(WIN_Y,AH228)+1,AH$2-INDEX(WIN_X,AH228)+1),IF(AH228=0,IF(AND(MOD(AH$2,4)=0,MOD($A28,2)=0),"·",""),""))))</f>
        <v/>
      </c>
      <c r="AI28" s="1">
        <f>IF($A28=0,INDEX(CHROME_CHAR,1,AI$2+1),IF($A28=39,INDEX(CHROME_CHAR,2,AI$2+1),IF(AND(AI228&gt;=1,AI228&lt;=6),INDEX(ATLAS_CHAR,(AI228-1)*26+$A28-INDEX(WIN_Y,AI228)+1,AI$2-INDEX(WIN_X,AI228)+1),IF(AI228=0,IF(AND(MOD(AI$2,4)=0,MOD($A28,2)=0),"·",""),""))))</f>
        <v/>
      </c>
      <c r="AJ28" s="1">
        <f>IF($A28=0,INDEX(CHROME_CHAR,1,AJ$2+1),IF($A28=39,INDEX(CHROME_CHAR,2,AJ$2+1),IF(AND(AJ228&gt;=1,AJ228&lt;=6),INDEX(ATLAS_CHAR,(AJ228-1)*26+$A28-INDEX(WIN_Y,AJ228)+1,AJ$2-INDEX(WIN_X,AJ228)+1),IF(AJ228=0,IF(AND(MOD(AJ$2,4)=0,MOD($A28,2)=0),"·",""),""))))</f>
        <v/>
      </c>
      <c r="AK28" s="1">
        <f>IF($A28=0,INDEX(CHROME_CHAR,1,AK$2+1),IF($A28=39,INDEX(CHROME_CHAR,2,AK$2+1),IF(AND(AK228&gt;=1,AK228&lt;=6),INDEX(ATLAS_CHAR,(AK228-1)*26+$A28-INDEX(WIN_Y,AK228)+1,AK$2-INDEX(WIN_X,AK228)+1),IF(AK228=0,IF(AND(MOD(AK$2,4)=0,MOD($A28,2)=0),"·",""),""))))</f>
        <v/>
      </c>
      <c r="AL28" s="1">
        <f>IF($A28=0,INDEX(CHROME_CHAR,1,AL$2+1),IF($A28=39,INDEX(CHROME_CHAR,2,AL$2+1),IF(AND(AL228&gt;=1,AL228&lt;=6),INDEX(ATLAS_CHAR,(AL228-1)*26+$A28-INDEX(WIN_Y,AL228)+1,AL$2-INDEX(WIN_X,AL228)+1),IF(AL228=0,IF(AND(MOD(AL$2,4)=0,MOD($A28,2)=0),"·",""),""))))</f>
        <v/>
      </c>
      <c r="AM28" s="1">
        <f>IF($A28=0,INDEX(CHROME_CHAR,1,AM$2+1),IF($A28=39,INDEX(CHROME_CHAR,2,AM$2+1),IF(AND(AM228&gt;=1,AM228&lt;=6),INDEX(ATLAS_CHAR,(AM228-1)*26+$A28-INDEX(WIN_Y,AM228)+1,AM$2-INDEX(WIN_X,AM228)+1),IF(AM228=0,IF(AND(MOD(AM$2,4)=0,MOD($A28,2)=0),"·",""),""))))</f>
        <v/>
      </c>
      <c r="AN28" s="1">
        <f>IF($A28=0,INDEX(CHROME_CHAR,1,AN$2+1),IF($A28=39,INDEX(CHROME_CHAR,2,AN$2+1),IF(AND(AN228&gt;=1,AN228&lt;=6),INDEX(ATLAS_CHAR,(AN228-1)*26+$A28-INDEX(WIN_Y,AN228)+1,AN$2-INDEX(WIN_X,AN228)+1),IF(AN228=0,IF(AND(MOD(AN$2,4)=0,MOD($A28,2)=0),"·",""),""))))</f>
        <v/>
      </c>
      <c r="AO28" s="1">
        <f>IF($A28=0,INDEX(CHROME_CHAR,1,AO$2+1),IF($A28=39,INDEX(CHROME_CHAR,2,AO$2+1),IF(AND(AO228&gt;=1,AO228&lt;=6),INDEX(ATLAS_CHAR,(AO228-1)*26+$A28-INDEX(WIN_Y,AO228)+1,AO$2-INDEX(WIN_X,AO228)+1),IF(AO228=0,IF(AND(MOD(AO$2,4)=0,MOD($A28,2)=0),"·",""),""))))</f>
        <v/>
      </c>
      <c r="AP28" s="1">
        <f>IF($A28=0,INDEX(CHROME_CHAR,1,AP$2+1),IF($A28=39,INDEX(CHROME_CHAR,2,AP$2+1),IF(AND(AP228&gt;=1,AP228&lt;=6),INDEX(ATLAS_CHAR,(AP228-1)*26+$A28-INDEX(WIN_Y,AP228)+1,AP$2-INDEX(WIN_X,AP228)+1),IF(AP228=0,IF(AND(MOD(AP$2,4)=0,MOD($A28,2)=0),"·",""),""))))</f>
        <v/>
      </c>
      <c r="AQ28" s="1">
        <f>IF($A28=0,INDEX(CHROME_CHAR,1,AQ$2+1),IF($A28=39,INDEX(CHROME_CHAR,2,AQ$2+1),IF(AND(AQ228&gt;=1,AQ228&lt;=6),INDEX(ATLAS_CHAR,(AQ228-1)*26+$A28-INDEX(WIN_Y,AQ228)+1,AQ$2-INDEX(WIN_X,AQ228)+1),IF(AQ228=0,IF(AND(MOD(AQ$2,4)=0,MOD($A28,2)=0),"·",""),""))))</f>
        <v/>
      </c>
      <c r="AR28" s="1">
        <f>IF($A28=0,INDEX(CHROME_CHAR,1,AR$2+1),IF($A28=39,INDEX(CHROME_CHAR,2,AR$2+1),IF(AND(AR228&gt;=1,AR228&lt;=6),INDEX(ATLAS_CHAR,(AR228-1)*26+$A28-INDEX(WIN_Y,AR228)+1,AR$2-INDEX(WIN_X,AR228)+1),IF(AR228=0,IF(AND(MOD(AR$2,4)=0,MOD($A28,2)=0),"·",""),""))))</f>
        <v/>
      </c>
      <c r="AS28" s="1">
        <f>IF($A28=0,INDEX(CHROME_CHAR,1,AS$2+1),IF($A28=39,INDEX(CHROME_CHAR,2,AS$2+1),IF(AND(AS228&gt;=1,AS228&lt;=6),INDEX(ATLAS_CHAR,(AS228-1)*26+$A28-INDEX(WIN_Y,AS228)+1,AS$2-INDEX(WIN_X,AS228)+1),IF(AS228=0,IF(AND(MOD(AS$2,4)=0,MOD($A28,2)=0),"·",""),""))))</f>
        <v/>
      </c>
      <c r="AT28" s="1">
        <f>IF($A28=0,INDEX(CHROME_CHAR,1,AT$2+1),IF($A28=39,INDEX(CHROME_CHAR,2,AT$2+1),IF(AND(AT228&gt;=1,AT228&lt;=6),INDEX(ATLAS_CHAR,(AT228-1)*26+$A28-INDEX(WIN_Y,AT228)+1,AT$2-INDEX(WIN_X,AT228)+1),IF(AT228=0,IF(AND(MOD(AT$2,4)=0,MOD($A28,2)=0),"·",""),""))))</f>
        <v/>
      </c>
      <c r="AU28" s="1">
        <f>IF($A28=0,INDEX(CHROME_CHAR,1,AU$2+1),IF($A28=39,INDEX(CHROME_CHAR,2,AU$2+1),IF(AND(AU228&gt;=1,AU228&lt;=6),INDEX(ATLAS_CHAR,(AU228-1)*26+$A28-INDEX(WIN_Y,AU228)+1,AU$2-INDEX(WIN_X,AU228)+1),IF(AU228=0,IF(AND(MOD(AU$2,4)=0,MOD($A28,2)=0),"·",""),""))))</f>
        <v/>
      </c>
      <c r="AV28" s="1">
        <f>IF($A28=0,INDEX(CHROME_CHAR,1,AV$2+1),IF($A28=39,INDEX(CHROME_CHAR,2,AV$2+1),IF(AND(AV228&gt;=1,AV228&lt;=6),INDEX(ATLAS_CHAR,(AV228-1)*26+$A28-INDEX(WIN_Y,AV228)+1,AV$2-INDEX(WIN_X,AV228)+1),IF(AV228=0,IF(AND(MOD(AV$2,4)=0,MOD($A28,2)=0),"·",""),""))))</f>
        <v/>
      </c>
      <c r="AW28" s="1">
        <f>IF($A28=0,INDEX(CHROME_CHAR,1,AW$2+1),IF($A28=39,INDEX(CHROME_CHAR,2,AW$2+1),IF(AND(AW228&gt;=1,AW228&lt;=6),INDEX(ATLAS_CHAR,(AW228-1)*26+$A28-INDEX(WIN_Y,AW228)+1,AW$2-INDEX(WIN_X,AW228)+1),IF(AW228=0,IF(AND(MOD(AW$2,4)=0,MOD($A28,2)=0),"·",""),""))))</f>
        <v/>
      </c>
      <c r="AX28" s="1">
        <f>IF($A28=0,INDEX(CHROME_CHAR,1,AX$2+1),IF($A28=39,INDEX(CHROME_CHAR,2,AX$2+1),IF(AND(AX228&gt;=1,AX228&lt;=6),INDEX(ATLAS_CHAR,(AX228-1)*26+$A28-INDEX(WIN_Y,AX228)+1,AX$2-INDEX(WIN_X,AX228)+1),IF(AX228=0,IF(AND(MOD(AX$2,4)=0,MOD($A28,2)=0),"·",""),""))))</f>
        <v/>
      </c>
      <c r="AY28" s="1">
        <f>IF($A28=0,INDEX(CHROME_CHAR,1,AY$2+1),IF($A28=39,INDEX(CHROME_CHAR,2,AY$2+1),IF(AND(AY228&gt;=1,AY228&lt;=6),INDEX(ATLAS_CHAR,(AY228-1)*26+$A28-INDEX(WIN_Y,AY228)+1,AY$2-INDEX(WIN_X,AY228)+1),IF(AY228=0,IF(AND(MOD(AY$2,4)=0,MOD($A28,2)=0),"·",""),""))))</f>
        <v/>
      </c>
      <c r="AZ28" s="1">
        <f>IF($A28=0,INDEX(CHROME_CHAR,1,AZ$2+1),IF($A28=39,INDEX(CHROME_CHAR,2,AZ$2+1),IF(AND(AZ228&gt;=1,AZ228&lt;=6),INDEX(ATLAS_CHAR,(AZ228-1)*26+$A28-INDEX(WIN_Y,AZ228)+1,AZ$2-INDEX(WIN_X,AZ228)+1),IF(AZ228=0,IF(AND(MOD(AZ$2,4)=0,MOD($A28,2)=0),"·",""),""))))</f>
        <v/>
      </c>
      <c r="BA28" s="1">
        <f>IF($A28=0,INDEX(CHROME_CHAR,1,BA$2+1),IF($A28=39,INDEX(CHROME_CHAR,2,BA$2+1),IF(AND(BA228&gt;=1,BA228&lt;=6),INDEX(ATLAS_CHAR,(BA228-1)*26+$A28-INDEX(WIN_Y,BA228)+1,BA$2-INDEX(WIN_X,BA228)+1),IF(BA228=0,IF(AND(MOD(BA$2,4)=0,MOD($A28,2)=0),"·",""),""))))</f>
        <v/>
      </c>
      <c r="BB28" s="1">
        <f>IF($A28=0,INDEX(CHROME_CHAR,1,BB$2+1),IF($A28=39,INDEX(CHROME_CHAR,2,BB$2+1),IF(AND(BB228&gt;=1,BB228&lt;=6),INDEX(ATLAS_CHAR,(BB228-1)*26+$A28-INDEX(WIN_Y,BB228)+1,BB$2-INDEX(WIN_X,BB228)+1),IF(BB228=0,IF(AND(MOD(BB$2,4)=0,MOD($A28,2)=0),"·",""),""))))</f>
        <v/>
      </c>
      <c r="BC28" s="1">
        <f>IF($A28=0,INDEX(CHROME_CHAR,1,BC$2+1),IF($A28=39,INDEX(CHROME_CHAR,2,BC$2+1),IF(AND(BC228&gt;=1,BC228&lt;=6),INDEX(ATLAS_CHAR,(BC228-1)*26+$A28-INDEX(WIN_Y,BC228)+1,BC$2-INDEX(WIN_X,BC228)+1),IF(BC228=0,IF(AND(MOD(BC$2,4)=0,MOD($A28,2)=0),"·",""),""))))</f>
        <v/>
      </c>
      <c r="BD28" s="1">
        <f>IF($A28=0,INDEX(CHROME_CHAR,1,BD$2+1),IF($A28=39,INDEX(CHROME_CHAR,2,BD$2+1),IF(AND(BD228&gt;=1,BD228&lt;=6),INDEX(ATLAS_CHAR,(BD228-1)*26+$A28-INDEX(WIN_Y,BD228)+1,BD$2-INDEX(WIN_X,BD228)+1),IF(BD228=0,IF(AND(MOD(BD$2,4)=0,MOD($A28,2)=0),"·",""),""))))</f>
        <v/>
      </c>
      <c r="BE28" s="1">
        <f>IF($A28=0,INDEX(CHROME_CHAR,1,BE$2+1),IF($A28=39,INDEX(CHROME_CHAR,2,BE$2+1),IF(AND(BE228&gt;=1,BE228&lt;=6),INDEX(ATLAS_CHAR,(BE228-1)*26+$A28-INDEX(WIN_Y,BE228)+1,BE$2-INDEX(WIN_X,BE228)+1),IF(BE228=0,IF(AND(MOD(BE$2,4)=0,MOD($A28,2)=0),"·",""),""))))</f>
        <v/>
      </c>
      <c r="BF28" s="1">
        <f>IF($A28=0,INDEX(CHROME_CHAR,1,BF$2+1),IF($A28=39,INDEX(CHROME_CHAR,2,BF$2+1),IF(AND(BF228&gt;=1,BF228&lt;=6),INDEX(ATLAS_CHAR,(BF228-1)*26+$A28-INDEX(WIN_Y,BF228)+1,BF$2-INDEX(WIN_X,BF228)+1),IF(BF228=0,IF(AND(MOD(BF$2,4)=0,MOD($A28,2)=0),"·",""),""))))</f>
        <v/>
      </c>
      <c r="BG28" s="1">
        <f>IF($A28=0,INDEX(CHROME_CHAR,1,BG$2+1),IF($A28=39,INDEX(CHROME_CHAR,2,BG$2+1),IF(AND(BG228&gt;=1,BG228&lt;=6),INDEX(ATLAS_CHAR,(BG228-1)*26+$A28-INDEX(WIN_Y,BG228)+1,BG$2-INDEX(WIN_X,BG228)+1),IF(BG228=0,IF(AND(MOD(BG$2,4)=0,MOD($A28,2)=0),"·",""),""))))</f>
        <v/>
      </c>
      <c r="BH28" s="1">
        <f>IF($A28=0,INDEX(CHROME_CHAR,1,BH$2+1),IF($A28=39,INDEX(CHROME_CHAR,2,BH$2+1),IF(AND(BH228&gt;=1,BH228&lt;=6),INDEX(ATLAS_CHAR,(BH228-1)*26+$A28-INDEX(WIN_Y,BH228)+1,BH$2-INDEX(WIN_X,BH228)+1),IF(BH228=0,IF(AND(MOD(BH$2,4)=0,MOD($A28,2)=0),"·",""),""))))</f>
        <v/>
      </c>
      <c r="BI28" s="1">
        <f>IF($A28=0,INDEX(CHROME_CHAR,1,BI$2+1),IF($A28=39,INDEX(CHROME_CHAR,2,BI$2+1),IF(AND(BI228&gt;=1,BI228&lt;=6),INDEX(ATLAS_CHAR,(BI228-1)*26+$A28-INDEX(WIN_Y,BI228)+1,BI$2-INDEX(WIN_X,BI228)+1),IF(BI228=0,IF(AND(MOD(BI$2,4)=0,MOD($A28,2)=0),"·",""),""))))</f>
        <v/>
      </c>
      <c r="BJ28" s="1">
        <f>IF($A28=0,INDEX(CHROME_CHAR,1,BJ$2+1),IF($A28=39,INDEX(CHROME_CHAR,2,BJ$2+1),IF(AND(BJ228&gt;=1,BJ228&lt;=6),INDEX(ATLAS_CHAR,(BJ228-1)*26+$A28-INDEX(WIN_Y,BJ228)+1,BJ$2-INDEX(WIN_X,BJ228)+1),IF(BJ228=0,IF(AND(MOD(BJ$2,4)=0,MOD($A28,2)=0),"·",""),""))))</f>
        <v/>
      </c>
      <c r="BK28" s="1">
        <f>IF($A28=0,INDEX(CHROME_CHAR,1,BK$2+1),IF($A28=39,INDEX(CHROME_CHAR,2,BK$2+1),IF(AND(BK228&gt;=1,BK228&lt;=6),INDEX(ATLAS_CHAR,(BK228-1)*26+$A28-INDEX(WIN_Y,BK228)+1,BK$2-INDEX(WIN_X,BK228)+1),IF(BK228=0,IF(AND(MOD(BK$2,4)=0,MOD($A28,2)=0),"·",""),""))))</f>
        <v/>
      </c>
      <c r="BL28" s="1">
        <f>IF($A28=0,INDEX(CHROME_CHAR,1,BL$2+1),IF($A28=39,INDEX(CHROME_CHAR,2,BL$2+1),IF(AND(BL228&gt;=1,BL228&lt;=6),INDEX(ATLAS_CHAR,(BL228-1)*26+$A28-INDEX(WIN_Y,BL228)+1,BL$2-INDEX(WIN_X,BL228)+1),IF(BL228=0,IF(AND(MOD(BL$2,4)=0,MOD($A28,2)=0),"·",""),""))))</f>
        <v/>
      </c>
      <c r="BM28" s="1">
        <f>IF($A28=0,INDEX(CHROME_CHAR,1,BM$2+1),IF($A28=39,INDEX(CHROME_CHAR,2,BM$2+1),IF(AND(BM228&gt;=1,BM228&lt;=6),INDEX(ATLAS_CHAR,(BM228-1)*26+$A28-INDEX(WIN_Y,BM228)+1,BM$2-INDEX(WIN_X,BM228)+1),IF(BM228=0,IF(AND(MOD(BM$2,4)=0,MOD($A28,2)=0),"·",""),""))))</f>
        <v/>
      </c>
      <c r="BN28" s="1">
        <f>IF($A28=0,INDEX(CHROME_CHAR,1,BN$2+1),IF($A28=39,INDEX(CHROME_CHAR,2,BN$2+1),IF(AND(BN228&gt;=1,BN228&lt;=6),INDEX(ATLAS_CHAR,(BN228-1)*26+$A28-INDEX(WIN_Y,BN228)+1,BN$2-INDEX(WIN_X,BN228)+1),IF(BN228=0,IF(AND(MOD(BN$2,4)=0,MOD($A28,2)=0),"·",""),""))))</f>
        <v/>
      </c>
      <c r="BO28" s="1">
        <f>IF($A28=0,INDEX(CHROME_CHAR,1,BO$2+1),IF($A28=39,INDEX(CHROME_CHAR,2,BO$2+1),IF(AND(BO228&gt;=1,BO228&lt;=6),INDEX(ATLAS_CHAR,(BO228-1)*26+$A28-INDEX(WIN_Y,BO228)+1,BO$2-INDEX(WIN_X,BO228)+1),IF(BO228=0,IF(AND(MOD(BO$2,4)=0,MOD($A28,2)=0),"·",""),""))))</f>
        <v/>
      </c>
      <c r="BP28" s="1">
        <f>IF($A28=0,INDEX(CHROME_CHAR,1,BP$2+1),IF($A28=39,INDEX(CHROME_CHAR,2,BP$2+1),IF(AND(BP228&gt;=1,BP228&lt;=6),INDEX(ATLAS_CHAR,(BP228-1)*26+$A28-INDEX(WIN_Y,BP228)+1,BP$2-INDEX(WIN_X,BP228)+1),IF(BP228=0,IF(AND(MOD(BP$2,4)=0,MOD($A28,2)=0),"·",""),""))))</f>
        <v/>
      </c>
      <c r="BQ28" s="1">
        <f>IF($A28=0,INDEX(CHROME_CHAR,1,BQ$2+1),IF($A28=39,INDEX(CHROME_CHAR,2,BQ$2+1),IF(AND(BQ228&gt;=1,BQ228&lt;=6),INDEX(ATLAS_CHAR,(BQ228-1)*26+$A28-INDEX(WIN_Y,BQ228)+1,BQ$2-INDEX(WIN_X,BQ228)+1),IF(BQ228=0,IF(AND(MOD(BQ$2,4)=0,MOD($A28,2)=0),"·",""),""))))</f>
        <v/>
      </c>
      <c r="BR28" s="1">
        <f>IF($A28=0,INDEX(CHROME_CHAR,1,BR$2+1),IF($A28=39,INDEX(CHROME_CHAR,2,BR$2+1),IF(AND(BR228&gt;=1,BR228&lt;=6),INDEX(ATLAS_CHAR,(BR228-1)*26+$A28-INDEX(WIN_Y,BR228)+1,BR$2-INDEX(WIN_X,BR228)+1),IF(BR228=0,IF(AND(MOD(BR$2,4)=0,MOD($A28,2)=0),"·",""),""))))</f>
        <v/>
      </c>
      <c r="BS28" s="1">
        <f>IF($A28=0,INDEX(CHROME_CHAR,1,BS$2+1),IF($A28=39,INDEX(CHROME_CHAR,2,BS$2+1),IF(AND(BS228&gt;=1,BS228&lt;=6),INDEX(ATLAS_CHAR,(BS228-1)*26+$A28-INDEX(WIN_Y,BS228)+1,BS$2-INDEX(WIN_X,BS228)+1),IF(BS228=0,IF(AND(MOD(BS$2,4)=0,MOD($A28,2)=0),"·",""),""))))</f>
        <v/>
      </c>
      <c r="BT28" s="1">
        <f>IF($A28=0,INDEX(CHROME_CHAR,1,BT$2+1),IF($A28=39,INDEX(CHROME_CHAR,2,BT$2+1),IF(AND(BT228&gt;=1,BT228&lt;=6),INDEX(ATLAS_CHAR,(BT228-1)*26+$A28-INDEX(WIN_Y,BT228)+1,BT$2-INDEX(WIN_X,BT228)+1),IF(BT228=0,IF(AND(MOD(BT$2,4)=0,MOD($A28,2)=0),"·",""),""))))</f>
        <v/>
      </c>
      <c r="BU28" s="1">
        <f>IF($A28=0,INDEX(CHROME_CHAR,1,BU$2+1),IF($A28=39,INDEX(CHROME_CHAR,2,BU$2+1),IF(AND(BU228&gt;=1,BU228&lt;=6),INDEX(ATLAS_CHAR,(BU228-1)*26+$A28-INDEX(WIN_Y,BU228)+1,BU$2-INDEX(WIN_X,BU228)+1),IF(BU228=0,IF(AND(MOD(BU$2,4)=0,MOD($A28,2)=0),"·",""),""))))</f>
        <v/>
      </c>
      <c r="BV28" s="1">
        <f>IF($A28=0,INDEX(CHROME_CHAR,1,BV$2+1),IF($A28=39,INDEX(CHROME_CHAR,2,BV$2+1),IF(AND(BV228&gt;=1,BV228&lt;=6),INDEX(ATLAS_CHAR,(BV228-1)*26+$A28-INDEX(WIN_Y,BV228)+1,BV$2-INDEX(WIN_X,BV228)+1),IF(BV228=0,IF(AND(MOD(BV$2,4)=0,MOD($A28,2)=0),"·",""),""))))</f>
        <v/>
      </c>
      <c r="BW28" s="1">
        <f>IF($A28=0,INDEX(CHROME_CHAR,1,BW$2+1),IF($A28=39,INDEX(CHROME_CHAR,2,BW$2+1),IF(AND(BW228&gt;=1,BW228&lt;=6),INDEX(ATLAS_CHAR,(BW228-1)*26+$A28-INDEX(WIN_Y,BW228)+1,BW$2-INDEX(WIN_X,BW228)+1),IF(BW228=0,IF(AND(MOD(BW$2,4)=0,MOD($A28,2)=0),"·",""),""))))</f>
        <v/>
      </c>
      <c r="BX28" s="1">
        <f>IF($A28=0,INDEX(CHROME_CHAR,1,BX$2+1),IF($A28=39,INDEX(CHROME_CHAR,2,BX$2+1),IF(AND(BX228&gt;=1,BX228&lt;=6),INDEX(ATLAS_CHAR,(BX228-1)*26+$A28-INDEX(WIN_Y,BX228)+1,BX$2-INDEX(WIN_X,BX228)+1),IF(BX228=0,IF(AND(MOD(BX$2,4)=0,MOD($A28,2)=0),"·",""),""))))</f>
        <v/>
      </c>
      <c r="BY28" s="1">
        <f>IF($A28=0,INDEX(CHROME_CHAR,1,BY$2+1),IF($A28=39,INDEX(CHROME_CHAR,2,BY$2+1),IF(AND(BY228&gt;=1,BY228&lt;=6),INDEX(ATLAS_CHAR,(BY228-1)*26+$A28-INDEX(WIN_Y,BY228)+1,BY$2-INDEX(WIN_X,BY228)+1),IF(BY228=0,IF(AND(MOD(BY$2,4)=0,MOD($A28,2)=0),"·",""),""))))</f>
        <v/>
      </c>
      <c r="BZ28" s="1">
        <f>IF($A28=0,INDEX(CHROME_CHAR,1,BZ$2+1),IF($A28=39,INDEX(CHROME_CHAR,2,BZ$2+1),IF(AND(BZ228&gt;=1,BZ228&lt;=6),INDEX(ATLAS_CHAR,(BZ228-1)*26+$A28-INDEX(WIN_Y,BZ228)+1,BZ$2-INDEX(WIN_X,BZ228)+1),IF(BZ228=0,IF(AND(MOD(BZ$2,4)=0,MOD($A28,2)=0),"·",""),""))))</f>
        <v/>
      </c>
      <c r="CA28" s="1">
        <f>IF($A28=0,INDEX(CHROME_CHAR,1,CA$2+1),IF($A28=39,INDEX(CHROME_CHAR,2,CA$2+1),IF(AND(CA228&gt;=1,CA228&lt;=6),INDEX(ATLAS_CHAR,(CA228-1)*26+$A28-INDEX(WIN_Y,CA228)+1,CA$2-INDEX(WIN_X,CA228)+1),IF(CA228=0,IF(AND(MOD(CA$2,4)=0,MOD($A28,2)=0),"·",""),""))))</f>
        <v/>
      </c>
      <c r="CB28" s="1">
        <f>IF($A28=0,INDEX(CHROME_CHAR,1,CB$2+1),IF($A28=39,INDEX(CHROME_CHAR,2,CB$2+1),IF(AND(CB228&gt;=1,CB228&lt;=6),INDEX(ATLAS_CHAR,(CB228-1)*26+$A28-INDEX(WIN_Y,CB228)+1,CB$2-INDEX(WIN_X,CB228)+1),IF(CB228=0,IF(AND(MOD(CB$2,4)=0,MOD($A28,2)=0),"·",""),""))))</f>
        <v/>
      </c>
      <c r="CC28" s="1">
        <f>IF($A28=0,INDEX(CHROME_CHAR,1,CC$2+1),IF($A28=39,INDEX(CHROME_CHAR,2,CC$2+1),IF(AND(CC228&gt;=1,CC228&lt;=6),INDEX(ATLAS_CHAR,(CC228-1)*26+$A28-INDEX(WIN_Y,CC228)+1,CC$2-INDEX(WIN_X,CC228)+1),IF(CC228=0,IF(AND(MOD(CC$2,4)=0,MOD($A28,2)=0),"·",""),""))))</f>
        <v/>
      </c>
      <c r="CD28" s="1">
        <f>IF($A28=0,INDEX(CHROME_CHAR,1,CD$2+1),IF($A28=39,INDEX(CHROME_CHAR,2,CD$2+1),IF(AND(CD228&gt;=1,CD228&lt;=6),INDEX(ATLAS_CHAR,(CD228-1)*26+$A28-INDEX(WIN_Y,CD228)+1,CD$2-INDEX(WIN_X,CD228)+1),IF(CD228=0,IF(AND(MOD(CD$2,4)=0,MOD($A28,2)=0),"·",""),""))))</f>
        <v/>
      </c>
      <c r="CE28" s="1">
        <f>IF($A28=0,INDEX(CHROME_CHAR,1,CE$2+1),IF($A28=39,INDEX(CHROME_CHAR,2,CE$2+1),IF(AND(CE228&gt;=1,CE228&lt;=6),INDEX(ATLAS_CHAR,(CE228-1)*26+$A28-INDEX(WIN_Y,CE228)+1,CE$2-INDEX(WIN_X,CE228)+1),IF(CE228=0,IF(AND(MOD(CE$2,4)=0,MOD($A28,2)=0),"·",""),""))))</f>
        <v/>
      </c>
      <c r="CF28" s="1">
        <f>IF($A28=0,INDEX(CHROME_CHAR,1,CF$2+1),IF($A28=39,INDEX(CHROME_CHAR,2,CF$2+1),IF(AND(CF228&gt;=1,CF228&lt;=6),INDEX(ATLAS_CHAR,(CF228-1)*26+$A28-INDEX(WIN_Y,CF228)+1,CF$2-INDEX(WIN_X,CF228)+1),IF(CF228=0,IF(AND(MOD(CF$2,4)=0,MOD($A28,2)=0),"·",""),""))))</f>
        <v/>
      </c>
      <c r="CG28" s="1">
        <f>IF($A28=0,INDEX(CHROME_CHAR,1,CG$2+1),IF($A28=39,INDEX(CHROME_CHAR,2,CG$2+1),IF(AND(CG228&gt;=1,CG228&lt;=6),INDEX(ATLAS_CHAR,(CG228-1)*26+$A28-INDEX(WIN_Y,CG228)+1,CG$2-INDEX(WIN_X,CG228)+1),IF(CG228=0,IF(AND(MOD(CG$2,4)=0,MOD($A28,2)=0),"·",""),""))))</f>
        <v/>
      </c>
      <c r="CH28" s="1">
        <f>IF($A28=0,INDEX(CHROME_CHAR,1,CH$2+1),IF($A28=39,INDEX(CHROME_CHAR,2,CH$2+1),IF(AND(CH228&gt;=1,CH228&lt;=6),INDEX(ATLAS_CHAR,(CH228-1)*26+$A28-INDEX(WIN_Y,CH228)+1,CH$2-INDEX(WIN_X,CH228)+1),IF(CH228=0,IF(AND(MOD(CH$2,4)=0,MOD($A28,2)=0),"·",""),""))))</f>
        <v/>
      </c>
      <c r="CI28" s="1">
        <f>IF($A28=0,INDEX(CHROME_CHAR,1,CI$2+1),IF($A28=39,INDEX(CHROME_CHAR,2,CI$2+1),IF(AND(CI228&gt;=1,CI228&lt;=6),INDEX(ATLAS_CHAR,(CI228-1)*26+$A28-INDEX(WIN_Y,CI228)+1,CI$2-INDEX(WIN_X,CI228)+1),IF(CI228=0,IF(AND(MOD(CI$2,4)=0,MOD($A28,2)=0),"·",""),""))))</f>
        <v/>
      </c>
      <c r="CJ28" s="1">
        <f>IF($A28=0,INDEX(CHROME_CHAR,1,CJ$2+1),IF($A28=39,INDEX(CHROME_CHAR,2,CJ$2+1),IF(AND(CJ228&gt;=1,CJ228&lt;=6),INDEX(ATLAS_CHAR,(CJ228-1)*26+$A28-INDEX(WIN_Y,CJ228)+1,CJ$2-INDEX(WIN_X,CJ228)+1),IF(CJ228=0,IF(AND(MOD(CJ$2,4)=0,MOD($A28,2)=0),"·",""),""))))</f>
        <v/>
      </c>
      <c r="CK28" s="1">
        <f>IF($A28=0,INDEX(CHROME_CHAR,1,CK$2+1),IF($A28=39,INDEX(CHROME_CHAR,2,CK$2+1),IF(AND(CK228&gt;=1,CK228&lt;=6),INDEX(ATLAS_CHAR,(CK228-1)*26+$A28-INDEX(WIN_Y,CK228)+1,CK$2-INDEX(WIN_X,CK228)+1),IF(CK228=0,IF(AND(MOD(CK$2,4)=0,MOD($A28,2)=0),"·",""),""))))</f>
        <v/>
      </c>
      <c r="CL28" s="1">
        <f>IF($A28=0,INDEX(CHROME_CHAR,1,CL$2+1),IF($A28=39,INDEX(CHROME_CHAR,2,CL$2+1),IF(AND(CL228&gt;=1,CL228&lt;=6),INDEX(ATLAS_CHAR,(CL228-1)*26+$A28-INDEX(WIN_Y,CL228)+1,CL$2-INDEX(WIN_X,CL228)+1),IF(CL228=0,IF(AND(MOD(CL$2,4)=0,MOD($A28,2)=0),"·",""),""))))</f>
        <v/>
      </c>
      <c r="CM28" s="1">
        <f>IF($A28=0,INDEX(CHROME_CHAR,1,CM$2+1),IF($A28=39,INDEX(CHROME_CHAR,2,CM$2+1),IF(AND(CM228&gt;=1,CM228&lt;=6),INDEX(ATLAS_CHAR,(CM228-1)*26+$A28-INDEX(WIN_Y,CM228)+1,CM$2-INDEX(WIN_X,CM228)+1),IF(CM228=0,IF(AND(MOD(CM$2,4)=0,MOD($A28,2)=0),"·",""),""))))</f>
        <v/>
      </c>
      <c r="CN28" s="1">
        <f>IF($A28=0,INDEX(CHROME_CHAR,1,CN$2+1),IF($A28=39,INDEX(CHROME_CHAR,2,CN$2+1),IF(AND(CN228&gt;=1,CN228&lt;=6),INDEX(ATLAS_CHAR,(CN228-1)*26+$A28-INDEX(WIN_Y,CN228)+1,CN$2-INDEX(WIN_X,CN228)+1),IF(CN228=0,IF(AND(MOD(CN$2,4)=0,MOD($A28,2)=0),"·",""),""))))</f>
        <v/>
      </c>
      <c r="CO28" s="1">
        <f>IF($A28=0,INDEX(CHROME_CHAR,1,CO$2+1),IF($A28=39,INDEX(CHROME_CHAR,2,CO$2+1),IF(AND(CO228&gt;=1,CO228&lt;=6),INDEX(ATLAS_CHAR,(CO228-1)*26+$A28-INDEX(WIN_Y,CO228)+1,CO$2-INDEX(WIN_X,CO228)+1),IF(CO228=0,IF(AND(MOD(CO$2,4)=0,MOD($A28,2)=0),"·",""),""))))</f>
        <v/>
      </c>
      <c r="CP28" s="1">
        <f>IF($A28=0,INDEX(CHROME_CHAR,1,CP$2+1),IF($A28=39,INDEX(CHROME_CHAR,2,CP$2+1),IF(AND(CP228&gt;=1,CP228&lt;=6),INDEX(ATLAS_CHAR,(CP228-1)*26+$A28-INDEX(WIN_Y,CP228)+1,CP$2-INDEX(WIN_X,CP228)+1),IF(CP228=0,IF(AND(MOD(CP$2,4)=0,MOD($A28,2)=0),"·",""),""))))</f>
        <v/>
      </c>
      <c r="CQ28" s="1">
        <f>IF($A28=0,INDEX(CHROME_CHAR,1,CQ$2+1),IF($A28=39,INDEX(CHROME_CHAR,2,CQ$2+1),IF(AND(CQ228&gt;=1,CQ228&lt;=6),INDEX(ATLAS_CHAR,(CQ228-1)*26+$A28-INDEX(WIN_Y,CQ228)+1,CQ$2-INDEX(WIN_X,CQ228)+1),IF(CQ228=0,IF(AND(MOD(CQ$2,4)=0,MOD($A28,2)=0),"·",""),""))))</f>
        <v/>
      </c>
      <c r="CR28" s="1">
        <f>IF($A28=0,INDEX(CHROME_CHAR,1,CR$2+1),IF($A28=39,INDEX(CHROME_CHAR,2,CR$2+1),IF(AND(CR228&gt;=1,CR228&lt;=6),INDEX(ATLAS_CHAR,(CR228-1)*26+$A28-INDEX(WIN_Y,CR228)+1,CR$2-INDEX(WIN_X,CR228)+1),IF(CR228=0,IF(AND(MOD(CR$2,4)=0,MOD($A28,2)=0),"·",""),""))))</f>
        <v/>
      </c>
      <c r="CS28" s="1">
        <f>IF($A28=0,INDEX(CHROME_CHAR,1,CS$2+1),IF($A28=39,INDEX(CHROME_CHAR,2,CS$2+1),IF(AND(CS228&gt;=1,CS228&lt;=6),INDEX(ATLAS_CHAR,(CS228-1)*26+$A28-INDEX(WIN_Y,CS228)+1,CS$2-INDEX(WIN_X,CS228)+1),IF(CS228=0,IF(AND(MOD(CS$2,4)=0,MOD($A28,2)=0),"·",""),""))))</f>
        <v/>
      </c>
      <c r="CT28" s="1">
        <f>IF($A28=0,INDEX(CHROME_CHAR,1,CT$2+1),IF($A28=39,INDEX(CHROME_CHAR,2,CT$2+1),IF(AND(CT228&gt;=1,CT228&lt;=6),INDEX(ATLAS_CHAR,(CT228-1)*26+$A28-INDEX(WIN_Y,CT228)+1,CT$2-INDEX(WIN_X,CT228)+1),IF(CT228=0,IF(AND(MOD(CT$2,4)=0,MOD($A28,2)=0),"·",""),""))))</f>
        <v/>
      </c>
      <c r="CU28" s="1">
        <f>IF($A28=0,INDEX(CHROME_CHAR,1,CU$2+1),IF($A28=39,INDEX(CHROME_CHAR,2,CU$2+1),IF(AND(CU228&gt;=1,CU228&lt;=6),INDEX(ATLAS_CHAR,(CU228-1)*26+$A28-INDEX(WIN_Y,CU228)+1,CU$2-INDEX(WIN_X,CU228)+1),IF(CU228=0,IF(AND(MOD(CU$2,4)=0,MOD($A28,2)=0),"·",""),""))))</f>
        <v/>
      </c>
      <c r="CV28" s="1">
        <f>IF($A28=0,INDEX(CHROME_CHAR,1,CV$2+1),IF($A28=39,INDEX(CHROME_CHAR,2,CV$2+1),IF(AND(CV228&gt;=1,CV228&lt;=6),INDEX(ATLAS_CHAR,(CV228-1)*26+$A28-INDEX(WIN_Y,CV228)+1,CV$2-INDEX(WIN_X,CV228)+1),IF(CV228=0,IF(AND(MOD(CV$2,4)=0,MOD($A28,2)=0),"·",""),""))))</f>
        <v/>
      </c>
      <c r="CW28" s="1">
        <f>IF($A28=0,INDEX(CHROME_CHAR,1,CW$2+1),IF($A28=39,INDEX(CHROME_CHAR,2,CW$2+1),IF(AND(CW228&gt;=1,CW228&lt;=6),INDEX(ATLAS_CHAR,(CW228-1)*26+$A28-INDEX(WIN_Y,CW228)+1,CW$2-INDEX(WIN_X,CW228)+1),IF(CW228=0,IF(AND(MOD(CW$2,4)=0,MOD($A28,2)=0),"·",""),""))))</f>
        <v/>
      </c>
      <c r="CX28" s="1">
        <f>IF($A28=0,INDEX(CHROME_CHAR,1,CX$2+1),IF($A28=39,INDEX(CHROME_CHAR,2,CX$2+1),IF(AND(CX228&gt;=1,CX228&lt;=6),INDEX(ATLAS_CHAR,(CX228-1)*26+$A28-INDEX(WIN_Y,CX228)+1,CX$2-INDEX(WIN_X,CX228)+1),IF(CX228=0,IF(AND(MOD(CX$2,4)=0,MOD($A28,2)=0),"·",""),""))))</f>
        <v/>
      </c>
      <c r="CY28" s="1">
        <f>IF($A28=0,INDEX(CHROME_CHAR,1,CY$2+1),IF($A28=39,INDEX(CHROME_CHAR,2,CY$2+1),IF(AND(CY228&gt;=1,CY228&lt;=6),INDEX(ATLAS_CHAR,(CY228-1)*26+$A28-INDEX(WIN_Y,CY228)+1,CY$2-INDEX(WIN_X,CY228)+1),IF(CY228=0,IF(AND(MOD(CY$2,4)=0,MOD($A28,2)=0),"·",""),""))))</f>
        <v/>
      </c>
      <c r="CZ28" s="1">
        <f>IF($A28=0,INDEX(CHROME_CHAR,1,CZ$2+1),IF($A28=39,INDEX(CHROME_CHAR,2,CZ$2+1),IF(AND(CZ228&gt;=1,CZ228&lt;=6),INDEX(ATLAS_CHAR,(CZ228-1)*26+$A28-INDEX(WIN_Y,CZ228)+1,CZ$2-INDEX(WIN_X,CZ228)+1),IF(CZ228=0,IF(AND(MOD(CZ$2,4)=0,MOD($A28,2)=0),"·",""),""))))</f>
        <v/>
      </c>
      <c r="DA28" s="1">
        <f>IF($A28=0,INDEX(CHROME_CHAR,1,DA$2+1),IF($A28=39,INDEX(CHROME_CHAR,2,DA$2+1),IF(AND(DA228&gt;=1,DA228&lt;=6),INDEX(ATLAS_CHAR,(DA228-1)*26+$A28-INDEX(WIN_Y,DA228)+1,DA$2-INDEX(WIN_X,DA228)+1),IF(DA228=0,IF(AND(MOD(DA$2,4)=0,MOD($A28,2)=0),"·",""),""))))</f>
        <v/>
      </c>
      <c r="DB28" s="1">
        <f>IF($A28=0,INDEX(CHROME_CHAR,1,DB$2+1),IF($A28=39,INDEX(CHROME_CHAR,2,DB$2+1),IF(AND(DB228&gt;=1,DB228&lt;=6),INDEX(ATLAS_CHAR,(DB228-1)*26+$A28-INDEX(WIN_Y,DB228)+1,DB$2-INDEX(WIN_X,DB228)+1),IF(DB228=0,IF(AND(MOD(DB$2,4)=0,MOD($A28,2)=0),"·",""),""))))</f>
        <v/>
      </c>
      <c r="DC28" s="1">
        <f>IF($A28=0,INDEX(CHROME_CHAR,1,DC$2+1),IF($A28=39,INDEX(CHROME_CHAR,2,DC$2+1),IF(AND(DC228&gt;=1,DC228&lt;=6),INDEX(ATLAS_CHAR,(DC228-1)*26+$A28-INDEX(WIN_Y,DC228)+1,DC$2-INDEX(WIN_X,DC228)+1),IF(DC228=0,IF(AND(MOD(DC$2,4)=0,MOD($A28,2)=0),"·",""),""))))</f>
        <v/>
      </c>
      <c r="DD28" s="1">
        <f>IF($A28=0,INDEX(CHROME_CHAR,1,DD$2+1),IF($A28=39,INDEX(CHROME_CHAR,2,DD$2+1),IF(AND(DD228&gt;=1,DD228&lt;=6),INDEX(ATLAS_CHAR,(DD228-1)*26+$A28-INDEX(WIN_Y,DD228)+1,DD$2-INDEX(WIN_X,DD228)+1),IF(DD228=0,IF(AND(MOD(DD$2,4)=0,MOD($A28,2)=0),"·",""),""))))</f>
        <v/>
      </c>
      <c r="DE28" s="1">
        <f>IF($A28=0,INDEX(CHROME_CHAR,1,DE$2+1),IF($A28=39,INDEX(CHROME_CHAR,2,DE$2+1),IF(AND(DE228&gt;=1,DE228&lt;=6),INDEX(ATLAS_CHAR,(DE228-1)*26+$A28-INDEX(WIN_Y,DE228)+1,DE$2-INDEX(WIN_X,DE228)+1),IF(DE228=0,IF(AND(MOD(DE$2,4)=0,MOD($A28,2)=0),"·",""),""))))</f>
        <v/>
      </c>
      <c r="DF28" s="1">
        <f>IF($A28=0,INDEX(CHROME_CHAR,1,DF$2+1),IF($A28=39,INDEX(CHROME_CHAR,2,DF$2+1),IF(AND(DF228&gt;=1,DF228&lt;=6),INDEX(ATLAS_CHAR,(DF228-1)*26+$A28-INDEX(WIN_Y,DF228)+1,DF$2-INDEX(WIN_X,DF228)+1),IF(DF228=0,IF(AND(MOD(DF$2,4)=0,MOD($A28,2)=0),"·",""),""))))</f>
        <v/>
      </c>
      <c r="DG28" s="1">
        <f>IF($A28=0,INDEX(CHROME_CHAR,1,DG$2+1),IF($A28=39,INDEX(CHROME_CHAR,2,DG$2+1),IF(AND(DG228&gt;=1,DG228&lt;=6),INDEX(ATLAS_CHAR,(DG228-1)*26+$A28-INDEX(WIN_Y,DG228)+1,DG$2-INDEX(WIN_X,DG228)+1),IF(DG228=0,IF(AND(MOD(DG$2,4)=0,MOD($A28,2)=0),"·",""),""))))</f>
        <v/>
      </c>
      <c r="DH28" s="1">
        <f>IF($A28=0,INDEX(CHROME_CHAR,1,DH$2+1),IF($A28=39,INDEX(CHROME_CHAR,2,DH$2+1),IF(AND(DH228&gt;=1,DH228&lt;=6),INDEX(ATLAS_CHAR,(DH228-1)*26+$A28-INDEX(WIN_Y,DH228)+1,DH$2-INDEX(WIN_X,DH228)+1),IF(DH228=0,IF(AND(MOD(DH$2,4)=0,MOD($A28,2)=0),"·",""),""))))</f>
        <v/>
      </c>
      <c r="DI28" s="1">
        <f>IF($A28=0,INDEX(CHROME_CHAR,1,DI$2+1),IF($A28=39,INDEX(CHROME_CHAR,2,DI$2+1),IF(AND(DI228&gt;=1,DI228&lt;=6),INDEX(ATLAS_CHAR,(DI228-1)*26+$A28-INDEX(WIN_Y,DI228)+1,DI$2-INDEX(WIN_X,DI228)+1),IF(DI228=0,IF(AND(MOD(DI$2,4)=0,MOD($A28,2)=0),"·",""),""))))</f>
        <v/>
      </c>
      <c r="DJ28" s="1">
        <f>IF($A28=0,INDEX(CHROME_CHAR,1,DJ$2+1),IF($A28=39,INDEX(CHROME_CHAR,2,DJ$2+1),IF(AND(DJ228&gt;=1,DJ228&lt;=6),INDEX(ATLAS_CHAR,(DJ228-1)*26+$A28-INDEX(WIN_Y,DJ228)+1,DJ$2-INDEX(WIN_X,DJ228)+1),IF(DJ228=0,IF(AND(MOD(DJ$2,4)=0,MOD($A28,2)=0),"·",""),""))))</f>
        <v/>
      </c>
      <c r="DK28" s="1">
        <f>IF($A28=0,INDEX(CHROME_CHAR,1,DK$2+1),IF($A28=39,INDEX(CHROME_CHAR,2,DK$2+1),IF(AND(DK228&gt;=1,DK228&lt;=6),INDEX(ATLAS_CHAR,(DK228-1)*26+$A28-INDEX(WIN_Y,DK228)+1,DK$2-INDEX(WIN_X,DK228)+1),IF(DK228=0,IF(AND(MOD(DK$2,4)=0,MOD($A28,2)=0),"·",""),""))))</f>
        <v/>
      </c>
      <c r="DL28" s="1">
        <f>IF($A28=0,INDEX(CHROME_CHAR,1,DL$2+1),IF($A28=39,INDEX(CHROME_CHAR,2,DL$2+1),IF(AND(DL228&gt;=1,DL228&lt;=6),INDEX(ATLAS_CHAR,(DL228-1)*26+$A28-INDEX(WIN_Y,DL228)+1,DL$2-INDEX(WIN_X,DL228)+1),IF(DL228=0,IF(AND(MOD(DL$2,4)=0,MOD($A28,2)=0),"·",""),""))))</f>
        <v/>
      </c>
      <c r="DM28" s="1">
        <f>IF($A28=0,INDEX(CHROME_CHAR,1,DM$2+1),IF($A28=39,INDEX(CHROME_CHAR,2,DM$2+1),IF(AND(DM228&gt;=1,DM228&lt;=6),INDEX(ATLAS_CHAR,(DM228-1)*26+$A28-INDEX(WIN_Y,DM228)+1,DM$2-INDEX(WIN_X,DM228)+1),IF(DM228=0,IF(AND(MOD(DM$2,4)=0,MOD($A28,2)=0),"·",""),""))))</f>
        <v/>
      </c>
      <c r="DN28" s="1">
        <f>IF($A28=0,INDEX(CHROME_CHAR,1,DN$2+1),IF($A28=39,INDEX(CHROME_CHAR,2,DN$2+1),IF(AND(DN228&gt;=1,DN228&lt;=6),INDEX(ATLAS_CHAR,(DN228-1)*26+$A28-INDEX(WIN_Y,DN228)+1,DN$2-INDEX(WIN_X,DN228)+1),IF(DN228=0,IF(AND(MOD(DN$2,4)=0,MOD($A28,2)=0),"·",""),""))))</f>
        <v/>
      </c>
      <c r="DO28" s="1">
        <f>IF($A28=0,INDEX(CHROME_CHAR,1,DO$2+1),IF($A28=39,INDEX(CHROME_CHAR,2,DO$2+1),IF(AND(DO228&gt;=1,DO228&lt;=6),INDEX(ATLAS_CHAR,(DO228-1)*26+$A28-INDEX(WIN_Y,DO228)+1,DO$2-INDEX(WIN_X,DO228)+1),IF(DO228=0,IF(AND(MOD(DO$2,4)=0,MOD($A28,2)=0),"·",""),""))))</f>
        <v/>
      </c>
    </row>
    <row r="29" ht="12.75" customHeight="1">
      <c r="A29" t="n">
        <v>26</v>
      </c>
      <c r="B29" s="1">
        <f>IF($A29=0,INDEX(CHROME_CHAR,1,B$2+1),IF($A29=39,INDEX(CHROME_CHAR,2,B$2+1),IF(AND(B229&gt;=1,B229&lt;=6),INDEX(ATLAS_CHAR,(B229-1)*26+$A29-INDEX(WIN_Y,B229)+1,B$2-INDEX(WIN_X,B229)+1),IF(B229=0,IF(AND(MOD(B$2,4)=0,MOD($A29,2)=0),"·",""),""))))</f>
        <v/>
      </c>
      <c r="C29" s="1">
        <f>IF($A29=0,INDEX(CHROME_CHAR,1,C$2+1),IF($A29=39,INDEX(CHROME_CHAR,2,C$2+1),IF(AND(C229&gt;=1,C229&lt;=6),INDEX(ATLAS_CHAR,(C229-1)*26+$A29-INDEX(WIN_Y,C229)+1,C$2-INDEX(WIN_X,C229)+1),IF(C229=0,IF(AND(MOD(C$2,4)=0,MOD($A29,2)=0),"·",""),""))))</f>
        <v/>
      </c>
      <c r="D29" s="1">
        <f>IF($A29=0,INDEX(CHROME_CHAR,1,D$2+1),IF($A29=39,INDEX(CHROME_CHAR,2,D$2+1),IF(AND(D229&gt;=1,D229&lt;=6),INDEX(ATLAS_CHAR,(D229-1)*26+$A29-INDEX(WIN_Y,D229)+1,D$2-INDEX(WIN_X,D229)+1),IF(D229=0,IF(AND(MOD(D$2,4)=0,MOD($A29,2)=0),"·",""),""))))</f>
        <v/>
      </c>
      <c r="E29" s="1">
        <f>IF($A29=0,INDEX(CHROME_CHAR,1,E$2+1),IF($A29=39,INDEX(CHROME_CHAR,2,E$2+1),IF(AND(E229&gt;=1,E229&lt;=6),INDEX(ATLAS_CHAR,(E229-1)*26+$A29-INDEX(WIN_Y,E229)+1,E$2-INDEX(WIN_X,E229)+1),IF(E229=0,IF(AND(MOD(E$2,4)=0,MOD($A29,2)=0),"·",""),""))))</f>
        <v/>
      </c>
      <c r="F29" s="1">
        <f>IF($A29=0,INDEX(CHROME_CHAR,1,F$2+1),IF($A29=39,INDEX(CHROME_CHAR,2,F$2+1),IF(AND(F229&gt;=1,F229&lt;=6),INDEX(ATLAS_CHAR,(F229-1)*26+$A29-INDEX(WIN_Y,F229)+1,F$2-INDEX(WIN_X,F229)+1),IF(F229=0,IF(AND(MOD(F$2,4)=0,MOD($A29,2)=0),"·",""),""))))</f>
        <v/>
      </c>
      <c r="G29" s="1">
        <f>IF($A29=0,INDEX(CHROME_CHAR,1,G$2+1),IF($A29=39,INDEX(CHROME_CHAR,2,G$2+1),IF(AND(G229&gt;=1,G229&lt;=6),INDEX(ATLAS_CHAR,(G229-1)*26+$A29-INDEX(WIN_Y,G229)+1,G$2-INDEX(WIN_X,G229)+1),IF(G229=0,IF(AND(MOD(G$2,4)=0,MOD($A29,2)=0),"·",""),""))))</f>
        <v/>
      </c>
      <c r="H29" s="1">
        <f>IF($A29=0,INDEX(CHROME_CHAR,1,H$2+1),IF($A29=39,INDEX(CHROME_CHAR,2,H$2+1),IF(AND(H229&gt;=1,H229&lt;=6),INDEX(ATLAS_CHAR,(H229-1)*26+$A29-INDEX(WIN_Y,H229)+1,H$2-INDEX(WIN_X,H229)+1),IF(H229=0,IF(AND(MOD(H$2,4)=0,MOD($A29,2)=0),"·",""),""))))</f>
        <v/>
      </c>
      <c r="I29" s="1">
        <f>IF($A29=0,INDEX(CHROME_CHAR,1,I$2+1),IF($A29=39,INDEX(CHROME_CHAR,2,I$2+1),IF(AND(I229&gt;=1,I229&lt;=6),INDEX(ATLAS_CHAR,(I229-1)*26+$A29-INDEX(WIN_Y,I229)+1,I$2-INDEX(WIN_X,I229)+1),IF(I229=0,IF(AND(MOD(I$2,4)=0,MOD($A29,2)=0),"·",""),""))))</f>
        <v/>
      </c>
      <c r="J29" s="1">
        <f>IF($A29=0,INDEX(CHROME_CHAR,1,J$2+1),IF($A29=39,INDEX(CHROME_CHAR,2,J$2+1),IF(AND(J229&gt;=1,J229&lt;=6),INDEX(ATLAS_CHAR,(J229-1)*26+$A29-INDEX(WIN_Y,J229)+1,J$2-INDEX(WIN_X,J229)+1),IF(J229=0,IF(AND(MOD(J$2,4)=0,MOD($A29,2)=0),"·",""),""))))</f>
        <v/>
      </c>
      <c r="K29" s="1">
        <f>IF($A29=0,INDEX(CHROME_CHAR,1,K$2+1),IF($A29=39,INDEX(CHROME_CHAR,2,K$2+1),IF(AND(K229&gt;=1,K229&lt;=6),INDEX(ATLAS_CHAR,(K229-1)*26+$A29-INDEX(WIN_Y,K229)+1,K$2-INDEX(WIN_X,K229)+1),IF(K229=0,IF(AND(MOD(K$2,4)=0,MOD($A29,2)=0),"·",""),""))))</f>
        <v/>
      </c>
      <c r="L29" s="1">
        <f>IF($A29=0,INDEX(CHROME_CHAR,1,L$2+1),IF($A29=39,INDEX(CHROME_CHAR,2,L$2+1),IF(AND(L229&gt;=1,L229&lt;=6),INDEX(ATLAS_CHAR,(L229-1)*26+$A29-INDEX(WIN_Y,L229)+1,L$2-INDEX(WIN_X,L229)+1),IF(L229=0,IF(AND(MOD(L$2,4)=0,MOD($A29,2)=0),"·",""),""))))</f>
        <v/>
      </c>
      <c r="M29" s="1">
        <f>IF($A29=0,INDEX(CHROME_CHAR,1,M$2+1),IF($A29=39,INDEX(CHROME_CHAR,2,M$2+1),IF(AND(M229&gt;=1,M229&lt;=6),INDEX(ATLAS_CHAR,(M229-1)*26+$A29-INDEX(WIN_Y,M229)+1,M$2-INDEX(WIN_X,M229)+1),IF(M229=0,IF(AND(MOD(M$2,4)=0,MOD($A29,2)=0),"·",""),""))))</f>
        <v/>
      </c>
      <c r="N29" s="1">
        <f>IF($A29=0,INDEX(CHROME_CHAR,1,N$2+1),IF($A29=39,INDEX(CHROME_CHAR,2,N$2+1),IF(AND(N229&gt;=1,N229&lt;=6),INDEX(ATLAS_CHAR,(N229-1)*26+$A29-INDEX(WIN_Y,N229)+1,N$2-INDEX(WIN_X,N229)+1),IF(N229=0,IF(AND(MOD(N$2,4)=0,MOD($A29,2)=0),"·",""),""))))</f>
        <v/>
      </c>
      <c r="O29" s="1">
        <f>IF($A29=0,INDEX(CHROME_CHAR,1,O$2+1),IF($A29=39,INDEX(CHROME_CHAR,2,O$2+1),IF(AND(O229&gt;=1,O229&lt;=6),INDEX(ATLAS_CHAR,(O229-1)*26+$A29-INDEX(WIN_Y,O229)+1,O$2-INDEX(WIN_X,O229)+1),IF(O229=0,IF(AND(MOD(O$2,4)=0,MOD($A29,2)=0),"·",""),""))))</f>
        <v/>
      </c>
      <c r="P29" s="1">
        <f>IF($A29=0,INDEX(CHROME_CHAR,1,P$2+1),IF($A29=39,INDEX(CHROME_CHAR,2,P$2+1),IF(AND(P229&gt;=1,P229&lt;=6),INDEX(ATLAS_CHAR,(P229-1)*26+$A29-INDEX(WIN_Y,P229)+1,P$2-INDEX(WIN_X,P229)+1),IF(P229=0,IF(AND(MOD(P$2,4)=0,MOD($A29,2)=0),"·",""),""))))</f>
        <v/>
      </c>
      <c r="Q29" s="1">
        <f>IF($A29=0,INDEX(CHROME_CHAR,1,Q$2+1),IF($A29=39,INDEX(CHROME_CHAR,2,Q$2+1),IF(AND(Q229&gt;=1,Q229&lt;=6),INDEX(ATLAS_CHAR,(Q229-1)*26+$A29-INDEX(WIN_Y,Q229)+1,Q$2-INDEX(WIN_X,Q229)+1),IF(Q229=0,IF(AND(MOD(Q$2,4)=0,MOD($A29,2)=0),"·",""),""))))</f>
        <v/>
      </c>
      <c r="R29" s="1">
        <f>IF($A29=0,INDEX(CHROME_CHAR,1,R$2+1),IF($A29=39,INDEX(CHROME_CHAR,2,R$2+1),IF(AND(R229&gt;=1,R229&lt;=6),INDEX(ATLAS_CHAR,(R229-1)*26+$A29-INDEX(WIN_Y,R229)+1,R$2-INDEX(WIN_X,R229)+1),IF(R229=0,IF(AND(MOD(R$2,4)=0,MOD($A29,2)=0),"·",""),""))))</f>
        <v/>
      </c>
      <c r="S29" s="1">
        <f>IF($A29=0,INDEX(CHROME_CHAR,1,S$2+1),IF($A29=39,INDEX(CHROME_CHAR,2,S$2+1),IF(AND(S229&gt;=1,S229&lt;=6),INDEX(ATLAS_CHAR,(S229-1)*26+$A29-INDEX(WIN_Y,S229)+1,S$2-INDEX(WIN_X,S229)+1),IF(S229=0,IF(AND(MOD(S$2,4)=0,MOD($A29,2)=0),"·",""),""))))</f>
        <v/>
      </c>
      <c r="T29" s="1">
        <f>IF($A29=0,INDEX(CHROME_CHAR,1,T$2+1),IF($A29=39,INDEX(CHROME_CHAR,2,T$2+1),IF(AND(T229&gt;=1,T229&lt;=6),INDEX(ATLAS_CHAR,(T229-1)*26+$A29-INDEX(WIN_Y,T229)+1,T$2-INDEX(WIN_X,T229)+1),IF(T229=0,IF(AND(MOD(T$2,4)=0,MOD($A29,2)=0),"·",""),""))))</f>
        <v/>
      </c>
      <c r="U29" s="1">
        <f>IF($A29=0,INDEX(CHROME_CHAR,1,U$2+1),IF($A29=39,INDEX(CHROME_CHAR,2,U$2+1),IF(AND(U229&gt;=1,U229&lt;=6),INDEX(ATLAS_CHAR,(U229-1)*26+$A29-INDEX(WIN_Y,U229)+1,U$2-INDEX(WIN_X,U229)+1),IF(U229=0,IF(AND(MOD(U$2,4)=0,MOD($A29,2)=0),"·",""),""))))</f>
        <v/>
      </c>
      <c r="V29" s="1">
        <f>IF($A29=0,INDEX(CHROME_CHAR,1,V$2+1),IF($A29=39,INDEX(CHROME_CHAR,2,V$2+1),IF(AND(V229&gt;=1,V229&lt;=6),INDEX(ATLAS_CHAR,(V229-1)*26+$A29-INDEX(WIN_Y,V229)+1,V$2-INDEX(WIN_X,V229)+1),IF(V229=0,IF(AND(MOD(V$2,4)=0,MOD($A29,2)=0),"·",""),""))))</f>
        <v/>
      </c>
      <c r="W29" s="1">
        <f>IF($A29=0,INDEX(CHROME_CHAR,1,W$2+1),IF($A29=39,INDEX(CHROME_CHAR,2,W$2+1),IF(AND(W229&gt;=1,W229&lt;=6),INDEX(ATLAS_CHAR,(W229-1)*26+$A29-INDEX(WIN_Y,W229)+1,W$2-INDEX(WIN_X,W229)+1),IF(W229=0,IF(AND(MOD(W$2,4)=0,MOD($A29,2)=0),"·",""),""))))</f>
        <v/>
      </c>
      <c r="X29" s="1">
        <f>IF($A29=0,INDEX(CHROME_CHAR,1,X$2+1),IF($A29=39,INDEX(CHROME_CHAR,2,X$2+1),IF(AND(X229&gt;=1,X229&lt;=6),INDEX(ATLAS_CHAR,(X229-1)*26+$A29-INDEX(WIN_Y,X229)+1,X$2-INDEX(WIN_X,X229)+1),IF(X229=0,IF(AND(MOD(X$2,4)=0,MOD($A29,2)=0),"·",""),""))))</f>
        <v/>
      </c>
      <c r="Y29" s="1">
        <f>IF($A29=0,INDEX(CHROME_CHAR,1,Y$2+1),IF($A29=39,INDEX(CHROME_CHAR,2,Y$2+1),IF(AND(Y229&gt;=1,Y229&lt;=6),INDEX(ATLAS_CHAR,(Y229-1)*26+$A29-INDEX(WIN_Y,Y229)+1,Y$2-INDEX(WIN_X,Y229)+1),IF(Y229=0,IF(AND(MOD(Y$2,4)=0,MOD($A29,2)=0),"·",""),""))))</f>
        <v/>
      </c>
      <c r="Z29" s="1">
        <f>IF($A29=0,INDEX(CHROME_CHAR,1,Z$2+1),IF($A29=39,INDEX(CHROME_CHAR,2,Z$2+1),IF(AND(Z229&gt;=1,Z229&lt;=6),INDEX(ATLAS_CHAR,(Z229-1)*26+$A29-INDEX(WIN_Y,Z229)+1,Z$2-INDEX(WIN_X,Z229)+1),IF(Z229=0,IF(AND(MOD(Z$2,4)=0,MOD($A29,2)=0),"·",""),""))))</f>
        <v/>
      </c>
      <c r="AA29" s="1">
        <f>IF($A29=0,INDEX(CHROME_CHAR,1,AA$2+1),IF($A29=39,INDEX(CHROME_CHAR,2,AA$2+1),IF(AND(AA229&gt;=1,AA229&lt;=6),INDEX(ATLAS_CHAR,(AA229-1)*26+$A29-INDEX(WIN_Y,AA229)+1,AA$2-INDEX(WIN_X,AA229)+1),IF(AA229=0,IF(AND(MOD(AA$2,4)=0,MOD($A29,2)=0),"·",""),""))))</f>
        <v/>
      </c>
      <c r="AB29" s="1">
        <f>IF($A29=0,INDEX(CHROME_CHAR,1,AB$2+1),IF($A29=39,INDEX(CHROME_CHAR,2,AB$2+1),IF(AND(AB229&gt;=1,AB229&lt;=6),INDEX(ATLAS_CHAR,(AB229-1)*26+$A29-INDEX(WIN_Y,AB229)+1,AB$2-INDEX(WIN_X,AB229)+1),IF(AB229=0,IF(AND(MOD(AB$2,4)=0,MOD($A29,2)=0),"·",""),""))))</f>
        <v/>
      </c>
      <c r="AC29" s="1">
        <f>IF($A29=0,INDEX(CHROME_CHAR,1,AC$2+1),IF($A29=39,INDEX(CHROME_CHAR,2,AC$2+1),IF(AND(AC229&gt;=1,AC229&lt;=6),INDEX(ATLAS_CHAR,(AC229-1)*26+$A29-INDEX(WIN_Y,AC229)+1,AC$2-INDEX(WIN_X,AC229)+1),IF(AC229=0,IF(AND(MOD(AC$2,4)=0,MOD($A29,2)=0),"·",""),""))))</f>
        <v/>
      </c>
      <c r="AD29" s="1">
        <f>IF($A29=0,INDEX(CHROME_CHAR,1,AD$2+1),IF($A29=39,INDEX(CHROME_CHAR,2,AD$2+1),IF(AND(AD229&gt;=1,AD229&lt;=6),INDEX(ATLAS_CHAR,(AD229-1)*26+$A29-INDEX(WIN_Y,AD229)+1,AD$2-INDEX(WIN_X,AD229)+1),IF(AD229=0,IF(AND(MOD(AD$2,4)=0,MOD($A29,2)=0),"·",""),""))))</f>
        <v/>
      </c>
      <c r="AE29" s="1">
        <f>IF($A29=0,INDEX(CHROME_CHAR,1,AE$2+1),IF($A29=39,INDEX(CHROME_CHAR,2,AE$2+1),IF(AND(AE229&gt;=1,AE229&lt;=6),INDEX(ATLAS_CHAR,(AE229-1)*26+$A29-INDEX(WIN_Y,AE229)+1,AE$2-INDEX(WIN_X,AE229)+1),IF(AE229=0,IF(AND(MOD(AE$2,4)=0,MOD($A29,2)=0),"·",""),""))))</f>
        <v/>
      </c>
      <c r="AF29" s="1">
        <f>IF($A29=0,INDEX(CHROME_CHAR,1,AF$2+1),IF($A29=39,INDEX(CHROME_CHAR,2,AF$2+1),IF(AND(AF229&gt;=1,AF229&lt;=6),INDEX(ATLAS_CHAR,(AF229-1)*26+$A29-INDEX(WIN_Y,AF229)+1,AF$2-INDEX(WIN_X,AF229)+1),IF(AF229=0,IF(AND(MOD(AF$2,4)=0,MOD($A29,2)=0),"·",""),""))))</f>
        <v/>
      </c>
      <c r="AG29" s="1">
        <f>IF($A29=0,INDEX(CHROME_CHAR,1,AG$2+1),IF($A29=39,INDEX(CHROME_CHAR,2,AG$2+1),IF(AND(AG229&gt;=1,AG229&lt;=6),INDEX(ATLAS_CHAR,(AG229-1)*26+$A29-INDEX(WIN_Y,AG229)+1,AG$2-INDEX(WIN_X,AG229)+1),IF(AG229=0,IF(AND(MOD(AG$2,4)=0,MOD($A29,2)=0),"·",""),""))))</f>
        <v/>
      </c>
      <c r="AH29" s="1">
        <f>IF($A29=0,INDEX(CHROME_CHAR,1,AH$2+1),IF($A29=39,INDEX(CHROME_CHAR,2,AH$2+1),IF(AND(AH229&gt;=1,AH229&lt;=6),INDEX(ATLAS_CHAR,(AH229-1)*26+$A29-INDEX(WIN_Y,AH229)+1,AH$2-INDEX(WIN_X,AH229)+1),IF(AH229=0,IF(AND(MOD(AH$2,4)=0,MOD($A29,2)=0),"·",""),""))))</f>
        <v/>
      </c>
      <c r="AI29" s="1">
        <f>IF($A29=0,INDEX(CHROME_CHAR,1,AI$2+1),IF($A29=39,INDEX(CHROME_CHAR,2,AI$2+1),IF(AND(AI229&gt;=1,AI229&lt;=6),INDEX(ATLAS_CHAR,(AI229-1)*26+$A29-INDEX(WIN_Y,AI229)+1,AI$2-INDEX(WIN_X,AI229)+1),IF(AI229=0,IF(AND(MOD(AI$2,4)=0,MOD($A29,2)=0),"·",""),""))))</f>
        <v/>
      </c>
      <c r="AJ29" s="1">
        <f>IF($A29=0,INDEX(CHROME_CHAR,1,AJ$2+1),IF($A29=39,INDEX(CHROME_CHAR,2,AJ$2+1),IF(AND(AJ229&gt;=1,AJ229&lt;=6),INDEX(ATLAS_CHAR,(AJ229-1)*26+$A29-INDEX(WIN_Y,AJ229)+1,AJ$2-INDEX(WIN_X,AJ229)+1),IF(AJ229=0,IF(AND(MOD(AJ$2,4)=0,MOD($A29,2)=0),"·",""),""))))</f>
        <v/>
      </c>
      <c r="AK29" s="1">
        <f>IF($A29=0,INDEX(CHROME_CHAR,1,AK$2+1),IF($A29=39,INDEX(CHROME_CHAR,2,AK$2+1),IF(AND(AK229&gt;=1,AK229&lt;=6),INDEX(ATLAS_CHAR,(AK229-1)*26+$A29-INDEX(WIN_Y,AK229)+1,AK$2-INDEX(WIN_X,AK229)+1),IF(AK229=0,IF(AND(MOD(AK$2,4)=0,MOD($A29,2)=0),"·",""),""))))</f>
        <v/>
      </c>
      <c r="AL29" s="1">
        <f>IF($A29=0,INDEX(CHROME_CHAR,1,AL$2+1),IF($A29=39,INDEX(CHROME_CHAR,2,AL$2+1),IF(AND(AL229&gt;=1,AL229&lt;=6),INDEX(ATLAS_CHAR,(AL229-1)*26+$A29-INDEX(WIN_Y,AL229)+1,AL$2-INDEX(WIN_X,AL229)+1),IF(AL229=0,IF(AND(MOD(AL$2,4)=0,MOD($A29,2)=0),"·",""),""))))</f>
        <v/>
      </c>
      <c r="AM29" s="1">
        <f>IF($A29=0,INDEX(CHROME_CHAR,1,AM$2+1),IF($A29=39,INDEX(CHROME_CHAR,2,AM$2+1),IF(AND(AM229&gt;=1,AM229&lt;=6),INDEX(ATLAS_CHAR,(AM229-1)*26+$A29-INDEX(WIN_Y,AM229)+1,AM$2-INDEX(WIN_X,AM229)+1),IF(AM229=0,IF(AND(MOD(AM$2,4)=0,MOD($A29,2)=0),"·",""),""))))</f>
        <v/>
      </c>
      <c r="AN29" s="1">
        <f>IF($A29=0,INDEX(CHROME_CHAR,1,AN$2+1),IF($A29=39,INDEX(CHROME_CHAR,2,AN$2+1),IF(AND(AN229&gt;=1,AN229&lt;=6),INDEX(ATLAS_CHAR,(AN229-1)*26+$A29-INDEX(WIN_Y,AN229)+1,AN$2-INDEX(WIN_X,AN229)+1),IF(AN229=0,IF(AND(MOD(AN$2,4)=0,MOD($A29,2)=0),"·",""),""))))</f>
        <v/>
      </c>
      <c r="AO29" s="1">
        <f>IF($A29=0,INDEX(CHROME_CHAR,1,AO$2+1),IF($A29=39,INDEX(CHROME_CHAR,2,AO$2+1),IF(AND(AO229&gt;=1,AO229&lt;=6),INDEX(ATLAS_CHAR,(AO229-1)*26+$A29-INDEX(WIN_Y,AO229)+1,AO$2-INDEX(WIN_X,AO229)+1),IF(AO229=0,IF(AND(MOD(AO$2,4)=0,MOD($A29,2)=0),"·",""),""))))</f>
        <v/>
      </c>
      <c r="AP29" s="1">
        <f>IF($A29=0,INDEX(CHROME_CHAR,1,AP$2+1),IF($A29=39,INDEX(CHROME_CHAR,2,AP$2+1),IF(AND(AP229&gt;=1,AP229&lt;=6),INDEX(ATLAS_CHAR,(AP229-1)*26+$A29-INDEX(WIN_Y,AP229)+1,AP$2-INDEX(WIN_X,AP229)+1),IF(AP229=0,IF(AND(MOD(AP$2,4)=0,MOD($A29,2)=0),"·",""),""))))</f>
        <v/>
      </c>
      <c r="AQ29" s="1">
        <f>IF($A29=0,INDEX(CHROME_CHAR,1,AQ$2+1),IF($A29=39,INDEX(CHROME_CHAR,2,AQ$2+1),IF(AND(AQ229&gt;=1,AQ229&lt;=6),INDEX(ATLAS_CHAR,(AQ229-1)*26+$A29-INDEX(WIN_Y,AQ229)+1,AQ$2-INDEX(WIN_X,AQ229)+1),IF(AQ229=0,IF(AND(MOD(AQ$2,4)=0,MOD($A29,2)=0),"·",""),""))))</f>
        <v/>
      </c>
      <c r="AR29" s="1">
        <f>IF($A29=0,INDEX(CHROME_CHAR,1,AR$2+1),IF($A29=39,INDEX(CHROME_CHAR,2,AR$2+1),IF(AND(AR229&gt;=1,AR229&lt;=6),INDEX(ATLAS_CHAR,(AR229-1)*26+$A29-INDEX(WIN_Y,AR229)+1,AR$2-INDEX(WIN_X,AR229)+1),IF(AR229=0,IF(AND(MOD(AR$2,4)=0,MOD($A29,2)=0),"·",""),""))))</f>
        <v/>
      </c>
      <c r="AS29" s="1">
        <f>IF($A29=0,INDEX(CHROME_CHAR,1,AS$2+1),IF($A29=39,INDEX(CHROME_CHAR,2,AS$2+1),IF(AND(AS229&gt;=1,AS229&lt;=6),INDEX(ATLAS_CHAR,(AS229-1)*26+$A29-INDEX(WIN_Y,AS229)+1,AS$2-INDEX(WIN_X,AS229)+1),IF(AS229=0,IF(AND(MOD(AS$2,4)=0,MOD($A29,2)=0),"·",""),""))))</f>
        <v/>
      </c>
      <c r="AT29" s="1">
        <f>IF($A29=0,INDEX(CHROME_CHAR,1,AT$2+1),IF($A29=39,INDEX(CHROME_CHAR,2,AT$2+1),IF(AND(AT229&gt;=1,AT229&lt;=6),INDEX(ATLAS_CHAR,(AT229-1)*26+$A29-INDEX(WIN_Y,AT229)+1,AT$2-INDEX(WIN_X,AT229)+1),IF(AT229=0,IF(AND(MOD(AT$2,4)=0,MOD($A29,2)=0),"·",""),""))))</f>
        <v/>
      </c>
      <c r="AU29" s="1">
        <f>IF($A29=0,INDEX(CHROME_CHAR,1,AU$2+1),IF($A29=39,INDEX(CHROME_CHAR,2,AU$2+1),IF(AND(AU229&gt;=1,AU229&lt;=6),INDEX(ATLAS_CHAR,(AU229-1)*26+$A29-INDEX(WIN_Y,AU229)+1,AU$2-INDEX(WIN_X,AU229)+1),IF(AU229=0,IF(AND(MOD(AU$2,4)=0,MOD($A29,2)=0),"·",""),""))))</f>
        <v/>
      </c>
      <c r="AV29" s="1">
        <f>IF($A29=0,INDEX(CHROME_CHAR,1,AV$2+1),IF($A29=39,INDEX(CHROME_CHAR,2,AV$2+1),IF(AND(AV229&gt;=1,AV229&lt;=6),INDEX(ATLAS_CHAR,(AV229-1)*26+$A29-INDEX(WIN_Y,AV229)+1,AV$2-INDEX(WIN_X,AV229)+1),IF(AV229=0,IF(AND(MOD(AV$2,4)=0,MOD($A29,2)=0),"·",""),""))))</f>
        <v/>
      </c>
      <c r="AW29" s="1">
        <f>IF($A29=0,INDEX(CHROME_CHAR,1,AW$2+1),IF($A29=39,INDEX(CHROME_CHAR,2,AW$2+1),IF(AND(AW229&gt;=1,AW229&lt;=6),INDEX(ATLAS_CHAR,(AW229-1)*26+$A29-INDEX(WIN_Y,AW229)+1,AW$2-INDEX(WIN_X,AW229)+1),IF(AW229=0,IF(AND(MOD(AW$2,4)=0,MOD($A29,2)=0),"·",""),""))))</f>
        <v/>
      </c>
      <c r="AX29" s="1">
        <f>IF($A29=0,INDEX(CHROME_CHAR,1,AX$2+1),IF($A29=39,INDEX(CHROME_CHAR,2,AX$2+1),IF(AND(AX229&gt;=1,AX229&lt;=6),INDEX(ATLAS_CHAR,(AX229-1)*26+$A29-INDEX(WIN_Y,AX229)+1,AX$2-INDEX(WIN_X,AX229)+1),IF(AX229=0,IF(AND(MOD(AX$2,4)=0,MOD($A29,2)=0),"·",""),""))))</f>
        <v/>
      </c>
      <c r="AY29" s="1">
        <f>IF($A29=0,INDEX(CHROME_CHAR,1,AY$2+1),IF($A29=39,INDEX(CHROME_CHAR,2,AY$2+1),IF(AND(AY229&gt;=1,AY229&lt;=6),INDEX(ATLAS_CHAR,(AY229-1)*26+$A29-INDEX(WIN_Y,AY229)+1,AY$2-INDEX(WIN_X,AY229)+1),IF(AY229=0,IF(AND(MOD(AY$2,4)=0,MOD($A29,2)=0),"·",""),""))))</f>
        <v/>
      </c>
      <c r="AZ29" s="1">
        <f>IF($A29=0,INDEX(CHROME_CHAR,1,AZ$2+1),IF($A29=39,INDEX(CHROME_CHAR,2,AZ$2+1),IF(AND(AZ229&gt;=1,AZ229&lt;=6),INDEX(ATLAS_CHAR,(AZ229-1)*26+$A29-INDEX(WIN_Y,AZ229)+1,AZ$2-INDEX(WIN_X,AZ229)+1),IF(AZ229=0,IF(AND(MOD(AZ$2,4)=0,MOD($A29,2)=0),"·",""),""))))</f>
        <v/>
      </c>
      <c r="BA29" s="1">
        <f>IF($A29=0,INDEX(CHROME_CHAR,1,BA$2+1),IF($A29=39,INDEX(CHROME_CHAR,2,BA$2+1),IF(AND(BA229&gt;=1,BA229&lt;=6),INDEX(ATLAS_CHAR,(BA229-1)*26+$A29-INDEX(WIN_Y,BA229)+1,BA$2-INDEX(WIN_X,BA229)+1),IF(BA229=0,IF(AND(MOD(BA$2,4)=0,MOD($A29,2)=0),"·",""),""))))</f>
        <v/>
      </c>
      <c r="BB29" s="1">
        <f>IF($A29=0,INDEX(CHROME_CHAR,1,BB$2+1),IF($A29=39,INDEX(CHROME_CHAR,2,BB$2+1),IF(AND(BB229&gt;=1,BB229&lt;=6),INDEX(ATLAS_CHAR,(BB229-1)*26+$A29-INDEX(WIN_Y,BB229)+1,BB$2-INDEX(WIN_X,BB229)+1),IF(BB229=0,IF(AND(MOD(BB$2,4)=0,MOD($A29,2)=0),"·",""),""))))</f>
        <v/>
      </c>
      <c r="BC29" s="1">
        <f>IF($A29=0,INDEX(CHROME_CHAR,1,BC$2+1),IF($A29=39,INDEX(CHROME_CHAR,2,BC$2+1),IF(AND(BC229&gt;=1,BC229&lt;=6),INDEX(ATLAS_CHAR,(BC229-1)*26+$A29-INDEX(WIN_Y,BC229)+1,BC$2-INDEX(WIN_X,BC229)+1),IF(BC229=0,IF(AND(MOD(BC$2,4)=0,MOD($A29,2)=0),"·",""),""))))</f>
        <v/>
      </c>
      <c r="BD29" s="1">
        <f>IF($A29=0,INDEX(CHROME_CHAR,1,BD$2+1),IF($A29=39,INDEX(CHROME_CHAR,2,BD$2+1),IF(AND(BD229&gt;=1,BD229&lt;=6),INDEX(ATLAS_CHAR,(BD229-1)*26+$A29-INDEX(WIN_Y,BD229)+1,BD$2-INDEX(WIN_X,BD229)+1),IF(BD229=0,IF(AND(MOD(BD$2,4)=0,MOD($A29,2)=0),"·",""),""))))</f>
        <v/>
      </c>
      <c r="BE29" s="1">
        <f>IF($A29=0,INDEX(CHROME_CHAR,1,BE$2+1),IF($A29=39,INDEX(CHROME_CHAR,2,BE$2+1),IF(AND(BE229&gt;=1,BE229&lt;=6),INDEX(ATLAS_CHAR,(BE229-1)*26+$A29-INDEX(WIN_Y,BE229)+1,BE$2-INDEX(WIN_X,BE229)+1),IF(BE229=0,IF(AND(MOD(BE$2,4)=0,MOD($A29,2)=0),"·",""),""))))</f>
        <v/>
      </c>
      <c r="BF29" s="1">
        <f>IF($A29=0,INDEX(CHROME_CHAR,1,BF$2+1),IF($A29=39,INDEX(CHROME_CHAR,2,BF$2+1),IF(AND(BF229&gt;=1,BF229&lt;=6),INDEX(ATLAS_CHAR,(BF229-1)*26+$A29-INDEX(WIN_Y,BF229)+1,BF$2-INDEX(WIN_X,BF229)+1),IF(BF229=0,IF(AND(MOD(BF$2,4)=0,MOD($A29,2)=0),"·",""),""))))</f>
        <v/>
      </c>
      <c r="BG29" s="1">
        <f>IF($A29=0,INDEX(CHROME_CHAR,1,BG$2+1),IF($A29=39,INDEX(CHROME_CHAR,2,BG$2+1),IF(AND(BG229&gt;=1,BG229&lt;=6),INDEX(ATLAS_CHAR,(BG229-1)*26+$A29-INDEX(WIN_Y,BG229)+1,BG$2-INDEX(WIN_X,BG229)+1),IF(BG229=0,IF(AND(MOD(BG$2,4)=0,MOD($A29,2)=0),"·",""),""))))</f>
        <v/>
      </c>
      <c r="BH29" s="1">
        <f>IF($A29=0,INDEX(CHROME_CHAR,1,BH$2+1),IF($A29=39,INDEX(CHROME_CHAR,2,BH$2+1),IF(AND(BH229&gt;=1,BH229&lt;=6),INDEX(ATLAS_CHAR,(BH229-1)*26+$A29-INDEX(WIN_Y,BH229)+1,BH$2-INDEX(WIN_X,BH229)+1),IF(BH229=0,IF(AND(MOD(BH$2,4)=0,MOD($A29,2)=0),"·",""),""))))</f>
        <v/>
      </c>
      <c r="BI29" s="1">
        <f>IF($A29=0,INDEX(CHROME_CHAR,1,BI$2+1),IF($A29=39,INDEX(CHROME_CHAR,2,BI$2+1),IF(AND(BI229&gt;=1,BI229&lt;=6),INDEX(ATLAS_CHAR,(BI229-1)*26+$A29-INDEX(WIN_Y,BI229)+1,BI$2-INDEX(WIN_X,BI229)+1),IF(BI229=0,IF(AND(MOD(BI$2,4)=0,MOD($A29,2)=0),"·",""),""))))</f>
        <v/>
      </c>
      <c r="BJ29" s="1">
        <f>IF($A29=0,INDEX(CHROME_CHAR,1,BJ$2+1),IF($A29=39,INDEX(CHROME_CHAR,2,BJ$2+1),IF(AND(BJ229&gt;=1,BJ229&lt;=6),INDEX(ATLAS_CHAR,(BJ229-1)*26+$A29-INDEX(WIN_Y,BJ229)+1,BJ$2-INDEX(WIN_X,BJ229)+1),IF(BJ229=0,IF(AND(MOD(BJ$2,4)=0,MOD($A29,2)=0),"·",""),""))))</f>
        <v/>
      </c>
      <c r="BK29" s="1">
        <f>IF($A29=0,INDEX(CHROME_CHAR,1,BK$2+1),IF($A29=39,INDEX(CHROME_CHAR,2,BK$2+1),IF(AND(BK229&gt;=1,BK229&lt;=6),INDEX(ATLAS_CHAR,(BK229-1)*26+$A29-INDEX(WIN_Y,BK229)+1,BK$2-INDEX(WIN_X,BK229)+1),IF(BK229=0,IF(AND(MOD(BK$2,4)=0,MOD($A29,2)=0),"·",""),""))))</f>
        <v/>
      </c>
      <c r="BL29" s="1">
        <f>IF($A29=0,INDEX(CHROME_CHAR,1,BL$2+1),IF($A29=39,INDEX(CHROME_CHAR,2,BL$2+1),IF(AND(BL229&gt;=1,BL229&lt;=6),INDEX(ATLAS_CHAR,(BL229-1)*26+$A29-INDEX(WIN_Y,BL229)+1,BL$2-INDEX(WIN_X,BL229)+1),IF(BL229=0,IF(AND(MOD(BL$2,4)=0,MOD($A29,2)=0),"·",""),""))))</f>
        <v/>
      </c>
      <c r="BM29" s="1">
        <f>IF($A29=0,INDEX(CHROME_CHAR,1,BM$2+1),IF($A29=39,INDEX(CHROME_CHAR,2,BM$2+1),IF(AND(BM229&gt;=1,BM229&lt;=6),INDEX(ATLAS_CHAR,(BM229-1)*26+$A29-INDEX(WIN_Y,BM229)+1,BM$2-INDEX(WIN_X,BM229)+1),IF(BM229=0,IF(AND(MOD(BM$2,4)=0,MOD($A29,2)=0),"·",""),""))))</f>
        <v/>
      </c>
      <c r="BN29" s="1">
        <f>IF($A29=0,INDEX(CHROME_CHAR,1,BN$2+1),IF($A29=39,INDEX(CHROME_CHAR,2,BN$2+1),IF(AND(BN229&gt;=1,BN229&lt;=6),INDEX(ATLAS_CHAR,(BN229-1)*26+$A29-INDEX(WIN_Y,BN229)+1,BN$2-INDEX(WIN_X,BN229)+1),IF(BN229=0,IF(AND(MOD(BN$2,4)=0,MOD($A29,2)=0),"·",""),""))))</f>
        <v/>
      </c>
      <c r="BO29" s="1">
        <f>IF($A29=0,INDEX(CHROME_CHAR,1,BO$2+1),IF($A29=39,INDEX(CHROME_CHAR,2,BO$2+1),IF(AND(BO229&gt;=1,BO229&lt;=6),INDEX(ATLAS_CHAR,(BO229-1)*26+$A29-INDEX(WIN_Y,BO229)+1,BO$2-INDEX(WIN_X,BO229)+1),IF(BO229=0,IF(AND(MOD(BO$2,4)=0,MOD($A29,2)=0),"·",""),""))))</f>
        <v/>
      </c>
      <c r="BP29" s="1">
        <f>IF($A29=0,INDEX(CHROME_CHAR,1,BP$2+1),IF($A29=39,INDEX(CHROME_CHAR,2,BP$2+1),IF(AND(BP229&gt;=1,BP229&lt;=6),INDEX(ATLAS_CHAR,(BP229-1)*26+$A29-INDEX(WIN_Y,BP229)+1,BP$2-INDEX(WIN_X,BP229)+1),IF(BP229=0,IF(AND(MOD(BP$2,4)=0,MOD($A29,2)=0),"·",""),""))))</f>
        <v/>
      </c>
      <c r="BQ29" s="1">
        <f>IF($A29=0,INDEX(CHROME_CHAR,1,BQ$2+1),IF($A29=39,INDEX(CHROME_CHAR,2,BQ$2+1),IF(AND(BQ229&gt;=1,BQ229&lt;=6),INDEX(ATLAS_CHAR,(BQ229-1)*26+$A29-INDEX(WIN_Y,BQ229)+1,BQ$2-INDEX(WIN_X,BQ229)+1),IF(BQ229=0,IF(AND(MOD(BQ$2,4)=0,MOD($A29,2)=0),"·",""),""))))</f>
        <v/>
      </c>
      <c r="BR29" s="1">
        <f>IF($A29=0,INDEX(CHROME_CHAR,1,BR$2+1),IF($A29=39,INDEX(CHROME_CHAR,2,BR$2+1),IF(AND(BR229&gt;=1,BR229&lt;=6),INDEX(ATLAS_CHAR,(BR229-1)*26+$A29-INDEX(WIN_Y,BR229)+1,BR$2-INDEX(WIN_X,BR229)+1),IF(BR229=0,IF(AND(MOD(BR$2,4)=0,MOD($A29,2)=0),"·",""),""))))</f>
        <v/>
      </c>
      <c r="BS29" s="1">
        <f>IF($A29=0,INDEX(CHROME_CHAR,1,BS$2+1),IF($A29=39,INDEX(CHROME_CHAR,2,BS$2+1),IF(AND(BS229&gt;=1,BS229&lt;=6),INDEX(ATLAS_CHAR,(BS229-1)*26+$A29-INDEX(WIN_Y,BS229)+1,BS$2-INDEX(WIN_X,BS229)+1),IF(BS229=0,IF(AND(MOD(BS$2,4)=0,MOD($A29,2)=0),"·",""),""))))</f>
        <v/>
      </c>
      <c r="BT29" s="1">
        <f>IF($A29=0,INDEX(CHROME_CHAR,1,BT$2+1),IF($A29=39,INDEX(CHROME_CHAR,2,BT$2+1),IF(AND(BT229&gt;=1,BT229&lt;=6),INDEX(ATLAS_CHAR,(BT229-1)*26+$A29-INDEX(WIN_Y,BT229)+1,BT$2-INDEX(WIN_X,BT229)+1),IF(BT229=0,IF(AND(MOD(BT$2,4)=0,MOD($A29,2)=0),"·",""),""))))</f>
        <v/>
      </c>
      <c r="BU29" s="1">
        <f>IF($A29=0,INDEX(CHROME_CHAR,1,BU$2+1),IF($A29=39,INDEX(CHROME_CHAR,2,BU$2+1),IF(AND(BU229&gt;=1,BU229&lt;=6),INDEX(ATLAS_CHAR,(BU229-1)*26+$A29-INDEX(WIN_Y,BU229)+1,BU$2-INDEX(WIN_X,BU229)+1),IF(BU229=0,IF(AND(MOD(BU$2,4)=0,MOD($A29,2)=0),"·",""),""))))</f>
        <v/>
      </c>
      <c r="BV29" s="1">
        <f>IF($A29=0,INDEX(CHROME_CHAR,1,BV$2+1),IF($A29=39,INDEX(CHROME_CHAR,2,BV$2+1),IF(AND(BV229&gt;=1,BV229&lt;=6),INDEX(ATLAS_CHAR,(BV229-1)*26+$A29-INDEX(WIN_Y,BV229)+1,BV$2-INDEX(WIN_X,BV229)+1),IF(BV229=0,IF(AND(MOD(BV$2,4)=0,MOD($A29,2)=0),"·",""),""))))</f>
        <v/>
      </c>
      <c r="BW29" s="1">
        <f>IF($A29=0,INDEX(CHROME_CHAR,1,BW$2+1),IF($A29=39,INDEX(CHROME_CHAR,2,BW$2+1),IF(AND(BW229&gt;=1,BW229&lt;=6),INDEX(ATLAS_CHAR,(BW229-1)*26+$A29-INDEX(WIN_Y,BW229)+1,BW$2-INDEX(WIN_X,BW229)+1),IF(BW229=0,IF(AND(MOD(BW$2,4)=0,MOD($A29,2)=0),"·",""),""))))</f>
        <v/>
      </c>
      <c r="BX29" s="1">
        <f>IF($A29=0,INDEX(CHROME_CHAR,1,BX$2+1),IF($A29=39,INDEX(CHROME_CHAR,2,BX$2+1),IF(AND(BX229&gt;=1,BX229&lt;=6),INDEX(ATLAS_CHAR,(BX229-1)*26+$A29-INDEX(WIN_Y,BX229)+1,BX$2-INDEX(WIN_X,BX229)+1),IF(BX229=0,IF(AND(MOD(BX$2,4)=0,MOD($A29,2)=0),"·",""),""))))</f>
        <v/>
      </c>
      <c r="BY29" s="1">
        <f>IF($A29=0,INDEX(CHROME_CHAR,1,BY$2+1),IF($A29=39,INDEX(CHROME_CHAR,2,BY$2+1),IF(AND(BY229&gt;=1,BY229&lt;=6),INDEX(ATLAS_CHAR,(BY229-1)*26+$A29-INDEX(WIN_Y,BY229)+1,BY$2-INDEX(WIN_X,BY229)+1),IF(BY229=0,IF(AND(MOD(BY$2,4)=0,MOD($A29,2)=0),"·",""),""))))</f>
        <v/>
      </c>
      <c r="BZ29" s="1">
        <f>IF($A29=0,INDEX(CHROME_CHAR,1,BZ$2+1),IF($A29=39,INDEX(CHROME_CHAR,2,BZ$2+1),IF(AND(BZ229&gt;=1,BZ229&lt;=6),INDEX(ATLAS_CHAR,(BZ229-1)*26+$A29-INDEX(WIN_Y,BZ229)+1,BZ$2-INDEX(WIN_X,BZ229)+1),IF(BZ229=0,IF(AND(MOD(BZ$2,4)=0,MOD($A29,2)=0),"·",""),""))))</f>
        <v/>
      </c>
      <c r="CA29" s="1">
        <f>IF($A29=0,INDEX(CHROME_CHAR,1,CA$2+1),IF($A29=39,INDEX(CHROME_CHAR,2,CA$2+1),IF(AND(CA229&gt;=1,CA229&lt;=6),INDEX(ATLAS_CHAR,(CA229-1)*26+$A29-INDEX(WIN_Y,CA229)+1,CA$2-INDEX(WIN_X,CA229)+1),IF(CA229=0,IF(AND(MOD(CA$2,4)=0,MOD($A29,2)=0),"·",""),""))))</f>
        <v/>
      </c>
      <c r="CB29" s="1">
        <f>IF($A29=0,INDEX(CHROME_CHAR,1,CB$2+1),IF($A29=39,INDEX(CHROME_CHAR,2,CB$2+1),IF(AND(CB229&gt;=1,CB229&lt;=6),INDEX(ATLAS_CHAR,(CB229-1)*26+$A29-INDEX(WIN_Y,CB229)+1,CB$2-INDEX(WIN_X,CB229)+1),IF(CB229=0,IF(AND(MOD(CB$2,4)=0,MOD($A29,2)=0),"·",""),""))))</f>
        <v/>
      </c>
      <c r="CC29" s="1">
        <f>IF($A29=0,INDEX(CHROME_CHAR,1,CC$2+1),IF($A29=39,INDEX(CHROME_CHAR,2,CC$2+1),IF(AND(CC229&gt;=1,CC229&lt;=6),INDEX(ATLAS_CHAR,(CC229-1)*26+$A29-INDEX(WIN_Y,CC229)+1,CC$2-INDEX(WIN_X,CC229)+1),IF(CC229=0,IF(AND(MOD(CC$2,4)=0,MOD($A29,2)=0),"·",""),""))))</f>
        <v/>
      </c>
      <c r="CD29" s="1">
        <f>IF($A29=0,INDEX(CHROME_CHAR,1,CD$2+1),IF($A29=39,INDEX(CHROME_CHAR,2,CD$2+1),IF(AND(CD229&gt;=1,CD229&lt;=6),INDEX(ATLAS_CHAR,(CD229-1)*26+$A29-INDEX(WIN_Y,CD229)+1,CD$2-INDEX(WIN_X,CD229)+1),IF(CD229=0,IF(AND(MOD(CD$2,4)=0,MOD($A29,2)=0),"·",""),""))))</f>
        <v/>
      </c>
      <c r="CE29" s="1">
        <f>IF($A29=0,INDEX(CHROME_CHAR,1,CE$2+1),IF($A29=39,INDEX(CHROME_CHAR,2,CE$2+1),IF(AND(CE229&gt;=1,CE229&lt;=6),INDEX(ATLAS_CHAR,(CE229-1)*26+$A29-INDEX(WIN_Y,CE229)+1,CE$2-INDEX(WIN_X,CE229)+1),IF(CE229=0,IF(AND(MOD(CE$2,4)=0,MOD($A29,2)=0),"·",""),""))))</f>
        <v/>
      </c>
      <c r="CF29" s="1">
        <f>IF($A29=0,INDEX(CHROME_CHAR,1,CF$2+1),IF($A29=39,INDEX(CHROME_CHAR,2,CF$2+1),IF(AND(CF229&gt;=1,CF229&lt;=6),INDEX(ATLAS_CHAR,(CF229-1)*26+$A29-INDEX(WIN_Y,CF229)+1,CF$2-INDEX(WIN_X,CF229)+1),IF(CF229=0,IF(AND(MOD(CF$2,4)=0,MOD($A29,2)=0),"·",""),""))))</f>
        <v/>
      </c>
      <c r="CG29" s="1">
        <f>IF($A29=0,INDEX(CHROME_CHAR,1,CG$2+1),IF($A29=39,INDEX(CHROME_CHAR,2,CG$2+1),IF(AND(CG229&gt;=1,CG229&lt;=6),INDEX(ATLAS_CHAR,(CG229-1)*26+$A29-INDEX(WIN_Y,CG229)+1,CG$2-INDEX(WIN_X,CG229)+1),IF(CG229=0,IF(AND(MOD(CG$2,4)=0,MOD($A29,2)=0),"·",""),""))))</f>
        <v/>
      </c>
      <c r="CH29" s="1">
        <f>IF($A29=0,INDEX(CHROME_CHAR,1,CH$2+1),IF($A29=39,INDEX(CHROME_CHAR,2,CH$2+1),IF(AND(CH229&gt;=1,CH229&lt;=6),INDEX(ATLAS_CHAR,(CH229-1)*26+$A29-INDEX(WIN_Y,CH229)+1,CH$2-INDEX(WIN_X,CH229)+1),IF(CH229=0,IF(AND(MOD(CH$2,4)=0,MOD($A29,2)=0),"·",""),""))))</f>
        <v/>
      </c>
      <c r="CI29" s="1">
        <f>IF($A29=0,INDEX(CHROME_CHAR,1,CI$2+1),IF($A29=39,INDEX(CHROME_CHAR,2,CI$2+1),IF(AND(CI229&gt;=1,CI229&lt;=6),INDEX(ATLAS_CHAR,(CI229-1)*26+$A29-INDEX(WIN_Y,CI229)+1,CI$2-INDEX(WIN_X,CI229)+1),IF(CI229=0,IF(AND(MOD(CI$2,4)=0,MOD($A29,2)=0),"·",""),""))))</f>
        <v/>
      </c>
      <c r="CJ29" s="1">
        <f>IF($A29=0,INDEX(CHROME_CHAR,1,CJ$2+1),IF($A29=39,INDEX(CHROME_CHAR,2,CJ$2+1),IF(AND(CJ229&gt;=1,CJ229&lt;=6),INDEX(ATLAS_CHAR,(CJ229-1)*26+$A29-INDEX(WIN_Y,CJ229)+1,CJ$2-INDEX(WIN_X,CJ229)+1),IF(CJ229=0,IF(AND(MOD(CJ$2,4)=0,MOD($A29,2)=0),"·",""),""))))</f>
        <v/>
      </c>
      <c r="CK29" s="1">
        <f>IF($A29=0,INDEX(CHROME_CHAR,1,CK$2+1),IF($A29=39,INDEX(CHROME_CHAR,2,CK$2+1),IF(AND(CK229&gt;=1,CK229&lt;=6),INDEX(ATLAS_CHAR,(CK229-1)*26+$A29-INDEX(WIN_Y,CK229)+1,CK$2-INDEX(WIN_X,CK229)+1),IF(CK229=0,IF(AND(MOD(CK$2,4)=0,MOD($A29,2)=0),"·",""),""))))</f>
        <v/>
      </c>
      <c r="CL29" s="1">
        <f>IF($A29=0,INDEX(CHROME_CHAR,1,CL$2+1),IF($A29=39,INDEX(CHROME_CHAR,2,CL$2+1),IF(AND(CL229&gt;=1,CL229&lt;=6),INDEX(ATLAS_CHAR,(CL229-1)*26+$A29-INDEX(WIN_Y,CL229)+1,CL$2-INDEX(WIN_X,CL229)+1),IF(CL229=0,IF(AND(MOD(CL$2,4)=0,MOD($A29,2)=0),"·",""),""))))</f>
        <v/>
      </c>
      <c r="CM29" s="1">
        <f>IF($A29=0,INDEX(CHROME_CHAR,1,CM$2+1),IF($A29=39,INDEX(CHROME_CHAR,2,CM$2+1),IF(AND(CM229&gt;=1,CM229&lt;=6),INDEX(ATLAS_CHAR,(CM229-1)*26+$A29-INDEX(WIN_Y,CM229)+1,CM$2-INDEX(WIN_X,CM229)+1),IF(CM229=0,IF(AND(MOD(CM$2,4)=0,MOD($A29,2)=0),"·",""),""))))</f>
        <v/>
      </c>
      <c r="CN29" s="1">
        <f>IF($A29=0,INDEX(CHROME_CHAR,1,CN$2+1),IF($A29=39,INDEX(CHROME_CHAR,2,CN$2+1),IF(AND(CN229&gt;=1,CN229&lt;=6),INDEX(ATLAS_CHAR,(CN229-1)*26+$A29-INDEX(WIN_Y,CN229)+1,CN$2-INDEX(WIN_X,CN229)+1),IF(CN229=0,IF(AND(MOD(CN$2,4)=0,MOD($A29,2)=0),"·",""),""))))</f>
        <v/>
      </c>
      <c r="CO29" s="1">
        <f>IF($A29=0,INDEX(CHROME_CHAR,1,CO$2+1),IF($A29=39,INDEX(CHROME_CHAR,2,CO$2+1),IF(AND(CO229&gt;=1,CO229&lt;=6),INDEX(ATLAS_CHAR,(CO229-1)*26+$A29-INDEX(WIN_Y,CO229)+1,CO$2-INDEX(WIN_X,CO229)+1),IF(CO229=0,IF(AND(MOD(CO$2,4)=0,MOD($A29,2)=0),"·",""),""))))</f>
        <v/>
      </c>
      <c r="CP29" s="1">
        <f>IF($A29=0,INDEX(CHROME_CHAR,1,CP$2+1),IF($A29=39,INDEX(CHROME_CHAR,2,CP$2+1),IF(AND(CP229&gt;=1,CP229&lt;=6),INDEX(ATLAS_CHAR,(CP229-1)*26+$A29-INDEX(WIN_Y,CP229)+1,CP$2-INDEX(WIN_X,CP229)+1),IF(CP229=0,IF(AND(MOD(CP$2,4)=0,MOD($A29,2)=0),"·",""),""))))</f>
        <v/>
      </c>
      <c r="CQ29" s="1">
        <f>IF($A29=0,INDEX(CHROME_CHAR,1,CQ$2+1),IF($A29=39,INDEX(CHROME_CHAR,2,CQ$2+1),IF(AND(CQ229&gt;=1,CQ229&lt;=6),INDEX(ATLAS_CHAR,(CQ229-1)*26+$A29-INDEX(WIN_Y,CQ229)+1,CQ$2-INDEX(WIN_X,CQ229)+1),IF(CQ229=0,IF(AND(MOD(CQ$2,4)=0,MOD($A29,2)=0),"·",""),""))))</f>
        <v/>
      </c>
      <c r="CR29" s="1">
        <f>IF($A29=0,INDEX(CHROME_CHAR,1,CR$2+1),IF($A29=39,INDEX(CHROME_CHAR,2,CR$2+1),IF(AND(CR229&gt;=1,CR229&lt;=6),INDEX(ATLAS_CHAR,(CR229-1)*26+$A29-INDEX(WIN_Y,CR229)+1,CR$2-INDEX(WIN_X,CR229)+1),IF(CR229=0,IF(AND(MOD(CR$2,4)=0,MOD($A29,2)=0),"·",""),""))))</f>
        <v/>
      </c>
      <c r="CS29" s="1">
        <f>IF($A29=0,INDEX(CHROME_CHAR,1,CS$2+1),IF($A29=39,INDEX(CHROME_CHAR,2,CS$2+1),IF(AND(CS229&gt;=1,CS229&lt;=6),INDEX(ATLAS_CHAR,(CS229-1)*26+$A29-INDEX(WIN_Y,CS229)+1,CS$2-INDEX(WIN_X,CS229)+1),IF(CS229=0,IF(AND(MOD(CS$2,4)=0,MOD($A29,2)=0),"·",""),""))))</f>
        <v/>
      </c>
      <c r="CT29" s="1">
        <f>IF($A29=0,INDEX(CHROME_CHAR,1,CT$2+1),IF($A29=39,INDEX(CHROME_CHAR,2,CT$2+1),IF(AND(CT229&gt;=1,CT229&lt;=6),INDEX(ATLAS_CHAR,(CT229-1)*26+$A29-INDEX(WIN_Y,CT229)+1,CT$2-INDEX(WIN_X,CT229)+1),IF(CT229=0,IF(AND(MOD(CT$2,4)=0,MOD($A29,2)=0),"·",""),""))))</f>
        <v/>
      </c>
      <c r="CU29" s="1">
        <f>IF($A29=0,INDEX(CHROME_CHAR,1,CU$2+1),IF($A29=39,INDEX(CHROME_CHAR,2,CU$2+1),IF(AND(CU229&gt;=1,CU229&lt;=6),INDEX(ATLAS_CHAR,(CU229-1)*26+$A29-INDEX(WIN_Y,CU229)+1,CU$2-INDEX(WIN_X,CU229)+1),IF(CU229=0,IF(AND(MOD(CU$2,4)=0,MOD($A29,2)=0),"·",""),""))))</f>
        <v/>
      </c>
      <c r="CV29" s="1">
        <f>IF($A29=0,INDEX(CHROME_CHAR,1,CV$2+1),IF($A29=39,INDEX(CHROME_CHAR,2,CV$2+1),IF(AND(CV229&gt;=1,CV229&lt;=6),INDEX(ATLAS_CHAR,(CV229-1)*26+$A29-INDEX(WIN_Y,CV229)+1,CV$2-INDEX(WIN_X,CV229)+1),IF(CV229=0,IF(AND(MOD(CV$2,4)=0,MOD($A29,2)=0),"·",""),""))))</f>
        <v/>
      </c>
      <c r="CW29" s="1">
        <f>IF($A29=0,INDEX(CHROME_CHAR,1,CW$2+1),IF($A29=39,INDEX(CHROME_CHAR,2,CW$2+1),IF(AND(CW229&gt;=1,CW229&lt;=6),INDEX(ATLAS_CHAR,(CW229-1)*26+$A29-INDEX(WIN_Y,CW229)+1,CW$2-INDEX(WIN_X,CW229)+1),IF(CW229=0,IF(AND(MOD(CW$2,4)=0,MOD($A29,2)=0),"·",""),""))))</f>
        <v/>
      </c>
      <c r="CX29" s="1">
        <f>IF($A29=0,INDEX(CHROME_CHAR,1,CX$2+1),IF($A29=39,INDEX(CHROME_CHAR,2,CX$2+1),IF(AND(CX229&gt;=1,CX229&lt;=6),INDEX(ATLAS_CHAR,(CX229-1)*26+$A29-INDEX(WIN_Y,CX229)+1,CX$2-INDEX(WIN_X,CX229)+1),IF(CX229=0,IF(AND(MOD(CX$2,4)=0,MOD($A29,2)=0),"·",""),""))))</f>
        <v/>
      </c>
      <c r="CY29" s="1">
        <f>IF($A29=0,INDEX(CHROME_CHAR,1,CY$2+1),IF($A29=39,INDEX(CHROME_CHAR,2,CY$2+1),IF(AND(CY229&gt;=1,CY229&lt;=6),INDEX(ATLAS_CHAR,(CY229-1)*26+$A29-INDEX(WIN_Y,CY229)+1,CY$2-INDEX(WIN_X,CY229)+1),IF(CY229=0,IF(AND(MOD(CY$2,4)=0,MOD($A29,2)=0),"·",""),""))))</f>
        <v/>
      </c>
      <c r="CZ29" s="1">
        <f>IF($A29=0,INDEX(CHROME_CHAR,1,CZ$2+1),IF($A29=39,INDEX(CHROME_CHAR,2,CZ$2+1),IF(AND(CZ229&gt;=1,CZ229&lt;=6),INDEX(ATLAS_CHAR,(CZ229-1)*26+$A29-INDEX(WIN_Y,CZ229)+1,CZ$2-INDEX(WIN_X,CZ229)+1),IF(CZ229=0,IF(AND(MOD(CZ$2,4)=0,MOD($A29,2)=0),"·",""),""))))</f>
        <v/>
      </c>
      <c r="DA29" s="1">
        <f>IF($A29=0,INDEX(CHROME_CHAR,1,DA$2+1),IF($A29=39,INDEX(CHROME_CHAR,2,DA$2+1),IF(AND(DA229&gt;=1,DA229&lt;=6),INDEX(ATLAS_CHAR,(DA229-1)*26+$A29-INDEX(WIN_Y,DA229)+1,DA$2-INDEX(WIN_X,DA229)+1),IF(DA229=0,IF(AND(MOD(DA$2,4)=0,MOD($A29,2)=0),"·",""),""))))</f>
        <v/>
      </c>
      <c r="DB29" s="1">
        <f>IF($A29=0,INDEX(CHROME_CHAR,1,DB$2+1),IF($A29=39,INDEX(CHROME_CHAR,2,DB$2+1),IF(AND(DB229&gt;=1,DB229&lt;=6),INDEX(ATLAS_CHAR,(DB229-1)*26+$A29-INDEX(WIN_Y,DB229)+1,DB$2-INDEX(WIN_X,DB229)+1),IF(DB229=0,IF(AND(MOD(DB$2,4)=0,MOD($A29,2)=0),"·",""),""))))</f>
        <v/>
      </c>
      <c r="DC29" s="1">
        <f>IF($A29=0,INDEX(CHROME_CHAR,1,DC$2+1),IF($A29=39,INDEX(CHROME_CHAR,2,DC$2+1),IF(AND(DC229&gt;=1,DC229&lt;=6),INDEX(ATLAS_CHAR,(DC229-1)*26+$A29-INDEX(WIN_Y,DC229)+1,DC$2-INDEX(WIN_X,DC229)+1),IF(DC229=0,IF(AND(MOD(DC$2,4)=0,MOD($A29,2)=0),"·",""),""))))</f>
        <v/>
      </c>
      <c r="DD29" s="1">
        <f>IF($A29=0,INDEX(CHROME_CHAR,1,DD$2+1),IF($A29=39,INDEX(CHROME_CHAR,2,DD$2+1),IF(AND(DD229&gt;=1,DD229&lt;=6),INDEX(ATLAS_CHAR,(DD229-1)*26+$A29-INDEX(WIN_Y,DD229)+1,DD$2-INDEX(WIN_X,DD229)+1),IF(DD229=0,IF(AND(MOD(DD$2,4)=0,MOD($A29,2)=0),"·",""),""))))</f>
        <v/>
      </c>
      <c r="DE29" s="1">
        <f>IF($A29=0,INDEX(CHROME_CHAR,1,DE$2+1),IF($A29=39,INDEX(CHROME_CHAR,2,DE$2+1),IF(AND(DE229&gt;=1,DE229&lt;=6),INDEX(ATLAS_CHAR,(DE229-1)*26+$A29-INDEX(WIN_Y,DE229)+1,DE$2-INDEX(WIN_X,DE229)+1),IF(DE229=0,IF(AND(MOD(DE$2,4)=0,MOD($A29,2)=0),"·",""),""))))</f>
        <v/>
      </c>
      <c r="DF29" s="1">
        <f>IF($A29=0,INDEX(CHROME_CHAR,1,DF$2+1),IF($A29=39,INDEX(CHROME_CHAR,2,DF$2+1),IF(AND(DF229&gt;=1,DF229&lt;=6),INDEX(ATLAS_CHAR,(DF229-1)*26+$A29-INDEX(WIN_Y,DF229)+1,DF$2-INDEX(WIN_X,DF229)+1),IF(DF229=0,IF(AND(MOD(DF$2,4)=0,MOD($A29,2)=0),"·",""),""))))</f>
        <v/>
      </c>
      <c r="DG29" s="1">
        <f>IF($A29=0,INDEX(CHROME_CHAR,1,DG$2+1),IF($A29=39,INDEX(CHROME_CHAR,2,DG$2+1),IF(AND(DG229&gt;=1,DG229&lt;=6),INDEX(ATLAS_CHAR,(DG229-1)*26+$A29-INDEX(WIN_Y,DG229)+1,DG$2-INDEX(WIN_X,DG229)+1),IF(DG229=0,IF(AND(MOD(DG$2,4)=0,MOD($A29,2)=0),"·",""),""))))</f>
        <v/>
      </c>
      <c r="DH29" s="1">
        <f>IF($A29=0,INDEX(CHROME_CHAR,1,DH$2+1),IF($A29=39,INDEX(CHROME_CHAR,2,DH$2+1),IF(AND(DH229&gt;=1,DH229&lt;=6),INDEX(ATLAS_CHAR,(DH229-1)*26+$A29-INDEX(WIN_Y,DH229)+1,DH$2-INDEX(WIN_X,DH229)+1),IF(DH229=0,IF(AND(MOD(DH$2,4)=0,MOD($A29,2)=0),"·",""),""))))</f>
        <v/>
      </c>
      <c r="DI29" s="1">
        <f>IF($A29=0,INDEX(CHROME_CHAR,1,DI$2+1),IF($A29=39,INDEX(CHROME_CHAR,2,DI$2+1),IF(AND(DI229&gt;=1,DI229&lt;=6),INDEX(ATLAS_CHAR,(DI229-1)*26+$A29-INDEX(WIN_Y,DI229)+1,DI$2-INDEX(WIN_X,DI229)+1),IF(DI229=0,IF(AND(MOD(DI$2,4)=0,MOD($A29,2)=0),"·",""),""))))</f>
        <v/>
      </c>
      <c r="DJ29" s="1">
        <f>IF($A29=0,INDEX(CHROME_CHAR,1,DJ$2+1),IF($A29=39,INDEX(CHROME_CHAR,2,DJ$2+1),IF(AND(DJ229&gt;=1,DJ229&lt;=6),INDEX(ATLAS_CHAR,(DJ229-1)*26+$A29-INDEX(WIN_Y,DJ229)+1,DJ$2-INDEX(WIN_X,DJ229)+1),IF(DJ229=0,IF(AND(MOD(DJ$2,4)=0,MOD($A29,2)=0),"·",""),""))))</f>
        <v/>
      </c>
      <c r="DK29" s="1">
        <f>IF($A29=0,INDEX(CHROME_CHAR,1,DK$2+1),IF($A29=39,INDEX(CHROME_CHAR,2,DK$2+1),IF(AND(DK229&gt;=1,DK229&lt;=6),INDEX(ATLAS_CHAR,(DK229-1)*26+$A29-INDEX(WIN_Y,DK229)+1,DK$2-INDEX(WIN_X,DK229)+1),IF(DK229=0,IF(AND(MOD(DK$2,4)=0,MOD($A29,2)=0),"·",""),""))))</f>
        <v/>
      </c>
      <c r="DL29" s="1">
        <f>IF($A29=0,INDEX(CHROME_CHAR,1,DL$2+1),IF($A29=39,INDEX(CHROME_CHAR,2,DL$2+1),IF(AND(DL229&gt;=1,DL229&lt;=6),INDEX(ATLAS_CHAR,(DL229-1)*26+$A29-INDEX(WIN_Y,DL229)+1,DL$2-INDEX(WIN_X,DL229)+1),IF(DL229=0,IF(AND(MOD(DL$2,4)=0,MOD($A29,2)=0),"·",""),""))))</f>
        <v/>
      </c>
      <c r="DM29" s="1">
        <f>IF($A29=0,INDEX(CHROME_CHAR,1,DM$2+1),IF($A29=39,INDEX(CHROME_CHAR,2,DM$2+1),IF(AND(DM229&gt;=1,DM229&lt;=6),INDEX(ATLAS_CHAR,(DM229-1)*26+$A29-INDEX(WIN_Y,DM229)+1,DM$2-INDEX(WIN_X,DM229)+1),IF(DM229=0,IF(AND(MOD(DM$2,4)=0,MOD($A29,2)=0),"·",""),""))))</f>
        <v/>
      </c>
      <c r="DN29" s="1">
        <f>IF($A29=0,INDEX(CHROME_CHAR,1,DN$2+1),IF($A29=39,INDEX(CHROME_CHAR,2,DN$2+1),IF(AND(DN229&gt;=1,DN229&lt;=6),INDEX(ATLAS_CHAR,(DN229-1)*26+$A29-INDEX(WIN_Y,DN229)+1,DN$2-INDEX(WIN_X,DN229)+1),IF(DN229=0,IF(AND(MOD(DN$2,4)=0,MOD($A29,2)=0),"·",""),""))))</f>
        <v/>
      </c>
      <c r="DO29" s="1">
        <f>IF($A29=0,INDEX(CHROME_CHAR,1,DO$2+1),IF($A29=39,INDEX(CHROME_CHAR,2,DO$2+1),IF(AND(DO229&gt;=1,DO229&lt;=6),INDEX(ATLAS_CHAR,(DO229-1)*26+$A29-INDEX(WIN_Y,DO229)+1,DO$2-INDEX(WIN_X,DO229)+1),IF(DO229=0,IF(AND(MOD(DO$2,4)=0,MOD($A29,2)=0),"·",""),""))))</f>
        <v/>
      </c>
    </row>
    <row r="30" ht="12.75" customHeight="1">
      <c r="A30" t="n">
        <v>27</v>
      </c>
      <c r="B30" s="1">
        <f>IF($A30=0,INDEX(CHROME_CHAR,1,B$2+1),IF($A30=39,INDEX(CHROME_CHAR,2,B$2+1),IF(AND(B230&gt;=1,B230&lt;=6),INDEX(ATLAS_CHAR,(B230-1)*26+$A30-INDEX(WIN_Y,B230)+1,B$2-INDEX(WIN_X,B230)+1),IF(B230=0,IF(AND(MOD(B$2,4)=0,MOD($A30,2)=0),"·",""),""))))</f>
        <v/>
      </c>
      <c r="C30" s="1">
        <f>IF($A30=0,INDEX(CHROME_CHAR,1,C$2+1),IF($A30=39,INDEX(CHROME_CHAR,2,C$2+1),IF(AND(C230&gt;=1,C230&lt;=6),INDEX(ATLAS_CHAR,(C230-1)*26+$A30-INDEX(WIN_Y,C230)+1,C$2-INDEX(WIN_X,C230)+1),IF(C230=0,IF(AND(MOD(C$2,4)=0,MOD($A30,2)=0),"·",""),""))))</f>
        <v/>
      </c>
      <c r="D30" s="1">
        <f>IF($A30=0,INDEX(CHROME_CHAR,1,D$2+1),IF($A30=39,INDEX(CHROME_CHAR,2,D$2+1),IF(AND(D230&gt;=1,D230&lt;=6),INDEX(ATLAS_CHAR,(D230-1)*26+$A30-INDEX(WIN_Y,D230)+1,D$2-INDEX(WIN_X,D230)+1),IF(D230=0,IF(AND(MOD(D$2,4)=0,MOD($A30,2)=0),"·",""),""))))</f>
        <v/>
      </c>
      <c r="E30" s="1">
        <f>IF($A30=0,INDEX(CHROME_CHAR,1,E$2+1),IF($A30=39,INDEX(CHROME_CHAR,2,E$2+1),IF(AND(E230&gt;=1,E230&lt;=6),INDEX(ATLAS_CHAR,(E230-1)*26+$A30-INDEX(WIN_Y,E230)+1,E$2-INDEX(WIN_X,E230)+1),IF(E230=0,IF(AND(MOD(E$2,4)=0,MOD($A30,2)=0),"·",""),""))))</f>
        <v/>
      </c>
      <c r="F30" s="1">
        <f>IF($A30=0,INDEX(CHROME_CHAR,1,F$2+1),IF($A30=39,INDEX(CHROME_CHAR,2,F$2+1),IF(AND(F230&gt;=1,F230&lt;=6),INDEX(ATLAS_CHAR,(F230-1)*26+$A30-INDEX(WIN_Y,F230)+1,F$2-INDEX(WIN_X,F230)+1),IF(F230=0,IF(AND(MOD(F$2,4)=0,MOD($A30,2)=0),"·",""),""))))</f>
        <v/>
      </c>
      <c r="G30" s="1">
        <f>IF($A30=0,INDEX(CHROME_CHAR,1,G$2+1),IF($A30=39,INDEX(CHROME_CHAR,2,G$2+1),IF(AND(G230&gt;=1,G230&lt;=6),INDEX(ATLAS_CHAR,(G230-1)*26+$A30-INDEX(WIN_Y,G230)+1,G$2-INDEX(WIN_X,G230)+1),IF(G230=0,IF(AND(MOD(G$2,4)=0,MOD($A30,2)=0),"·",""),""))))</f>
        <v/>
      </c>
      <c r="H30" s="1">
        <f>IF($A30=0,INDEX(CHROME_CHAR,1,H$2+1),IF($A30=39,INDEX(CHROME_CHAR,2,H$2+1),IF(AND(H230&gt;=1,H230&lt;=6),INDEX(ATLAS_CHAR,(H230-1)*26+$A30-INDEX(WIN_Y,H230)+1,H$2-INDEX(WIN_X,H230)+1),IF(H230=0,IF(AND(MOD(H$2,4)=0,MOD($A30,2)=0),"·",""),""))))</f>
        <v/>
      </c>
      <c r="I30" s="1">
        <f>IF($A30=0,INDEX(CHROME_CHAR,1,I$2+1),IF($A30=39,INDEX(CHROME_CHAR,2,I$2+1),IF(AND(I230&gt;=1,I230&lt;=6),INDEX(ATLAS_CHAR,(I230-1)*26+$A30-INDEX(WIN_Y,I230)+1,I$2-INDEX(WIN_X,I230)+1),IF(I230=0,IF(AND(MOD(I$2,4)=0,MOD($A30,2)=0),"·",""),""))))</f>
        <v/>
      </c>
      <c r="J30" s="1">
        <f>IF($A30=0,INDEX(CHROME_CHAR,1,J$2+1),IF($A30=39,INDEX(CHROME_CHAR,2,J$2+1),IF(AND(J230&gt;=1,J230&lt;=6),INDEX(ATLAS_CHAR,(J230-1)*26+$A30-INDEX(WIN_Y,J230)+1,J$2-INDEX(WIN_X,J230)+1),IF(J230=0,IF(AND(MOD(J$2,4)=0,MOD($A30,2)=0),"·",""),""))))</f>
        <v/>
      </c>
      <c r="K30" s="1">
        <f>IF($A30=0,INDEX(CHROME_CHAR,1,K$2+1),IF($A30=39,INDEX(CHROME_CHAR,2,K$2+1),IF(AND(K230&gt;=1,K230&lt;=6),INDEX(ATLAS_CHAR,(K230-1)*26+$A30-INDEX(WIN_Y,K230)+1,K$2-INDEX(WIN_X,K230)+1),IF(K230=0,IF(AND(MOD(K$2,4)=0,MOD($A30,2)=0),"·",""),""))))</f>
        <v/>
      </c>
      <c r="L30" s="1">
        <f>IF($A30=0,INDEX(CHROME_CHAR,1,L$2+1),IF($A30=39,INDEX(CHROME_CHAR,2,L$2+1),IF(AND(L230&gt;=1,L230&lt;=6),INDEX(ATLAS_CHAR,(L230-1)*26+$A30-INDEX(WIN_Y,L230)+1,L$2-INDEX(WIN_X,L230)+1),IF(L230=0,IF(AND(MOD(L$2,4)=0,MOD($A30,2)=0),"·",""),""))))</f>
        <v/>
      </c>
      <c r="M30" s="1">
        <f>IF($A30=0,INDEX(CHROME_CHAR,1,M$2+1),IF($A30=39,INDEX(CHROME_CHAR,2,M$2+1),IF(AND(M230&gt;=1,M230&lt;=6),INDEX(ATLAS_CHAR,(M230-1)*26+$A30-INDEX(WIN_Y,M230)+1,M$2-INDEX(WIN_X,M230)+1),IF(M230=0,IF(AND(MOD(M$2,4)=0,MOD($A30,2)=0),"·",""),""))))</f>
        <v/>
      </c>
      <c r="N30" s="1">
        <f>IF($A30=0,INDEX(CHROME_CHAR,1,N$2+1),IF($A30=39,INDEX(CHROME_CHAR,2,N$2+1),IF(AND(N230&gt;=1,N230&lt;=6),INDEX(ATLAS_CHAR,(N230-1)*26+$A30-INDEX(WIN_Y,N230)+1,N$2-INDEX(WIN_X,N230)+1),IF(N230=0,IF(AND(MOD(N$2,4)=0,MOD($A30,2)=0),"·",""),""))))</f>
        <v/>
      </c>
      <c r="O30" s="1">
        <f>IF($A30=0,INDEX(CHROME_CHAR,1,O$2+1),IF($A30=39,INDEX(CHROME_CHAR,2,O$2+1),IF(AND(O230&gt;=1,O230&lt;=6),INDEX(ATLAS_CHAR,(O230-1)*26+$A30-INDEX(WIN_Y,O230)+1,O$2-INDEX(WIN_X,O230)+1),IF(O230=0,IF(AND(MOD(O$2,4)=0,MOD($A30,2)=0),"·",""),""))))</f>
        <v/>
      </c>
      <c r="P30" s="1">
        <f>IF($A30=0,INDEX(CHROME_CHAR,1,P$2+1),IF($A30=39,INDEX(CHROME_CHAR,2,P$2+1),IF(AND(P230&gt;=1,P230&lt;=6),INDEX(ATLAS_CHAR,(P230-1)*26+$A30-INDEX(WIN_Y,P230)+1,P$2-INDEX(WIN_X,P230)+1),IF(P230=0,IF(AND(MOD(P$2,4)=0,MOD($A30,2)=0),"·",""),""))))</f>
        <v/>
      </c>
      <c r="Q30" s="1">
        <f>IF($A30=0,INDEX(CHROME_CHAR,1,Q$2+1),IF($A30=39,INDEX(CHROME_CHAR,2,Q$2+1),IF(AND(Q230&gt;=1,Q230&lt;=6),INDEX(ATLAS_CHAR,(Q230-1)*26+$A30-INDEX(WIN_Y,Q230)+1,Q$2-INDEX(WIN_X,Q230)+1),IF(Q230=0,IF(AND(MOD(Q$2,4)=0,MOD($A30,2)=0),"·",""),""))))</f>
        <v/>
      </c>
      <c r="R30" s="1">
        <f>IF($A30=0,INDEX(CHROME_CHAR,1,R$2+1),IF($A30=39,INDEX(CHROME_CHAR,2,R$2+1),IF(AND(R230&gt;=1,R230&lt;=6),INDEX(ATLAS_CHAR,(R230-1)*26+$A30-INDEX(WIN_Y,R230)+1,R$2-INDEX(WIN_X,R230)+1),IF(R230=0,IF(AND(MOD(R$2,4)=0,MOD($A30,2)=0),"·",""),""))))</f>
        <v/>
      </c>
      <c r="S30" s="1">
        <f>IF($A30=0,INDEX(CHROME_CHAR,1,S$2+1),IF($A30=39,INDEX(CHROME_CHAR,2,S$2+1),IF(AND(S230&gt;=1,S230&lt;=6),INDEX(ATLAS_CHAR,(S230-1)*26+$A30-INDEX(WIN_Y,S230)+1,S$2-INDEX(WIN_X,S230)+1),IF(S230=0,IF(AND(MOD(S$2,4)=0,MOD($A30,2)=0),"·",""),""))))</f>
        <v/>
      </c>
      <c r="T30" s="1">
        <f>IF($A30=0,INDEX(CHROME_CHAR,1,T$2+1),IF($A30=39,INDEX(CHROME_CHAR,2,T$2+1),IF(AND(T230&gt;=1,T230&lt;=6),INDEX(ATLAS_CHAR,(T230-1)*26+$A30-INDEX(WIN_Y,T230)+1,T$2-INDEX(WIN_X,T230)+1),IF(T230=0,IF(AND(MOD(T$2,4)=0,MOD($A30,2)=0),"·",""),""))))</f>
        <v/>
      </c>
      <c r="U30" s="1">
        <f>IF($A30=0,INDEX(CHROME_CHAR,1,U$2+1),IF($A30=39,INDEX(CHROME_CHAR,2,U$2+1),IF(AND(U230&gt;=1,U230&lt;=6),INDEX(ATLAS_CHAR,(U230-1)*26+$A30-INDEX(WIN_Y,U230)+1,U$2-INDEX(WIN_X,U230)+1),IF(U230=0,IF(AND(MOD(U$2,4)=0,MOD($A30,2)=0),"·",""),""))))</f>
        <v/>
      </c>
      <c r="V30" s="1">
        <f>IF($A30=0,INDEX(CHROME_CHAR,1,V$2+1),IF($A30=39,INDEX(CHROME_CHAR,2,V$2+1),IF(AND(V230&gt;=1,V230&lt;=6),INDEX(ATLAS_CHAR,(V230-1)*26+$A30-INDEX(WIN_Y,V230)+1,V$2-INDEX(WIN_X,V230)+1),IF(V230=0,IF(AND(MOD(V$2,4)=0,MOD($A30,2)=0),"·",""),""))))</f>
        <v/>
      </c>
      <c r="W30" s="1">
        <f>IF($A30=0,INDEX(CHROME_CHAR,1,W$2+1),IF($A30=39,INDEX(CHROME_CHAR,2,W$2+1),IF(AND(W230&gt;=1,W230&lt;=6),INDEX(ATLAS_CHAR,(W230-1)*26+$A30-INDEX(WIN_Y,W230)+1,W$2-INDEX(WIN_X,W230)+1),IF(W230=0,IF(AND(MOD(W$2,4)=0,MOD($A30,2)=0),"·",""),""))))</f>
        <v/>
      </c>
      <c r="X30" s="1">
        <f>IF($A30=0,INDEX(CHROME_CHAR,1,X$2+1),IF($A30=39,INDEX(CHROME_CHAR,2,X$2+1),IF(AND(X230&gt;=1,X230&lt;=6),INDEX(ATLAS_CHAR,(X230-1)*26+$A30-INDEX(WIN_Y,X230)+1,X$2-INDEX(WIN_X,X230)+1),IF(X230=0,IF(AND(MOD(X$2,4)=0,MOD($A30,2)=0),"·",""),""))))</f>
        <v/>
      </c>
      <c r="Y30" s="1">
        <f>IF($A30=0,INDEX(CHROME_CHAR,1,Y$2+1),IF($A30=39,INDEX(CHROME_CHAR,2,Y$2+1),IF(AND(Y230&gt;=1,Y230&lt;=6),INDEX(ATLAS_CHAR,(Y230-1)*26+$A30-INDEX(WIN_Y,Y230)+1,Y$2-INDEX(WIN_X,Y230)+1),IF(Y230=0,IF(AND(MOD(Y$2,4)=0,MOD($A30,2)=0),"·",""),""))))</f>
        <v/>
      </c>
      <c r="Z30" s="1">
        <f>IF($A30=0,INDEX(CHROME_CHAR,1,Z$2+1),IF($A30=39,INDEX(CHROME_CHAR,2,Z$2+1),IF(AND(Z230&gt;=1,Z230&lt;=6),INDEX(ATLAS_CHAR,(Z230-1)*26+$A30-INDEX(WIN_Y,Z230)+1,Z$2-INDEX(WIN_X,Z230)+1),IF(Z230=0,IF(AND(MOD(Z$2,4)=0,MOD($A30,2)=0),"·",""),""))))</f>
        <v/>
      </c>
      <c r="AA30" s="1">
        <f>IF($A30=0,INDEX(CHROME_CHAR,1,AA$2+1),IF($A30=39,INDEX(CHROME_CHAR,2,AA$2+1),IF(AND(AA230&gt;=1,AA230&lt;=6),INDEX(ATLAS_CHAR,(AA230-1)*26+$A30-INDEX(WIN_Y,AA230)+1,AA$2-INDEX(WIN_X,AA230)+1),IF(AA230=0,IF(AND(MOD(AA$2,4)=0,MOD($A30,2)=0),"·",""),""))))</f>
        <v/>
      </c>
      <c r="AB30" s="1">
        <f>IF($A30=0,INDEX(CHROME_CHAR,1,AB$2+1),IF($A30=39,INDEX(CHROME_CHAR,2,AB$2+1),IF(AND(AB230&gt;=1,AB230&lt;=6),INDEX(ATLAS_CHAR,(AB230-1)*26+$A30-INDEX(WIN_Y,AB230)+1,AB$2-INDEX(WIN_X,AB230)+1),IF(AB230=0,IF(AND(MOD(AB$2,4)=0,MOD($A30,2)=0),"·",""),""))))</f>
        <v/>
      </c>
      <c r="AC30" s="1">
        <f>IF($A30=0,INDEX(CHROME_CHAR,1,AC$2+1),IF($A30=39,INDEX(CHROME_CHAR,2,AC$2+1),IF(AND(AC230&gt;=1,AC230&lt;=6),INDEX(ATLAS_CHAR,(AC230-1)*26+$A30-INDEX(WIN_Y,AC230)+1,AC$2-INDEX(WIN_X,AC230)+1),IF(AC230=0,IF(AND(MOD(AC$2,4)=0,MOD($A30,2)=0),"·",""),""))))</f>
        <v/>
      </c>
      <c r="AD30" s="1">
        <f>IF($A30=0,INDEX(CHROME_CHAR,1,AD$2+1),IF($A30=39,INDEX(CHROME_CHAR,2,AD$2+1),IF(AND(AD230&gt;=1,AD230&lt;=6),INDEX(ATLAS_CHAR,(AD230-1)*26+$A30-INDEX(WIN_Y,AD230)+1,AD$2-INDEX(WIN_X,AD230)+1),IF(AD230=0,IF(AND(MOD(AD$2,4)=0,MOD($A30,2)=0),"·",""),""))))</f>
        <v/>
      </c>
      <c r="AE30" s="1">
        <f>IF($A30=0,INDEX(CHROME_CHAR,1,AE$2+1),IF($A30=39,INDEX(CHROME_CHAR,2,AE$2+1),IF(AND(AE230&gt;=1,AE230&lt;=6),INDEX(ATLAS_CHAR,(AE230-1)*26+$A30-INDEX(WIN_Y,AE230)+1,AE$2-INDEX(WIN_X,AE230)+1),IF(AE230=0,IF(AND(MOD(AE$2,4)=0,MOD($A30,2)=0),"·",""),""))))</f>
        <v/>
      </c>
      <c r="AF30" s="1">
        <f>IF($A30=0,INDEX(CHROME_CHAR,1,AF$2+1),IF($A30=39,INDEX(CHROME_CHAR,2,AF$2+1),IF(AND(AF230&gt;=1,AF230&lt;=6),INDEX(ATLAS_CHAR,(AF230-1)*26+$A30-INDEX(WIN_Y,AF230)+1,AF$2-INDEX(WIN_X,AF230)+1),IF(AF230=0,IF(AND(MOD(AF$2,4)=0,MOD($A30,2)=0),"·",""),""))))</f>
        <v/>
      </c>
      <c r="AG30" s="1">
        <f>IF($A30=0,INDEX(CHROME_CHAR,1,AG$2+1),IF($A30=39,INDEX(CHROME_CHAR,2,AG$2+1),IF(AND(AG230&gt;=1,AG230&lt;=6),INDEX(ATLAS_CHAR,(AG230-1)*26+$A30-INDEX(WIN_Y,AG230)+1,AG$2-INDEX(WIN_X,AG230)+1),IF(AG230=0,IF(AND(MOD(AG$2,4)=0,MOD($A30,2)=0),"·",""),""))))</f>
        <v/>
      </c>
      <c r="AH30" s="1">
        <f>IF($A30=0,INDEX(CHROME_CHAR,1,AH$2+1),IF($A30=39,INDEX(CHROME_CHAR,2,AH$2+1),IF(AND(AH230&gt;=1,AH230&lt;=6),INDEX(ATLAS_CHAR,(AH230-1)*26+$A30-INDEX(WIN_Y,AH230)+1,AH$2-INDEX(WIN_X,AH230)+1),IF(AH230=0,IF(AND(MOD(AH$2,4)=0,MOD($A30,2)=0),"·",""),""))))</f>
        <v/>
      </c>
      <c r="AI30" s="1">
        <f>IF($A30=0,INDEX(CHROME_CHAR,1,AI$2+1),IF($A30=39,INDEX(CHROME_CHAR,2,AI$2+1),IF(AND(AI230&gt;=1,AI230&lt;=6),INDEX(ATLAS_CHAR,(AI230-1)*26+$A30-INDEX(WIN_Y,AI230)+1,AI$2-INDEX(WIN_X,AI230)+1),IF(AI230=0,IF(AND(MOD(AI$2,4)=0,MOD($A30,2)=0),"·",""),""))))</f>
        <v/>
      </c>
      <c r="AJ30" s="1">
        <f>IF($A30=0,INDEX(CHROME_CHAR,1,AJ$2+1),IF($A30=39,INDEX(CHROME_CHAR,2,AJ$2+1),IF(AND(AJ230&gt;=1,AJ230&lt;=6),INDEX(ATLAS_CHAR,(AJ230-1)*26+$A30-INDEX(WIN_Y,AJ230)+1,AJ$2-INDEX(WIN_X,AJ230)+1),IF(AJ230=0,IF(AND(MOD(AJ$2,4)=0,MOD($A30,2)=0),"·",""),""))))</f>
        <v/>
      </c>
      <c r="AK30" s="1">
        <f>IF($A30=0,INDEX(CHROME_CHAR,1,AK$2+1),IF($A30=39,INDEX(CHROME_CHAR,2,AK$2+1),IF(AND(AK230&gt;=1,AK230&lt;=6),INDEX(ATLAS_CHAR,(AK230-1)*26+$A30-INDEX(WIN_Y,AK230)+1,AK$2-INDEX(WIN_X,AK230)+1),IF(AK230=0,IF(AND(MOD(AK$2,4)=0,MOD($A30,2)=0),"·",""),""))))</f>
        <v/>
      </c>
      <c r="AL30" s="1">
        <f>IF($A30=0,INDEX(CHROME_CHAR,1,AL$2+1),IF($A30=39,INDEX(CHROME_CHAR,2,AL$2+1),IF(AND(AL230&gt;=1,AL230&lt;=6),INDEX(ATLAS_CHAR,(AL230-1)*26+$A30-INDEX(WIN_Y,AL230)+1,AL$2-INDEX(WIN_X,AL230)+1),IF(AL230=0,IF(AND(MOD(AL$2,4)=0,MOD($A30,2)=0),"·",""),""))))</f>
        <v/>
      </c>
      <c r="AM30" s="1">
        <f>IF($A30=0,INDEX(CHROME_CHAR,1,AM$2+1),IF($A30=39,INDEX(CHROME_CHAR,2,AM$2+1),IF(AND(AM230&gt;=1,AM230&lt;=6),INDEX(ATLAS_CHAR,(AM230-1)*26+$A30-INDEX(WIN_Y,AM230)+1,AM$2-INDEX(WIN_X,AM230)+1),IF(AM230=0,IF(AND(MOD(AM$2,4)=0,MOD($A30,2)=0),"·",""),""))))</f>
        <v/>
      </c>
      <c r="AN30" s="1">
        <f>IF($A30=0,INDEX(CHROME_CHAR,1,AN$2+1),IF($A30=39,INDEX(CHROME_CHAR,2,AN$2+1),IF(AND(AN230&gt;=1,AN230&lt;=6),INDEX(ATLAS_CHAR,(AN230-1)*26+$A30-INDEX(WIN_Y,AN230)+1,AN$2-INDEX(WIN_X,AN230)+1),IF(AN230=0,IF(AND(MOD(AN$2,4)=0,MOD($A30,2)=0),"·",""),""))))</f>
        <v/>
      </c>
      <c r="AO30" s="1">
        <f>IF($A30=0,INDEX(CHROME_CHAR,1,AO$2+1),IF($A30=39,INDEX(CHROME_CHAR,2,AO$2+1),IF(AND(AO230&gt;=1,AO230&lt;=6),INDEX(ATLAS_CHAR,(AO230-1)*26+$A30-INDEX(WIN_Y,AO230)+1,AO$2-INDEX(WIN_X,AO230)+1),IF(AO230=0,IF(AND(MOD(AO$2,4)=0,MOD($A30,2)=0),"·",""),""))))</f>
        <v/>
      </c>
      <c r="AP30" s="1">
        <f>IF($A30=0,INDEX(CHROME_CHAR,1,AP$2+1),IF($A30=39,INDEX(CHROME_CHAR,2,AP$2+1),IF(AND(AP230&gt;=1,AP230&lt;=6),INDEX(ATLAS_CHAR,(AP230-1)*26+$A30-INDEX(WIN_Y,AP230)+1,AP$2-INDEX(WIN_X,AP230)+1),IF(AP230=0,IF(AND(MOD(AP$2,4)=0,MOD($A30,2)=0),"·",""),""))))</f>
        <v/>
      </c>
      <c r="AQ30" s="1">
        <f>IF($A30=0,INDEX(CHROME_CHAR,1,AQ$2+1),IF($A30=39,INDEX(CHROME_CHAR,2,AQ$2+1),IF(AND(AQ230&gt;=1,AQ230&lt;=6),INDEX(ATLAS_CHAR,(AQ230-1)*26+$A30-INDEX(WIN_Y,AQ230)+1,AQ$2-INDEX(WIN_X,AQ230)+1),IF(AQ230=0,IF(AND(MOD(AQ$2,4)=0,MOD($A30,2)=0),"·",""),""))))</f>
        <v/>
      </c>
      <c r="AR30" s="1">
        <f>IF($A30=0,INDEX(CHROME_CHAR,1,AR$2+1),IF($A30=39,INDEX(CHROME_CHAR,2,AR$2+1),IF(AND(AR230&gt;=1,AR230&lt;=6),INDEX(ATLAS_CHAR,(AR230-1)*26+$A30-INDEX(WIN_Y,AR230)+1,AR$2-INDEX(WIN_X,AR230)+1),IF(AR230=0,IF(AND(MOD(AR$2,4)=0,MOD($A30,2)=0),"·",""),""))))</f>
        <v/>
      </c>
      <c r="AS30" s="1">
        <f>IF($A30=0,INDEX(CHROME_CHAR,1,AS$2+1),IF($A30=39,INDEX(CHROME_CHAR,2,AS$2+1),IF(AND(AS230&gt;=1,AS230&lt;=6),INDEX(ATLAS_CHAR,(AS230-1)*26+$A30-INDEX(WIN_Y,AS230)+1,AS$2-INDEX(WIN_X,AS230)+1),IF(AS230=0,IF(AND(MOD(AS$2,4)=0,MOD($A30,2)=0),"·",""),""))))</f>
        <v/>
      </c>
      <c r="AT30" s="1">
        <f>IF($A30=0,INDEX(CHROME_CHAR,1,AT$2+1),IF($A30=39,INDEX(CHROME_CHAR,2,AT$2+1),IF(AND(AT230&gt;=1,AT230&lt;=6),INDEX(ATLAS_CHAR,(AT230-1)*26+$A30-INDEX(WIN_Y,AT230)+1,AT$2-INDEX(WIN_X,AT230)+1),IF(AT230=0,IF(AND(MOD(AT$2,4)=0,MOD($A30,2)=0),"·",""),""))))</f>
        <v/>
      </c>
      <c r="AU30" s="1">
        <f>IF($A30=0,INDEX(CHROME_CHAR,1,AU$2+1),IF($A30=39,INDEX(CHROME_CHAR,2,AU$2+1),IF(AND(AU230&gt;=1,AU230&lt;=6),INDEX(ATLAS_CHAR,(AU230-1)*26+$A30-INDEX(WIN_Y,AU230)+1,AU$2-INDEX(WIN_X,AU230)+1),IF(AU230=0,IF(AND(MOD(AU$2,4)=0,MOD($A30,2)=0),"·",""),""))))</f>
        <v/>
      </c>
      <c r="AV30" s="1">
        <f>IF($A30=0,INDEX(CHROME_CHAR,1,AV$2+1),IF($A30=39,INDEX(CHROME_CHAR,2,AV$2+1),IF(AND(AV230&gt;=1,AV230&lt;=6),INDEX(ATLAS_CHAR,(AV230-1)*26+$A30-INDEX(WIN_Y,AV230)+1,AV$2-INDEX(WIN_X,AV230)+1),IF(AV230=0,IF(AND(MOD(AV$2,4)=0,MOD($A30,2)=0),"·",""),""))))</f>
        <v/>
      </c>
      <c r="AW30" s="1">
        <f>IF($A30=0,INDEX(CHROME_CHAR,1,AW$2+1),IF($A30=39,INDEX(CHROME_CHAR,2,AW$2+1),IF(AND(AW230&gt;=1,AW230&lt;=6),INDEX(ATLAS_CHAR,(AW230-1)*26+$A30-INDEX(WIN_Y,AW230)+1,AW$2-INDEX(WIN_X,AW230)+1),IF(AW230=0,IF(AND(MOD(AW$2,4)=0,MOD($A30,2)=0),"·",""),""))))</f>
        <v/>
      </c>
      <c r="AX30" s="1">
        <f>IF($A30=0,INDEX(CHROME_CHAR,1,AX$2+1),IF($A30=39,INDEX(CHROME_CHAR,2,AX$2+1),IF(AND(AX230&gt;=1,AX230&lt;=6),INDEX(ATLAS_CHAR,(AX230-1)*26+$A30-INDEX(WIN_Y,AX230)+1,AX$2-INDEX(WIN_X,AX230)+1),IF(AX230=0,IF(AND(MOD(AX$2,4)=0,MOD($A30,2)=0),"·",""),""))))</f>
        <v/>
      </c>
      <c r="AY30" s="1">
        <f>IF($A30=0,INDEX(CHROME_CHAR,1,AY$2+1),IF($A30=39,INDEX(CHROME_CHAR,2,AY$2+1),IF(AND(AY230&gt;=1,AY230&lt;=6),INDEX(ATLAS_CHAR,(AY230-1)*26+$A30-INDEX(WIN_Y,AY230)+1,AY$2-INDEX(WIN_X,AY230)+1),IF(AY230=0,IF(AND(MOD(AY$2,4)=0,MOD($A30,2)=0),"·",""),""))))</f>
        <v/>
      </c>
      <c r="AZ30" s="1">
        <f>IF($A30=0,INDEX(CHROME_CHAR,1,AZ$2+1),IF($A30=39,INDEX(CHROME_CHAR,2,AZ$2+1),IF(AND(AZ230&gt;=1,AZ230&lt;=6),INDEX(ATLAS_CHAR,(AZ230-1)*26+$A30-INDEX(WIN_Y,AZ230)+1,AZ$2-INDEX(WIN_X,AZ230)+1),IF(AZ230=0,IF(AND(MOD(AZ$2,4)=0,MOD($A30,2)=0),"·",""),""))))</f>
        <v/>
      </c>
      <c r="BA30" s="1">
        <f>IF($A30=0,INDEX(CHROME_CHAR,1,BA$2+1),IF($A30=39,INDEX(CHROME_CHAR,2,BA$2+1),IF(AND(BA230&gt;=1,BA230&lt;=6),INDEX(ATLAS_CHAR,(BA230-1)*26+$A30-INDEX(WIN_Y,BA230)+1,BA$2-INDEX(WIN_X,BA230)+1),IF(BA230=0,IF(AND(MOD(BA$2,4)=0,MOD($A30,2)=0),"·",""),""))))</f>
        <v/>
      </c>
      <c r="BB30" s="1">
        <f>IF($A30=0,INDEX(CHROME_CHAR,1,BB$2+1),IF($A30=39,INDEX(CHROME_CHAR,2,BB$2+1),IF(AND(BB230&gt;=1,BB230&lt;=6),INDEX(ATLAS_CHAR,(BB230-1)*26+$A30-INDEX(WIN_Y,BB230)+1,BB$2-INDEX(WIN_X,BB230)+1),IF(BB230=0,IF(AND(MOD(BB$2,4)=0,MOD($A30,2)=0),"·",""),""))))</f>
        <v/>
      </c>
      <c r="BC30" s="1">
        <f>IF($A30=0,INDEX(CHROME_CHAR,1,BC$2+1),IF($A30=39,INDEX(CHROME_CHAR,2,BC$2+1),IF(AND(BC230&gt;=1,BC230&lt;=6),INDEX(ATLAS_CHAR,(BC230-1)*26+$A30-INDEX(WIN_Y,BC230)+1,BC$2-INDEX(WIN_X,BC230)+1),IF(BC230=0,IF(AND(MOD(BC$2,4)=0,MOD($A30,2)=0),"·",""),""))))</f>
        <v/>
      </c>
      <c r="BD30" s="1">
        <f>IF($A30=0,INDEX(CHROME_CHAR,1,BD$2+1),IF($A30=39,INDEX(CHROME_CHAR,2,BD$2+1),IF(AND(BD230&gt;=1,BD230&lt;=6),INDEX(ATLAS_CHAR,(BD230-1)*26+$A30-INDEX(WIN_Y,BD230)+1,BD$2-INDEX(WIN_X,BD230)+1),IF(BD230=0,IF(AND(MOD(BD$2,4)=0,MOD($A30,2)=0),"·",""),""))))</f>
        <v/>
      </c>
      <c r="BE30" s="1">
        <f>IF($A30=0,INDEX(CHROME_CHAR,1,BE$2+1),IF($A30=39,INDEX(CHROME_CHAR,2,BE$2+1),IF(AND(BE230&gt;=1,BE230&lt;=6),INDEX(ATLAS_CHAR,(BE230-1)*26+$A30-INDEX(WIN_Y,BE230)+1,BE$2-INDEX(WIN_X,BE230)+1),IF(BE230=0,IF(AND(MOD(BE$2,4)=0,MOD($A30,2)=0),"·",""),""))))</f>
        <v/>
      </c>
      <c r="BF30" s="1">
        <f>IF($A30=0,INDEX(CHROME_CHAR,1,BF$2+1),IF($A30=39,INDEX(CHROME_CHAR,2,BF$2+1),IF(AND(BF230&gt;=1,BF230&lt;=6),INDEX(ATLAS_CHAR,(BF230-1)*26+$A30-INDEX(WIN_Y,BF230)+1,BF$2-INDEX(WIN_X,BF230)+1),IF(BF230=0,IF(AND(MOD(BF$2,4)=0,MOD($A30,2)=0),"·",""),""))))</f>
        <v/>
      </c>
      <c r="BG30" s="1">
        <f>IF($A30=0,INDEX(CHROME_CHAR,1,BG$2+1),IF($A30=39,INDEX(CHROME_CHAR,2,BG$2+1),IF(AND(BG230&gt;=1,BG230&lt;=6),INDEX(ATLAS_CHAR,(BG230-1)*26+$A30-INDEX(WIN_Y,BG230)+1,BG$2-INDEX(WIN_X,BG230)+1),IF(BG230=0,IF(AND(MOD(BG$2,4)=0,MOD($A30,2)=0),"·",""),""))))</f>
        <v/>
      </c>
      <c r="BH30" s="1">
        <f>IF($A30=0,INDEX(CHROME_CHAR,1,BH$2+1),IF($A30=39,INDEX(CHROME_CHAR,2,BH$2+1),IF(AND(BH230&gt;=1,BH230&lt;=6),INDEX(ATLAS_CHAR,(BH230-1)*26+$A30-INDEX(WIN_Y,BH230)+1,BH$2-INDEX(WIN_X,BH230)+1),IF(BH230=0,IF(AND(MOD(BH$2,4)=0,MOD($A30,2)=0),"·",""),""))))</f>
        <v/>
      </c>
      <c r="BI30" s="1">
        <f>IF($A30=0,INDEX(CHROME_CHAR,1,BI$2+1),IF($A30=39,INDEX(CHROME_CHAR,2,BI$2+1),IF(AND(BI230&gt;=1,BI230&lt;=6),INDEX(ATLAS_CHAR,(BI230-1)*26+$A30-INDEX(WIN_Y,BI230)+1,BI$2-INDEX(WIN_X,BI230)+1),IF(BI230=0,IF(AND(MOD(BI$2,4)=0,MOD($A30,2)=0),"·",""),""))))</f>
        <v/>
      </c>
      <c r="BJ30" s="1">
        <f>IF($A30=0,INDEX(CHROME_CHAR,1,BJ$2+1),IF($A30=39,INDEX(CHROME_CHAR,2,BJ$2+1),IF(AND(BJ230&gt;=1,BJ230&lt;=6),INDEX(ATLAS_CHAR,(BJ230-1)*26+$A30-INDEX(WIN_Y,BJ230)+1,BJ$2-INDEX(WIN_X,BJ230)+1),IF(BJ230=0,IF(AND(MOD(BJ$2,4)=0,MOD($A30,2)=0),"·",""),""))))</f>
        <v/>
      </c>
      <c r="BK30" s="1">
        <f>IF($A30=0,INDEX(CHROME_CHAR,1,BK$2+1),IF($A30=39,INDEX(CHROME_CHAR,2,BK$2+1),IF(AND(BK230&gt;=1,BK230&lt;=6),INDEX(ATLAS_CHAR,(BK230-1)*26+$A30-INDEX(WIN_Y,BK230)+1,BK$2-INDEX(WIN_X,BK230)+1),IF(BK230=0,IF(AND(MOD(BK$2,4)=0,MOD($A30,2)=0),"·",""),""))))</f>
        <v/>
      </c>
      <c r="BL30" s="1">
        <f>IF($A30=0,INDEX(CHROME_CHAR,1,BL$2+1),IF($A30=39,INDEX(CHROME_CHAR,2,BL$2+1),IF(AND(BL230&gt;=1,BL230&lt;=6),INDEX(ATLAS_CHAR,(BL230-1)*26+$A30-INDEX(WIN_Y,BL230)+1,BL$2-INDEX(WIN_X,BL230)+1),IF(BL230=0,IF(AND(MOD(BL$2,4)=0,MOD($A30,2)=0),"·",""),""))))</f>
        <v/>
      </c>
      <c r="BM30" s="1">
        <f>IF($A30=0,INDEX(CHROME_CHAR,1,BM$2+1),IF($A30=39,INDEX(CHROME_CHAR,2,BM$2+1),IF(AND(BM230&gt;=1,BM230&lt;=6),INDEX(ATLAS_CHAR,(BM230-1)*26+$A30-INDEX(WIN_Y,BM230)+1,BM$2-INDEX(WIN_X,BM230)+1),IF(BM230=0,IF(AND(MOD(BM$2,4)=0,MOD($A30,2)=0),"·",""),""))))</f>
        <v/>
      </c>
      <c r="BN30" s="1">
        <f>IF($A30=0,INDEX(CHROME_CHAR,1,BN$2+1),IF($A30=39,INDEX(CHROME_CHAR,2,BN$2+1),IF(AND(BN230&gt;=1,BN230&lt;=6),INDEX(ATLAS_CHAR,(BN230-1)*26+$A30-INDEX(WIN_Y,BN230)+1,BN$2-INDEX(WIN_X,BN230)+1),IF(BN230=0,IF(AND(MOD(BN$2,4)=0,MOD($A30,2)=0),"·",""),""))))</f>
        <v/>
      </c>
      <c r="BO30" s="1">
        <f>IF($A30=0,INDEX(CHROME_CHAR,1,BO$2+1),IF($A30=39,INDEX(CHROME_CHAR,2,BO$2+1),IF(AND(BO230&gt;=1,BO230&lt;=6),INDEX(ATLAS_CHAR,(BO230-1)*26+$A30-INDEX(WIN_Y,BO230)+1,BO$2-INDEX(WIN_X,BO230)+1),IF(BO230=0,IF(AND(MOD(BO$2,4)=0,MOD($A30,2)=0),"·",""),""))))</f>
        <v/>
      </c>
      <c r="BP30" s="1">
        <f>IF($A30=0,INDEX(CHROME_CHAR,1,BP$2+1),IF($A30=39,INDEX(CHROME_CHAR,2,BP$2+1),IF(AND(BP230&gt;=1,BP230&lt;=6),INDEX(ATLAS_CHAR,(BP230-1)*26+$A30-INDEX(WIN_Y,BP230)+1,BP$2-INDEX(WIN_X,BP230)+1),IF(BP230=0,IF(AND(MOD(BP$2,4)=0,MOD($A30,2)=0),"·",""),""))))</f>
        <v/>
      </c>
      <c r="BQ30" s="1">
        <f>IF($A30=0,INDEX(CHROME_CHAR,1,BQ$2+1),IF($A30=39,INDEX(CHROME_CHAR,2,BQ$2+1),IF(AND(BQ230&gt;=1,BQ230&lt;=6),INDEX(ATLAS_CHAR,(BQ230-1)*26+$A30-INDEX(WIN_Y,BQ230)+1,BQ$2-INDEX(WIN_X,BQ230)+1),IF(BQ230=0,IF(AND(MOD(BQ$2,4)=0,MOD($A30,2)=0),"·",""),""))))</f>
        <v/>
      </c>
      <c r="BR30" s="1">
        <f>IF($A30=0,INDEX(CHROME_CHAR,1,BR$2+1),IF($A30=39,INDEX(CHROME_CHAR,2,BR$2+1),IF(AND(BR230&gt;=1,BR230&lt;=6),INDEX(ATLAS_CHAR,(BR230-1)*26+$A30-INDEX(WIN_Y,BR230)+1,BR$2-INDEX(WIN_X,BR230)+1),IF(BR230=0,IF(AND(MOD(BR$2,4)=0,MOD($A30,2)=0),"·",""),""))))</f>
        <v/>
      </c>
      <c r="BS30" s="1">
        <f>IF($A30=0,INDEX(CHROME_CHAR,1,BS$2+1),IF($A30=39,INDEX(CHROME_CHAR,2,BS$2+1),IF(AND(BS230&gt;=1,BS230&lt;=6),INDEX(ATLAS_CHAR,(BS230-1)*26+$A30-INDEX(WIN_Y,BS230)+1,BS$2-INDEX(WIN_X,BS230)+1),IF(BS230=0,IF(AND(MOD(BS$2,4)=0,MOD($A30,2)=0),"·",""),""))))</f>
        <v/>
      </c>
      <c r="BT30" s="1">
        <f>IF($A30=0,INDEX(CHROME_CHAR,1,BT$2+1),IF($A30=39,INDEX(CHROME_CHAR,2,BT$2+1),IF(AND(BT230&gt;=1,BT230&lt;=6),INDEX(ATLAS_CHAR,(BT230-1)*26+$A30-INDEX(WIN_Y,BT230)+1,BT$2-INDEX(WIN_X,BT230)+1),IF(BT230=0,IF(AND(MOD(BT$2,4)=0,MOD($A30,2)=0),"·",""),""))))</f>
        <v/>
      </c>
      <c r="BU30" s="1">
        <f>IF($A30=0,INDEX(CHROME_CHAR,1,BU$2+1),IF($A30=39,INDEX(CHROME_CHAR,2,BU$2+1),IF(AND(BU230&gt;=1,BU230&lt;=6),INDEX(ATLAS_CHAR,(BU230-1)*26+$A30-INDEX(WIN_Y,BU230)+1,BU$2-INDEX(WIN_X,BU230)+1),IF(BU230=0,IF(AND(MOD(BU$2,4)=0,MOD($A30,2)=0),"·",""),""))))</f>
        <v/>
      </c>
      <c r="BV30" s="1">
        <f>IF($A30=0,INDEX(CHROME_CHAR,1,BV$2+1),IF($A30=39,INDEX(CHROME_CHAR,2,BV$2+1),IF(AND(BV230&gt;=1,BV230&lt;=6),INDEX(ATLAS_CHAR,(BV230-1)*26+$A30-INDEX(WIN_Y,BV230)+1,BV$2-INDEX(WIN_X,BV230)+1),IF(BV230=0,IF(AND(MOD(BV$2,4)=0,MOD($A30,2)=0),"·",""),""))))</f>
        <v/>
      </c>
      <c r="BW30" s="1">
        <f>IF($A30=0,INDEX(CHROME_CHAR,1,BW$2+1),IF($A30=39,INDEX(CHROME_CHAR,2,BW$2+1),IF(AND(BW230&gt;=1,BW230&lt;=6),INDEX(ATLAS_CHAR,(BW230-1)*26+$A30-INDEX(WIN_Y,BW230)+1,BW$2-INDEX(WIN_X,BW230)+1),IF(BW230=0,IF(AND(MOD(BW$2,4)=0,MOD($A30,2)=0),"·",""),""))))</f>
        <v/>
      </c>
      <c r="BX30" s="1">
        <f>IF($A30=0,INDEX(CHROME_CHAR,1,BX$2+1),IF($A30=39,INDEX(CHROME_CHAR,2,BX$2+1),IF(AND(BX230&gt;=1,BX230&lt;=6),INDEX(ATLAS_CHAR,(BX230-1)*26+$A30-INDEX(WIN_Y,BX230)+1,BX$2-INDEX(WIN_X,BX230)+1),IF(BX230=0,IF(AND(MOD(BX$2,4)=0,MOD($A30,2)=0),"·",""),""))))</f>
        <v/>
      </c>
      <c r="BY30" s="1">
        <f>IF($A30=0,INDEX(CHROME_CHAR,1,BY$2+1),IF($A30=39,INDEX(CHROME_CHAR,2,BY$2+1),IF(AND(BY230&gt;=1,BY230&lt;=6),INDEX(ATLAS_CHAR,(BY230-1)*26+$A30-INDEX(WIN_Y,BY230)+1,BY$2-INDEX(WIN_X,BY230)+1),IF(BY230=0,IF(AND(MOD(BY$2,4)=0,MOD($A30,2)=0),"·",""),""))))</f>
        <v/>
      </c>
      <c r="BZ30" s="1">
        <f>IF($A30=0,INDEX(CHROME_CHAR,1,BZ$2+1),IF($A30=39,INDEX(CHROME_CHAR,2,BZ$2+1),IF(AND(BZ230&gt;=1,BZ230&lt;=6),INDEX(ATLAS_CHAR,(BZ230-1)*26+$A30-INDEX(WIN_Y,BZ230)+1,BZ$2-INDEX(WIN_X,BZ230)+1),IF(BZ230=0,IF(AND(MOD(BZ$2,4)=0,MOD($A30,2)=0),"·",""),""))))</f>
        <v/>
      </c>
      <c r="CA30" s="1">
        <f>IF($A30=0,INDEX(CHROME_CHAR,1,CA$2+1),IF($A30=39,INDEX(CHROME_CHAR,2,CA$2+1),IF(AND(CA230&gt;=1,CA230&lt;=6),INDEX(ATLAS_CHAR,(CA230-1)*26+$A30-INDEX(WIN_Y,CA230)+1,CA$2-INDEX(WIN_X,CA230)+1),IF(CA230=0,IF(AND(MOD(CA$2,4)=0,MOD($A30,2)=0),"·",""),""))))</f>
        <v/>
      </c>
      <c r="CB30" s="1">
        <f>IF($A30=0,INDEX(CHROME_CHAR,1,CB$2+1),IF($A30=39,INDEX(CHROME_CHAR,2,CB$2+1),IF(AND(CB230&gt;=1,CB230&lt;=6),INDEX(ATLAS_CHAR,(CB230-1)*26+$A30-INDEX(WIN_Y,CB230)+1,CB$2-INDEX(WIN_X,CB230)+1),IF(CB230=0,IF(AND(MOD(CB$2,4)=0,MOD($A30,2)=0),"·",""),""))))</f>
        <v/>
      </c>
      <c r="CC30" s="1">
        <f>IF($A30=0,INDEX(CHROME_CHAR,1,CC$2+1),IF($A30=39,INDEX(CHROME_CHAR,2,CC$2+1),IF(AND(CC230&gt;=1,CC230&lt;=6),INDEX(ATLAS_CHAR,(CC230-1)*26+$A30-INDEX(WIN_Y,CC230)+1,CC$2-INDEX(WIN_X,CC230)+1),IF(CC230=0,IF(AND(MOD(CC$2,4)=0,MOD($A30,2)=0),"·",""),""))))</f>
        <v/>
      </c>
      <c r="CD30" s="1">
        <f>IF($A30=0,INDEX(CHROME_CHAR,1,CD$2+1),IF($A30=39,INDEX(CHROME_CHAR,2,CD$2+1),IF(AND(CD230&gt;=1,CD230&lt;=6),INDEX(ATLAS_CHAR,(CD230-1)*26+$A30-INDEX(WIN_Y,CD230)+1,CD$2-INDEX(WIN_X,CD230)+1),IF(CD230=0,IF(AND(MOD(CD$2,4)=0,MOD($A30,2)=0),"·",""),""))))</f>
        <v/>
      </c>
      <c r="CE30" s="1">
        <f>IF($A30=0,INDEX(CHROME_CHAR,1,CE$2+1),IF($A30=39,INDEX(CHROME_CHAR,2,CE$2+1),IF(AND(CE230&gt;=1,CE230&lt;=6),INDEX(ATLAS_CHAR,(CE230-1)*26+$A30-INDEX(WIN_Y,CE230)+1,CE$2-INDEX(WIN_X,CE230)+1),IF(CE230=0,IF(AND(MOD(CE$2,4)=0,MOD($A30,2)=0),"·",""),""))))</f>
        <v/>
      </c>
      <c r="CF30" s="1">
        <f>IF($A30=0,INDEX(CHROME_CHAR,1,CF$2+1),IF($A30=39,INDEX(CHROME_CHAR,2,CF$2+1),IF(AND(CF230&gt;=1,CF230&lt;=6),INDEX(ATLAS_CHAR,(CF230-1)*26+$A30-INDEX(WIN_Y,CF230)+1,CF$2-INDEX(WIN_X,CF230)+1),IF(CF230=0,IF(AND(MOD(CF$2,4)=0,MOD($A30,2)=0),"·",""),""))))</f>
        <v/>
      </c>
      <c r="CG30" s="1">
        <f>IF($A30=0,INDEX(CHROME_CHAR,1,CG$2+1),IF($A30=39,INDEX(CHROME_CHAR,2,CG$2+1),IF(AND(CG230&gt;=1,CG230&lt;=6),INDEX(ATLAS_CHAR,(CG230-1)*26+$A30-INDEX(WIN_Y,CG230)+1,CG$2-INDEX(WIN_X,CG230)+1),IF(CG230=0,IF(AND(MOD(CG$2,4)=0,MOD($A30,2)=0),"·",""),""))))</f>
        <v/>
      </c>
      <c r="CH30" s="1">
        <f>IF($A30=0,INDEX(CHROME_CHAR,1,CH$2+1),IF($A30=39,INDEX(CHROME_CHAR,2,CH$2+1),IF(AND(CH230&gt;=1,CH230&lt;=6),INDEX(ATLAS_CHAR,(CH230-1)*26+$A30-INDEX(WIN_Y,CH230)+1,CH$2-INDEX(WIN_X,CH230)+1),IF(CH230=0,IF(AND(MOD(CH$2,4)=0,MOD($A30,2)=0),"·",""),""))))</f>
        <v/>
      </c>
      <c r="CI30" s="1">
        <f>IF($A30=0,INDEX(CHROME_CHAR,1,CI$2+1),IF($A30=39,INDEX(CHROME_CHAR,2,CI$2+1),IF(AND(CI230&gt;=1,CI230&lt;=6),INDEX(ATLAS_CHAR,(CI230-1)*26+$A30-INDEX(WIN_Y,CI230)+1,CI$2-INDEX(WIN_X,CI230)+1),IF(CI230=0,IF(AND(MOD(CI$2,4)=0,MOD($A30,2)=0),"·",""),""))))</f>
        <v/>
      </c>
      <c r="CJ30" s="1">
        <f>IF($A30=0,INDEX(CHROME_CHAR,1,CJ$2+1),IF($A30=39,INDEX(CHROME_CHAR,2,CJ$2+1),IF(AND(CJ230&gt;=1,CJ230&lt;=6),INDEX(ATLAS_CHAR,(CJ230-1)*26+$A30-INDEX(WIN_Y,CJ230)+1,CJ$2-INDEX(WIN_X,CJ230)+1),IF(CJ230=0,IF(AND(MOD(CJ$2,4)=0,MOD($A30,2)=0),"·",""),""))))</f>
        <v/>
      </c>
      <c r="CK30" s="1">
        <f>IF($A30=0,INDEX(CHROME_CHAR,1,CK$2+1),IF($A30=39,INDEX(CHROME_CHAR,2,CK$2+1),IF(AND(CK230&gt;=1,CK230&lt;=6),INDEX(ATLAS_CHAR,(CK230-1)*26+$A30-INDEX(WIN_Y,CK230)+1,CK$2-INDEX(WIN_X,CK230)+1),IF(CK230=0,IF(AND(MOD(CK$2,4)=0,MOD($A30,2)=0),"·",""),""))))</f>
        <v/>
      </c>
      <c r="CL30" s="1">
        <f>IF($A30=0,INDEX(CHROME_CHAR,1,CL$2+1),IF($A30=39,INDEX(CHROME_CHAR,2,CL$2+1),IF(AND(CL230&gt;=1,CL230&lt;=6),INDEX(ATLAS_CHAR,(CL230-1)*26+$A30-INDEX(WIN_Y,CL230)+1,CL$2-INDEX(WIN_X,CL230)+1),IF(CL230=0,IF(AND(MOD(CL$2,4)=0,MOD($A30,2)=0),"·",""),""))))</f>
        <v/>
      </c>
      <c r="CM30" s="1">
        <f>IF($A30=0,INDEX(CHROME_CHAR,1,CM$2+1),IF($A30=39,INDEX(CHROME_CHAR,2,CM$2+1),IF(AND(CM230&gt;=1,CM230&lt;=6),INDEX(ATLAS_CHAR,(CM230-1)*26+$A30-INDEX(WIN_Y,CM230)+1,CM$2-INDEX(WIN_X,CM230)+1),IF(CM230=0,IF(AND(MOD(CM$2,4)=0,MOD($A30,2)=0),"·",""),""))))</f>
        <v/>
      </c>
      <c r="CN30" s="1">
        <f>IF($A30=0,INDEX(CHROME_CHAR,1,CN$2+1),IF($A30=39,INDEX(CHROME_CHAR,2,CN$2+1),IF(AND(CN230&gt;=1,CN230&lt;=6),INDEX(ATLAS_CHAR,(CN230-1)*26+$A30-INDEX(WIN_Y,CN230)+1,CN$2-INDEX(WIN_X,CN230)+1),IF(CN230=0,IF(AND(MOD(CN$2,4)=0,MOD($A30,2)=0),"·",""),""))))</f>
        <v/>
      </c>
      <c r="CO30" s="1">
        <f>IF($A30=0,INDEX(CHROME_CHAR,1,CO$2+1),IF($A30=39,INDEX(CHROME_CHAR,2,CO$2+1),IF(AND(CO230&gt;=1,CO230&lt;=6),INDEX(ATLAS_CHAR,(CO230-1)*26+$A30-INDEX(WIN_Y,CO230)+1,CO$2-INDEX(WIN_X,CO230)+1),IF(CO230=0,IF(AND(MOD(CO$2,4)=0,MOD($A30,2)=0),"·",""),""))))</f>
        <v/>
      </c>
      <c r="CP30" s="1">
        <f>IF($A30=0,INDEX(CHROME_CHAR,1,CP$2+1),IF($A30=39,INDEX(CHROME_CHAR,2,CP$2+1),IF(AND(CP230&gt;=1,CP230&lt;=6),INDEX(ATLAS_CHAR,(CP230-1)*26+$A30-INDEX(WIN_Y,CP230)+1,CP$2-INDEX(WIN_X,CP230)+1),IF(CP230=0,IF(AND(MOD(CP$2,4)=0,MOD($A30,2)=0),"·",""),""))))</f>
        <v/>
      </c>
      <c r="CQ30" s="1">
        <f>IF($A30=0,INDEX(CHROME_CHAR,1,CQ$2+1),IF($A30=39,INDEX(CHROME_CHAR,2,CQ$2+1),IF(AND(CQ230&gt;=1,CQ230&lt;=6),INDEX(ATLAS_CHAR,(CQ230-1)*26+$A30-INDEX(WIN_Y,CQ230)+1,CQ$2-INDEX(WIN_X,CQ230)+1),IF(CQ230=0,IF(AND(MOD(CQ$2,4)=0,MOD($A30,2)=0),"·",""),""))))</f>
        <v/>
      </c>
      <c r="CR30" s="1">
        <f>IF($A30=0,INDEX(CHROME_CHAR,1,CR$2+1),IF($A30=39,INDEX(CHROME_CHAR,2,CR$2+1),IF(AND(CR230&gt;=1,CR230&lt;=6),INDEX(ATLAS_CHAR,(CR230-1)*26+$A30-INDEX(WIN_Y,CR230)+1,CR$2-INDEX(WIN_X,CR230)+1),IF(CR230=0,IF(AND(MOD(CR$2,4)=0,MOD($A30,2)=0),"·",""),""))))</f>
        <v/>
      </c>
      <c r="CS30" s="1">
        <f>IF($A30=0,INDEX(CHROME_CHAR,1,CS$2+1),IF($A30=39,INDEX(CHROME_CHAR,2,CS$2+1),IF(AND(CS230&gt;=1,CS230&lt;=6),INDEX(ATLAS_CHAR,(CS230-1)*26+$A30-INDEX(WIN_Y,CS230)+1,CS$2-INDEX(WIN_X,CS230)+1),IF(CS230=0,IF(AND(MOD(CS$2,4)=0,MOD($A30,2)=0),"·",""),""))))</f>
        <v/>
      </c>
      <c r="CT30" s="1">
        <f>IF($A30=0,INDEX(CHROME_CHAR,1,CT$2+1),IF($A30=39,INDEX(CHROME_CHAR,2,CT$2+1),IF(AND(CT230&gt;=1,CT230&lt;=6),INDEX(ATLAS_CHAR,(CT230-1)*26+$A30-INDEX(WIN_Y,CT230)+1,CT$2-INDEX(WIN_X,CT230)+1),IF(CT230=0,IF(AND(MOD(CT$2,4)=0,MOD($A30,2)=0),"·",""),""))))</f>
        <v/>
      </c>
      <c r="CU30" s="1">
        <f>IF($A30=0,INDEX(CHROME_CHAR,1,CU$2+1),IF($A30=39,INDEX(CHROME_CHAR,2,CU$2+1),IF(AND(CU230&gt;=1,CU230&lt;=6),INDEX(ATLAS_CHAR,(CU230-1)*26+$A30-INDEX(WIN_Y,CU230)+1,CU$2-INDEX(WIN_X,CU230)+1),IF(CU230=0,IF(AND(MOD(CU$2,4)=0,MOD($A30,2)=0),"·",""),""))))</f>
        <v/>
      </c>
      <c r="CV30" s="1">
        <f>IF($A30=0,INDEX(CHROME_CHAR,1,CV$2+1),IF($A30=39,INDEX(CHROME_CHAR,2,CV$2+1),IF(AND(CV230&gt;=1,CV230&lt;=6),INDEX(ATLAS_CHAR,(CV230-1)*26+$A30-INDEX(WIN_Y,CV230)+1,CV$2-INDEX(WIN_X,CV230)+1),IF(CV230=0,IF(AND(MOD(CV$2,4)=0,MOD($A30,2)=0),"·",""),""))))</f>
        <v/>
      </c>
      <c r="CW30" s="1">
        <f>IF($A30=0,INDEX(CHROME_CHAR,1,CW$2+1),IF($A30=39,INDEX(CHROME_CHAR,2,CW$2+1),IF(AND(CW230&gt;=1,CW230&lt;=6),INDEX(ATLAS_CHAR,(CW230-1)*26+$A30-INDEX(WIN_Y,CW230)+1,CW$2-INDEX(WIN_X,CW230)+1),IF(CW230=0,IF(AND(MOD(CW$2,4)=0,MOD($A30,2)=0),"·",""),""))))</f>
        <v/>
      </c>
      <c r="CX30" s="1">
        <f>IF($A30=0,INDEX(CHROME_CHAR,1,CX$2+1),IF($A30=39,INDEX(CHROME_CHAR,2,CX$2+1),IF(AND(CX230&gt;=1,CX230&lt;=6),INDEX(ATLAS_CHAR,(CX230-1)*26+$A30-INDEX(WIN_Y,CX230)+1,CX$2-INDEX(WIN_X,CX230)+1),IF(CX230=0,IF(AND(MOD(CX$2,4)=0,MOD($A30,2)=0),"·",""),""))))</f>
        <v/>
      </c>
      <c r="CY30" s="1">
        <f>IF($A30=0,INDEX(CHROME_CHAR,1,CY$2+1),IF($A30=39,INDEX(CHROME_CHAR,2,CY$2+1),IF(AND(CY230&gt;=1,CY230&lt;=6),INDEX(ATLAS_CHAR,(CY230-1)*26+$A30-INDEX(WIN_Y,CY230)+1,CY$2-INDEX(WIN_X,CY230)+1),IF(CY230=0,IF(AND(MOD(CY$2,4)=0,MOD($A30,2)=0),"·",""),""))))</f>
        <v/>
      </c>
      <c r="CZ30" s="1">
        <f>IF($A30=0,INDEX(CHROME_CHAR,1,CZ$2+1),IF($A30=39,INDEX(CHROME_CHAR,2,CZ$2+1),IF(AND(CZ230&gt;=1,CZ230&lt;=6),INDEX(ATLAS_CHAR,(CZ230-1)*26+$A30-INDEX(WIN_Y,CZ230)+1,CZ$2-INDEX(WIN_X,CZ230)+1),IF(CZ230=0,IF(AND(MOD(CZ$2,4)=0,MOD($A30,2)=0),"·",""),""))))</f>
        <v/>
      </c>
      <c r="DA30" s="1">
        <f>IF($A30=0,INDEX(CHROME_CHAR,1,DA$2+1),IF($A30=39,INDEX(CHROME_CHAR,2,DA$2+1),IF(AND(DA230&gt;=1,DA230&lt;=6),INDEX(ATLAS_CHAR,(DA230-1)*26+$A30-INDEX(WIN_Y,DA230)+1,DA$2-INDEX(WIN_X,DA230)+1),IF(DA230=0,IF(AND(MOD(DA$2,4)=0,MOD($A30,2)=0),"·",""),""))))</f>
        <v/>
      </c>
      <c r="DB30" s="1">
        <f>IF($A30=0,INDEX(CHROME_CHAR,1,DB$2+1),IF($A30=39,INDEX(CHROME_CHAR,2,DB$2+1),IF(AND(DB230&gt;=1,DB230&lt;=6),INDEX(ATLAS_CHAR,(DB230-1)*26+$A30-INDEX(WIN_Y,DB230)+1,DB$2-INDEX(WIN_X,DB230)+1),IF(DB230=0,IF(AND(MOD(DB$2,4)=0,MOD($A30,2)=0),"·",""),""))))</f>
        <v/>
      </c>
      <c r="DC30" s="1">
        <f>IF($A30=0,INDEX(CHROME_CHAR,1,DC$2+1),IF($A30=39,INDEX(CHROME_CHAR,2,DC$2+1),IF(AND(DC230&gt;=1,DC230&lt;=6),INDEX(ATLAS_CHAR,(DC230-1)*26+$A30-INDEX(WIN_Y,DC230)+1,DC$2-INDEX(WIN_X,DC230)+1),IF(DC230=0,IF(AND(MOD(DC$2,4)=0,MOD($A30,2)=0),"·",""),""))))</f>
        <v/>
      </c>
      <c r="DD30" s="1">
        <f>IF($A30=0,INDEX(CHROME_CHAR,1,DD$2+1),IF($A30=39,INDEX(CHROME_CHAR,2,DD$2+1),IF(AND(DD230&gt;=1,DD230&lt;=6),INDEX(ATLAS_CHAR,(DD230-1)*26+$A30-INDEX(WIN_Y,DD230)+1,DD$2-INDEX(WIN_X,DD230)+1),IF(DD230=0,IF(AND(MOD(DD$2,4)=0,MOD($A30,2)=0),"·",""),""))))</f>
        <v/>
      </c>
      <c r="DE30" s="1">
        <f>IF($A30=0,INDEX(CHROME_CHAR,1,DE$2+1),IF($A30=39,INDEX(CHROME_CHAR,2,DE$2+1),IF(AND(DE230&gt;=1,DE230&lt;=6),INDEX(ATLAS_CHAR,(DE230-1)*26+$A30-INDEX(WIN_Y,DE230)+1,DE$2-INDEX(WIN_X,DE230)+1),IF(DE230=0,IF(AND(MOD(DE$2,4)=0,MOD($A30,2)=0),"·",""),""))))</f>
        <v/>
      </c>
      <c r="DF30" s="1">
        <f>IF($A30=0,INDEX(CHROME_CHAR,1,DF$2+1),IF($A30=39,INDEX(CHROME_CHAR,2,DF$2+1),IF(AND(DF230&gt;=1,DF230&lt;=6),INDEX(ATLAS_CHAR,(DF230-1)*26+$A30-INDEX(WIN_Y,DF230)+1,DF$2-INDEX(WIN_X,DF230)+1),IF(DF230=0,IF(AND(MOD(DF$2,4)=0,MOD($A30,2)=0),"·",""),""))))</f>
        <v/>
      </c>
      <c r="DG30" s="1">
        <f>IF($A30=0,INDEX(CHROME_CHAR,1,DG$2+1),IF($A30=39,INDEX(CHROME_CHAR,2,DG$2+1),IF(AND(DG230&gt;=1,DG230&lt;=6),INDEX(ATLAS_CHAR,(DG230-1)*26+$A30-INDEX(WIN_Y,DG230)+1,DG$2-INDEX(WIN_X,DG230)+1),IF(DG230=0,IF(AND(MOD(DG$2,4)=0,MOD($A30,2)=0),"·",""),""))))</f>
        <v/>
      </c>
      <c r="DH30" s="1">
        <f>IF($A30=0,INDEX(CHROME_CHAR,1,DH$2+1),IF($A30=39,INDEX(CHROME_CHAR,2,DH$2+1),IF(AND(DH230&gt;=1,DH230&lt;=6),INDEX(ATLAS_CHAR,(DH230-1)*26+$A30-INDEX(WIN_Y,DH230)+1,DH$2-INDEX(WIN_X,DH230)+1),IF(DH230=0,IF(AND(MOD(DH$2,4)=0,MOD($A30,2)=0),"·",""),""))))</f>
        <v/>
      </c>
      <c r="DI30" s="1">
        <f>IF($A30=0,INDEX(CHROME_CHAR,1,DI$2+1),IF($A30=39,INDEX(CHROME_CHAR,2,DI$2+1),IF(AND(DI230&gt;=1,DI230&lt;=6),INDEX(ATLAS_CHAR,(DI230-1)*26+$A30-INDEX(WIN_Y,DI230)+1,DI$2-INDEX(WIN_X,DI230)+1),IF(DI230=0,IF(AND(MOD(DI$2,4)=0,MOD($A30,2)=0),"·",""),""))))</f>
        <v/>
      </c>
      <c r="DJ30" s="1">
        <f>IF($A30=0,INDEX(CHROME_CHAR,1,DJ$2+1),IF($A30=39,INDEX(CHROME_CHAR,2,DJ$2+1),IF(AND(DJ230&gt;=1,DJ230&lt;=6),INDEX(ATLAS_CHAR,(DJ230-1)*26+$A30-INDEX(WIN_Y,DJ230)+1,DJ$2-INDEX(WIN_X,DJ230)+1),IF(DJ230=0,IF(AND(MOD(DJ$2,4)=0,MOD($A30,2)=0),"·",""),""))))</f>
        <v/>
      </c>
      <c r="DK30" s="1">
        <f>IF($A30=0,INDEX(CHROME_CHAR,1,DK$2+1),IF($A30=39,INDEX(CHROME_CHAR,2,DK$2+1),IF(AND(DK230&gt;=1,DK230&lt;=6),INDEX(ATLAS_CHAR,(DK230-1)*26+$A30-INDEX(WIN_Y,DK230)+1,DK$2-INDEX(WIN_X,DK230)+1),IF(DK230=0,IF(AND(MOD(DK$2,4)=0,MOD($A30,2)=0),"·",""),""))))</f>
        <v/>
      </c>
      <c r="DL30" s="1">
        <f>IF($A30=0,INDEX(CHROME_CHAR,1,DL$2+1),IF($A30=39,INDEX(CHROME_CHAR,2,DL$2+1),IF(AND(DL230&gt;=1,DL230&lt;=6),INDEX(ATLAS_CHAR,(DL230-1)*26+$A30-INDEX(WIN_Y,DL230)+1,DL$2-INDEX(WIN_X,DL230)+1),IF(DL230=0,IF(AND(MOD(DL$2,4)=0,MOD($A30,2)=0),"·",""),""))))</f>
        <v/>
      </c>
      <c r="DM30" s="1">
        <f>IF($A30=0,INDEX(CHROME_CHAR,1,DM$2+1),IF($A30=39,INDEX(CHROME_CHAR,2,DM$2+1),IF(AND(DM230&gt;=1,DM230&lt;=6),INDEX(ATLAS_CHAR,(DM230-1)*26+$A30-INDEX(WIN_Y,DM230)+1,DM$2-INDEX(WIN_X,DM230)+1),IF(DM230=0,IF(AND(MOD(DM$2,4)=0,MOD($A30,2)=0),"·",""),""))))</f>
        <v/>
      </c>
      <c r="DN30" s="1">
        <f>IF($A30=0,INDEX(CHROME_CHAR,1,DN$2+1),IF($A30=39,INDEX(CHROME_CHAR,2,DN$2+1),IF(AND(DN230&gt;=1,DN230&lt;=6),INDEX(ATLAS_CHAR,(DN230-1)*26+$A30-INDEX(WIN_Y,DN230)+1,DN$2-INDEX(WIN_X,DN230)+1),IF(DN230=0,IF(AND(MOD(DN$2,4)=0,MOD($A30,2)=0),"·",""),""))))</f>
        <v/>
      </c>
      <c r="DO30" s="1">
        <f>IF($A30=0,INDEX(CHROME_CHAR,1,DO$2+1),IF($A30=39,INDEX(CHROME_CHAR,2,DO$2+1),IF(AND(DO230&gt;=1,DO230&lt;=6),INDEX(ATLAS_CHAR,(DO230-1)*26+$A30-INDEX(WIN_Y,DO230)+1,DO$2-INDEX(WIN_X,DO230)+1),IF(DO230=0,IF(AND(MOD(DO$2,4)=0,MOD($A30,2)=0),"·",""),""))))</f>
        <v/>
      </c>
    </row>
    <row r="31" ht="12.75" customHeight="1">
      <c r="A31" t="n">
        <v>28</v>
      </c>
      <c r="B31" s="1">
        <f>IF($A31=0,INDEX(CHROME_CHAR,1,B$2+1),IF($A31=39,INDEX(CHROME_CHAR,2,B$2+1),IF(AND(B231&gt;=1,B231&lt;=6),INDEX(ATLAS_CHAR,(B231-1)*26+$A31-INDEX(WIN_Y,B231)+1,B$2-INDEX(WIN_X,B231)+1),IF(B231=0,IF(AND(MOD(B$2,4)=0,MOD($A31,2)=0),"·",""),""))))</f>
        <v/>
      </c>
      <c r="C31" s="1">
        <f>IF($A31=0,INDEX(CHROME_CHAR,1,C$2+1),IF($A31=39,INDEX(CHROME_CHAR,2,C$2+1),IF(AND(C231&gt;=1,C231&lt;=6),INDEX(ATLAS_CHAR,(C231-1)*26+$A31-INDEX(WIN_Y,C231)+1,C$2-INDEX(WIN_X,C231)+1),IF(C231=0,IF(AND(MOD(C$2,4)=0,MOD($A31,2)=0),"·",""),""))))</f>
        <v/>
      </c>
      <c r="D31" s="1">
        <f>IF($A31=0,INDEX(CHROME_CHAR,1,D$2+1),IF($A31=39,INDEX(CHROME_CHAR,2,D$2+1),IF(AND(D231&gt;=1,D231&lt;=6),INDEX(ATLAS_CHAR,(D231-1)*26+$A31-INDEX(WIN_Y,D231)+1,D$2-INDEX(WIN_X,D231)+1),IF(D231=0,IF(AND(MOD(D$2,4)=0,MOD($A31,2)=0),"·",""),""))))</f>
        <v/>
      </c>
      <c r="E31" s="1">
        <f>IF($A31=0,INDEX(CHROME_CHAR,1,E$2+1),IF($A31=39,INDEX(CHROME_CHAR,2,E$2+1),IF(AND(E231&gt;=1,E231&lt;=6),INDEX(ATLAS_CHAR,(E231-1)*26+$A31-INDEX(WIN_Y,E231)+1,E$2-INDEX(WIN_X,E231)+1),IF(E231=0,IF(AND(MOD(E$2,4)=0,MOD($A31,2)=0),"·",""),""))))</f>
        <v/>
      </c>
      <c r="F31" s="1">
        <f>IF($A31=0,INDEX(CHROME_CHAR,1,F$2+1),IF($A31=39,INDEX(CHROME_CHAR,2,F$2+1),IF(AND(F231&gt;=1,F231&lt;=6),INDEX(ATLAS_CHAR,(F231-1)*26+$A31-INDEX(WIN_Y,F231)+1,F$2-INDEX(WIN_X,F231)+1),IF(F231=0,IF(AND(MOD(F$2,4)=0,MOD($A31,2)=0),"·",""),""))))</f>
        <v/>
      </c>
      <c r="G31" s="1">
        <f>IF($A31=0,INDEX(CHROME_CHAR,1,G$2+1),IF($A31=39,INDEX(CHROME_CHAR,2,G$2+1),IF(AND(G231&gt;=1,G231&lt;=6),INDEX(ATLAS_CHAR,(G231-1)*26+$A31-INDEX(WIN_Y,G231)+1,G$2-INDEX(WIN_X,G231)+1),IF(G231=0,IF(AND(MOD(G$2,4)=0,MOD($A31,2)=0),"·",""),""))))</f>
        <v/>
      </c>
      <c r="H31" s="1">
        <f>IF($A31=0,INDEX(CHROME_CHAR,1,H$2+1),IF($A31=39,INDEX(CHROME_CHAR,2,H$2+1),IF(AND(H231&gt;=1,H231&lt;=6),INDEX(ATLAS_CHAR,(H231-1)*26+$A31-INDEX(WIN_Y,H231)+1,H$2-INDEX(WIN_X,H231)+1),IF(H231=0,IF(AND(MOD(H$2,4)=0,MOD($A31,2)=0),"·",""),""))))</f>
        <v/>
      </c>
      <c r="I31" s="1">
        <f>IF($A31=0,INDEX(CHROME_CHAR,1,I$2+1),IF($A31=39,INDEX(CHROME_CHAR,2,I$2+1),IF(AND(I231&gt;=1,I231&lt;=6),INDEX(ATLAS_CHAR,(I231-1)*26+$A31-INDEX(WIN_Y,I231)+1,I$2-INDEX(WIN_X,I231)+1),IF(I231=0,IF(AND(MOD(I$2,4)=0,MOD($A31,2)=0),"·",""),""))))</f>
        <v/>
      </c>
      <c r="J31" s="1">
        <f>IF($A31=0,INDEX(CHROME_CHAR,1,J$2+1),IF($A31=39,INDEX(CHROME_CHAR,2,J$2+1),IF(AND(J231&gt;=1,J231&lt;=6),INDEX(ATLAS_CHAR,(J231-1)*26+$A31-INDEX(WIN_Y,J231)+1,J$2-INDEX(WIN_X,J231)+1),IF(J231=0,IF(AND(MOD(J$2,4)=0,MOD($A31,2)=0),"·",""),""))))</f>
        <v/>
      </c>
      <c r="K31" s="1">
        <f>IF($A31=0,INDEX(CHROME_CHAR,1,K$2+1),IF($A31=39,INDEX(CHROME_CHAR,2,K$2+1),IF(AND(K231&gt;=1,K231&lt;=6),INDEX(ATLAS_CHAR,(K231-1)*26+$A31-INDEX(WIN_Y,K231)+1,K$2-INDEX(WIN_X,K231)+1),IF(K231=0,IF(AND(MOD(K$2,4)=0,MOD($A31,2)=0),"·",""),""))))</f>
        <v/>
      </c>
      <c r="L31" s="1">
        <f>IF($A31=0,INDEX(CHROME_CHAR,1,L$2+1),IF($A31=39,INDEX(CHROME_CHAR,2,L$2+1),IF(AND(L231&gt;=1,L231&lt;=6),INDEX(ATLAS_CHAR,(L231-1)*26+$A31-INDEX(WIN_Y,L231)+1,L$2-INDEX(WIN_X,L231)+1),IF(L231=0,IF(AND(MOD(L$2,4)=0,MOD($A31,2)=0),"·",""),""))))</f>
        <v/>
      </c>
      <c r="M31" s="1">
        <f>IF($A31=0,INDEX(CHROME_CHAR,1,M$2+1),IF($A31=39,INDEX(CHROME_CHAR,2,M$2+1),IF(AND(M231&gt;=1,M231&lt;=6),INDEX(ATLAS_CHAR,(M231-1)*26+$A31-INDEX(WIN_Y,M231)+1,M$2-INDEX(WIN_X,M231)+1),IF(M231=0,IF(AND(MOD(M$2,4)=0,MOD($A31,2)=0),"·",""),""))))</f>
        <v/>
      </c>
      <c r="N31" s="1">
        <f>IF($A31=0,INDEX(CHROME_CHAR,1,N$2+1),IF($A31=39,INDEX(CHROME_CHAR,2,N$2+1),IF(AND(N231&gt;=1,N231&lt;=6),INDEX(ATLAS_CHAR,(N231-1)*26+$A31-INDEX(WIN_Y,N231)+1,N$2-INDEX(WIN_X,N231)+1),IF(N231=0,IF(AND(MOD(N$2,4)=0,MOD($A31,2)=0),"·",""),""))))</f>
        <v/>
      </c>
      <c r="O31" s="1">
        <f>IF($A31=0,INDEX(CHROME_CHAR,1,O$2+1),IF($A31=39,INDEX(CHROME_CHAR,2,O$2+1),IF(AND(O231&gt;=1,O231&lt;=6),INDEX(ATLAS_CHAR,(O231-1)*26+$A31-INDEX(WIN_Y,O231)+1,O$2-INDEX(WIN_X,O231)+1),IF(O231=0,IF(AND(MOD(O$2,4)=0,MOD($A31,2)=0),"·",""),""))))</f>
        <v/>
      </c>
      <c r="P31" s="1">
        <f>IF($A31=0,INDEX(CHROME_CHAR,1,P$2+1),IF($A31=39,INDEX(CHROME_CHAR,2,P$2+1),IF(AND(P231&gt;=1,P231&lt;=6),INDEX(ATLAS_CHAR,(P231-1)*26+$A31-INDEX(WIN_Y,P231)+1,P$2-INDEX(WIN_X,P231)+1),IF(P231=0,IF(AND(MOD(P$2,4)=0,MOD($A31,2)=0),"·",""),""))))</f>
        <v/>
      </c>
      <c r="Q31" s="1">
        <f>IF($A31=0,INDEX(CHROME_CHAR,1,Q$2+1),IF($A31=39,INDEX(CHROME_CHAR,2,Q$2+1),IF(AND(Q231&gt;=1,Q231&lt;=6),INDEX(ATLAS_CHAR,(Q231-1)*26+$A31-INDEX(WIN_Y,Q231)+1,Q$2-INDEX(WIN_X,Q231)+1),IF(Q231=0,IF(AND(MOD(Q$2,4)=0,MOD($A31,2)=0),"·",""),""))))</f>
        <v/>
      </c>
      <c r="R31" s="1">
        <f>IF($A31=0,INDEX(CHROME_CHAR,1,R$2+1),IF($A31=39,INDEX(CHROME_CHAR,2,R$2+1),IF(AND(R231&gt;=1,R231&lt;=6),INDEX(ATLAS_CHAR,(R231-1)*26+$A31-INDEX(WIN_Y,R231)+1,R$2-INDEX(WIN_X,R231)+1),IF(R231=0,IF(AND(MOD(R$2,4)=0,MOD($A31,2)=0),"·",""),""))))</f>
        <v/>
      </c>
      <c r="S31" s="1">
        <f>IF($A31=0,INDEX(CHROME_CHAR,1,S$2+1),IF($A31=39,INDEX(CHROME_CHAR,2,S$2+1),IF(AND(S231&gt;=1,S231&lt;=6),INDEX(ATLAS_CHAR,(S231-1)*26+$A31-INDEX(WIN_Y,S231)+1,S$2-INDEX(WIN_X,S231)+1),IF(S231=0,IF(AND(MOD(S$2,4)=0,MOD($A31,2)=0),"·",""),""))))</f>
        <v/>
      </c>
      <c r="T31" s="1">
        <f>IF($A31=0,INDEX(CHROME_CHAR,1,T$2+1),IF($A31=39,INDEX(CHROME_CHAR,2,T$2+1),IF(AND(T231&gt;=1,T231&lt;=6),INDEX(ATLAS_CHAR,(T231-1)*26+$A31-INDEX(WIN_Y,T231)+1,T$2-INDEX(WIN_X,T231)+1),IF(T231=0,IF(AND(MOD(T$2,4)=0,MOD($A31,2)=0),"·",""),""))))</f>
        <v/>
      </c>
      <c r="U31" s="1">
        <f>IF($A31=0,INDEX(CHROME_CHAR,1,U$2+1),IF($A31=39,INDEX(CHROME_CHAR,2,U$2+1),IF(AND(U231&gt;=1,U231&lt;=6),INDEX(ATLAS_CHAR,(U231-1)*26+$A31-INDEX(WIN_Y,U231)+1,U$2-INDEX(WIN_X,U231)+1),IF(U231=0,IF(AND(MOD(U$2,4)=0,MOD($A31,2)=0),"·",""),""))))</f>
        <v/>
      </c>
      <c r="V31" s="1">
        <f>IF($A31=0,INDEX(CHROME_CHAR,1,V$2+1),IF($A31=39,INDEX(CHROME_CHAR,2,V$2+1),IF(AND(V231&gt;=1,V231&lt;=6),INDEX(ATLAS_CHAR,(V231-1)*26+$A31-INDEX(WIN_Y,V231)+1,V$2-INDEX(WIN_X,V231)+1),IF(V231=0,IF(AND(MOD(V$2,4)=0,MOD($A31,2)=0),"·",""),""))))</f>
        <v/>
      </c>
      <c r="W31" s="1">
        <f>IF($A31=0,INDEX(CHROME_CHAR,1,W$2+1),IF($A31=39,INDEX(CHROME_CHAR,2,W$2+1),IF(AND(W231&gt;=1,W231&lt;=6),INDEX(ATLAS_CHAR,(W231-1)*26+$A31-INDEX(WIN_Y,W231)+1,W$2-INDEX(WIN_X,W231)+1),IF(W231=0,IF(AND(MOD(W$2,4)=0,MOD($A31,2)=0),"·",""),""))))</f>
        <v/>
      </c>
      <c r="X31" s="1">
        <f>IF($A31=0,INDEX(CHROME_CHAR,1,X$2+1),IF($A31=39,INDEX(CHROME_CHAR,2,X$2+1),IF(AND(X231&gt;=1,X231&lt;=6),INDEX(ATLAS_CHAR,(X231-1)*26+$A31-INDEX(WIN_Y,X231)+1,X$2-INDEX(WIN_X,X231)+1),IF(X231=0,IF(AND(MOD(X$2,4)=0,MOD($A31,2)=0),"·",""),""))))</f>
        <v/>
      </c>
      <c r="Y31" s="1">
        <f>IF($A31=0,INDEX(CHROME_CHAR,1,Y$2+1),IF($A31=39,INDEX(CHROME_CHAR,2,Y$2+1),IF(AND(Y231&gt;=1,Y231&lt;=6),INDEX(ATLAS_CHAR,(Y231-1)*26+$A31-INDEX(WIN_Y,Y231)+1,Y$2-INDEX(WIN_X,Y231)+1),IF(Y231=0,IF(AND(MOD(Y$2,4)=0,MOD($A31,2)=0),"·",""),""))))</f>
        <v/>
      </c>
      <c r="Z31" s="1">
        <f>IF($A31=0,INDEX(CHROME_CHAR,1,Z$2+1),IF($A31=39,INDEX(CHROME_CHAR,2,Z$2+1),IF(AND(Z231&gt;=1,Z231&lt;=6),INDEX(ATLAS_CHAR,(Z231-1)*26+$A31-INDEX(WIN_Y,Z231)+1,Z$2-INDEX(WIN_X,Z231)+1),IF(Z231=0,IF(AND(MOD(Z$2,4)=0,MOD($A31,2)=0),"·",""),""))))</f>
        <v/>
      </c>
      <c r="AA31" s="1">
        <f>IF($A31=0,INDEX(CHROME_CHAR,1,AA$2+1),IF($A31=39,INDEX(CHROME_CHAR,2,AA$2+1),IF(AND(AA231&gt;=1,AA231&lt;=6),INDEX(ATLAS_CHAR,(AA231-1)*26+$A31-INDEX(WIN_Y,AA231)+1,AA$2-INDEX(WIN_X,AA231)+1),IF(AA231=0,IF(AND(MOD(AA$2,4)=0,MOD($A31,2)=0),"·",""),""))))</f>
        <v/>
      </c>
      <c r="AB31" s="1">
        <f>IF($A31=0,INDEX(CHROME_CHAR,1,AB$2+1),IF($A31=39,INDEX(CHROME_CHAR,2,AB$2+1),IF(AND(AB231&gt;=1,AB231&lt;=6),INDEX(ATLAS_CHAR,(AB231-1)*26+$A31-INDEX(WIN_Y,AB231)+1,AB$2-INDEX(WIN_X,AB231)+1),IF(AB231=0,IF(AND(MOD(AB$2,4)=0,MOD($A31,2)=0),"·",""),""))))</f>
        <v/>
      </c>
      <c r="AC31" s="1">
        <f>IF($A31=0,INDEX(CHROME_CHAR,1,AC$2+1),IF($A31=39,INDEX(CHROME_CHAR,2,AC$2+1),IF(AND(AC231&gt;=1,AC231&lt;=6),INDEX(ATLAS_CHAR,(AC231-1)*26+$A31-INDEX(WIN_Y,AC231)+1,AC$2-INDEX(WIN_X,AC231)+1),IF(AC231=0,IF(AND(MOD(AC$2,4)=0,MOD($A31,2)=0),"·",""),""))))</f>
        <v/>
      </c>
      <c r="AD31" s="1">
        <f>IF($A31=0,INDEX(CHROME_CHAR,1,AD$2+1),IF($A31=39,INDEX(CHROME_CHAR,2,AD$2+1),IF(AND(AD231&gt;=1,AD231&lt;=6),INDEX(ATLAS_CHAR,(AD231-1)*26+$A31-INDEX(WIN_Y,AD231)+1,AD$2-INDEX(WIN_X,AD231)+1),IF(AD231=0,IF(AND(MOD(AD$2,4)=0,MOD($A31,2)=0),"·",""),""))))</f>
        <v/>
      </c>
      <c r="AE31" s="1">
        <f>IF($A31=0,INDEX(CHROME_CHAR,1,AE$2+1),IF($A31=39,INDEX(CHROME_CHAR,2,AE$2+1),IF(AND(AE231&gt;=1,AE231&lt;=6),INDEX(ATLAS_CHAR,(AE231-1)*26+$A31-INDEX(WIN_Y,AE231)+1,AE$2-INDEX(WIN_X,AE231)+1),IF(AE231=0,IF(AND(MOD(AE$2,4)=0,MOD($A31,2)=0),"·",""),""))))</f>
        <v/>
      </c>
      <c r="AF31" s="1">
        <f>IF($A31=0,INDEX(CHROME_CHAR,1,AF$2+1),IF($A31=39,INDEX(CHROME_CHAR,2,AF$2+1),IF(AND(AF231&gt;=1,AF231&lt;=6),INDEX(ATLAS_CHAR,(AF231-1)*26+$A31-INDEX(WIN_Y,AF231)+1,AF$2-INDEX(WIN_X,AF231)+1),IF(AF231=0,IF(AND(MOD(AF$2,4)=0,MOD($A31,2)=0),"·",""),""))))</f>
        <v/>
      </c>
      <c r="AG31" s="1">
        <f>IF($A31=0,INDEX(CHROME_CHAR,1,AG$2+1),IF($A31=39,INDEX(CHROME_CHAR,2,AG$2+1),IF(AND(AG231&gt;=1,AG231&lt;=6),INDEX(ATLAS_CHAR,(AG231-1)*26+$A31-INDEX(WIN_Y,AG231)+1,AG$2-INDEX(WIN_X,AG231)+1),IF(AG231=0,IF(AND(MOD(AG$2,4)=0,MOD($A31,2)=0),"·",""),""))))</f>
        <v/>
      </c>
      <c r="AH31" s="1">
        <f>IF($A31=0,INDEX(CHROME_CHAR,1,AH$2+1),IF($A31=39,INDEX(CHROME_CHAR,2,AH$2+1),IF(AND(AH231&gt;=1,AH231&lt;=6),INDEX(ATLAS_CHAR,(AH231-1)*26+$A31-INDEX(WIN_Y,AH231)+1,AH$2-INDEX(WIN_X,AH231)+1),IF(AH231=0,IF(AND(MOD(AH$2,4)=0,MOD($A31,2)=0),"·",""),""))))</f>
        <v/>
      </c>
      <c r="AI31" s="1">
        <f>IF($A31=0,INDEX(CHROME_CHAR,1,AI$2+1),IF($A31=39,INDEX(CHROME_CHAR,2,AI$2+1),IF(AND(AI231&gt;=1,AI231&lt;=6),INDEX(ATLAS_CHAR,(AI231-1)*26+$A31-INDEX(WIN_Y,AI231)+1,AI$2-INDEX(WIN_X,AI231)+1),IF(AI231=0,IF(AND(MOD(AI$2,4)=0,MOD($A31,2)=0),"·",""),""))))</f>
        <v/>
      </c>
      <c r="AJ31" s="1">
        <f>IF($A31=0,INDEX(CHROME_CHAR,1,AJ$2+1),IF($A31=39,INDEX(CHROME_CHAR,2,AJ$2+1),IF(AND(AJ231&gt;=1,AJ231&lt;=6),INDEX(ATLAS_CHAR,(AJ231-1)*26+$A31-INDEX(WIN_Y,AJ231)+1,AJ$2-INDEX(WIN_X,AJ231)+1),IF(AJ231=0,IF(AND(MOD(AJ$2,4)=0,MOD($A31,2)=0),"·",""),""))))</f>
        <v/>
      </c>
      <c r="AK31" s="1">
        <f>IF($A31=0,INDEX(CHROME_CHAR,1,AK$2+1),IF($A31=39,INDEX(CHROME_CHAR,2,AK$2+1),IF(AND(AK231&gt;=1,AK231&lt;=6),INDEX(ATLAS_CHAR,(AK231-1)*26+$A31-INDEX(WIN_Y,AK231)+1,AK$2-INDEX(WIN_X,AK231)+1),IF(AK231=0,IF(AND(MOD(AK$2,4)=0,MOD($A31,2)=0),"·",""),""))))</f>
        <v/>
      </c>
      <c r="AL31" s="1">
        <f>IF($A31=0,INDEX(CHROME_CHAR,1,AL$2+1),IF($A31=39,INDEX(CHROME_CHAR,2,AL$2+1),IF(AND(AL231&gt;=1,AL231&lt;=6),INDEX(ATLAS_CHAR,(AL231-1)*26+$A31-INDEX(WIN_Y,AL231)+1,AL$2-INDEX(WIN_X,AL231)+1),IF(AL231=0,IF(AND(MOD(AL$2,4)=0,MOD($A31,2)=0),"·",""),""))))</f>
        <v/>
      </c>
      <c r="AM31" s="1">
        <f>IF($A31=0,INDEX(CHROME_CHAR,1,AM$2+1),IF($A31=39,INDEX(CHROME_CHAR,2,AM$2+1),IF(AND(AM231&gt;=1,AM231&lt;=6),INDEX(ATLAS_CHAR,(AM231-1)*26+$A31-INDEX(WIN_Y,AM231)+1,AM$2-INDEX(WIN_X,AM231)+1),IF(AM231=0,IF(AND(MOD(AM$2,4)=0,MOD($A31,2)=0),"·",""),""))))</f>
        <v/>
      </c>
      <c r="AN31" s="1">
        <f>IF($A31=0,INDEX(CHROME_CHAR,1,AN$2+1),IF($A31=39,INDEX(CHROME_CHAR,2,AN$2+1),IF(AND(AN231&gt;=1,AN231&lt;=6),INDEX(ATLAS_CHAR,(AN231-1)*26+$A31-INDEX(WIN_Y,AN231)+1,AN$2-INDEX(WIN_X,AN231)+1),IF(AN231=0,IF(AND(MOD(AN$2,4)=0,MOD($A31,2)=0),"·",""),""))))</f>
        <v/>
      </c>
      <c r="AO31" s="1">
        <f>IF($A31=0,INDEX(CHROME_CHAR,1,AO$2+1),IF($A31=39,INDEX(CHROME_CHAR,2,AO$2+1),IF(AND(AO231&gt;=1,AO231&lt;=6),INDEX(ATLAS_CHAR,(AO231-1)*26+$A31-INDEX(WIN_Y,AO231)+1,AO$2-INDEX(WIN_X,AO231)+1),IF(AO231=0,IF(AND(MOD(AO$2,4)=0,MOD($A31,2)=0),"·",""),""))))</f>
        <v/>
      </c>
      <c r="AP31" s="1">
        <f>IF($A31=0,INDEX(CHROME_CHAR,1,AP$2+1),IF($A31=39,INDEX(CHROME_CHAR,2,AP$2+1),IF(AND(AP231&gt;=1,AP231&lt;=6),INDEX(ATLAS_CHAR,(AP231-1)*26+$A31-INDEX(WIN_Y,AP231)+1,AP$2-INDEX(WIN_X,AP231)+1),IF(AP231=0,IF(AND(MOD(AP$2,4)=0,MOD($A31,2)=0),"·",""),""))))</f>
        <v/>
      </c>
      <c r="AQ31" s="1">
        <f>IF($A31=0,INDEX(CHROME_CHAR,1,AQ$2+1),IF($A31=39,INDEX(CHROME_CHAR,2,AQ$2+1),IF(AND(AQ231&gt;=1,AQ231&lt;=6),INDEX(ATLAS_CHAR,(AQ231-1)*26+$A31-INDEX(WIN_Y,AQ231)+1,AQ$2-INDEX(WIN_X,AQ231)+1),IF(AQ231=0,IF(AND(MOD(AQ$2,4)=0,MOD($A31,2)=0),"·",""),""))))</f>
        <v/>
      </c>
      <c r="AR31" s="1">
        <f>IF($A31=0,INDEX(CHROME_CHAR,1,AR$2+1),IF($A31=39,INDEX(CHROME_CHAR,2,AR$2+1),IF(AND(AR231&gt;=1,AR231&lt;=6),INDEX(ATLAS_CHAR,(AR231-1)*26+$A31-INDEX(WIN_Y,AR231)+1,AR$2-INDEX(WIN_X,AR231)+1),IF(AR231=0,IF(AND(MOD(AR$2,4)=0,MOD($A31,2)=0),"·",""),""))))</f>
        <v/>
      </c>
      <c r="AS31" s="1">
        <f>IF($A31=0,INDEX(CHROME_CHAR,1,AS$2+1),IF($A31=39,INDEX(CHROME_CHAR,2,AS$2+1),IF(AND(AS231&gt;=1,AS231&lt;=6),INDEX(ATLAS_CHAR,(AS231-1)*26+$A31-INDEX(WIN_Y,AS231)+1,AS$2-INDEX(WIN_X,AS231)+1),IF(AS231=0,IF(AND(MOD(AS$2,4)=0,MOD($A31,2)=0),"·",""),""))))</f>
        <v/>
      </c>
      <c r="AT31" s="1">
        <f>IF($A31=0,INDEX(CHROME_CHAR,1,AT$2+1),IF($A31=39,INDEX(CHROME_CHAR,2,AT$2+1),IF(AND(AT231&gt;=1,AT231&lt;=6),INDEX(ATLAS_CHAR,(AT231-1)*26+$A31-INDEX(WIN_Y,AT231)+1,AT$2-INDEX(WIN_X,AT231)+1),IF(AT231=0,IF(AND(MOD(AT$2,4)=0,MOD($A31,2)=0),"·",""),""))))</f>
        <v/>
      </c>
      <c r="AU31" s="1">
        <f>IF($A31=0,INDEX(CHROME_CHAR,1,AU$2+1),IF($A31=39,INDEX(CHROME_CHAR,2,AU$2+1),IF(AND(AU231&gt;=1,AU231&lt;=6),INDEX(ATLAS_CHAR,(AU231-1)*26+$A31-INDEX(WIN_Y,AU231)+1,AU$2-INDEX(WIN_X,AU231)+1),IF(AU231=0,IF(AND(MOD(AU$2,4)=0,MOD($A31,2)=0),"·",""),""))))</f>
        <v/>
      </c>
      <c r="AV31" s="1">
        <f>IF($A31=0,INDEX(CHROME_CHAR,1,AV$2+1),IF($A31=39,INDEX(CHROME_CHAR,2,AV$2+1),IF(AND(AV231&gt;=1,AV231&lt;=6),INDEX(ATLAS_CHAR,(AV231-1)*26+$A31-INDEX(WIN_Y,AV231)+1,AV$2-INDEX(WIN_X,AV231)+1),IF(AV231=0,IF(AND(MOD(AV$2,4)=0,MOD($A31,2)=0),"·",""),""))))</f>
        <v/>
      </c>
      <c r="AW31" s="1">
        <f>IF($A31=0,INDEX(CHROME_CHAR,1,AW$2+1),IF($A31=39,INDEX(CHROME_CHAR,2,AW$2+1),IF(AND(AW231&gt;=1,AW231&lt;=6),INDEX(ATLAS_CHAR,(AW231-1)*26+$A31-INDEX(WIN_Y,AW231)+1,AW$2-INDEX(WIN_X,AW231)+1),IF(AW231=0,IF(AND(MOD(AW$2,4)=0,MOD($A31,2)=0),"·",""),""))))</f>
        <v/>
      </c>
      <c r="AX31" s="1">
        <f>IF($A31=0,INDEX(CHROME_CHAR,1,AX$2+1),IF($A31=39,INDEX(CHROME_CHAR,2,AX$2+1),IF(AND(AX231&gt;=1,AX231&lt;=6),INDEX(ATLAS_CHAR,(AX231-1)*26+$A31-INDEX(WIN_Y,AX231)+1,AX$2-INDEX(WIN_X,AX231)+1),IF(AX231=0,IF(AND(MOD(AX$2,4)=0,MOD($A31,2)=0),"·",""),""))))</f>
        <v/>
      </c>
      <c r="AY31" s="1">
        <f>IF($A31=0,INDEX(CHROME_CHAR,1,AY$2+1),IF($A31=39,INDEX(CHROME_CHAR,2,AY$2+1),IF(AND(AY231&gt;=1,AY231&lt;=6),INDEX(ATLAS_CHAR,(AY231-1)*26+$A31-INDEX(WIN_Y,AY231)+1,AY$2-INDEX(WIN_X,AY231)+1),IF(AY231=0,IF(AND(MOD(AY$2,4)=0,MOD($A31,2)=0),"·",""),""))))</f>
        <v/>
      </c>
      <c r="AZ31" s="1">
        <f>IF($A31=0,INDEX(CHROME_CHAR,1,AZ$2+1),IF($A31=39,INDEX(CHROME_CHAR,2,AZ$2+1),IF(AND(AZ231&gt;=1,AZ231&lt;=6),INDEX(ATLAS_CHAR,(AZ231-1)*26+$A31-INDEX(WIN_Y,AZ231)+1,AZ$2-INDEX(WIN_X,AZ231)+1),IF(AZ231=0,IF(AND(MOD(AZ$2,4)=0,MOD($A31,2)=0),"·",""),""))))</f>
        <v/>
      </c>
      <c r="BA31" s="1">
        <f>IF($A31=0,INDEX(CHROME_CHAR,1,BA$2+1),IF($A31=39,INDEX(CHROME_CHAR,2,BA$2+1),IF(AND(BA231&gt;=1,BA231&lt;=6),INDEX(ATLAS_CHAR,(BA231-1)*26+$A31-INDEX(WIN_Y,BA231)+1,BA$2-INDEX(WIN_X,BA231)+1),IF(BA231=0,IF(AND(MOD(BA$2,4)=0,MOD($A31,2)=0),"·",""),""))))</f>
        <v/>
      </c>
      <c r="BB31" s="1">
        <f>IF($A31=0,INDEX(CHROME_CHAR,1,BB$2+1),IF($A31=39,INDEX(CHROME_CHAR,2,BB$2+1),IF(AND(BB231&gt;=1,BB231&lt;=6),INDEX(ATLAS_CHAR,(BB231-1)*26+$A31-INDEX(WIN_Y,BB231)+1,BB$2-INDEX(WIN_X,BB231)+1),IF(BB231=0,IF(AND(MOD(BB$2,4)=0,MOD($A31,2)=0),"·",""),""))))</f>
        <v/>
      </c>
      <c r="BC31" s="1">
        <f>IF($A31=0,INDEX(CHROME_CHAR,1,BC$2+1),IF($A31=39,INDEX(CHROME_CHAR,2,BC$2+1),IF(AND(BC231&gt;=1,BC231&lt;=6),INDEX(ATLAS_CHAR,(BC231-1)*26+$A31-INDEX(WIN_Y,BC231)+1,BC$2-INDEX(WIN_X,BC231)+1),IF(BC231=0,IF(AND(MOD(BC$2,4)=0,MOD($A31,2)=0),"·",""),""))))</f>
        <v/>
      </c>
      <c r="BD31" s="1">
        <f>IF($A31=0,INDEX(CHROME_CHAR,1,BD$2+1),IF($A31=39,INDEX(CHROME_CHAR,2,BD$2+1),IF(AND(BD231&gt;=1,BD231&lt;=6),INDEX(ATLAS_CHAR,(BD231-1)*26+$A31-INDEX(WIN_Y,BD231)+1,BD$2-INDEX(WIN_X,BD231)+1),IF(BD231=0,IF(AND(MOD(BD$2,4)=0,MOD($A31,2)=0),"·",""),""))))</f>
        <v/>
      </c>
      <c r="BE31" s="1">
        <f>IF($A31=0,INDEX(CHROME_CHAR,1,BE$2+1),IF($A31=39,INDEX(CHROME_CHAR,2,BE$2+1),IF(AND(BE231&gt;=1,BE231&lt;=6),INDEX(ATLAS_CHAR,(BE231-1)*26+$A31-INDEX(WIN_Y,BE231)+1,BE$2-INDEX(WIN_X,BE231)+1),IF(BE231=0,IF(AND(MOD(BE$2,4)=0,MOD($A31,2)=0),"·",""),""))))</f>
        <v/>
      </c>
      <c r="BF31" s="1">
        <f>IF($A31=0,INDEX(CHROME_CHAR,1,BF$2+1),IF($A31=39,INDEX(CHROME_CHAR,2,BF$2+1),IF(AND(BF231&gt;=1,BF231&lt;=6),INDEX(ATLAS_CHAR,(BF231-1)*26+$A31-INDEX(WIN_Y,BF231)+1,BF$2-INDEX(WIN_X,BF231)+1),IF(BF231=0,IF(AND(MOD(BF$2,4)=0,MOD($A31,2)=0),"·",""),""))))</f>
        <v/>
      </c>
      <c r="BG31" s="1">
        <f>IF($A31=0,INDEX(CHROME_CHAR,1,BG$2+1),IF($A31=39,INDEX(CHROME_CHAR,2,BG$2+1),IF(AND(BG231&gt;=1,BG231&lt;=6),INDEX(ATLAS_CHAR,(BG231-1)*26+$A31-INDEX(WIN_Y,BG231)+1,BG$2-INDEX(WIN_X,BG231)+1),IF(BG231=0,IF(AND(MOD(BG$2,4)=0,MOD($A31,2)=0),"·",""),""))))</f>
        <v/>
      </c>
      <c r="BH31" s="1">
        <f>IF($A31=0,INDEX(CHROME_CHAR,1,BH$2+1),IF($A31=39,INDEX(CHROME_CHAR,2,BH$2+1),IF(AND(BH231&gt;=1,BH231&lt;=6),INDEX(ATLAS_CHAR,(BH231-1)*26+$A31-INDEX(WIN_Y,BH231)+1,BH$2-INDEX(WIN_X,BH231)+1),IF(BH231=0,IF(AND(MOD(BH$2,4)=0,MOD($A31,2)=0),"·",""),""))))</f>
        <v/>
      </c>
      <c r="BI31" s="1">
        <f>IF($A31=0,INDEX(CHROME_CHAR,1,BI$2+1),IF($A31=39,INDEX(CHROME_CHAR,2,BI$2+1),IF(AND(BI231&gt;=1,BI231&lt;=6),INDEX(ATLAS_CHAR,(BI231-1)*26+$A31-INDEX(WIN_Y,BI231)+1,BI$2-INDEX(WIN_X,BI231)+1),IF(BI231=0,IF(AND(MOD(BI$2,4)=0,MOD($A31,2)=0),"·",""),""))))</f>
        <v/>
      </c>
      <c r="BJ31" s="1">
        <f>IF($A31=0,INDEX(CHROME_CHAR,1,BJ$2+1),IF($A31=39,INDEX(CHROME_CHAR,2,BJ$2+1),IF(AND(BJ231&gt;=1,BJ231&lt;=6),INDEX(ATLAS_CHAR,(BJ231-1)*26+$A31-INDEX(WIN_Y,BJ231)+1,BJ$2-INDEX(WIN_X,BJ231)+1),IF(BJ231=0,IF(AND(MOD(BJ$2,4)=0,MOD($A31,2)=0),"·",""),""))))</f>
        <v/>
      </c>
      <c r="BK31" s="1">
        <f>IF($A31=0,INDEX(CHROME_CHAR,1,BK$2+1),IF($A31=39,INDEX(CHROME_CHAR,2,BK$2+1),IF(AND(BK231&gt;=1,BK231&lt;=6),INDEX(ATLAS_CHAR,(BK231-1)*26+$A31-INDEX(WIN_Y,BK231)+1,BK$2-INDEX(WIN_X,BK231)+1),IF(BK231=0,IF(AND(MOD(BK$2,4)=0,MOD($A31,2)=0),"·",""),""))))</f>
        <v/>
      </c>
      <c r="BL31" s="1">
        <f>IF($A31=0,INDEX(CHROME_CHAR,1,BL$2+1),IF($A31=39,INDEX(CHROME_CHAR,2,BL$2+1),IF(AND(BL231&gt;=1,BL231&lt;=6),INDEX(ATLAS_CHAR,(BL231-1)*26+$A31-INDEX(WIN_Y,BL231)+1,BL$2-INDEX(WIN_X,BL231)+1),IF(BL231=0,IF(AND(MOD(BL$2,4)=0,MOD($A31,2)=0),"·",""),""))))</f>
        <v/>
      </c>
      <c r="BM31" s="1">
        <f>IF($A31=0,INDEX(CHROME_CHAR,1,BM$2+1),IF($A31=39,INDEX(CHROME_CHAR,2,BM$2+1),IF(AND(BM231&gt;=1,BM231&lt;=6),INDEX(ATLAS_CHAR,(BM231-1)*26+$A31-INDEX(WIN_Y,BM231)+1,BM$2-INDEX(WIN_X,BM231)+1),IF(BM231=0,IF(AND(MOD(BM$2,4)=0,MOD($A31,2)=0),"·",""),""))))</f>
        <v/>
      </c>
      <c r="BN31" s="1">
        <f>IF($A31=0,INDEX(CHROME_CHAR,1,BN$2+1),IF($A31=39,INDEX(CHROME_CHAR,2,BN$2+1),IF(AND(BN231&gt;=1,BN231&lt;=6),INDEX(ATLAS_CHAR,(BN231-1)*26+$A31-INDEX(WIN_Y,BN231)+1,BN$2-INDEX(WIN_X,BN231)+1),IF(BN231=0,IF(AND(MOD(BN$2,4)=0,MOD($A31,2)=0),"·",""),""))))</f>
        <v/>
      </c>
      <c r="BO31" s="1">
        <f>IF($A31=0,INDEX(CHROME_CHAR,1,BO$2+1),IF($A31=39,INDEX(CHROME_CHAR,2,BO$2+1),IF(AND(BO231&gt;=1,BO231&lt;=6),INDEX(ATLAS_CHAR,(BO231-1)*26+$A31-INDEX(WIN_Y,BO231)+1,BO$2-INDEX(WIN_X,BO231)+1),IF(BO231=0,IF(AND(MOD(BO$2,4)=0,MOD($A31,2)=0),"·",""),""))))</f>
        <v/>
      </c>
      <c r="BP31" s="1">
        <f>IF($A31=0,INDEX(CHROME_CHAR,1,BP$2+1),IF($A31=39,INDEX(CHROME_CHAR,2,BP$2+1),IF(AND(BP231&gt;=1,BP231&lt;=6),INDEX(ATLAS_CHAR,(BP231-1)*26+$A31-INDEX(WIN_Y,BP231)+1,BP$2-INDEX(WIN_X,BP231)+1),IF(BP231=0,IF(AND(MOD(BP$2,4)=0,MOD($A31,2)=0),"·",""),""))))</f>
        <v/>
      </c>
      <c r="BQ31" s="1">
        <f>IF($A31=0,INDEX(CHROME_CHAR,1,BQ$2+1),IF($A31=39,INDEX(CHROME_CHAR,2,BQ$2+1),IF(AND(BQ231&gt;=1,BQ231&lt;=6),INDEX(ATLAS_CHAR,(BQ231-1)*26+$A31-INDEX(WIN_Y,BQ231)+1,BQ$2-INDEX(WIN_X,BQ231)+1),IF(BQ231=0,IF(AND(MOD(BQ$2,4)=0,MOD($A31,2)=0),"·",""),""))))</f>
        <v/>
      </c>
      <c r="BR31" s="1">
        <f>IF($A31=0,INDEX(CHROME_CHAR,1,BR$2+1),IF($A31=39,INDEX(CHROME_CHAR,2,BR$2+1),IF(AND(BR231&gt;=1,BR231&lt;=6),INDEX(ATLAS_CHAR,(BR231-1)*26+$A31-INDEX(WIN_Y,BR231)+1,BR$2-INDEX(WIN_X,BR231)+1),IF(BR231=0,IF(AND(MOD(BR$2,4)=0,MOD($A31,2)=0),"·",""),""))))</f>
        <v/>
      </c>
      <c r="BS31" s="1">
        <f>IF($A31=0,INDEX(CHROME_CHAR,1,BS$2+1),IF($A31=39,INDEX(CHROME_CHAR,2,BS$2+1),IF(AND(BS231&gt;=1,BS231&lt;=6),INDEX(ATLAS_CHAR,(BS231-1)*26+$A31-INDEX(WIN_Y,BS231)+1,BS$2-INDEX(WIN_X,BS231)+1),IF(BS231=0,IF(AND(MOD(BS$2,4)=0,MOD($A31,2)=0),"·",""),""))))</f>
        <v/>
      </c>
      <c r="BT31" s="1">
        <f>IF($A31=0,INDEX(CHROME_CHAR,1,BT$2+1),IF($A31=39,INDEX(CHROME_CHAR,2,BT$2+1),IF(AND(BT231&gt;=1,BT231&lt;=6),INDEX(ATLAS_CHAR,(BT231-1)*26+$A31-INDEX(WIN_Y,BT231)+1,BT$2-INDEX(WIN_X,BT231)+1),IF(BT231=0,IF(AND(MOD(BT$2,4)=0,MOD($A31,2)=0),"·",""),""))))</f>
        <v/>
      </c>
      <c r="BU31" s="1">
        <f>IF($A31=0,INDEX(CHROME_CHAR,1,BU$2+1),IF($A31=39,INDEX(CHROME_CHAR,2,BU$2+1),IF(AND(BU231&gt;=1,BU231&lt;=6),INDEX(ATLAS_CHAR,(BU231-1)*26+$A31-INDEX(WIN_Y,BU231)+1,BU$2-INDEX(WIN_X,BU231)+1),IF(BU231=0,IF(AND(MOD(BU$2,4)=0,MOD($A31,2)=0),"·",""),""))))</f>
        <v/>
      </c>
      <c r="BV31" s="1">
        <f>IF($A31=0,INDEX(CHROME_CHAR,1,BV$2+1),IF($A31=39,INDEX(CHROME_CHAR,2,BV$2+1),IF(AND(BV231&gt;=1,BV231&lt;=6),INDEX(ATLAS_CHAR,(BV231-1)*26+$A31-INDEX(WIN_Y,BV231)+1,BV$2-INDEX(WIN_X,BV231)+1),IF(BV231=0,IF(AND(MOD(BV$2,4)=0,MOD($A31,2)=0),"·",""),""))))</f>
        <v/>
      </c>
      <c r="BW31" s="1">
        <f>IF($A31=0,INDEX(CHROME_CHAR,1,BW$2+1),IF($A31=39,INDEX(CHROME_CHAR,2,BW$2+1),IF(AND(BW231&gt;=1,BW231&lt;=6),INDEX(ATLAS_CHAR,(BW231-1)*26+$A31-INDEX(WIN_Y,BW231)+1,BW$2-INDEX(WIN_X,BW231)+1),IF(BW231=0,IF(AND(MOD(BW$2,4)=0,MOD($A31,2)=0),"·",""),""))))</f>
        <v/>
      </c>
      <c r="BX31" s="1">
        <f>IF($A31=0,INDEX(CHROME_CHAR,1,BX$2+1),IF($A31=39,INDEX(CHROME_CHAR,2,BX$2+1),IF(AND(BX231&gt;=1,BX231&lt;=6),INDEX(ATLAS_CHAR,(BX231-1)*26+$A31-INDEX(WIN_Y,BX231)+1,BX$2-INDEX(WIN_X,BX231)+1),IF(BX231=0,IF(AND(MOD(BX$2,4)=0,MOD($A31,2)=0),"·",""),""))))</f>
        <v/>
      </c>
      <c r="BY31" s="1">
        <f>IF($A31=0,INDEX(CHROME_CHAR,1,BY$2+1),IF($A31=39,INDEX(CHROME_CHAR,2,BY$2+1),IF(AND(BY231&gt;=1,BY231&lt;=6),INDEX(ATLAS_CHAR,(BY231-1)*26+$A31-INDEX(WIN_Y,BY231)+1,BY$2-INDEX(WIN_X,BY231)+1),IF(BY231=0,IF(AND(MOD(BY$2,4)=0,MOD($A31,2)=0),"·",""),""))))</f>
        <v/>
      </c>
      <c r="BZ31" s="1">
        <f>IF($A31=0,INDEX(CHROME_CHAR,1,BZ$2+1),IF($A31=39,INDEX(CHROME_CHAR,2,BZ$2+1),IF(AND(BZ231&gt;=1,BZ231&lt;=6),INDEX(ATLAS_CHAR,(BZ231-1)*26+$A31-INDEX(WIN_Y,BZ231)+1,BZ$2-INDEX(WIN_X,BZ231)+1),IF(BZ231=0,IF(AND(MOD(BZ$2,4)=0,MOD($A31,2)=0),"·",""),""))))</f>
        <v/>
      </c>
      <c r="CA31" s="1">
        <f>IF($A31=0,INDEX(CHROME_CHAR,1,CA$2+1),IF($A31=39,INDEX(CHROME_CHAR,2,CA$2+1),IF(AND(CA231&gt;=1,CA231&lt;=6),INDEX(ATLAS_CHAR,(CA231-1)*26+$A31-INDEX(WIN_Y,CA231)+1,CA$2-INDEX(WIN_X,CA231)+1),IF(CA231=0,IF(AND(MOD(CA$2,4)=0,MOD($A31,2)=0),"·",""),""))))</f>
        <v/>
      </c>
      <c r="CB31" s="1">
        <f>IF($A31=0,INDEX(CHROME_CHAR,1,CB$2+1),IF($A31=39,INDEX(CHROME_CHAR,2,CB$2+1),IF(AND(CB231&gt;=1,CB231&lt;=6),INDEX(ATLAS_CHAR,(CB231-1)*26+$A31-INDEX(WIN_Y,CB231)+1,CB$2-INDEX(WIN_X,CB231)+1),IF(CB231=0,IF(AND(MOD(CB$2,4)=0,MOD($A31,2)=0),"·",""),""))))</f>
        <v/>
      </c>
      <c r="CC31" s="1">
        <f>IF($A31=0,INDEX(CHROME_CHAR,1,CC$2+1),IF($A31=39,INDEX(CHROME_CHAR,2,CC$2+1),IF(AND(CC231&gt;=1,CC231&lt;=6),INDEX(ATLAS_CHAR,(CC231-1)*26+$A31-INDEX(WIN_Y,CC231)+1,CC$2-INDEX(WIN_X,CC231)+1),IF(CC231=0,IF(AND(MOD(CC$2,4)=0,MOD($A31,2)=0),"·",""),""))))</f>
        <v/>
      </c>
      <c r="CD31" s="1">
        <f>IF($A31=0,INDEX(CHROME_CHAR,1,CD$2+1),IF($A31=39,INDEX(CHROME_CHAR,2,CD$2+1),IF(AND(CD231&gt;=1,CD231&lt;=6),INDEX(ATLAS_CHAR,(CD231-1)*26+$A31-INDEX(WIN_Y,CD231)+1,CD$2-INDEX(WIN_X,CD231)+1),IF(CD231=0,IF(AND(MOD(CD$2,4)=0,MOD($A31,2)=0),"·",""),""))))</f>
        <v/>
      </c>
      <c r="CE31" s="1">
        <f>IF($A31=0,INDEX(CHROME_CHAR,1,CE$2+1),IF($A31=39,INDEX(CHROME_CHAR,2,CE$2+1),IF(AND(CE231&gt;=1,CE231&lt;=6),INDEX(ATLAS_CHAR,(CE231-1)*26+$A31-INDEX(WIN_Y,CE231)+1,CE$2-INDEX(WIN_X,CE231)+1),IF(CE231=0,IF(AND(MOD(CE$2,4)=0,MOD($A31,2)=0),"·",""),""))))</f>
        <v/>
      </c>
      <c r="CF31" s="1">
        <f>IF($A31=0,INDEX(CHROME_CHAR,1,CF$2+1),IF($A31=39,INDEX(CHROME_CHAR,2,CF$2+1),IF(AND(CF231&gt;=1,CF231&lt;=6),INDEX(ATLAS_CHAR,(CF231-1)*26+$A31-INDEX(WIN_Y,CF231)+1,CF$2-INDEX(WIN_X,CF231)+1),IF(CF231=0,IF(AND(MOD(CF$2,4)=0,MOD($A31,2)=0),"·",""),""))))</f>
        <v/>
      </c>
      <c r="CG31" s="1">
        <f>IF($A31=0,INDEX(CHROME_CHAR,1,CG$2+1),IF($A31=39,INDEX(CHROME_CHAR,2,CG$2+1),IF(AND(CG231&gt;=1,CG231&lt;=6),INDEX(ATLAS_CHAR,(CG231-1)*26+$A31-INDEX(WIN_Y,CG231)+1,CG$2-INDEX(WIN_X,CG231)+1),IF(CG231=0,IF(AND(MOD(CG$2,4)=0,MOD($A31,2)=0),"·",""),""))))</f>
        <v/>
      </c>
      <c r="CH31" s="1">
        <f>IF($A31=0,INDEX(CHROME_CHAR,1,CH$2+1),IF($A31=39,INDEX(CHROME_CHAR,2,CH$2+1),IF(AND(CH231&gt;=1,CH231&lt;=6),INDEX(ATLAS_CHAR,(CH231-1)*26+$A31-INDEX(WIN_Y,CH231)+1,CH$2-INDEX(WIN_X,CH231)+1),IF(CH231=0,IF(AND(MOD(CH$2,4)=0,MOD($A31,2)=0),"·",""),""))))</f>
        <v/>
      </c>
      <c r="CI31" s="1">
        <f>IF($A31=0,INDEX(CHROME_CHAR,1,CI$2+1),IF($A31=39,INDEX(CHROME_CHAR,2,CI$2+1),IF(AND(CI231&gt;=1,CI231&lt;=6),INDEX(ATLAS_CHAR,(CI231-1)*26+$A31-INDEX(WIN_Y,CI231)+1,CI$2-INDEX(WIN_X,CI231)+1),IF(CI231=0,IF(AND(MOD(CI$2,4)=0,MOD($A31,2)=0),"·",""),""))))</f>
        <v/>
      </c>
      <c r="CJ31" s="1">
        <f>IF($A31=0,INDEX(CHROME_CHAR,1,CJ$2+1),IF($A31=39,INDEX(CHROME_CHAR,2,CJ$2+1),IF(AND(CJ231&gt;=1,CJ231&lt;=6),INDEX(ATLAS_CHAR,(CJ231-1)*26+$A31-INDEX(WIN_Y,CJ231)+1,CJ$2-INDEX(WIN_X,CJ231)+1),IF(CJ231=0,IF(AND(MOD(CJ$2,4)=0,MOD($A31,2)=0),"·",""),""))))</f>
        <v/>
      </c>
      <c r="CK31" s="1">
        <f>IF($A31=0,INDEX(CHROME_CHAR,1,CK$2+1),IF($A31=39,INDEX(CHROME_CHAR,2,CK$2+1),IF(AND(CK231&gt;=1,CK231&lt;=6),INDEX(ATLAS_CHAR,(CK231-1)*26+$A31-INDEX(WIN_Y,CK231)+1,CK$2-INDEX(WIN_X,CK231)+1),IF(CK231=0,IF(AND(MOD(CK$2,4)=0,MOD($A31,2)=0),"·",""),""))))</f>
        <v/>
      </c>
      <c r="CL31" s="1">
        <f>IF($A31=0,INDEX(CHROME_CHAR,1,CL$2+1),IF($A31=39,INDEX(CHROME_CHAR,2,CL$2+1),IF(AND(CL231&gt;=1,CL231&lt;=6),INDEX(ATLAS_CHAR,(CL231-1)*26+$A31-INDEX(WIN_Y,CL231)+1,CL$2-INDEX(WIN_X,CL231)+1),IF(CL231=0,IF(AND(MOD(CL$2,4)=0,MOD($A31,2)=0),"·",""),""))))</f>
        <v/>
      </c>
      <c r="CM31" s="1">
        <f>IF($A31=0,INDEX(CHROME_CHAR,1,CM$2+1),IF($A31=39,INDEX(CHROME_CHAR,2,CM$2+1),IF(AND(CM231&gt;=1,CM231&lt;=6),INDEX(ATLAS_CHAR,(CM231-1)*26+$A31-INDEX(WIN_Y,CM231)+1,CM$2-INDEX(WIN_X,CM231)+1),IF(CM231=0,IF(AND(MOD(CM$2,4)=0,MOD($A31,2)=0),"·",""),""))))</f>
        <v/>
      </c>
      <c r="CN31" s="1">
        <f>IF($A31=0,INDEX(CHROME_CHAR,1,CN$2+1),IF($A31=39,INDEX(CHROME_CHAR,2,CN$2+1),IF(AND(CN231&gt;=1,CN231&lt;=6),INDEX(ATLAS_CHAR,(CN231-1)*26+$A31-INDEX(WIN_Y,CN231)+1,CN$2-INDEX(WIN_X,CN231)+1),IF(CN231=0,IF(AND(MOD(CN$2,4)=0,MOD($A31,2)=0),"·",""),""))))</f>
        <v/>
      </c>
      <c r="CO31" s="1">
        <f>IF($A31=0,INDEX(CHROME_CHAR,1,CO$2+1),IF($A31=39,INDEX(CHROME_CHAR,2,CO$2+1),IF(AND(CO231&gt;=1,CO231&lt;=6),INDEX(ATLAS_CHAR,(CO231-1)*26+$A31-INDEX(WIN_Y,CO231)+1,CO$2-INDEX(WIN_X,CO231)+1),IF(CO231=0,IF(AND(MOD(CO$2,4)=0,MOD($A31,2)=0),"·",""),""))))</f>
        <v/>
      </c>
      <c r="CP31" s="1">
        <f>IF($A31=0,INDEX(CHROME_CHAR,1,CP$2+1),IF($A31=39,INDEX(CHROME_CHAR,2,CP$2+1),IF(AND(CP231&gt;=1,CP231&lt;=6),INDEX(ATLAS_CHAR,(CP231-1)*26+$A31-INDEX(WIN_Y,CP231)+1,CP$2-INDEX(WIN_X,CP231)+1),IF(CP231=0,IF(AND(MOD(CP$2,4)=0,MOD($A31,2)=0),"·",""),""))))</f>
        <v/>
      </c>
      <c r="CQ31" s="1">
        <f>IF($A31=0,INDEX(CHROME_CHAR,1,CQ$2+1),IF($A31=39,INDEX(CHROME_CHAR,2,CQ$2+1),IF(AND(CQ231&gt;=1,CQ231&lt;=6),INDEX(ATLAS_CHAR,(CQ231-1)*26+$A31-INDEX(WIN_Y,CQ231)+1,CQ$2-INDEX(WIN_X,CQ231)+1),IF(CQ231=0,IF(AND(MOD(CQ$2,4)=0,MOD($A31,2)=0),"·",""),""))))</f>
        <v/>
      </c>
      <c r="CR31" s="1">
        <f>IF($A31=0,INDEX(CHROME_CHAR,1,CR$2+1),IF($A31=39,INDEX(CHROME_CHAR,2,CR$2+1),IF(AND(CR231&gt;=1,CR231&lt;=6),INDEX(ATLAS_CHAR,(CR231-1)*26+$A31-INDEX(WIN_Y,CR231)+1,CR$2-INDEX(WIN_X,CR231)+1),IF(CR231=0,IF(AND(MOD(CR$2,4)=0,MOD($A31,2)=0),"·",""),""))))</f>
        <v/>
      </c>
      <c r="CS31" s="1">
        <f>IF($A31=0,INDEX(CHROME_CHAR,1,CS$2+1),IF($A31=39,INDEX(CHROME_CHAR,2,CS$2+1),IF(AND(CS231&gt;=1,CS231&lt;=6),INDEX(ATLAS_CHAR,(CS231-1)*26+$A31-INDEX(WIN_Y,CS231)+1,CS$2-INDEX(WIN_X,CS231)+1),IF(CS231=0,IF(AND(MOD(CS$2,4)=0,MOD($A31,2)=0),"·",""),""))))</f>
        <v/>
      </c>
      <c r="CT31" s="1">
        <f>IF($A31=0,INDEX(CHROME_CHAR,1,CT$2+1),IF($A31=39,INDEX(CHROME_CHAR,2,CT$2+1),IF(AND(CT231&gt;=1,CT231&lt;=6),INDEX(ATLAS_CHAR,(CT231-1)*26+$A31-INDEX(WIN_Y,CT231)+1,CT$2-INDEX(WIN_X,CT231)+1),IF(CT231=0,IF(AND(MOD(CT$2,4)=0,MOD($A31,2)=0),"·",""),""))))</f>
        <v/>
      </c>
      <c r="CU31" s="1">
        <f>IF($A31=0,INDEX(CHROME_CHAR,1,CU$2+1),IF($A31=39,INDEX(CHROME_CHAR,2,CU$2+1),IF(AND(CU231&gt;=1,CU231&lt;=6),INDEX(ATLAS_CHAR,(CU231-1)*26+$A31-INDEX(WIN_Y,CU231)+1,CU$2-INDEX(WIN_X,CU231)+1),IF(CU231=0,IF(AND(MOD(CU$2,4)=0,MOD($A31,2)=0),"·",""),""))))</f>
        <v/>
      </c>
      <c r="CV31" s="1">
        <f>IF($A31=0,INDEX(CHROME_CHAR,1,CV$2+1),IF($A31=39,INDEX(CHROME_CHAR,2,CV$2+1),IF(AND(CV231&gt;=1,CV231&lt;=6),INDEX(ATLAS_CHAR,(CV231-1)*26+$A31-INDEX(WIN_Y,CV231)+1,CV$2-INDEX(WIN_X,CV231)+1),IF(CV231=0,IF(AND(MOD(CV$2,4)=0,MOD($A31,2)=0),"·",""),""))))</f>
        <v/>
      </c>
      <c r="CW31" s="1">
        <f>IF($A31=0,INDEX(CHROME_CHAR,1,CW$2+1),IF($A31=39,INDEX(CHROME_CHAR,2,CW$2+1),IF(AND(CW231&gt;=1,CW231&lt;=6),INDEX(ATLAS_CHAR,(CW231-1)*26+$A31-INDEX(WIN_Y,CW231)+1,CW$2-INDEX(WIN_X,CW231)+1),IF(CW231=0,IF(AND(MOD(CW$2,4)=0,MOD($A31,2)=0),"·",""),""))))</f>
        <v/>
      </c>
      <c r="CX31" s="1">
        <f>IF($A31=0,INDEX(CHROME_CHAR,1,CX$2+1),IF($A31=39,INDEX(CHROME_CHAR,2,CX$2+1),IF(AND(CX231&gt;=1,CX231&lt;=6),INDEX(ATLAS_CHAR,(CX231-1)*26+$A31-INDEX(WIN_Y,CX231)+1,CX$2-INDEX(WIN_X,CX231)+1),IF(CX231=0,IF(AND(MOD(CX$2,4)=0,MOD($A31,2)=0),"·",""),""))))</f>
        <v/>
      </c>
      <c r="CY31" s="1">
        <f>IF($A31=0,INDEX(CHROME_CHAR,1,CY$2+1),IF($A31=39,INDEX(CHROME_CHAR,2,CY$2+1),IF(AND(CY231&gt;=1,CY231&lt;=6),INDEX(ATLAS_CHAR,(CY231-1)*26+$A31-INDEX(WIN_Y,CY231)+1,CY$2-INDEX(WIN_X,CY231)+1),IF(CY231=0,IF(AND(MOD(CY$2,4)=0,MOD($A31,2)=0),"·",""),""))))</f>
        <v/>
      </c>
      <c r="CZ31" s="1">
        <f>IF($A31=0,INDEX(CHROME_CHAR,1,CZ$2+1),IF($A31=39,INDEX(CHROME_CHAR,2,CZ$2+1),IF(AND(CZ231&gt;=1,CZ231&lt;=6),INDEX(ATLAS_CHAR,(CZ231-1)*26+$A31-INDEX(WIN_Y,CZ231)+1,CZ$2-INDEX(WIN_X,CZ231)+1),IF(CZ231=0,IF(AND(MOD(CZ$2,4)=0,MOD($A31,2)=0),"·",""),""))))</f>
        <v/>
      </c>
      <c r="DA31" s="1">
        <f>IF($A31=0,INDEX(CHROME_CHAR,1,DA$2+1),IF($A31=39,INDEX(CHROME_CHAR,2,DA$2+1),IF(AND(DA231&gt;=1,DA231&lt;=6),INDEX(ATLAS_CHAR,(DA231-1)*26+$A31-INDEX(WIN_Y,DA231)+1,DA$2-INDEX(WIN_X,DA231)+1),IF(DA231=0,IF(AND(MOD(DA$2,4)=0,MOD($A31,2)=0),"·",""),""))))</f>
        <v/>
      </c>
      <c r="DB31" s="1">
        <f>IF($A31=0,INDEX(CHROME_CHAR,1,DB$2+1),IF($A31=39,INDEX(CHROME_CHAR,2,DB$2+1),IF(AND(DB231&gt;=1,DB231&lt;=6),INDEX(ATLAS_CHAR,(DB231-1)*26+$A31-INDEX(WIN_Y,DB231)+1,DB$2-INDEX(WIN_X,DB231)+1),IF(DB231=0,IF(AND(MOD(DB$2,4)=0,MOD($A31,2)=0),"·",""),""))))</f>
        <v/>
      </c>
      <c r="DC31" s="1">
        <f>IF($A31=0,INDEX(CHROME_CHAR,1,DC$2+1),IF($A31=39,INDEX(CHROME_CHAR,2,DC$2+1),IF(AND(DC231&gt;=1,DC231&lt;=6),INDEX(ATLAS_CHAR,(DC231-1)*26+$A31-INDEX(WIN_Y,DC231)+1,DC$2-INDEX(WIN_X,DC231)+1),IF(DC231=0,IF(AND(MOD(DC$2,4)=0,MOD($A31,2)=0),"·",""),""))))</f>
        <v/>
      </c>
      <c r="DD31" s="1">
        <f>IF($A31=0,INDEX(CHROME_CHAR,1,DD$2+1),IF($A31=39,INDEX(CHROME_CHAR,2,DD$2+1),IF(AND(DD231&gt;=1,DD231&lt;=6),INDEX(ATLAS_CHAR,(DD231-1)*26+$A31-INDEX(WIN_Y,DD231)+1,DD$2-INDEX(WIN_X,DD231)+1),IF(DD231=0,IF(AND(MOD(DD$2,4)=0,MOD($A31,2)=0),"·",""),""))))</f>
        <v/>
      </c>
      <c r="DE31" s="1">
        <f>IF($A31=0,INDEX(CHROME_CHAR,1,DE$2+1),IF($A31=39,INDEX(CHROME_CHAR,2,DE$2+1),IF(AND(DE231&gt;=1,DE231&lt;=6),INDEX(ATLAS_CHAR,(DE231-1)*26+$A31-INDEX(WIN_Y,DE231)+1,DE$2-INDEX(WIN_X,DE231)+1),IF(DE231=0,IF(AND(MOD(DE$2,4)=0,MOD($A31,2)=0),"·",""),""))))</f>
        <v/>
      </c>
      <c r="DF31" s="1">
        <f>IF($A31=0,INDEX(CHROME_CHAR,1,DF$2+1),IF($A31=39,INDEX(CHROME_CHAR,2,DF$2+1),IF(AND(DF231&gt;=1,DF231&lt;=6),INDEX(ATLAS_CHAR,(DF231-1)*26+$A31-INDEX(WIN_Y,DF231)+1,DF$2-INDEX(WIN_X,DF231)+1),IF(DF231=0,IF(AND(MOD(DF$2,4)=0,MOD($A31,2)=0),"·",""),""))))</f>
        <v/>
      </c>
      <c r="DG31" s="1">
        <f>IF($A31=0,INDEX(CHROME_CHAR,1,DG$2+1),IF($A31=39,INDEX(CHROME_CHAR,2,DG$2+1),IF(AND(DG231&gt;=1,DG231&lt;=6),INDEX(ATLAS_CHAR,(DG231-1)*26+$A31-INDEX(WIN_Y,DG231)+1,DG$2-INDEX(WIN_X,DG231)+1),IF(DG231=0,IF(AND(MOD(DG$2,4)=0,MOD($A31,2)=0),"·",""),""))))</f>
        <v/>
      </c>
      <c r="DH31" s="1">
        <f>IF($A31=0,INDEX(CHROME_CHAR,1,DH$2+1),IF($A31=39,INDEX(CHROME_CHAR,2,DH$2+1),IF(AND(DH231&gt;=1,DH231&lt;=6),INDEX(ATLAS_CHAR,(DH231-1)*26+$A31-INDEX(WIN_Y,DH231)+1,DH$2-INDEX(WIN_X,DH231)+1),IF(DH231=0,IF(AND(MOD(DH$2,4)=0,MOD($A31,2)=0),"·",""),""))))</f>
        <v/>
      </c>
      <c r="DI31" s="1">
        <f>IF($A31=0,INDEX(CHROME_CHAR,1,DI$2+1),IF($A31=39,INDEX(CHROME_CHAR,2,DI$2+1),IF(AND(DI231&gt;=1,DI231&lt;=6),INDEX(ATLAS_CHAR,(DI231-1)*26+$A31-INDEX(WIN_Y,DI231)+1,DI$2-INDEX(WIN_X,DI231)+1),IF(DI231=0,IF(AND(MOD(DI$2,4)=0,MOD($A31,2)=0),"·",""),""))))</f>
        <v/>
      </c>
      <c r="DJ31" s="1">
        <f>IF($A31=0,INDEX(CHROME_CHAR,1,DJ$2+1),IF($A31=39,INDEX(CHROME_CHAR,2,DJ$2+1),IF(AND(DJ231&gt;=1,DJ231&lt;=6),INDEX(ATLAS_CHAR,(DJ231-1)*26+$A31-INDEX(WIN_Y,DJ231)+1,DJ$2-INDEX(WIN_X,DJ231)+1),IF(DJ231=0,IF(AND(MOD(DJ$2,4)=0,MOD($A31,2)=0),"·",""),""))))</f>
        <v/>
      </c>
      <c r="DK31" s="1">
        <f>IF($A31=0,INDEX(CHROME_CHAR,1,DK$2+1),IF($A31=39,INDEX(CHROME_CHAR,2,DK$2+1),IF(AND(DK231&gt;=1,DK231&lt;=6),INDEX(ATLAS_CHAR,(DK231-1)*26+$A31-INDEX(WIN_Y,DK231)+1,DK$2-INDEX(WIN_X,DK231)+1),IF(DK231=0,IF(AND(MOD(DK$2,4)=0,MOD($A31,2)=0),"·",""),""))))</f>
        <v/>
      </c>
      <c r="DL31" s="1">
        <f>IF($A31=0,INDEX(CHROME_CHAR,1,DL$2+1),IF($A31=39,INDEX(CHROME_CHAR,2,DL$2+1),IF(AND(DL231&gt;=1,DL231&lt;=6),INDEX(ATLAS_CHAR,(DL231-1)*26+$A31-INDEX(WIN_Y,DL231)+1,DL$2-INDEX(WIN_X,DL231)+1),IF(DL231=0,IF(AND(MOD(DL$2,4)=0,MOD($A31,2)=0),"·",""),""))))</f>
        <v/>
      </c>
      <c r="DM31" s="1">
        <f>IF($A31=0,INDEX(CHROME_CHAR,1,DM$2+1),IF($A31=39,INDEX(CHROME_CHAR,2,DM$2+1),IF(AND(DM231&gt;=1,DM231&lt;=6),INDEX(ATLAS_CHAR,(DM231-1)*26+$A31-INDEX(WIN_Y,DM231)+1,DM$2-INDEX(WIN_X,DM231)+1),IF(DM231=0,IF(AND(MOD(DM$2,4)=0,MOD($A31,2)=0),"·",""),""))))</f>
        <v/>
      </c>
      <c r="DN31" s="1">
        <f>IF($A31=0,INDEX(CHROME_CHAR,1,DN$2+1),IF($A31=39,INDEX(CHROME_CHAR,2,DN$2+1),IF(AND(DN231&gt;=1,DN231&lt;=6),INDEX(ATLAS_CHAR,(DN231-1)*26+$A31-INDEX(WIN_Y,DN231)+1,DN$2-INDEX(WIN_X,DN231)+1),IF(DN231=0,IF(AND(MOD(DN$2,4)=0,MOD($A31,2)=0),"·",""),""))))</f>
        <v/>
      </c>
      <c r="DO31" s="1">
        <f>IF($A31=0,INDEX(CHROME_CHAR,1,DO$2+1),IF($A31=39,INDEX(CHROME_CHAR,2,DO$2+1),IF(AND(DO231&gt;=1,DO231&lt;=6),INDEX(ATLAS_CHAR,(DO231-1)*26+$A31-INDEX(WIN_Y,DO231)+1,DO$2-INDEX(WIN_X,DO231)+1),IF(DO231=0,IF(AND(MOD(DO$2,4)=0,MOD($A31,2)=0),"·",""),""))))</f>
        <v/>
      </c>
    </row>
    <row r="32" ht="12.75" customHeight="1">
      <c r="A32" t="n">
        <v>29</v>
      </c>
      <c r="B32" s="1">
        <f>IF($A32=0,INDEX(CHROME_CHAR,1,B$2+1),IF($A32=39,INDEX(CHROME_CHAR,2,B$2+1),IF(AND(B232&gt;=1,B232&lt;=6),INDEX(ATLAS_CHAR,(B232-1)*26+$A32-INDEX(WIN_Y,B232)+1,B$2-INDEX(WIN_X,B232)+1),IF(B232=0,IF(AND(MOD(B$2,4)=0,MOD($A32,2)=0),"·",""),""))))</f>
        <v/>
      </c>
      <c r="C32" s="1">
        <f>IF($A32=0,INDEX(CHROME_CHAR,1,C$2+1),IF($A32=39,INDEX(CHROME_CHAR,2,C$2+1),IF(AND(C232&gt;=1,C232&lt;=6),INDEX(ATLAS_CHAR,(C232-1)*26+$A32-INDEX(WIN_Y,C232)+1,C$2-INDEX(WIN_X,C232)+1),IF(C232=0,IF(AND(MOD(C$2,4)=0,MOD($A32,2)=0),"·",""),""))))</f>
        <v/>
      </c>
      <c r="D32" s="1">
        <f>IF($A32=0,INDEX(CHROME_CHAR,1,D$2+1),IF($A32=39,INDEX(CHROME_CHAR,2,D$2+1),IF(AND(D232&gt;=1,D232&lt;=6),INDEX(ATLAS_CHAR,(D232-1)*26+$A32-INDEX(WIN_Y,D232)+1,D$2-INDEX(WIN_X,D232)+1),IF(D232=0,IF(AND(MOD(D$2,4)=0,MOD($A32,2)=0),"·",""),""))))</f>
        <v/>
      </c>
      <c r="E32" s="1">
        <f>IF($A32=0,INDEX(CHROME_CHAR,1,E$2+1),IF($A32=39,INDEX(CHROME_CHAR,2,E$2+1),IF(AND(E232&gt;=1,E232&lt;=6),INDEX(ATLAS_CHAR,(E232-1)*26+$A32-INDEX(WIN_Y,E232)+1,E$2-INDEX(WIN_X,E232)+1),IF(E232=0,IF(AND(MOD(E$2,4)=0,MOD($A32,2)=0),"·",""),""))))</f>
        <v/>
      </c>
      <c r="F32" s="1">
        <f>IF($A32=0,INDEX(CHROME_CHAR,1,F$2+1),IF($A32=39,INDEX(CHROME_CHAR,2,F$2+1),IF(AND(F232&gt;=1,F232&lt;=6),INDEX(ATLAS_CHAR,(F232-1)*26+$A32-INDEX(WIN_Y,F232)+1,F$2-INDEX(WIN_X,F232)+1),IF(F232=0,IF(AND(MOD(F$2,4)=0,MOD($A32,2)=0),"·",""),""))))</f>
        <v/>
      </c>
      <c r="G32" s="1">
        <f>IF($A32=0,INDEX(CHROME_CHAR,1,G$2+1),IF($A32=39,INDEX(CHROME_CHAR,2,G$2+1),IF(AND(G232&gt;=1,G232&lt;=6),INDEX(ATLAS_CHAR,(G232-1)*26+$A32-INDEX(WIN_Y,G232)+1,G$2-INDEX(WIN_X,G232)+1),IF(G232=0,IF(AND(MOD(G$2,4)=0,MOD($A32,2)=0),"·",""),""))))</f>
        <v/>
      </c>
      <c r="H32" s="1">
        <f>IF($A32=0,INDEX(CHROME_CHAR,1,H$2+1),IF($A32=39,INDEX(CHROME_CHAR,2,H$2+1),IF(AND(H232&gt;=1,H232&lt;=6),INDEX(ATLAS_CHAR,(H232-1)*26+$A32-INDEX(WIN_Y,H232)+1,H$2-INDEX(WIN_X,H232)+1),IF(H232=0,IF(AND(MOD(H$2,4)=0,MOD($A32,2)=0),"·",""),""))))</f>
        <v/>
      </c>
      <c r="I32" s="1">
        <f>IF($A32=0,INDEX(CHROME_CHAR,1,I$2+1),IF($A32=39,INDEX(CHROME_CHAR,2,I$2+1),IF(AND(I232&gt;=1,I232&lt;=6),INDEX(ATLAS_CHAR,(I232-1)*26+$A32-INDEX(WIN_Y,I232)+1,I$2-INDEX(WIN_X,I232)+1),IF(I232=0,IF(AND(MOD(I$2,4)=0,MOD($A32,2)=0),"·",""),""))))</f>
        <v/>
      </c>
      <c r="J32" s="1">
        <f>IF($A32=0,INDEX(CHROME_CHAR,1,J$2+1),IF($A32=39,INDEX(CHROME_CHAR,2,J$2+1),IF(AND(J232&gt;=1,J232&lt;=6),INDEX(ATLAS_CHAR,(J232-1)*26+$A32-INDEX(WIN_Y,J232)+1,J$2-INDEX(WIN_X,J232)+1),IF(J232=0,IF(AND(MOD(J$2,4)=0,MOD($A32,2)=0),"·",""),""))))</f>
        <v/>
      </c>
      <c r="K32" s="1">
        <f>IF($A32=0,INDEX(CHROME_CHAR,1,K$2+1),IF($A32=39,INDEX(CHROME_CHAR,2,K$2+1),IF(AND(K232&gt;=1,K232&lt;=6),INDEX(ATLAS_CHAR,(K232-1)*26+$A32-INDEX(WIN_Y,K232)+1,K$2-INDEX(WIN_X,K232)+1),IF(K232=0,IF(AND(MOD(K$2,4)=0,MOD($A32,2)=0),"·",""),""))))</f>
        <v/>
      </c>
      <c r="L32" s="1">
        <f>IF($A32=0,INDEX(CHROME_CHAR,1,L$2+1),IF($A32=39,INDEX(CHROME_CHAR,2,L$2+1),IF(AND(L232&gt;=1,L232&lt;=6),INDEX(ATLAS_CHAR,(L232-1)*26+$A32-INDEX(WIN_Y,L232)+1,L$2-INDEX(WIN_X,L232)+1),IF(L232=0,IF(AND(MOD(L$2,4)=0,MOD($A32,2)=0),"·",""),""))))</f>
        <v/>
      </c>
      <c r="M32" s="1">
        <f>IF($A32=0,INDEX(CHROME_CHAR,1,M$2+1),IF($A32=39,INDEX(CHROME_CHAR,2,M$2+1),IF(AND(M232&gt;=1,M232&lt;=6),INDEX(ATLAS_CHAR,(M232-1)*26+$A32-INDEX(WIN_Y,M232)+1,M$2-INDEX(WIN_X,M232)+1),IF(M232=0,IF(AND(MOD(M$2,4)=0,MOD($A32,2)=0),"·",""),""))))</f>
        <v/>
      </c>
      <c r="N32" s="1">
        <f>IF($A32=0,INDEX(CHROME_CHAR,1,N$2+1),IF($A32=39,INDEX(CHROME_CHAR,2,N$2+1),IF(AND(N232&gt;=1,N232&lt;=6),INDEX(ATLAS_CHAR,(N232-1)*26+$A32-INDEX(WIN_Y,N232)+1,N$2-INDEX(WIN_X,N232)+1),IF(N232=0,IF(AND(MOD(N$2,4)=0,MOD($A32,2)=0),"·",""),""))))</f>
        <v/>
      </c>
      <c r="O32" s="1">
        <f>IF($A32=0,INDEX(CHROME_CHAR,1,O$2+1),IF($A32=39,INDEX(CHROME_CHAR,2,O$2+1),IF(AND(O232&gt;=1,O232&lt;=6),INDEX(ATLAS_CHAR,(O232-1)*26+$A32-INDEX(WIN_Y,O232)+1,O$2-INDEX(WIN_X,O232)+1),IF(O232=0,IF(AND(MOD(O$2,4)=0,MOD($A32,2)=0),"·",""),""))))</f>
        <v/>
      </c>
      <c r="P32" s="1">
        <f>IF($A32=0,INDEX(CHROME_CHAR,1,P$2+1),IF($A32=39,INDEX(CHROME_CHAR,2,P$2+1),IF(AND(P232&gt;=1,P232&lt;=6),INDEX(ATLAS_CHAR,(P232-1)*26+$A32-INDEX(WIN_Y,P232)+1,P$2-INDEX(WIN_X,P232)+1),IF(P232=0,IF(AND(MOD(P$2,4)=0,MOD($A32,2)=0),"·",""),""))))</f>
        <v/>
      </c>
      <c r="Q32" s="1">
        <f>IF($A32=0,INDEX(CHROME_CHAR,1,Q$2+1),IF($A32=39,INDEX(CHROME_CHAR,2,Q$2+1),IF(AND(Q232&gt;=1,Q232&lt;=6),INDEX(ATLAS_CHAR,(Q232-1)*26+$A32-INDEX(WIN_Y,Q232)+1,Q$2-INDEX(WIN_X,Q232)+1),IF(Q232=0,IF(AND(MOD(Q$2,4)=0,MOD($A32,2)=0),"·",""),""))))</f>
        <v/>
      </c>
      <c r="R32" s="1">
        <f>IF($A32=0,INDEX(CHROME_CHAR,1,R$2+1),IF($A32=39,INDEX(CHROME_CHAR,2,R$2+1),IF(AND(R232&gt;=1,R232&lt;=6),INDEX(ATLAS_CHAR,(R232-1)*26+$A32-INDEX(WIN_Y,R232)+1,R$2-INDEX(WIN_X,R232)+1),IF(R232=0,IF(AND(MOD(R$2,4)=0,MOD($A32,2)=0),"·",""),""))))</f>
        <v/>
      </c>
      <c r="S32" s="1">
        <f>IF($A32=0,INDEX(CHROME_CHAR,1,S$2+1),IF($A32=39,INDEX(CHROME_CHAR,2,S$2+1),IF(AND(S232&gt;=1,S232&lt;=6),INDEX(ATLAS_CHAR,(S232-1)*26+$A32-INDEX(WIN_Y,S232)+1,S$2-INDEX(WIN_X,S232)+1),IF(S232=0,IF(AND(MOD(S$2,4)=0,MOD($A32,2)=0),"·",""),""))))</f>
        <v/>
      </c>
      <c r="T32" s="1">
        <f>IF($A32=0,INDEX(CHROME_CHAR,1,T$2+1),IF($A32=39,INDEX(CHROME_CHAR,2,T$2+1),IF(AND(T232&gt;=1,T232&lt;=6),INDEX(ATLAS_CHAR,(T232-1)*26+$A32-INDEX(WIN_Y,T232)+1,T$2-INDEX(WIN_X,T232)+1),IF(T232=0,IF(AND(MOD(T$2,4)=0,MOD($A32,2)=0),"·",""),""))))</f>
        <v/>
      </c>
      <c r="U32" s="1">
        <f>IF($A32=0,INDEX(CHROME_CHAR,1,U$2+1),IF($A32=39,INDEX(CHROME_CHAR,2,U$2+1),IF(AND(U232&gt;=1,U232&lt;=6),INDEX(ATLAS_CHAR,(U232-1)*26+$A32-INDEX(WIN_Y,U232)+1,U$2-INDEX(WIN_X,U232)+1),IF(U232=0,IF(AND(MOD(U$2,4)=0,MOD($A32,2)=0),"·",""),""))))</f>
        <v/>
      </c>
      <c r="V32" s="1">
        <f>IF($A32=0,INDEX(CHROME_CHAR,1,V$2+1),IF($A32=39,INDEX(CHROME_CHAR,2,V$2+1),IF(AND(V232&gt;=1,V232&lt;=6),INDEX(ATLAS_CHAR,(V232-1)*26+$A32-INDEX(WIN_Y,V232)+1,V$2-INDEX(WIN_X,V232)+1),IF(V232=0,IF(AND(MOD(V$2,4)=0,MOD($A32,2)=0),"·",""),""))))</f>
        <v/>
      </c>
      <c r="W32" s="1">
        <f>IF($A32=0,INDEX(CHROME_CHAR,1,W$2+1),IF($A32=39,INDEX(CHROME_CHAR,2,W$2+1),IF(AND(W232&gt;=1,W232&lt;=6),INDEX(ATLAS_CHAR,(W232-1)*26+$A32-INDEX(WIN_Y,W232)+1,W$2-INDEX(WIN_X,W232)+1),IF(W232=0,IF(AND(MOD(W$2,4)=0,MOD($A32,2)=0),"·",""),""))))</f>
        <v/>
      </c>
      <c r="X32" s="1">
        <f>IF($A32=0,INDEX(CHROME_CHAR,1,X$2+1),IF($A32=39,INDEX(CHROME_CHAR,2,X$2+1),IF(AND(X232&gt;=1,X232&lt;=6),INDEX(ATLAS_CHAR,(X232-1)*26+$A32-INDEX(WIN_Y,X232)+1,X$2-INDEX(WIN_X,X232)+1),IF(X232=0,IF(AND(MOD(X$2,4)=0,MOD($A32,2)=0),"·",""),""))))</f>
        <v/>
      </c>
      <c r="Y32" s="1">
        <f>IF($A32=0,INDEX(CHROME_CHAR,1,Y$2+1),IF($A32=39,INDEX(CHROME_CHAR,2,Y$2+1),IF(AND(Y232&gt;=1,Y232&lt;=6),INDEX(ATLAS_CHAR,(Y232-1)*26+$A32-INDEX(WIN_Y,Y232)+1,Y$2-INDEX(WIN_X,Y232)+1),IF(Y232=0,IF(AND(MOD(Y$2,4)=0,MOD($A32,2)=0),"·",""),""))))</f>
        <v/>
      </c>
      <c r="Z32" s="1">
        <f>IF($A32=0,INDEX(CHROME_CHAR,1,Z$2+1),IF($A32=39,INDEX(CHROME_CHAR,2,Z$2+1),IF(AND(Z232&gt;=1,Z232&lt;=6),INDEX(ATLAS_CHAR,(Z232-1)*26+$A32-INDEX(WIN_Y,Z232)+1,Z$2-INDEX(WIN_X,Z232)+1),IF(Z232=0,IF(AND(MOD(Z$2,4)=0,MOD($A32,2)=0),"·",""),""))))</f>
        <v/>
      </c>
      <c r="AA32" s="1">
        <f>IF($A32=0,INDEX(CHROME_CHAR,1,AA$2+1),IF($A32=39,INDEX(CHROME_CHAR,2,AA$2+1),IF(AND(AA232&gt;=1,AA232&lt;=6),INDEX(ATLAS_CHAR,(AA232-1)*26+$A32-INDEX(WIN_Y,AA232)+1,AA$2-INDEX(WIN_X,AA232)+1),IF(AA232=0,IF(AND(MOD(AA$2,4)=0,MOD($A32,2)=0),"·",""),""))))</f>
        <v/>
      </c>
      <c r="AB32" s="1">
        <f>IF($A32=0,INDEX(CHROME_CHAR,1,AB$2+1),IF($A32=39,INDEX(CHROME_CHAR,2,AB$2+1),IF(AND(AB232&gt;=1,AB232&lt;=6),INDEX(ATLAS_CHAR,(AB232-1)*26+$A32-INDEX(WIN_Y,AB232)+1,AB$2-INDEX(WIN_X,AB232)+1),IF(AB232=0,IF(AND(MOD(AB$2,4)=0,MOD($A32,2)=0),"·",""),""))))</f>
        <v/>
      </c>
      <c r="AC32" s="1">
        <f>IF($A32=0,INDEX(CHROME_CHAR,1,AC$2+1),IF($A32=39,INDEX(CHROME_CHAR,2,AC$2+1),IF(AND(AC232&gt;=1,AC232&lt;=6),INDEX(ATLAS_CHAR,(AC232-1)*26+$A32-INDEX(WIN_Y,AC232)+1,AC$2-INDEX(WIN_X,AC232)+1),IF(AC232=0,IF(AND(MOD(AC$2,4)=0,MOD($A32,2)=0),"·",""),""))))</f>
        <v/>
      </c>
      <c r="AD32" s="1">
        <f>IF($A32=0,INDEX(CHROME_CHAR,1,AD$2+1),IF($A32=39,INDEX(CHROME_CHAR,2,AD$2+1),IF(AND(AD232&gt;=1,AD232&lt;=6),INDEX(ATLAS_CHAR,(AD232-1)*26+$A32-INDEX(WIN_Y,AD232)+1,AD$2-INDEX(WIN_X,AD232)+1),IF(AD232=0,IF(AND(MOD(AD$2,4)=0,MOD($A32,2)=0),"·",""),""))))</f>
        <v/>
      </c>
      <c r="AE32" s="1">
        <f>IF($A32=0,INDEX(CHROME_CHAR,1,AE$2+1),IF($A32=39,INDEX(CHROME_CHAR,2,AE$2+1),IF(AND(AE232&gt;=1,AE232&lt;=6),INDEX(ATLAS_CHAR,(AE232-1)*26+$A32-INDEX(WIN_Y,AE232)+1,AE$2-INDEX(WIN_X,AE232)+1),IF(AE232=0,IF(AND(MOD(AE$2,4)=0,MOD($A32,2)=0),"·",""),""))))</f>
        <v/>
      </c>
      <c r="AF32" s="1">
        <f>IF($A32=0,INDEX(CHROME_CHAR,1,AF$2+1),IF($A32=39,INDEX(CHROME_CHAR,2,AF$2+1),IF(AND(AF232&gt;=1,AF232&lt;=6),INDEX(ATLAS_CHAR,(AF232-1)*26+$A32-INDEX(WIN_Y,AF232)+1,AF$2-INDEX(WIN_X,AF232)+1),IF(AF232=0,IF(AND(MOD(AF$2,4)=0,MOD($A32,2)=0),"·",""),""))))</f>
        <v/>
      </c>
      <c r="AG32" s="1">
        <f>IF($A32=0,INDEX(CHROME_CHAR,1,AG$2+1),IF($A32=39,INDEX(CHROME_CHAR,2,AG$2+1),IF(AND(AG232&gt;=1,AG232&lt;=6),INDEX(ATLAS_CHAR,(AG232-1)*26+$A32-INDEX(WIN_Y,AG232)+1,AG$2-INDEX(WIN_X,AG232)+1),IF(AG232=0,IF(AND(MOD(AG$2,4)=0,MOD($A32,2)=0),"·",""),""))))</f>
        <v/>
      </c>
      <c r="AH32" s="1">
        <f>IF($A32=0,INDEX(CHROME_CHAR,1,AH$2+1),IF($A32=39,INDEX(CHROME_CHAR,2,AH$2+1),IF(AND(AH232&gt;=1,AH232&lt;=6),INDEX(ATLAS_CHAR,(AH232-1)*26+$A32-INDEX(WIN_Y,AH232)+1,AH$2-INDEX(WIN_X,AH232)+1),IF(AH232=0,IF(AND(MOD(AH$2,4)=0,MOD($A32,2)=0),"·",""),""))))</f>
        <v/>
      </c>
      <c r="AI32" s="1">
        <f>IF($A32=0,INDEX(CHROME_CHAR,1,AI$2+1),IF($A32=39,INDEX(CHROME_CHAR,2,AI$2+1),IF(AND(AI232&gt;=1,AI232&lt;=6),INDEX(ATLAS_CHAR,(AI232-1)*26+$A32-INDEX(WIN_Y,AI232)+1,AI$2-INDEX(WIN_X,AI232)+1),IF(AI232=0,IF(AND(MOD(AI$2,4)=0,MOD($A32,2)=0),"·",""),""))))</f>
        <v/>
      </c>
      <c r="AJ32" s="1">
        <f>IF($A32=0,INDEX(CHROME_CHAR,1,AJ$2+1),IF($A32=39,INDEX(CHROME_CHAR,2,AJ$2+1),IF(AND(AJ232&gt;=1,AJ232&lt;=6),INDEX(ATLAS_CHAR,(AJ232-1)*26+$A32-INDEX(WIN_Y,AJ232)+1,AJ$2-INDEX(WIN_X,AJ232)+1),IF(AJ232=0,IF(AND(MOD(AJ$2,4)=0,MOD($A32,2)=0),"·",""),""))))</f>
        <v/>
      </c>
      <c r="AK32" s="1">
        <f>IF($A32=0,INDEX(CHROME_CHAR,1,AK$2+1),IF($A32=39,INDEX(CHROME_CHAR,2,AK$2+1),IF(AND(AK232&gt;=1,AK232&lt;=6),INDEX(ATLAS_CHAR,(AK232-1)*26+$A32-INDEX(WIN_Y,AK232)+1,AK$2-INDEX(WIN_X,AK232)+1),IF(AK232=0,IF(AND(MOD(AK$2,4)=0,MOD($A32,2)=0),"·",""),""))))</f>
        <v/>
      </c>
      <c r="AL32" s="1">
        <f>IF($A32=0,INDEX(CHROME_CHAR,1,AL$2+1),IF($A32=39,INDEX(CHROME_CHAR,2,AL$2+1),IF(AND(AL232&gt;=1,AL232&lt;=6),INDEX(ATLAS_CHAR,(AL232-1)*26+$A32-INDEX(WIN_Y,AL232)+1,AL$2-INDEX(WIN_X,AL232)+1),IF(AL232=0,IF(AND(MOD(AL$2,4)=0,MOD($A32,2)=0),"·",""),""))))</f>
        <v/>
      </c>
      <c r="AM32" s="1">
        <f>IF($A32=0,INDEX(CHROME_CHAR,1,AM$2+1),IF($A32=39,INDEX(CHROME_CHAR,2,AM$2+1),IF(AND(AM232&gt;=1,AM232&lt;=6),INDEX(ATLAS_CHAR,(AM232-1)*26+$A32-INDEX(WIN_Y,AM232)+1,AM$2-INDEX(WIN_X,AM232)+1),IF(AM232=0,IF(AND(MOD(AM$2,4)=0,MOD($A32,2)=0),"·",""),""))))</f>
        <v/>
      </c>
      <c r="AN32" s="1">
        <f>IF($A32=0,INDEX(CHROME_CHAR,1,AN$2+1),IF($A32=39,INDEX(CHROME_CHAR,2,AN$2+1),IF(AND(AN232&gt;=1,AN232&lt;=6),INDEX(ATLAS_CHAR,(AN232-1)*26+$A32-INDEX(WIN_Y,AN232)+1,AN$2-INDEX(WIN_X,AN232)+1),IF(AN232=0,IF(AND(MOD(AN$2,4)=0,MOD($A32,2)=0),"·",""),""))))</f>
        <v/>
      </c>
      <c r="AO32" s="1">
        <f>IF($A32=0,INDEX(CHROME_CHAR,1,AO$2+1),IF($A32=39,INDEX(CHROME_CHAR,2,AO$2+1),IF(AND(AO232&gt;=1,AO232&lt;=6),INDEX(ATLAS_CHAR,(AO232-1)*26+$A32-INDEX(WIN_Y,AO232)+1,AO$2-INDEX(WIN_X,AO232)+1),IF(AO232=0,IF(AND(MOD(AO$2,4)=0,MOD($A32,2)=0),"·",""),""))))</f>
        <v/>
      </c>
      <c r="AP32" s="1">
        <f>IF($A32=0,INDEX(CHROME_CHAR,1,AP$2+1),IF($A32=39,INDEX(CHROME_CHAR,2,AP$2+1),IF(AND(AP232&gt;=1,AP232&lt;=6),INDEX(ATLAS_CHAR,(AP232-1)*26+$A32-INDEX(WIN_Y,AP232)+1,AP$2-INDEX(WIN_X,AP232)+1),IF(AP232=0,IF(AND(MOD(AP$2,4)=0,MOD($A32,2)=0),"·",""),""))))</f>
        <v/>
      </c>
      <c r="AQ32" s="1">
        <f>IF($A32=0,INDEX(CHROME_CHAR,1,AQ$2+1),IF($A32=39,INDEX(CHROME_CHAR,2,AQ$2+1),IF(AND(AQ232&gt;=1,AQ232&lt;=6),INDEX(ATLAS_CHAR,(AQ232-1)*26+$A32-INDEX(WIN_Y,AQ232)+1,AQ$2-INDEX(WIN_X,AQ232)+1),IF(AQ232=0,IF(AND(MOD(AQ$2,4)=0,MOD($A32,2)=0),"·",""),""))))</f>
        <v/>
      </c>
      <c r="AR32" s="1">
        <f>IF($A32=0,INDEX(CHROME_CHAR,1,AR$2+1),IF($A32=39,INDEX(CHROME_CHAR,2,AR$2+1),IF(AND(AR232&gt;=1,AR232&lt;=6),INDEX(ATLAS_CHAR,(AR232-1)*26+$A32-INDEX(WIN_Y,AR232)+1,AR$2-INDEX(WIN_X,AR232)+1),IF(AR232=0,IF(AND(MOD(AR$2,4)=0,MOD($A32,2)=0),"·",""),""))))</f>
        <v/>
      </c>
      <c r="AS32" s="1">
        <f>IF($A32=0,INDEX(CHROME_CHAR,1,AS$2+1),IF($A32=39,INDEX(CHROME_CHAR,2,AS$2+1),IF(AND(AS232&gt;=1,AS232&lt;=6),INDEX(ATLAS_CHAR,(AS232-1)*26+$A32-INDEX(WIN_Y,AS232)+1,AS$2-INDEX(WIN_X,AS232)+1),IF(AS232=0,IF(AND(MOD(AS$2,4)=0,MOD($A32,2)=0),"·",""),""))))</f>
        <v/>
      </c>
      <c r="AT32" s="1">
        <f>IF($A32=0,INDEX(CHROME_CHAR,1,AT$2+1),IF($A32=39,INDEX(CHROME_CHAR,2,AT$2+1),IF(AND(AT232&gt;=1,AT232&lt;=6),INDEX(ATLAS_CHAR,(AT232-1)*26+$A32-INDEX(WIN_Y,AT232)+1,AT$2-INDEX(WIN_X,AT232)+1),IF(AT232=0,IF(AND(MOD(AT$2,4)=0,MOD($A32,2)=0),"·",""),""))))</f>
        <v/>
      </c>
      <c r="AU32" s="1">
        <f>IF($A32=0,INDEX(CHROME_CHAR,1,AU$2+1),IF($A32=39,INDEX(CHROME_CHAR,2,AU$2+1),IF(AND(AU232&gt;=1,AU232&lt;=6),INDEX(ATLAS_CHAR,(AU232-1)*26+$A32-INDEX(WIN_Y,AU232)+1,AU$2-INDEX(WIN_X,AU232)+1),IF(AU232=0,IF(AND(MOD(AU$2,4)=0,MOD($A32,2)=0),"·",""),""))))</f>
        <v/>
      </c>
      <c r="AV32" s="1">
        <f>IF($A32=0,INDEX(CHROME_CHAR,1,AV$2+1),IF($A32=39,INDEX(CHROME_CHAR,2,AV$2+1),IF(AND(AV232&gt;=1,AV232&lt;=6),INDEX(ATLAS_CHAR,(AV232-1)*26+$A32-INDEX(WIN_Y,AV232)+1,AV$2-INDEX(WIN_X,AV232)+1),IF(AV232=0,IF(AND(MOD(AV$2,4)=0,MOD($A32,2)=0),"·",""),""))))</f>
        <v/>
      </c>
      <c r="AW32" s="1">
        <f>IF($A32=0,INDEX(CHROME_CHAR,1,AW$2+1),IF($A32=39,INDEX(CHROME_CHAR,2,AW$2+1),IF(AND(AW232&gt;=1,AW232&lt;=6),INDEX(ATLAS_CHAR,(AW232-1)*26+$A32-INDEX(WIN_Y,AW232)+1,AW$2-INDEX(WIN_X,AW232)+1),IF(AW232=0,IF(AND(MOD(AW$2,4)=0,MOD($A32,2)=0),"·",""),""))))</f>
        <v/>
      </c>
      <c r="AX32" s="1">
        <f>IF($A32=0,INDEX(CHROME_CHAR,1,AX$2+1),IF($A32=39,INDEX(CHROME_CHAR,2,AX$2+1),IF(AND(AX232&gt;=1,AX232&lt;=6),INDEX(ATLAS_CHAR,(AX232-1)*26+$A32-INDEX(WIN_Y,AX232)+1,AX$2-INDEX(WIN_X,AX232)+1),IF(AX232=0,IF(AND(MOD(AX$2,4)=0,MOD($A32,2)=0),"·",""),""))))</f>
        <v/>
      </c>
      <c r="AY32" s="1">
        <f>IF($A32=0,INDEX(CHROME_CHAR,1,AY$2+1),IF($A32=39,INDEX(CHROME_CHAR,2,AY$2+1),IF(AND(AY232&gt;=1,AY232&lt;=6),INDEX(ATLAS_CHAR,(AY232-1)*26+$A32-INDEX(WIN_Y,AY232)+1,AY$2-INDEX(WIN_X,AY232)+1),IF(AY232=0,IF(AND(MOD(AY$2,4)=0,MOD($A32,2)=0),"·",""),""))))</f>
        <v/>
      </c>
      <c r="AZ32" s="1">
        <f>IF($A32=0,INDEX(CHROME_CHAR,1,AZ$2+1),IF($A32=39,INDEX(CHROME_CHAR,2,AZ$2+1),IF(AND(AZ232&gt;=1,AZ232&lt;=6),INDEX(ATLAS_CHAR,(AZ232-1)*26+$A32-INDEX(WIN_Y,AZ232)+1,AZ$2-INDEX(WIN_X,AZ232)+1),IF(AZ232=0,IF(AND(MOD(AZ$2,4)=0,MOD($A32,2)=0),"·",""),""))))</f>
        <v/>
      </c>
      <c r="BA32" s="1">
        <f>IF($A32=0,INDEX(CHROME_CHAR,1,BA$2+1),IF($A32=39,INDEX(CHROME_CHAR,2,BA$2+1),IF(AND(BA232&gt;=1,BA232&lt;=6),INDEX(ATLAS_CHAR,(BA232-1)*26+$A32-INDEX(WIN_Y,BA232)+1,BA$2-INDEX(WIN_X,BA232)+1),IF(BA232=0,IF(AND(MOD(BA$2,4)=0,MOD($A32,2)=0),"·",""),""))))</f>
        <v/>
      </c>
      <c r="BB32" s="1">
        <f>IF($A32=0,INDEX(CHROME_CHAR,1,BB$2+1),IF($A32=39,INDEX(CHROME_CHAR,2,BB$2+1),IF(AND(BB232&gt;=1,BB232&lt;=6),INDEX(ATLAS_CHAR,(BB232-1)*26+$A32-INDEX(WIN_Y,BB232)+1,BB$2-INDEX(WIN_X,BB232)+1),IF(BB232=0,IF(AND(MOD(BB$2,4)=0,MOD($A32,2)=0),"·",""),""))))</f>
        <v/>
      </c>
      <c r="BC32" s="1">
        <f>IF($A32=0,INDEX(CHROME_CHAR,1,BC$2+1),IF($A32=39,INDEX(CHROME_CHAR,2,BC$2+1),IF(AND(BC232&gt;=1,BC232&lt;=6),INDEX(ATLAS_CHAR,(BC232-1)*26+$A32-INDEX(WIN_Y,BC232)+1,BC$2-INDEX(WIN_X,BC232)+1),IF(BC232=0,IF(AND(MOD(BC$2,4)=0,MOD($A32,2)=0),"·",""),""))))</f>
        <v/>
      </c>
      <c r="BD32" s="1">
        <f>IF($A32=0,INDEX(CHROME_CHAR,1,BD$2+1),IF($A32=39,INDEX(CHROME_CHAR,2,BD$2+1),IF(AND(BD232&gt;=1,BD232&lt;=6),INDEX(ATLAS_CHAR,(BD232-1)*26+$A32-INDEX(WIN_Y,BD232)+1,BD$2-INDEX(WIN_X,BD232)+1),IF(BD232=0,IF(AND(MOD(BD$2,4)=0,MOD($A32,2)=0),"·",""),""))))</f>
        <v/>
      </c>
      <c r="BE32" s="1">
        <f>IF($A32=0,INDEX(CHROME_CHAR,1,BE$2+1),IF($A32=39,INDEX(CHROME_CHAR,2,BE$2+1),IF(AND(BE232&gt;=1,BE232&lt;=6),INDEX(ATLAS_CHAR,(BE232-1)*26+$A32-INDEX(WIN_Y,BE232)+1,BE$2-INDEX(WIN_X,BE232)+1),IF(BE232=0,IF(AND(MOD(BE$2,4)=0,MOD($A32,2)=0),"·",""),""))))</f>
        <v/>
      </c>
      <c r="BF32" s="1">
        <f>IF($A32=0,INDEX(CHROME_CHAR,1,BF$2+1),IF($A32=39,INDEX(CHROME_CHAR,2,BF$2+1),IF(AND(BF232&gt;=1,BF232&lt;=6),INDEX(ATLAS_CHAR,(BF232-1)*26+$A32-INDEX(WIN_Y,BF232)+1,BF$2-INDEX(WIN_X,BF232)+1),IF(BF232=0,IF(AND(MOD(BF$2,4)=0,MOD($A32,2)=0),"·",""),""))))</f>
        <v/>
      </c>
      <c r="BG32" s="1">
        <f>IF($A32=0,INDEX(CHROME_CHAR,1,BG$2+1),IF($A32=39,INDEX(CHROME_CHAR,2,BG$2+1),IF(AND(BG232&gt;=1,BG232&lt;=6),INDEX(ATLAS_CHAR,(BG232-1)*26+$A32-INDEX(WIN_Y,BG232)+1,BG$2-INDEX(WIN_X,BG232)+1),IF(BG232=0,IF(AND(MOD(BG$2,4)=0,MOD($A32,2)=0),"·",""),""))))</f>
        <v/>
      </c>
      <c r="BH32" s="1">
        <f>IF($A32=0,INDEX(CHROME_CHAR,1,BH$2+1),IF($A32=39,INDEX(CHROME_CHAR,2,BH$2+1),IF(AND(BH232&gt;=1,BH232&lt;=6),INDEX(ATLAS_CHAR,(BH232-1)*26+$A32-INDEX(WIN_Y,BH232)+1,BH$2-INDEX(WIN_X,BH232)+1),IF(BH232=0,IF(AND(MOD(BH$2,4)=0,MOD($A32,2)=0),"·",""),""))))</f>
        <v/>
      </c>
      <c r="BI32" s="1">
        <f>IF($A32=0,INDEX(CHROME_CHAR,1,BI$2+1),IF($A32=39,INDEX(CHROME_CHAR,2,BI$2+1),IF(AND(BI232&gt;=1,BI232&lt;=6),INDEX(ATLAS_CHAR,(BI232-1)*26+$A32-INDEX(WIN_Y,BI232)+1,BI$2-INDEX(WIN_X,BI232)+1),IF(BI232=0,IF(AND(MOD(BI$2,4)=0,MOD($A32,2)=0),"·",""),""))))</f>
        <v/>
      </c>
      <c r="BJ32" s="1">
        <f>IF($A32=0,INDEX(CHROME_CHAR,1,BJ$2+1),IF($A32=39,INDEX(CHROME_CHAR,2,BJ$2+1),IF(AND(BJ232&gt;=1,BJ232&lt;=6),INDEX(ATLAS_CHAR,(BJ232-1)*26+$A32-INDEX(WIN_Y,BJ232)+1,BJ$2-INDEX(WIN_X,BJ232)+1),IF(BJ232=0,IF(AND(MOD(BJ$2,4)=0,MOD($A32,2)=0),"·",""),""))))</f>
        <v/>
      </c>
      <c r="BK32" s="1">
        <f>IF($A32=0,INDEX(CHROME_CHAR,1,BK$2+1),IF($A32=39,INDEX(CHROME_CHAR,2,BK$2+1),IF(AND(BK232&gt;=1,BK232&lt;=6),INDEX(ATLAS_CHAR,(BK232-1)*26+$A32-INDEX(WIN_Y,BK232)+1,BK$2-INDEX(WIN_X,BK232)+1),IF(BK232=0,IF(AND(MOD(BK$2,4)=0,MOD($A32,2)=0),"·",""),""))))</f>
        <v/>
      </c>
      <c r="BL32" s="1">
        <f>IF($A32=0,INDEX(CHROME_CHAR,1,BL$2+1),IF($A32=39,INDEX(CHROME_CHAR,2,BL$2+1),IF(AND(BL232&gt;=1,BL232&lt;=6),INDEX(ATLAS_CHAR,(BL232-1)*26+$A32-INDEX(WIN_Y,BL232)+1,BL$2-INDEX(WIN_X,BL232)+1),IF(BL232=0,IF(AND(MOD(BL$2,4)=0,MOD($A32,2)=0),"·",""),""))))</f>
        <v/>
      </c>
      <c r="BM32" s="1">
        <f>IF($A32=0,INDEX(CHROME_CHAR,1,BM$2+1),IF($A32=39,INDEX(CHROME_CHAR,2,BM$2+1),IF(AND(BM232&gt;=1,BM232&lt;=6),INDEX(ATLAS_CHAR,(BM232-1)*26+$A32-INDEX(WIN_Y,BM232)+1,BM$2-INDEX(WIN_X,BM232)+1),IF(BM232=0,IF(AND(MOD(BM$2,4)=0,MOD($A32,2)=0),"·",""),""))))</f>
        <v/>
      </c>
      <c r="BN32" s="1">
        <f>IF($A32=0,INDEX(CHROME_CHAR,1,BN$2+1),IF($A32=39,INDEX(CHROME_CHAR,2,BN$2+1),IF(AND(BN232&gt;=1,BN232&lt;=6),INDEX(ATLAS_CHAR,(BN232-1)*26+$A32-INDEX(WIN_Y,BN232)+1,BN$2-INDEX(WIN_X,BN232)+1),IF(BN232=0,IF(AND(MOD(BN$2,4)=0,MOD($A32,2)=0),"·",""),""))))</f>
        <v/>
      </c>
      <c r="BO32" s="1">
        <f>IF($A32=0,INDEX(CHROME_CHAR,1,BO$2+1),IF($A32=39,INDEX(CHROME_CHAR,2,BO$2+1),IF(AND(BO232&gt;=1,BO232&lt;=6),INDEX(ATLAS_CHAR,(BO232-1)*26+$A32-INDEX(WIN_Y,BO232)+1,BO$2-INDEX(WIN_X,BO232)+1),IF(BO232=0,IF(AND(MOD(BO$2,4)=0,MOD($A32,2)=0),"·",""),""))))</f>
        <v/>
      </c>
      <c r="BP32" s="1">
        <f>IF($A32=0,INDEX(CHROME_CHAR,1,BP$2+1),IF($A32=39,INDEX(CHROME_CHAR,2,BP$2+1),IF(AND(BP232&gt;=1,BP232&lt;=6),INDEX(ATLAS_CHAR,(BP232-1)*26+$A32-INDEX(WIN_Y,BP232)+1,BP$2-INDEX(WIN_X,BP232)+1),IF(BP232=0,IF(AND(MOD(BP$2,4)=0,MOD($A32,2)=0),"·",""),""))))</f>
        <v/>
      </c>
      <c r="BQ32" s="1">
        <f>IF($A32=0,INDEX(CHROME_CHAR,1,BQ$2+1),IF($A32=39,INDEX(CHROME_CHAR,2,BQ$2+1),IF(AND(BQ232&gt;=1,BQ232&lt;=6),INDEX(ATLAS_CHAR,(BQ232-1)*26+$A32-INDEX(WIN_Y,BQ232)+1,BQ$2-INDEX(WIN_X,BQ232)+1),IF(BQ232=0,IF(AND(MOD(BQ$2,4)=0,MOD($A32,2)=0),"·",""),""))))</f>
        <v/>
      </c>
      <c r="BR32" s="1">
        <f>IF($A32=0,INDEX(CHROME_CHAR,1,BR$2+1),IF($A32=39,INDEX(CHROME_CHAR,2,BR$2+1),IF(AND(BR232&gt;=1,BR232&lt;=6),INDEX(ATLAS_CHAR,(BR232-1)*26+$A32-INDEX(WIN_Y,BR232)+1,BR$2-INDEX(WIN_X,BR232)+1),IF(BR232=0,IF(AND(MOD(BR$2,4)=0,MOD($A32,2)=0),"·",""),""))))</f>
        <v/>
      </c>
      <c r="BS32" s="1">
        <f>IF($A32=0,INDEX(CHROME_CHAR,1,BS$2+1),IF($A32=39,INDEX(CHROME_CHAR,2,BS$2+1),IF(AND(BS232&gt;=1,BS232&lt;=6),INDEX(ATLAS_CHAR,(BS232-1)*26+$A32-INDEX(WIN_Y,BS232)+1,BS$2-INDEX(WIN_X,BS232)+1),IF(BS232=0,IF(AND(MOD(BS$2,4)=0,MOD($A32,2)=0),"·",""),""))))</f>
        <v/>
      </c>
      <c r="BT32" s="1">
        <f>IF($A32=0,INDEX(CHROME_CHAR,1,BT$2+1),IF($A32=39,INDEX(CHROME_CHAR,2,BT$2+1),IF(AND(BT232&gt;=1,BT232&lt;=6),INDEX(ATLAS_CHAR,(BT232-1)*26+$A32-INDEX(WIN_Y,BT232)+1,BT$2-INDEX(WIN_X,BT232)+1),IF(BT232=0,IF(AND(MOD(BT$2,4)=0,MOD($A32,2)=0),"·",""),""))))</f>
        <v/>
      </c>
      <c r="BU32" s="1">
        <f>IF($A32=0,INDEX(CHROME_CHAR,1,BU$2+1),IF($A32=39,INDEX(CHROME_CHAR,2,BU$2+1),IF(AND(BU232&gt;=1,BU232&lt;=6),INDEX(ATLAS_CHAR,(BU232-1)*26+$A32-INDEX(WIN_Y,BU232)+1,BU$2-INDEX(WIN_X,BU232)+1),IF(BU232=0,IF(AND(MOD(BU$2,4)=0,MOD($A32,2)=0),"·",""),""))))</f>
        <v/>
      </c>
      <c r="BV32" s="1">
        <f>IF($A32=0,INDEX(CHROME_CHAR,1,BV$2+1),IF($A32=39,INDEX(CHROME_CHAR,2,BV$2+1),IF(AND(BV232&gt;=1,BV232&lt;=6),INDEX(ATLAS_CHAR,(BV232-1)*26+$A32-INDEX(WIN_Y,BV232)+1,BV$2-INDEX(WIN_X,BV232)+1),IF(BV232=0,IF(AND(MOD(BV$2,4)=0,MOD($A32,2)=0),"·",""),""))))</f>
        <v/>
      </c>
      <c r="BW32" s="1">
        <f>IF($A32=0,INDEX(CHROME_CHAR,1,BW$2+1),IF($A32=39,INDEX(CHROME_CHAR,2,BW$2+1),IF(AND(BW232&gt;=1,BW232&lt;=6),INDEX(ATLAS_CHAR,(BW232-1)*26+$A32-INDEX(WIN_Y,BW232)+1,BW$2-INDEX(WIN_X,BW232)+1),IF(BW232=0,IF(AND(MOD(BW$2,4)=0,MOD($A32,2)=0),"·",""),""))))</f>
        <v/>
      </c>
      <c r="BX32" s="1">
        <f>IF($A32=0,INDEX(CHROME_CHAR,1,BX$2+1),IF($A32=39,INDEX(CHROME_CHAR,2,BX$2+1),IF(AND(BX232&gt;=1,BX232&lt;=6),INDEX(ATLAS_CHAR,(BX232-1)*26+$A32-INDEX(WIN_Y,BX232)+1,BX$2-INDEX(WIN_X,BX232)+1),IF(BX232=0,IF(AND(MOD(BX$2,4)=0,MOD($A32,2)=0),"·",""),""))))</f>
        <v/>
      </c>
      <c r="BY32" s="1">
        <f>IF($A32=0,INDEX(CHROME_CHAR,1,BY$2+1),IF($A32=39,INDEX(CHROME_CHAR,2,BY$2+1),IF(AND(BY232&gt;=1,BY232&lt;=6),INDEX(ATLAS_CHAR,(BY232-1)*26+$A32-INDEX(WIN_Y,BY232)+1,BY$2-INDEX(WIN_X,BY232)+1),IF(BY232=0,IF(AND(MOD(BY$2,4)=0,MOD($A32,2)=0),"·",""),""))))</f>
        <v/>
      </c>
      <c r="BZ32" s="1">
        <f>IF($A32=0,INDEX(CHROME_CHAR,1,BZ$2+1),IF($A32=39,INDEX(CHROME_CHAR,2,BZ$2+1),IF(AND(BZ232&gt;=1,BZ232&lt;=6),INDEX(ATLAS_CHAR,(BZ232-1)*26+$A32-INDEX(WIN_Y,BZ232)+1,BZ$2-INDEX(WIN_X,BZ232)+1),IF(BZ232=0,IF(AND(MOD(BZ$2,4)=0,MOD($A32,2)=0),"·",""),""))))</f>
        <v/>
      </c>
      <c r="CA32" s="1">
        <f>IF($A32=0,INDEX(CHROME_CHAR,1,CA$2+1),IF($A32=39,INDEX(CHROME_CHAR,2,CA$2+1),IF(AND(CA232&gt;=1,CA232&lt;=6),INDEX(ATLAS_CHAR,(CA232-1)*26+$A32-INDEX(WIN_Y,CA232)+1,CA$2-INDEX(WIN_X,CA232)+1),IF(CA232=0,IF(AND(MOD(CA$2,4)=0,MOD($A32,2)=0),"·",""),""))))</f>
        <v/>
      </c>
      <c r="CB32" s="1">
        <f>IF($A32=0,INDEX(CHROME_CHAR,1,CB$2+1),IF($A32=39,INDEX(CHROME_CHAR,2,CB$2+1),IF(AND(CB232&gt;=1,CB232&lt;=6),INDEX(ATLAS_CHAR,(CB232-1)*26+$A32-INDEX(WIN_Y,CB232)+1,CB$2-INDEX(WIN_X,CB232)+1),IF(CB232=0,IF(AND(MOD(CB$2,4)=0,MOD($A32,2)=0),"·",""),""))))</f>
        <v/>
      </c>
      <c r="CC32" s="1">
        <f>IF($A32=0,INDEX(CHROME_CHAR,1,CC$2+1),IF($A32=39,INDEX(CHROME_CHAR,2,CC$2+1),IF(AND(CC232&gt;=1,CC232&lt;=6),INDEX(ATLAS_CHAR,(CC232-1)*26+$A32-INDEX(WIN_Y,CC232)+1,CC$2-INDEX(WIN_X,CC232)+1),IF(CC232=0,IF(AND(MOD(CC$2,4)=0,MOD($A32,2)=0),"·",""),""))))</f>
        <v/>
      </c>
      <c r="CD32" s="1">
        <f>IF($A32=0,INDEX(CHROME_CHAR,1,CD$2+1),IF($A32=39,INDEX(CHROME_CHAR,2,CD$2+1),IF(AND(CD232&gt;=1,CD232&lt;=6),INDEX(ATLAS_CHAR,(CD232-1)*26+$A32-INDEX(WIN_Y,CD232)+1,CD$2-INDEX(WIN_X,CD232)+1),IF(CD232=0,IF(AND(MOD(CD$2,4)=0,MOD($A32,2)=0),"·",""),""))))</f>
        <v/>
      </c>
      <c r="CE32" s="1">
        <f>IF($A32=0,INDEX(CHROME_CHAR,1,CE$2+1),IF($A32=39,INDEX(CHROME_CHAR,2,CE$2+1),IF(AND(CE232&gt;=1,CE232&lt;=6),INDEX(ATLAS_CHAR,(CE232-1)*26+$A32-INDEX(WIN_Y,CE232)+1,CE$2-INDEX(WIN_X,CE232)+1),IF(CE232=0,IF(AND(MOD(CE$2,4)=0,MOD($A32,2)=0),"·",""),""))))</f>
        <v/>
      </c>
      <c r="CF32" s="1">
        <f>IF($A32=0,INDEX(CHROME_CHAR,1,CF$2+1),IF($A32=39,INDEX(CHROME_CHAR,2,CF$2+1),IF(AND(CF232&gt;=1,CF232&lt;=6),INDEX(ATLAS_CHAR,(CF232-1)*26+$A32-INDEX(WIN_Y,CF232)+1,CF$2-INDEX(WIN_X,CF232)+1),IF(CF232=0,IF(AND(MOD(CF$2,4)=0,MOD($A32,2)=0),"·",""),""))))</f>
        <v/>
      </c>
      <c r="CG32" s="1">
        <f>IF($A32=0,INDEX(CHROME_CHAR,1,CG$2+1),IF($A32=39,INDEX(CHROME_CHAR,2,CG$2+1),IF(AND(CG232&gt;=1,CG232&lt;=6),INDEX(ATLAS_CHAR,(CG232-1)*26+$A32-INDEX(WIN_Y,CG232)+1,CG$2-INDEX(WIN_X,CG232)+1),IF(CG232=0,IF(AND(MOD(CG$2,4)=0,MOD($A32,2)=0),"·",""),""))))</f>
        <v/>
      </c>
      <c r="CH32" s="1">
        <f>IF($A32=0,INDEX(CHROME_CHAR,1,CH$2+1),IF($A32=39,INDEX(CHROME_CHAR,2,CH$2+1),IF(AND(CH232&gt;=1,CH232&lt;=6),INDEX(ATLAS_CHAR,(CH232-1)*26+$A32-INDEX(WIN_Y,CH232)+1,CH$2-INDEX(WIN_X,CH232)+1),IF(CH232=0,IF(AND(MOD(CH$2,4)=0,MOD($A32,2)=0),"·",""),""))))</f>
        <v/>
      </c>
      <c r="CI32" s="1">
        <f>IF($A32=0,INDEX(CHROME_CHAR,1,CI$2+1),IF($A32=39,INDEX(CHROME_CHAR,2,CI$2+1),IF(AND(CI232&gt;=1,CI232&lt;=6),INDEX(ATLAS_CHAR,(CI232-1)*26+$A32-INDEX(WIN_Y,CI232)+1,CI$2-INDEX(WIN_X,CI232)+1),IF(CI232=0,IF(AND(MOD(CI$2,4)=0,MOD($A32,2)=0),"·",""),""))))</f>
        <v/>
      </c>
      <c r="CJ32" s="1">
        <f>IF($A32=0,INDEX(CHROME_CHAR,1,CJ$2+1),IF($A32=39,INDEX(CHROME_CHAR,2,CJ$2+1),IF(AND(CJ232&gt;=1,CJ232&lt;=6),INDEX(ATLAS_CHAR,(CJ232-1)*26+$A32-INDEX(WIN_Y,CJ232)+1,CJ$2-INDEX(WIN_X,CJ232)+1),IF(CJ232=0,IF(AND(MOD(CJ$2,4)=0,MOD($A32,2)=0),"·",""),""))))</f>
        <v/>
      </c>
      <c r="CK32" s="1">
        <f>IF($A32=0,INDEX(CHROME_CHAR,1,CK$2+1),IF($A32=39,INDEX(CHROME_CHAR,2,CK$2+1),IF(AND(CK232&gt;=1,CK232&lt;=6),INDEX(ATLAS_CHAR,(CK232-1)*26+$A32-INDEX(WIN_Y,CK232)+1,CK$2-INDEX(WIN_X,CK232)+1),IF(CK232=0,IF(AND(MOD(CK$2,4)=0,MOD($A32,2)=0),"·",""),""))))</f>
        <v/>
      </c>
      <c r="CL32" s="1">
        <f>IF($A32=0,INDEX(CHROME_CHAR,1,CL$2+1),IF($A32=39,INDEX(CHROME_CHAR,2,CL$2+1),IF(AND(CL232&gt;=1,CL232&lt;=6),INDEX(ATLAS_CHAR,(CL232-1)*26+$A32-INDEX(WIN_Y,CL232)+1,CL$2-INDEX(WIN_X,CL232)+1),IF(CL232=0,IF(AND(MOD(CL$2,4)=0,MOD($A32,2)=0),"·",""),""))))</f>
        <v/>
      </c>
      <c r="CM32" s="1">
        <f>IF($A32=0,INDEX(CHROME_CHAR,1,CM$2+1),IF($A32=39,INDEX(CHROME_CHAR,2,CM$2+1),IF(AND(CM232&gt;=1,CM232&lt;=6),INDEX(ATLAS_CHAR,(CM232-1)*26+$A32-INDEX(WIN_Y,CM232)+1,CM$2-INDEX(WIN_X,CM232)+1),IF(CM232=0,IF(AND(MOD(CM$2,4)=0,MOD($A32,2)=0),"·",""),""))))</f>
        <v/>
      </c>
      <c r="CN32" s="1">
        <f>IF($A32=0,INDEX(CHROME_CHAR,1,CN$2+1),IF($A32=39,INDEX(CHROME_CHAR,2,CN$2+1),IF(AND(CN232&gt;=1,CN232&lt;=6),INDEX(ATLAS_CHAR,(CN232-1)*26+$A32-INDEX(WIN_Y,CN232)+1,CN$2-INDEX(WIN_X,CN232)+1),IF(CN232=0,IF(AND(MOD(CN$2,4)=0,MOD($A32,2)=0),"·",""),""))))</f>
        <v/>
      </c>
      <c r="CO32" s="1">
        <f>IF($A32=0,INDEX(CHROME_CHAR,1,CO$2+1),IF($A32=39,INDEX(CHROME_CHAR,2,CO$2+1),IF(AND(CO232&gt;=1,CO232&lt;=6),INDEX(ATLAS_CHAR,(CO232-1)*26+$A32-INDEX(WIN_Y,CO232)+1,CO$2-INDEX(WIN_X,CO232)+1),IF(CO232=0,IF(AND(MOD(CO$2,4)=0,MOD($A32,2)=0),"·",""),""))))</f>
        <v/>
      </c>
      <c r="CP32" s="1">
        <f>IF($A32=0,INDEX(CHROME_CHAR,1,CP$2+1),IF($A32=39,INDEX(CHROME_CHAR,2,CP$2+1),IF(AND(CP232&gt;=1,CP232&lt;=6),INDEX(ATLAS_CHAR,(CP232-1)*26+$A32-INDEX(WIN_Y,CP232)+1,CP$2-INDEX(WIN_X,CP232)+1),IF(CP232=0,IF(AND(MOD(CP$2,4)=0,MOD($A32,2)=0),"·",""),""))))</f>
        <v/>
      </c>
      <c r="CQ32" s="1">
        <f>IF($A32=0,INDEX(CHROME_CHAR,1,CQ$2+1),IF($A32=39,INDEX(CHROME_CHAR,2,CQ$2+1),IF(AND(CQ232&gt;=1,CQ232&lt;=6),INDEX(ATLAS_CHAR,(CQ232-1)*26+$A32-INDEX(WIN_Y,CQ232)+1,CQ$2-INDEX(WIN_X,CQ232)+1),IF(CQ232=0,IF(AND(MOD(CQ$2,4)=0,MOD($A32,2)=0),"·",""),""))))</f>
        <v/>
      </c>
      <c r="CR32" s="1">
        <f>IF($A32=0,INDEX(CHROME_CHAR,1,CR$2+1),IF($A32=39,INDEX(CHROME_CHAR,2,CR$2+1),IF(AND(CR232&gt;=1,CR232&lt;=6),INDEX(ATLAS_CHAR,(CR232-1)*26+$A32-INDEX(WIN_Y,CR232)+1,CR$2-INDEX(WIN_X,CR232)+1),IF(CR232=0,IF(AND(MOD(CR$2,4)=0,MOD($A32,2)=0),"·",""),""))))</f>
        <v/>
      </c>
      <c r="CS32" s="1">
        <f>IF($A32=0,INDEX(CHROME_CHAR,1,CS$2+1),IF($A32=39,INDEX(CHROME_CHAR,2,CS$2+1),IF(AND(CS232&gt;=1,CS232&lt;=6),INDEX(ATLAS_CHAR,(CS232-1)*26+$A32-INDEX(WIN_Y,CS232)+1,CS$2-INDEX(WIN_X,CS232)+1),IF(CS232=0,IF(AND(MOD(CS$2,4)=0,MOD($A32,2)=0),"·",""),""))))</f>
        <v/>
      </c>
      <c r="CT32" s="1">
        <f>IF($A32=0,INDEX(CHROME_CHAR,1,CT$2+1),IF($A32=39,INDEX(CHROME_CHAR,2,CT$2+1),IF(AND(CT232&gt;=1,CT232&lt;=6),INDEX(ATLAS_CHAR,(CT232-1)*26+$A32-INDEX(WIN_Y,CT232)+1,CT$2-INDEX(WIN_X,CT232)+1),IF(CT232=0,IF(AND(MOD(CT$2,4)=0,MOD($A32,2)=0),"·",""),""))))</f>
        <v/>
      </c>
      <c r="CU32" s="1">
        <f>IF($A32=0,INDEX(CHROME_CHAR,1,CU$2+1),IF($A32=39,INDEX(CHROME_CHAR,2,CU$2+1),IF(AND(CU232&gt;=1,CU232&lt;=6),INDEX(ATLAS_CHAR,(CU232-1)*26+$A32-INDEX(WIN_Y,CU232)+1,CU$2-INDEX(WIN_X,CU232)+1),IF(CU232=0,IF(AND(MOD(CU$2,4)=0,MOD($A32,2)=0),"·",""),""))))</f>
        <v/>
      </c>
      <c r="CV32" s="1">
        <f>IF($A32=0,INDEX(CHROME_CHAR,1,CV$2+1),IF($A32=39,INDEX(CHROME_CHAR,2,CV$2+1),IF(AND(CV232&gt;=1,CV232&lt;=6),INDEX(ATLAS_CHAR,(CV232-1)*26+$A32-INDEX(WIN_Y,CV232)+1,CV$2-INDEX(WIN_X,CV232)+1),IF(CV232=0,IF(AND(MOD(CV$2,4)=0,MOD($A32,2)=0),"·",""),""))))</f>
        <v/>
      </c>
      <c r="CW32" s="1">
        <f>IF($A32=0,INDEX(CHROME_CHAR,1,CW$2+1),IF($A32=39,INDEX(CHROME_CHAR,2,CW$2+1),IF(AND(CW232&gt;=1,CW232&lt;=6),INDEX(ATLAS_CHAR,(CW232-1)*26+$A32-INDEX(WIN_Y,CW232)+1,CW$2-INDEX(WIN_X,CW232)+1),IF(CW232=0,IF(AND(MOD(CW$2,4)=0,MOD($A32,2)=0),"·",""),""))))</f>
        <v/>
      </c>
      <c r="CX32" s="1">
        <f>IF($A32=0,INDEX(CHROME_CHAR,1,CX$2+1),IF($A32=39,INDEX(CHROME_CHAR,2,CX$2+1),IF(AND(CX232&gt;=1,CX232&lt;=6),INDEX(ATLAS_CHAR,(CX232-1)*26+$A32-INDEX(WIN_Y,CX232)+1,CX$2-INDEX(WIN_X,CX232)+1),IF(CX232=0,IF(AND(MOD(CX$2,4)=0,MOD($A32,2)=0),"·",""),""))))</f>
        <v/>
      </c>
      <c r="CY32" s="1">
        <f>IF($A32=0,INDEX(CHROME_CHAR,1,CY$2+1),IF($A32=39,INDEX(CHROME_CHAR,2,CY$2+1),IF(AND(CY232&gt;=1,CY232&lt;=6),INDEX(ATLAS_CHAR,(CY232-1)*26+$A32-INDEX(WIN_Y,CY232)+1,CY$2-INDEX(WIN_X,CY232)+1),IF(CY232=0,IF(AND(MOD(CY$2,4)=0,MOD($A32,2)=0),"·",""),""))))</f>
        <v/>
      </c>
      <c r="CZ32" s="1">
        <f>IF($A32=0,INDEX(CHROME_CHAR,1,CZ$2+1),IF($A32=39,INDEX(CHROME_CHAR,2,CZ$2+1),IF(AND(CZ232&gt;=1,CZ232&lt;=6),INDEX(ATLAS_CHAR,(CZ232-1)*26+$A32-INDEX(WIN_Y,CZ232)+1,CZ$2-INDEX(WIN_X,CZ232)+1),IF(CZ232=0,IF(AND(MOD(CZ$2,4)=0,MOD($A32,2)=0),"·",""),""))))</f>
        <v/>
      </c>
      <c r="DA32" s="1">
        <f>IF($A32=0,INDEX(CHROME_CHAR,1,DA$2+1),IF($A32=39,INDEX(CHROME_CHAR,2,DA$2+1),IF(AND(DA232&gt;=1,DA232&lt;=6),INDEX(ATLAS_CHAR,(DA232-1)*26+$A32-INDEX(WIN_Y,DA232)+1,DA$2-INDEX(WIN_X,DA232)+1),IF(DA232=0,IF(AND(MOD(DA$2,4)=0,MOD($A32,2)=0),"·",""),""))))</f>
        <v/>
      </c>
      <c r="DB32" s="1">
        <f>IF($A32=0,INDEX(CHROME_CHAR,1,DB$2+1),IF($A32=39,INDEX(CHROME_CHAR,2,DB$2+1),IF(AND(DB232&gt;=1,DB232&lt;=6),INDEX(ATLAS_CHAR,(DB232-1)*26+$A32-INDEX(WIN_Y,DB232)+1,DB$2-INDEX(WIN_X,DB232)+1),IF(DB232=0,IF(AND(MOD(DB$2,4)=0,MOD($A32,2)=0),"·",""),""))))</f>
        <v/>
      </c>
      <c r="DC32" s="1">
        <f>IF($A32=0,INDEX(CHROME_CHAR,1,DC$2+1),IF($A32=39,INDEX(CHROME_CHAR,2,DC$2+1),IF(AND(DC232&gt;=1,DC232&lt;=6),INDEX(ATLAS_CHAR,(DC232-1)*26+$A32-INDEX(WIN_Y,DC232)+1,DC$2-INDEX(WIN_X,DC232)+1),IF(DC232=0,IF(AND(MOD(DC$2,4)=0,MOD($A32,2)=0),"·",""),""))))</f>
        <v/>
      </c>
      <c r="DD32" s="1">
        <f>IF($A32=0,INDEX(CHROME_CHAR,1,DD$2+1),IF($A32=39,INDEX(CHROME_CHAR,2,DD$2+1),IF(AND(DD232&gt;=1,DD232&lt;=6),INDEX(ATLAS_CHAR,(DD232-1)*26+$A32-INDEX(WIN_Y,DD232)+1,DD$2-INDEX(WIN_X,DD232)+1),IF(DD232=0,IF(AND(MOD(DD$2,4)=0,MOD($A32,2)=0),"·",""),""))))</f>
        <v/>
      </c>
      <c r="DE32" s="1">
        <f>IF($A32=0,INDEX(CHROME_CHAR,1,DE$2+1),IF($A32=39,INDEX(CHROME_CHAR,2,DE$2+1),IF(AND(DE232&gt;=1,DE232&lt;=6),INDEX(ATLAS_CHAR,(DE232-1)*26+$A32-INDEX(WIN_Y,DE232)+1,DE$2-INDEX(WIN_X,DE232)+1),IF(DE232=0,IF(AND(MOD(DE$2,4)=0,MOD($A32,2)=0),"·",""),""))))</f>
        <v/>
      </c>
      <c r="DF32" s="1">
        <f>IF($A32=0,INDEX(CHROME_CHAR,1,DF$2+1),IF($A32=39,INDEX(CHROME_CHAR,2,DF$2+1),IF(AND(DF232&gt;=1,DF232&lt;=6),INDEX(ATLAS_CHAR,(DF232-1)*26+$A32-INDEX(WIN_Y,DF232)+1,DF$2-INDEX(WIN_X,DF232)+1),IF(DF232=0,IF(AND(MOD(DF$2,4)=0,MOD($A32,2)=0),"·",""),""))))</f>
        <v/>
      </c>
      <c r="DG32" s="1">
        <f>IF($A32=0,INDEX(CHROME_CHAR,1,DG$2+1),IF($A32=39,INDEX(CHROME_CHAR,2,DG$2+1),IF(AND(DG232&gt;=1,DG232&lt;=6),INDEX(ATLAS_CHAR,(DG232-1)*26+$A32-INDEX(WIN_Y,DG232)+1,DG$2-INDEX(WIN_X,DG232)+1),IF(DG232=0,IF(AND(MOD(DG$2,4)=0,MOD($A32,2)=0),"·",""),""))))</f>
        <v/>
      </c>
      <c r="DH32" s="1">
        <f>IF($A32=0,INDEX(CHROME_CHAR,1,DH$2+1),IF($A32=39,INDEX(CHROME_CHAR,2,DH$2+1),IF(AND(DH232&gt;=1,DH232&lt;=6),INDEX(ATLAS_CHAR,(DH232-1)*26+$A32-INDEX(WIN_Y,DH232)+1,DH$2-INDEX(WIN_X,DH232)+1),IF(DH232=0,IF(AND(MOD(DH$2,4)=0,MOD($A32,2)=0),"·",""),""))))</f>
        <v/>
      </c>
      <c r="DI32" s="1">
        <f>IF($A32=0,INDEX(CHROME_CHAR,1,DI$2+1),IF($A32=39,INDEX(CHROME_CHAR,2,DI$2+1),IF(AND(DI232&gt;=1,DI232&lt;=6),INDEX(ATLAS_CHAR,(DI232-1)*26+$A32-INDEX(WIN_Y,DI232)+1,DI$2-INDEX(WIN_X,DI232)+1),IF(DI232=0,IF(AND(MOD(DI$2,4)=0,MOD($A32,2)=0),"·",""),""))))</f>
        <v/>
      </c>
      <c r="DJ32" s="1">
        <f>IF($A32=0,INDEX(CHROME_CHAR,1,DJ$2+1),IF($A32=39,INDEX(CHROME_CHAR,2,DJ$2+1),IF(AND(DJ232&gt;=1,DJ232&lt;=6),INDEX(ATLAS_CHAR,(DJ232-1)*26+$A32-INDEX(WIN_Y,DJ232)+1,DJ$2-INDEX(WIN_X,DJ232)+1),IF(DJ232=0,IF(AND(MOD(DJ$2,4)=0,MOD($A32,2)=0),"·",""),""))))</f>
        <v/>
      </c>
      <c r="DK32" s="1">
        <f>IF($A32=0,INDEX(CHROME_CHAR,1,DK$2+1),IF($A32=39,INDEX(CHROME_CHAR,2,DK$2+1),IF(AND(DK232&gt;=1,DK232&lt;=6),INDEX(ATLAS_CHAR,(DK232-1)*26+$A32-INDEX(WIN_Y,DK232)+1,DK$2-INDEX(WIN_X,DK232)+1),IF(DK232=0,IF(AND(MOD(DK$2,4)=0,MOD($A32,2)=0),"·",""),""))))</f>
        <v/>
      </c>
      <c r="DL32" s="1">
        <f>IF($A32=0,INDEX(CHROME_CHAR,1,DL$2+1),IF($A32=39,INDEX(CHROME_CHAR,2,DL$2+1),IF(AND(DL232&gt;=1,DL232&lt;=6),INDEX(ATLAS_CHAR,(DL232-1)*26+$A32-INDEX(WIN_Y,DL232)+1,DL$2-INDEX(WIN_X,DL232)+1),IF(DL232=0,IF(AND(MOD(DL$2,4)=0,MOD($A32,2)=0),"·",""),""))))</f>
        <v/>
      </c>
      <c r="DM32" s="1">
        <f>IF($A32=0,INDEX(CHROME_CHAR,1,DM$2+1),IF($A32=39,INDEX(CHROME_CHAR,2,DM$2+1),IF(AND(DM232&gt;=1,DM232&lt;=6),INDEX(ATLAS_CHAR,(DM232-1)*26+$A32-INDEX(WIN_Y,DM232)+1,DM$2-INDEX(WIN_X,DM232)+1),IF(DM232=0,IF(AND(MOD(DM$2,4)=0,MOD($A32,2)=0),"·",""),""))))</f>
        <v/>
      </c>
      <c r="DN32" s="1">
        <f>IF($A32=0,INDEX(CHROME_CHAR,1,DN$2+1),IF($A32=39,INDEX(CHROME_CHAR,2,DN$2+1),IF(AND(DN232&gt;=1,DN232&lt;=6),INDEX(ATLAS_CHAR,(DN232-1)*26+$A32-INDEX(WIN_Y,DN232)+1,DN$2-INDEX(WIN_X,DN232)+1),IF(DN232=0,IF(AND(MOD(DN$2,4)=0,MOD($A32,2)=0),"·",""),""))))</f>
        <v/>
      </c>
      <c r="DO32" s="1">
        <f>IF($A32=0,INDEX(CHROME_CHAR,1,DO$2+1),IF($A32=39,INDEX(CHROME_CHAR,2,DO$2+1),IF(AND(DO232&gt;=1,DO232&lt;=6),INDEX(ATLAS_CHAR,(DO232-1)*26+$A32-INDEX(WIN_Y,DO232)+1,DO$2-INDEX(WIN_X,DO232)+1),IF(DO232=0,IF(AND(MOD(DO$2,4)=0,MOD($A32,2)=0),"·",""),""))))</f>
        <v/>
      </c>
    </row>
    <row r="33" ht="12.75" customHeight="1">
      <c r="A33" t="n">
        <v>30</v>
      </c>
      <c r="B33" s="1">
        <f>IF($A33=0,INDEX(CHROME_CHAR,1,B$2+1),IF($A33=39,INDEX(CHROME_CHAR,2,B$2+1),IF(AND(B233&gt;=1,B233&lt;=6),INDEX(ATLAS_CHAR,(B233-1)*26+$A33-INDEX(WIN_Y,B233)+1,B$2-INDEX(WIN_X,B233)+1),IF(B233=0,IF(AND(MOD(B$2,4)=0,MOD($A33,2)=0),"·",""),""))))</f>
        <v/>
      </c>
      <c r="C33" s="1">
        <f>IF($A33=0,INDEX(CHROME_CHAR,1,C$2+1),IF($A33=39,INDEX(CHROME_CHAR,2,C$2+1),IF(AND(C233&gt;=1,C233&lt;=6),INDEX(ATLAS_CHAR,(C233-1)*26+$A33-INDEX(WIN_Y,C233)+1,C$2-INDEX(WIN_X,C233)+1),IF(C233=0,IF(AND(MOD(C$2,4)=0,MOD($A33,2)=0),"·",""),""))))</f>
        <v/>
      </c>
      <c r="D33" s="1">
        <f>IF($A33=0,INDEX(CHROME_CHAR,1,D$2+1),IF($A33=39,INDEX(CHROME_CHAR,2,D$2+1),IF(AND(D233&gt;=1,D233&lt;=6),INDEX(ATLAS_CHAR,(D233-1)*26+$A33-INDEX(WIN_Y,D233)+1,D$2-INDEX(WIN_X,D233)+1),IF(D233=0,IF(AND(MOD(D$2,4)=0,MOD($A33,2)=0),"·",""),""))))</f>
        <v/>
      </c>
      <c r="E33" s="1">
        <f>IF($A33=0,INDEX(CHROME_CHAR,1,E$2+1),IF($A33=39,INDEX(CHROME_CHAR,2,E$2+1),IF(AND(E233&gt;=1,E233&lt;=6),INDEX(ATLAS_CHAR,(E233-1)*26+$A33-INDEX(WIN_Y,E233)+1,E$2-INDEX(WIN_X,E233)+1),IF(E233=0,IF(AND(MOD(E$2,4)=0,MOD($A33,2)=0),"·",""),""))))</f>
        <v/>
      </c>
      <c r="F33" s="1">
        <f>IF($A33=0,INDEX(CHROME_CHAR,1,F$2+1),IF($A33=39,INDEX(CHROME_CHAR,2,F$2+1),IF(AND(F233&gt;=1,F233&lt;=6),INDEX(ATLAS_CHAR,(F233-1)*26+$A33-INDEX(WIN_Y,F233)+1,F$2-INDEX(WIN_X,F233)+1),IF(F233=0,IF(AND(MOD(F$2,4)=0,MOD($A33,2)=0),"·",""),""))))</f>
        <v/>
      </c>
      <c r="G33" s="1">
        <f>IF($A33=0,INDEX(CHROME_CHAR,1,G$2+1),IF($A33=39,INDEX(CHROME_CHAR,2,G$2+1),IF(AND(G233&gt;=1,G233&lt;=6),INDEX(ATLAS_CHAR,(G233-1)*26+$A33-INDEX(WIN_Y,G233)+1,G$2-INDEX(WIN_X,G233)+1),IF(G233=0,IF(AND(MOD(G$2,4)=0,MOD($A33,2)=0),"·",""),""))))</f>
        <v/>
      </c>
      <c r="H33" s="1">
        <f>IF($A33=0,INDEX(CHROME_CHAR,1,H$2+1),IF($A33=39,INDEX(CHROME_CHAR,2,H$2+1),IF(AND(H233&gt;=1,H233&lt;=6),INDEX(ATLAS_CHAR,(H233-1)*26+$A33-INDEX(WIN_Y,H233)+1,H$2-INDEX(WIN_X,H233)+1),IF(H233=0,IF(AND(MOD(H$2,4)=0,MOD($A33,2)=0),"·",""),""))))</f>
        <v/>
      </c>
      <c r="I33" s="1">
        <f>IF($A33=0,INDEX(CHROME_CHAR,1,I$2+1),IF($A33=39,INDEX(CHROME_CHAR,2,I$2+1),IF(AND(I233&gt;=1,I233&lt;=6),INDEX(ATLAS_CHAR,(I233-1)*26+$A33-INDEX(WIN_Y,I233)+1,I$2-INDEX(WIN_X,I233)+1),IF(I233=0,IF(AND(MOD(I$2,4)=0,MOD($A33,2)=0),"·",""),""))))</f>
        <v/>
      </c>
      <c r="J33" s="1">
        <f>IF($A33=0,INDEX(CHROME_CHAR,1,J$2+1),IF($A33=39,INDEX(CHROME_CHAR,2,J$2+1),IF(AND(J233&gt;=1,J233&lt;=6),INDEX(ATLAS_CHAR,(J233-1)*26+$A33-INDEX(WIN_Y,J233)+1,J$2-INDEX(WIN_X,J233)+1),IF(J233=0,IF(AND(MOD(J$2,4)=0,MOD($A33,2)=0),"·",""),""))))</f>
        <v/>
      </c>
      <c r="K33" s="1">
        <f>IF($A33=0,INDEX(CHROME_CHAR,1,K$2+1),IF($A33=39,INDEX(CHROME_CHAR,2,K$2+1),IF(AND(K233&gt;=1,K233&lt;=6),INDEX(ATLAS_CHAR,(K233-1)*26+$A33-INDEX(WIN_Y,K233)+1,K$2-INDEX(WIN_X,K233)+1),IF(K233=0,IF(AND(MOD(K$2,4)=0,MOD($A33,2)=0),"·",""),""))))</f>
        <v/>
      </c>
      <c r="L33" s="1">
        <f>IF($A33=0,INDEX(CHROME_CHAR,1,L$2+1),IF($A33=39,INDEX(CHROME_CHAR,2,L$2+1),IF(AND(L233&gt;=1,L233&lt;=6),INDEX(ATLAS_CHAR,(L233-1)*26+$A33-INDEX(WIN_Y,L233)+1,L$2-INDEX(WIN_X,L233)+1),IF(L233=0,IF(AND(MOD(L$2,4)=0,MOD($A33,2)=0),"·",""),""))))</f>
        <v/>
      </c>
      <c r="M33" s="1">
        <f>IF($A33=0,INDEX(CHROME_CHAR,1,M$2+1),IF($A33=39,INDEX(CHROME_CHAR,2,M$2+1),IF(AND(M233&gt;=1,M233&lt;=6),INDEX(ATLAS_CHAR,(M233-1)*26+$A33-INDEX(WIN_Y,M233)+1,M$2-INDEX(WIN_X,M233)+1),IF(M233=0,IF(AND(MOD(M$2,4)=0,MOD($A33,2)=0),"·",""),""))))</f>
        <v/>
      </c>
      <c r="N33" s="1">
        <f>IF($A33=0,INDEX(CHROME_CHAR,1,N$2+1),IF($A33=39,INDEX(CHROME_CHAR,2,N$2+1),IF(AND(N233&gt;=1,N233&lt;=6),INDEX(ATLAS_CHAR,(N233-1)*26+$A33-INDEX(WIN_Y,N233)+1,N$2-INDEX(WIN_X,N233)+1),IF(N233=0,IF(AND(MOD(N$2,4)=0,MOD($A33,2)=0),"·",""),""))))</f>
        <v/>
      </c>
      <c r="O33" s="1">
        <f>IF($A33=0,INDEX(CHROME_CHAR,1,O$2+1),IF($A33=39,INDEX(CHROME_CHAR,2,O$2+1),IF(AND(O233&gt;=1,O233&lt;=6),INDEX(ATLAS_CHAR,(O233-1)*26+$A33-INDEX(WIN_Y,O233)+1,O$2-INDEX(WIN_X,O233)+1),IF(O233=0,IF(AND(MOD(O$2,4)=0,MOD($A33,2)=0),"·",""),""))))</f>
        <v/>
      </c>
      <c r="P33" s="1">
        <f>IF($A33=0,INDEX(CHROME_CHAR,1,P$2+1),IF($A33=39,INDEX(CHROME_CHAR,2,P$2+1),IF(AND(P233&gt;=1,P233&lt;=6),INDEX(ATLAS_CHAR,(P233-1)*26+$A33-INDEX(WIN_Y,P233)+1,P$2-INDEX(WIN_X,P233)+1),IF(P233=0,IF(AND(MOD(P$2,4)=0,MOD($A33,2)=0),"·",""),""))))</f>
        <v/>
      </c>
      <c r="Q33" s="1">
        <f>IF($A33=0,INDEX(CHROME_CHAR,1,Q$2+1),IF($A33=39,INDEX(CHROME_CHAR,2,Q$2+1),IF(AND(Q233&gt;=1,Q233&lt;=6),INDEX(ATLAS_CHAR,(Q233-1)*26+$A33-INDEX(WIN_Y,Q233)+1,Q$2-INDEX(WIN_X,Q233)+1),IF(Q233=0,IF(AND(MOD(Q$2,4)=0,MOD($A33,2)=0),"·",""),""))))</f>
        <v/>
      </c>
      <c r="R33" s="1">
        <f>IF($A33=0,INDEX(CHROME_CHAR,1,R$2+1),IF($A33=39,INDEX(CHROME_CHAR,2,R$2+1),IF(AND(R233&gt;=1,R233&lt;=6),INDEX(ATLAS_CHAR,(R233-1)*26+$A33-INDEX(WIN_Y,R233)+1,R$2-INDEX(WIN_X,R233)+1),IF(R233=0,IF(AND(MOD(R$2,4)=0,MOD($A33,2)=0),"·",""),""))))</f>
        <v/>
      </c>
      <c r="S33" s="1">
        <f>IF($A33=0,INDEX(CHROME_CHAR,1,S$2+1),IF($A33=39,INDEX(CHROME_CHAR,2,S$2+1),IF(AND(S233&gt;=1,S233&lt;=6),INDEX(ATLAS_CHAR,(S233-1)*26+$A33-INDEX(WIN_Y,S233)+1,S$2-INDEX(WIN_X,S233)+1),IF(S233=0,IF(AND(MOD(S$2,4)=0,MOD($A33,2)=0),"·",""),""))))</f>
        <v/>
      </c>
      <c r="T33" s="1">
        <f>IF($A33=0,INDEX(CHROME_CHAR,1,T$2+1),IF($A33=39,INDEX(CHROME_CHAR,2,T$2+1),IF(AND(T233&gt;=1,T233&lt;=6),INDEX(ATLAS_CHAR,(T233-1)*26+$A33-INDEX(WIN_Y,T233)+1,T$2-INDEX(WIN_X,T233)+1),IF(T233=0,IF(AND(MOD(T$2,4)=0,MOD($A33,2)=0),"·",""),""))))</f>
        <v/>
      </c>
      <c r="U33" s="1">
        <f>IF($A33=0,INDEX(CHROME_CHAR,1,U$2+1),IF($A33=39,INDEX(CHROME_CHAR,2,U$2+1),IF(AND(U233&gt;=1,U233&lt;=6),INDEX(ATLAS_CHAR,(U233-1)*26+$A33-INDEX(WIN_Y,U233)+1,U$2-INDEX(WIN_X,U233)+1),IF(U233=0,IF(AND(MOD(U$2,4)=0,MOD($A33,2)=0),"·",""),""))))</f>
        <v/>
      </c>
      <c r="V33" s="1">
        <f>IF($A33=0,INDEX(CHROME_CHAR,1,V$2+1),IF($A33=39,INDEX(CHROME_CHAR,2,V$2+1),IF(AND(V233&gt;=1,V233&lt;=6),INDEX(ATLAS_CHAR,(V233-1)*26+$A33-INDEX(WIN_Y,V233)+1,V$2-INDEX(WIN_X,V233)+1),IF(V233=0,IF(AND(MOD(V$2,4)=0,MOD($A33,2)=0),"·",""),""))))</f>
        <v/>
      </c>
      <c r="W33" s="1">
        <f>IF($A33=0,INDEX(CHROME_CHAR,1,W$2+1),IF($A33=39,INDEX(CHROME_CHAR,2,W$2+1),IF(AND(W233&gt;=1,W233&lt;=6),INDEX(ATLAS_CHAR,(W233-1)*26+$A33-INDEX(WIN_Y,W233)+1,W$2-INDEX(WIN_X,W233)+1),IF(W233=0,IF(AND(MOD(W$2,4)=0,MOD($A33,2)=0),"·",""),""))))</f>
        <v/>
      </c>
      <c r="X33" s="1">
        <f>IF($A33=0,INDEX(CHROME_CHAR,1,X$2+1),IF($A33=39,INDEX(CHROME_CHAR,2,X$2+1),IF(AND(X233&gt;=1,X233&lt;=6),INDEX(ATLAS_CHAR,(X233-1)*26+$A33-INDEX(WIN_Y,X233)+1,X$2-INDEX(WIN_X,X233)+1),IF(X233=0,IF(AND(MOD(X$2,4)=0,MOD($A33,2)=0),"·",""),""))))</f>
        <v/>
      </c>
      <c r="Y33" s="1">
        <f>IF($A33=0,INDEX(CHROME_CHAR,1,Y$2+1),IF($A33=39,INDEX(CHROME_CHAR,2,Y$2+1),IF(AND(Y233&gt;=1,Y233&lt;=6),INDEX(ATLAS_CHAR,(Y233-1)*26+$A33-INDEX(WIN_Y,Y233)+1,Y$2-INDEX(WIN_X,Y233)+1),IF(Y233=0,IF(AND(MOD(Y$2,4)=0,MOD($A33,2)=0),"·",""),""))))</f>
        <v/>
      </c>
      <c r="Z33" s="1">
        <f>IF($A33=0,INDEX(CHROME_CHAR,1,Z$2+1),IF($A33=39,INDEX(CHROME_CHAR,2,Z$2+1),IF(AND(Z233&gt;=1,Z233&lt;=6),INDEX(ATLAS_CHAR,(Z233-1)*26+$A33-INDEX(WIN_Y,Z233)+1,Z$2-INDEX(WIN_X,Z233)+1),IF(Z233=0,IF(AND(MOD(Z$2,4)=0,MOD($A33,2)=0),"·",""),""))))</f>
        <v/>
      </c>
      <c r="AA33" s="1">
        <f>IF($A33=0,INDEX(CHROME_CHAR,1,AA$2+1),IF($A33=39,INDEX(CHROME_CHAR,2,AA$2+1),IF(AND(AA233&gt;=1,AA233&lt;=6),INDEX(ATLAS_CHAR,(AA233-1)*26+$A33-INDEX(WIN_Y,AA233)+1,AA$2-INDEX(WIN_X,AA233)+1),IF(AA233=0,IF(AND(MOD(AA$2,4)=0,MOD($A33,2)=0),"·",""),""))))</f>
        <v/>
      </c>
      <c r="AB33" s="1">
        <f>IF($A33=0,INDEX(CHROME_CHAR,1,AB$2+1),IF($A33=39,INDEX(CHROME_CHAR,2,AB$2+1),IF(AND(AB233&gt;=1,AB233&lt;=6),INDEX(ATLAS_CHAR,(AB233-1)*26+$A33-INDEX(WIN_Y,AB233)+1,AB$2-INDEX(WIN_X,AB233)+1),IF(AB233=0,IF(AND(MOD(AB$2,4)=0,MOD($A33,2)=0),"·",""),""))))</f>
        <v/>
      </c>
      <c r="AC33" s="1">
        <f>IF($A33=0,INDEX(CHROME_CHAR,1,AC$2+1),IF($A33=39,INDEX(CHROME_CHAR,2,AC$2+1),IF(AND(AC233&gt;=1,AC233&lt;=6),INDEX(ATLAS_CHAR,(AC233-1)*26+$A33-INDEX(WIN_Y,AC233)+1,AC$2-INDEX(WIN_X,AC233)+1),IF(AC233=0,IF(AND(MOD(AC$2,4)=0,MOD($A33,2)=0),"·",""),""))))</f>
        <v/>
      </c>
      <c r="AD33" s="1">
        <f>IF($A33=0,INDEX(CHROME_CHAR,1,AD$2+1),IF($A33=39,INDEX(CHROME_CHAR,2,AD$2+1),IF(AND(AD233&gt;=1,AD233&lt;=6),INDEX(ATLAS_CHAR,(AD233-1)*26+$A33-INDEX(WIN_Y,AD233)+1,AD$2-INDEX(WIN_X,AD233)+1),IF(AD233=0,IF(AND(MOD(AD$2,4)=0,MOD($A33,2)=0),"·",""),""))))</f>
        <v/>
      </c>
      <c r="AE33" s="1">
        <f>IF($A33=0,INDEX(CHROME_CHAR,1,AE$2+1),IF($A33=39,INDEX(CHROME_CHAR,2,AE$2+1),IF(AND(AE233&gt;=1,AE233&lt;=6),INDEX(ATLAS_CHAR,(AE233-1)*26+$A33-INDEX(WIN_Y,AE233)+1,AE$2-INDEX(WIN_X,AE233)+1),IF(AE233=0,IF(AND(MOD(AE$2,4)=0,MOD($A33,2)=0),"·",""),""))))</f>
        <v/>
      </c>
      <c r="AF33" s="1">
        <f>IF($A33=0,INDEX(CHROME_CHAR,1,AF$2+1),IF($A33=39,INDEX(CHROME_CHAR,2,AF$2+1),IF(AND(AF233&gt;=1,AF233&lt;=6),INDEX(ATLAS_CHAR,(AF233-1)*26+$A33-INDEX(WIN_Y,AF233)+1,AF$2-INDEX(WIN_X,AF233)+1),IF(AF233=0,IF(AND(MOD(AF$2,4)=0,MOD($A33,2)=0),"·",""),""))))</f>
        <v/>
      </c>
      <c r="AG33" s="1">
        <f>IF($A33=0,INDEX(CHROME_CHAR,1,AG$2+1),IF($A33=39,INDEX(CHROME_CHAR,2,AG$2+1),IF(AND(AG233&gt;=1,AG233&lt;=6),INDEX(ATLAS_CHAR,(AG233-1)*26+$A33-INDEX(WIN_Y,AG233)+1,AG$2-INDEX(WIN_X,AG233)+1),IF(AG233=0,IF(AND(MOD(AG$2,4)=0,MOD($A33,2)=0),"·",""),""))))</f>
        <v/>
      </c>
      <c r="AH33" s="1">
        <f>IF($A33=0,INDEX(CHROME_CHAR,1,AH$2+1),IF($A33=39,INDEX(CHROME_CHAR,2,AH$2+1),IF(AND(AH233&gt;=1,AH233&lt;=6),INDEX(ATLAS_CHAR,(AH233-1)*26+$A33-INDEX(WIN_Y,AH233)+1,AH$2-INDEX(WIN_X,AH233)+1),IF(AH233=0,IF(AND(MOD(AH$2,4)=0,MOD($A33,2)=0),"·",""),""))))</f>
        <v/>
      </c>
      <c r="AI33" s="1">
        <f>IF($A33=0,INDEX(CHROME_CHAR,1,AI$2+1),IF($A33=39,INDEX(CHROME_CHAR,2,AI$2+1),IF(AND(AI233&gt;=1,AI233&lt;=6),INDEX(ATLAS_CHAR,(AI233-1)*26+$A33-INDEX(WIN_Y,AI233)+1,AI$2-INDEX(WIN_X,AI233)+1),IF(AI233=0,IF(AND(MOD(AI$2,4)=0,MOD($A33,2)=0),"·",""),""))))</f>
        <v/>
      </c>
      <c r="AJ33" s="1">
        <f>IF($A33=0,INDEX(CHROME_CHAR,1,AJ$2+1),IF($A33=39,INDEX(CHROME_CHAR,2,AJ$2+1),IF(AND(AJ233&gt;=1,AJ233&lt;=6),INDEX(ATLAS_CHAR,(AJ233-1)*26+$A33-INDEX(WIN_Y,AJ233)+1,AJ$2-INDEX(WIN_X,AJ233)+1),IF(AJ233=0,IF(AND(MOD(AJ$2,4)=0,MOD($A33,2)=0),"·",""),""))))</f>
        <v/>
      </c>
      <c r="AK33" s="1">
        <f>IF($A33=0,INDEX(CHROME_CHAR,1,AK$2+1),IF($A33=39,INDEX(CHROME_CHAR,2,AK$2+1),IF(AND(AK233&gt;=1,AK233&lt;=6),INDEX(ATLAS_CHAR,(AK233-1)*26+$A33-INDEX(WIN_Y,AK233)+1,AK$2-INDEX(WIN_X,AK233)+1),IF(AK233=0,IF(AND(MOD(AK$2,4)=0,MOD($A33,2)=0),"·",""),""))))</f>
        <v/>
      </c>
      <c r="AL33" s="1">
        <f>IF($A33=0,INDEX(CHROME_CHAR,1,AL$2+1),IF($A33=39,INDEX(CHROME_CHAR,2,AL$2+1),IF(AND(AL233&gt;=1,AL233&lt;=6),INDEX(ATLAS_CHAR,(AL233-1)*26+$A33-INDEX(WIN_Y,AL233)+1,AL$2-INDEX(WIN_X,AL233)+1),IF(AL233=0,IF(AND(MOD(AL$2,4)=0,MOD($A33,2)=0),"·",""),""))))</f>
        <v/>
      </c>
      <c r="AM33" s="1">
        <f>IF($A33=0,INDEX(CHROME_CHAR,1,AM$2+1),IF($A33=39,INDEX(CHROME_CHAR,2,AM$2+1),IF(AND(AM233&gt;=1,AM233&lt;=6),INDEX(ATLAS_CHAR,(AM233-1)*26+$A33-INDEX(WIN_Y,AM233)+1,AM$2-INDEX(WIN_X,AM233)+1),IF(AM233=0,IF(AND(MOD(AM$2,4)=0,MOD($A33,2)=0),"·",""),""))))</f>
        <v/>
      </c>
      <c r="AN33" s="1">
        <f>IF($A33=0,INDEX(CHROME_CHAR,1,AN$2+1),IF($A33=39,INDEX(CHROME_CHAR,2,AN$2+1),IF(AND(AN233&gt;=1,AN233&lt;=6),INDEX(ATLAS_CHAR,(AN233-1)*26+$A33-INDEX(WIN_Y,AN233)+1,AN$2-INDEX(WIN_X,AN233)+1),IF(AN233=0,IF(AND(MOD(AN$2,4)=0,MOD($A33,2)=0),"·",""),""))))</f>
        <v/>
      </c>
      <c r="AO33" s="1">
        <f>IF($A33=0,INDEX(CHROME_CHAR,1,AO$2+1),IF($A33=39,INDEX(CHROME_CHAR,2,AO$2+1),IF(AND(AO233&gt;=1,AO233&lt;=6),INDEX(ATLAS_CHAR,(AO233-1)*26+$A33-INDEX(WIN_Y,AO233)+1,AO$2-INDEX(WIN_X,AO233)+1),IF(AO233=0,IF(AND(MOD(AO$2,4)=0,MOD($A33,2)=0),"·",""),""))))</f>
        <v/>
      </c>
      <c r="AP33" s="1">
        <f>IF($A33=0,INDEX(CHROME_CHAR,1,AP$2+1),IF($A33=39,INDEX(CHROME_CHAR,2,AP$2+1),IF(AND(AP233&gt;=1,AP233&lt;=6),INDEX(ATLAS_CHAR,(AP233-1)*26+$A33-INDEX(WIN_Y,AP233)+1,AP$2-INDEX(WIN_X,AP233)+1),IF(AP233=0,IF(AND(MOD(AP$2,4)=0,MOD($A33,2)=0),"·",""),""))))</f>
        <v/>
      </c>
      <c r="AQ33" s="1">
        <f>IF($A33=0,INDEX(CHROME_CHAR,1,AQ$2+1),IF($A33=39,INDEX(CHROME_CHAR,2,AQ$2+1),IF(AND(AQ233&gt;=1,AQ233&lt;=6),INDEX(ATLAS_CHAR,(AQ233-1)*26+$A33-INDEX(WIN_Y,AQ233)+1,AQ$2-INDEX(WIN_X,AQ233)+1),IF(AQ233=0,IF(AND(MOD(AQ$2,4)=0,MOD($A33,2)=0),"·",""),""))))</f>
        <v/>
      </c>
      <c r="AR33" s="1">
        <f>IF($A33=0,INDEX(CHROME_CHAR,1,AR$2+1),IF($A33=39,INDEX(CHROME_CHAR,2,AR$2+1),IF(AND(AR233&gt;=1,AR233&lt;=6),INDEX(ATLAS_CHAR,(AR233-1)*26+$A33-INDEX(WIN_Y,AR233)+1,AR$2-INDEX(WIN_X,AR233)+1),IF(AR233=0,IF(AND(MOD(AR$2,4)=0,MOD($A33,2)=0),"·",""),""))))</f>
        <v/>
      </c>
      <c r="AS33" s="1">
        <f>IF($A33=0,INDEX(CHROME_CHAR,1,AS$2+1),IF($A33=39,INDEX(CHROME_CHAR,2,AS$2+1),IF(AND(AS233&gt;=1,AS233&lt;=6),INDEX(ATLAS_CHAR,(AS233-1)*26+$A33-INDEX(WIN_Y,AS233)+1,AS$2-INDEX(WIN_X,AS233)+1),IF(AS233=0,IF(AND(MOD(AS$2,4)=0,MOD($A33,2)=0),"·",""),""))))</f>
        <v/>
      </c>
      <c r="AT33" s="1">
        <f>IF($A33=0,INDEX(CHROME_CHAR,1,AT$2+1),IF($A33=39,INDEX(CHROME_CHAR,2,AT$2+1),IF(AND(AT233&gt;=1,AT233&lt;=6),INDEX(ATLAS_CHAR,(AT233-1)*26+$A33-INDEX(WIN_Y,AT233)+1,AT$2-INDEX(WIN_X,AT233)+1),IF(AT233=0,IF(AND(MOD(AT$2,4)=0,MOD($A33,2)=0),"·",""),""))))</f>
        <v/>
      </c>
      <c r="AU33" s="1">
        <f>IF($A33=0,INDEX(CHROME_CHAR,1,AU$2+1),IF($A33=39,INDEX(CHROME_CHAR,2,AU$2+1),IF(AND(AU233&gt;=1,AU233&lt;=6),INDEX(ATLAS_CHAR,(AU233-1)*26+$A33-INDEX(WIN_Y,AU233)+1,AU$2-INDEX(WIN_X,AU233)+1),IF(AU233=0,IF(AND(MOD(AU$2,4)=0,MOD($A33,2)=0),"·",""),""))))</f>
        <v/>
      </c>
      <c r="AV33" s="1">
        <f>IF($A33=0,INDEX(CHROME_CHAR,1,AV$2+1),IF($A33=39,INDEX(CHROME_CHAR,2,AV$2+1),IF(AND(AV233&gt;=1,AV233&lt;=6),INDEX(ATLAS_CHAR,(AV233-1)*26+$A33-INDEX(WIN_Y,AV233)+1,AV$2-INDEX(WIN_X,AV233)+1),IF(AV233=0,IF(AND(MOD(AV$2,4)=0,MOD($A33,2)=0),"·",""),""))))</f>
        <v/>
      </c>
      <c r="AW33" s="1">
        <f>IF($A33=0,INDEX(CHROME_CHAR,1,AW$2+1),IF($A33=39,INDEX(CHROME_CHAR,2,AW$2+1),IF(AND(AW233&gt;=1,AW233&lt;=6),INDEX(ATLAS_CHAR,(AW233-1)*26+$A33-INDEX(WIN_Y,AW233)+1,AW$2-INDEX(WIN_X,AW233)+1),IF(AW233=0,IF(AND(MOD(AW$2,4)=0,MOD($A33,2)=0),"·",""),""))))</f>
        <v/>
      </c>
      <c r="AX33" s="1">
        <f>IF($A33=0,INDEX(CHROME_CHAR,1,AX$2+1),IF($A33=39,INDEX(CHROME_CHAR,2,AX$2+1),IF(AND(AX233&gt;=1,AX233&lt;=6),INDEX(ATLAS_CHAR,(AX233-1)*26+$A33-INDEX(WIN_Y,AX233)+1,AX$2-INDEX(WIN_X,AX233)+1),IF(AX233=0,IF(AND(MOD(AX$2,4)=0,MOD($A33,2)=0),"·",""),""))))</f>
        <v/>
      </c>
      <c r="AY33" s="1">
        <f>IF($A33=0,INDEX(CHROME_CHAR,1,AY$2+1),IF($A33=39,INDEX(CHROME_CHAR,2,AY$2+1),IF(AND(AY233&gt;=1,AY233&lt;=6),INDEX(ATLAS_CHAR,(AY233-1)*26+$A33-INDEX(WIN_Y,AY233)+1,AY$2-INDEX(WIN_X,AY233)+1),IF(AY233=0,IF(AND(MOD(AY$2,4)=0,MOD($A33,2)=0),"·",""),""))))</f>
        <v/>
      </c>
      <c r="AZ33" s="1">
        <f>IF($A33=0,INDEX(CHROME_CHAR,1,AZ$2+1),IF($A33=39,INDEX(CHROME_CHAR,2,AZ$2+1),IF(AND(AZ233&gt;=1,AZ233&lt;=6),INDEX(ATLAS_CHAR,(AZ233-1)*26+$A33-INDEX(WIN_Y,AZ233)+1,AZ$2-INDEX(WIN_X,AZ233)+1),IF(AZ233=0,IF(AND(MOD(AZ$2,4)=0,MOD($A33,2)=0),"·",""),""))))</f>
        <v/>
      </c>
      <c r="BA33" s="1">
        <f>IF($A33=0,INDEX(CHROME_CHAR,1,BA$2+1),IF($A33=39,INDEX(CHROME_CHAR,2,BA$2+1),IF(AND(BA233&gt;=1,BA233&lt;=6),INDEX(ATLAS_CHAR,(BA233-1)*26+$A33-INDEX(WIN_Y,BA233)+1,BA$2-INDEX(WIN_X,BA233)+1),IF(BA233=0,IF(AND(MOD(BA$2,4)=0,MOD($A33,2)=0),"·",""),""))))</f>
        <v/>
      </c>
      <c r="BB33" s="1">
        <f>IF($A33=0,INDEX(CHROME_CHAR,1,BB$2+1),IF($A33=39,INDEX(CHROME_CHAR,2,BB$2+1),IF(AND(BB233&gt;=1,BB233&lt;=6),INDEX(ATLAS_CHAR,(BB233-1)*26+$A33-INDEX(WIN_Y,BB233)+1,BB$2-INDEX(WIN_X,BB233)+1),IF(BB233=0,IF(AND(MOD(BB$2,4)=0,MOD($A33,2)=0),"·",""),""))))</f>
        <v/>
      </c>
      <c r="BC33" s="1">
        <f>IF($A33=0,INDEX(CHROME_CHAR,1,BC$2+1),IF($A33=39,INDEX(CHROME_CHAR,2,BC$2+1),IF(AND(BC233&gt;=1,BC233&lt;=6),INDEX(ATLAS_CHAR,(BC233-1)*26+$A33-INDEX(WIN_Y,BC233)+1,BC$2-INDEX(WIN_X,BC233)+1),IF(BC233=0,IF(AND(MOD(BC$2,4)=0,MOD($A33,2)=0),"·",""),""))))</f>
        <v/>
      </c>
      <c r="BD33" s="1">
        <f>IF($A33=0,INDEX(CHROME_CHAR,1,BD$2+1),IF($A33=39,INDEX(CHROME_CHAR,2,BD$2+1),IF(AND(BD233&gt;=1,BD233&lt;=6),INDEX(ATLAS_CHAR,(BD233-1)*26+$A33-INDEX(WIN_Y,BD233)+1,BD$2-INDEX(WIN_X,BD233)+1),IF(BD233=0,IF(AND(MOD(BD$2,4)=0,MOD($A33,2)=0),"·",""),""))))</f>
        <v/>
      </c>
      <c r="BE33" s="1">
        <f>IF($A33=0,INDEX(CHROME_CHAR,1,BE$2+1),IF($A33=39,INDEX(CHROME_CHAR,2,BE$2+1),IF(AND(BE233&gt;=1,BE233&lt;=6),INDEX(ATLAS_CHAR,(BE233-1)*26+$A33-INDEX(WIN_Y,BE233)+1,BE$2-INDEX(WIN_X,BE233)+1),IF(BE233=0,IF(AND(MOD(BE$2,4)=0,MOD($A33,2)=0),"·",""),""))))</f>
        <v/>
      </c>
      <c r="BF33" s="1">
        <f>IF($A33=0,INDEX(CHROME_CHAR,1,BF$2+1),IF($A33=39,INDEX(CHROME_CHAR,2,BF$2+1),IF(AND(BF233&gt;=1,BF233&lt;=6),INDEX(ATLAS_CHAR,(BF233-1)*26+$A33-INDEX(WIN_Y,BF233)+1,BF$2-INDEX(WIN_X,BF233)+1),IF(BF233=0,IF(AND(MOD(BF$2,4)=0,MOD($A33,2)=0),"·",""),""))))</f>
        <v/>
      </c>
      <c r="BG33" s="1">
        <f>IF($A33=0,INDEX(CHROME_CHAR,1,BG$2+1),IF($A33=39,INDEX(CHROME_CHAR,2,BG$2+1),IF(AND(BG233&gt;=1,BG233&lt;=6),INDEX(ATLAS_CHAR,(BG233-1)*26+$A33-INDEX(WIN_Y,BG233)+1,BG$2-INDEX(WIN_X,BG233)+1),IF(BG233=0,IF(AND(MOD(BG$2,4)=0,MOD($A33,2)=0),"·",""),""))))</f>
        <v/>
      </c>
      <c r="BH33" s="1">
        <f>IF($A33=0,INDEX(CHROME_CHAR,1,BH$2+1),IF($A33=39,INDEX(CHROME_CHAR,2,BH$2+1),IF(AND(BH233&gt;=1,BH233&lt;=6),INDEX(ATLAS_CHAR,(BH233-1)*26+$A33-INDEX(WIN_Y,BH233)+1,BH$2-INDEX(WIN_X,BH233)+1),IF(BH233=0,IF(AND(MOD(BH$2,4)=0,MOD($A33,2)=0),"·",""),""))))</f>
        <v/>
      </c>
      <c r="BI33" s="1">
        <f>IF($A33=0,INDEX(CHROME_CHAR,1,BI$2+1),IF($A33=39,INDEX(CHROME_CHAR,2,BI$2+1),IF(AND(BI233&gt;=1,BI233&lt;=6),INDEX(ATLAS_CHAR,(BI233-1)*26+$A33-INDEX(WIN_Y,BI233)+1,BI$2-INDEX(WIN_X,BI233)+1),IF(BI233=0,IF(AND(MOD(BI$2,4)=0,MOD($A33,2)=0),"·",""),""))))</f>
        <v/>
      </c>
      <c r="BJ33" s="1">
        <f>IF($A33=0,INDEX(CHROME_CHAR,1,BJ$2+1),IF($A33=39,INDEX(CHROME_CHAR,2,BJ$2+1),IF(AND(BJ233&gt;=1,BJ233&lt;=6),INDEX(ATLAS_CHAR,(BJ233-1)*26+$A33-INDEX(WIN_Y,BJ233)+1,BJ$2-INDEX(WIN_X,BJ233)+1),IF(BJ233=0,IF(AND(MOD(BJ$2,4)=0,MOD($A33,2)=0),"·",""),""))))</f>
        <v/>
      </c>
      <c r="BK33" s="1">
        <f>IF($A33=0,INDEX(CHROME_CHAR,1,BK$2+1),IF($A33=39,INDEX(CHROME_CHAR,2,BK$2+1),IF(AND(BK233&gt;=1,BK233&lt;=6),INDEX(ATLAS_CHAR,(BK233-1)*26+$A33-INDEX(WIN_Y,BK233)+1,BK$2-INDEX(WIN_X,BK233)+1),IF(BK233=0,IF(AND(MOD(BK$2,4)=0,MOD($A33,2)=0),"·",""),""))))</f>
        <v/>
      </c>
      <c r="BL33" s="1">
        <f>IF($A33=0,INDEX(CHROME_CHAR,1,BL$2+1),IF($A33=39,INDEX(CHROME_CHAR,2,BL$2+1),IF(AND(BL233&gt;=1,BL233&lt;=6),INDEX(ATLAS_CHAR,(BL233-1)*26+$A33-INDEX(WIN_Y,BL233)+1,BL$2-INDEX(WIN_X,BL233)+1),IF(BL233=0,IF(AND(MOD(BL$2,4)=0,MOD($A33,2)=0),"·",""),""))))</f>
        <v/>
      </c>
      <c r="BM33" s="1">
        <f>IF($A33=0,INDEX(CHROME_CHAR,1,BM$2+1),IF($A33=39,INDEX(CHROME_CHAR,2,BM$2+1),IF(AND(BM233&gt;=1,BM233&lt;=6),INDEX(ATLAS_CHAR,(BM233-1)*26+$A33-INDEX(WIN_Y,BM233)+1,BM$2-INDEX(WIN_X,BM233)+1),IF(BM233=0,IF(AND(MOD(BM$2,4)=0,MOD($A33,2)=0),"·",""),""))))</f>
        <v/>
      </c>
      <c r="BN33" s="1">
        <f>IF($A33=0,INDEX(CHROME_CHAR,1,BN$2+1),IF($A33=39,INDEX(CHROME_CHAR,2,BN$2+1),IF(AND(BN233&gt;=1,BN233&lt;=6),INDEX(ATLAS_CHAR,(BN233-1)*26+$A33-INDEX(WIN_Y,BN233)+1,BN$2-INDEX(WIN_X,BN233)+1),IF(BN233=0,IF(AND(MOD(BN$2,4)=0,MOD($A33,2)=0),"·",""),""))))</f>
        <v/>
      </c>
      <c r="BO33" s="1">
        <f>IF($A33=0,INDEX(CHROME_CHAR,1,BO$2+1),IF($A33=39,INDEX(CHROME_CHAR,2,BO$2+1),IF(AND(BO233&gt;=1,BO233&lt;=6),INDEX(ATLAS_CHAR,(BO233-1)*26+$A33-INDEX(WIN_Y,BO233)+1,BO$2-INDEX(WIN_X,BO233)+1),IF(BO233=0,IF(AND(MOD(BO$2,4)=0,MOD($A33,2)=0),"·",""),""))))</f>
        <v/>
      </c>
      <c r="BP33" s="1">
        <f>IF($A33=0,INDEX(CHROME_CHAR,1,BP$2+1),IF($A33=39,INDEX(CHROME_CHAR,2,BP$2+1),IF(AND(BP233&gt;=1,BP233&lt;=6),INDEX(ATLAS_CHAR,(BP233-1)*26+$A33-INDEX(WIN_Y,BP233)+1,BP$2-INDEX(WIN_X,BP233)+1),IF(BP233=0,IF(AND(MOD(BP$2,4)=0,MOD($A33,2)=0),"·",""),""))))</f>
        <v/>
      </c>
      <c r="BQ33" s="1">
        <f>IF($A33=0,INDEX(CHROME_CHAR,1,BQ$2+1),IF($A33=39,INDEX(CHROME_CHAR,2,BQ$2+1),IF(AND(BQ233&gt;=1,BQ233&lt;=6),INDEX(ATLAS_CHAR,(BQ233-1)*26+$A33-INDEX(WIN_Y,BQ233)+1,BQ$2-INDEX(WIN_X,BQ233)+1),IF(BQ233=0,IF(AND(MOD(BQ$2,4)=0,MOD($A33,2)=0),"·",""),""))))</f>
        <v/>
      </c>
      <c r="BR33" s="1">
        <f>IF($A33=0,INDEX(CHROME_CHAR,1,BR$2+1),IF($A33=39,INDEX(CHROME_CHAR,2,BR$2+1),IF(AND(BR233&gt;=1,BR233&lt;=6),INDEX(ATLAS_CHAR,(BR233-1)*26+$A33-INDEX(WIN_Y,BR233)+1,BR$2-INDEX(WIN_X,BR233)+1),IF(BR233=0,IF(AND(MOD(BR$2,4)=0,MOD($A33,2)=0),"·",""),""))))</f>
        <v/>
      </c>
      <c r="BS33" s="1">
        <f>IF($A33=0,INDEX(CHROME_CHAR,1,BS$2+1),IF($A33=39,INDEX(CHROME_CHAR,2,BS$2+1),IF(AND(BS233&gt;=1,BS233&lt;=6),INDEX(ATLAS_CHAR,(BS233-1)*26+$A33-INDEX(WIN_Y,BS233)+1,BS$2-INDEX(WIN_X,BS233)+1),IF(BS233=0,IF(AND(MOD(BS$2,4)=0,MOD($A33,2)=0),"·",""),""))))</f>
        <v/>
      </c>
      <c r="BT33" s="1">
        <f>IF($A33=0,INDEX(CHROME_CHAR,1,BT$2+1),IF($A33=39,INDEX(CHROME_CHAR,2,BT$2+1),IF(AND(BT233&gt;=1,BT233&lt;=6),INDEX(ATLAS_CHAR,(BT233-1)*26+$A33-INDEX(WIN_Y,BT233)+1,BT$2-INDEX(WIN_X,BT233)+1),IF(BT233=0,IF(AND(MOD(BT$2,4)=0,MOD($A33,2)=0),"·",""),""))))</f>
        <v/>
      </c>
      <c r="BU33" s="1">
        <f>IF($A33=0,INDEX(CHROME_CHAR,1,BU$2+1),IF($A33=39,INDEX(CHROME_CHAR,2,BU$2+1),IF(AND(BU233&gt;=1,BU233&lt;=6),INDEX(ATLAS_CHAR,(BU233-1)*26+$A33-INDEX(WIN_Y,BU233)+1,BU$2-INDEX(WIN_X,BU233)+1),IF(BU233=0,IF(AND(MOD(BU$2,4)=0,MOD($A33,2)=0),"·",""),""))))</f>
        <v/>
      </c>
      <c r="BV33" s="1">
        <f>IF($A33=0,INDEX(CHROME_CHAR,1,BV$2+1),IF($A33=39,INDEX(CHROME_CHAR,2,BV$2+1),IF(AND(BV233&gt;=1,BV233&lt;=6),INDEX(ATLAS_CHAR,(BV233-1)*26+$A33-INDEX(WIN_Y,BV233)+1,BV$2-INDEX(WIN_X,BV233)+1),IF(BV233=0,IF(AND(MOD(BV$2,4)=0,MOD($A33,2)=0),"·",""),""))))</f>
        <v/>
      </c>
      <c r="BW33" s="1">
        <f>IF($A33=0,INDEX(CHROME_CHAR,1,BW$2+1),IF($A33=39,INDEX(CHROME_CHAR,2,BW$2+1),IF(AND(BW233&gt;=1,BW233&lt;=6),INDEX(ATLAS_CHAR,(BW233-1)*26+$A33-INDEX(WIN_Y,BW233)+1,BW$2-INDEX(WIN_X,BW233)+1),IF(BW233=0,IF(AND(MOD(BW$2,4)=0,MOD($A33,2)=0),"·",""),""))))</f>
        <v/>
      </c>
      <c r="BX33" s="1">
        <f>IF($A33=0,INDEX(CHROME_CHAR,1,BX$2+1),IF($A33=39,INDEX(CHROME_CHAR,2,BX$2+1),IF(AND(BX233&gt;=1,BX233&lt;=6),INDEX(ATLAS_CHAR,(BX233-1)*26+$A33-INDEX(WIN_Y,BX233)+1,BX$2-INDEX(WIN_X,BX233)+1),IF(BX233=0,IF(AND(MOD(BX$2,4)=0,MOD($A33,2)=0),"·",""),""))))</f>
        <v/>
      </c>
      <c r="BY33" s="1">
        <f>IF($A33=0,INDEX(CHROME_CHAR,1,BY$2+1),IF($A33=39,INDEX(CHROME_CHAR,2,BY$2+1),IF(AND(BY233&gt;=1,BY233&lt;=6),INDEX(ATLAS_CHAR,(BY233-1)*26+$A33-INDEX(WIN_Y,BY233)+1,BY$2-INDEX(WIN_X,BY233)+1),IF(BY233=0,IF(AND(MOD(BY$2,4)=0,MOD($A33,2)=0),"·",""),""))))</f>
        <v/>
      </c>
      <c r="BZ33" s="1">
        <f>IF($A33=0,INDEX(CHROME_CHAR,1,BZ$2+1),IF($A33=39,INDEX(CHROME_CHAR,2,BZ$2+1),IF(AND(BZ233&gt;=1,BZ233&lt;=6),INDEX(ATLAS_CHAR,(BZ233-1)*26+$A33-INDEX(WIN_Y,BZ233)+1,BZ$2-INDEX(WIN_X,BZ233)+1),IF(BZ233=0,IF(AND(MOD(BZ$2,4)=0,MOD($A33,2)=0),"·",""),""))))</f>
        <v/>
      </c>
      <c r="CA33" s="1">
        <f>IF($A33=0,INDEX(CHROME_CHAR,1,CA$2+1),IF($A33=39,INDEX(CHROME_CHAR,2,CA$2+1),IF(AND(CA233&gt;=1,CA233&lt;=6),INDEX(ATLAS_CHAR,(CA233-1)*26+$A33-INDEX(WIN_Y,CA233)+1,CA$2-INDEX(WIN_X,CA233)+1),IF(CA233=0,IF(AND(MOD(CA$2,4)=0,MOD($A33,2)=0),"·",""),""))))</f>
        <v/>
      </c>
      <c r="CB33" s="1">
        <f>IF($A33=0,INDEX(CHROME_CHAR,1,CB$2+1),IF($A33=39,INDEX(CHROME_CHAR,2,CB$2+1),IF(AND(CB233&gt;=1,CB233&lt;=6),INDEX(ATLAS_CHAR,(CB233-1)*26+$A33-INDEX(WIN_Y,CB233)+1,CB$2-INDEX(WIN_X,CB233)+1),IF(CB233=0,IF(AND(MOD(CB$2,4)=0,MOD($A33,2)=0),"·",""),""))))</f>
        <v/>
      </c>
      <c r="CC33" s="1">
        <f>IF($A33=0,INDEX(CHROME_CHAR,1,CC$2+1),IF($A33=39,INDEX(CHROME_CHAR,2,CC$2+1),IF(AND(CC233&gt;=1,CC233&lt;=6),INDEX(ATLAS_CHAR,(CC233-1)*26+$A33-INDEX(WIN_Y,CC233)+1,CC$2-INDEX(WIN_X,CC233)+1),IF(CC233=0,IF(AND(MOD(CC$2,4)=0,MOD($A33,2)=0),"·",""),""))))</f>
        <v/>
      </c>
      <c r="CD33" s="1">
        <f>IF($A33=0,INDEX(CHROME_CHAR,1,CD$2+1),IF($A33=39,INDEX(CHROME_CHAR,2,CD$2+1),IF(AND(CD233&gt;=1,CD233&lt;=6),INDEX(ATLAS_CHAR,(CD233-1)*26+$A33-INDEX(WIN_Y,CD233)+1,CD$2-INDEX(WIN_X,CD233)+1),IF(CD233=0,IF(AND(MOD(CD$2,4)=0,MOD($A33,2)=0),"·",""),""))))</f>
        <v/>
      </c>
      <c r="CE33" s="1">
        <f>IF($A33=0,INDEX(CHROME_CHAR,1,CE$2+1),IF($A33=39,INDEX(CHROME_CHAR,2,CE$2+1),IF(AND(CE233&gt;=1,CE233&lt;=6),INDEX(ATLAS_CHAR,(CE233-1)*26+$A33-INDEX(WIN_Y,CE233)+1,CE$2-INDEX(WIN_X,CE233)+1),IF(CE233=0,IF(AND(MOD(CE$2,4)=0,MOD($A33,2)=0),"·",""),""))))</f>
        <v/>
      </c>
      <c r="CF33" s="1">
        <f>IF($A33=0,INDEX(CHROME_CHAR,1,CF$2+1),IF($A33=39,INDEX(CHROME_CHAR,2,CF$2+1),IF(AND(CF233&gt;=1,CF233&lt;=6),INDEX(ATLAS_CHAR,(CF233-1)*26+$A33-INDEX(WIN_Y,CF233)+1,CF$2-INDEX(WIN_X,CF233)+1),IF(CF233=0,IF(AND(MOD(CF$2,4)=0,MOD($A33,2)=0),"·",""),""))))</f>
        <v/>
      </c>
      <c r="CG33" s="1">
        <f>IF($A33=0,INDEX(CHROME_CHAR,1,CG$2+1),IF($A33=39,INDEX(CHROME_CHAR,2,CG$2+1),IF(AND(CG233&gt;=1,CG233&lt;=6),INDEX(ATLAS_CHAR,(CG233-1)*26+$A33-INDEX(WIN_Y,CG233)+1,CG$2-INDEX(WIN_X,CG233)+1),IF(CG233=0,IF(AND(MOD(CG$2,4)=0,MOD($A33,2)=0),"·",""),""))))</f>
        <v/>
      </c>
      <c r="CH33" s="1">
        <f>IF($A33=0,INDEX(CHROME_CHAR,1,CH$2+1),IF($A33=39,INDEX(CHROME_CHAR,2,CH$2+1),IF(AND(CH233&gt;=1,CH233&lt;=6),INDEX(ATLAS_CHAR,(CH233-1)*26+$A33-INDEX(WIN_Y,CH233)+1,CH$2-INDEX(WIN_X,CH233)+1),IF(CH233=0,IF(AND(MOD(CH$2,4)=0,MOD($A33,2)=0),"·",""),""))))</f>
        <v/>
      </c>
      <c r="CI33" s="1">
        <f>IF($A33=0,INDEX(CHROME_CHAR,1,CI$2+1),IF($A33=39,INDEX(CHROME_CHAR,2,CI$2+1),IF(AND(CI233&gt;=1,CI233&lt;=6),INDEX(ATLAS_CHAR,(CI233-1)*26+$A33-INDEX(WIN_Y,CI233)+1,CI$2-INDEX(WIN_X,CI233)+1),IF(CI233=0,IF(AND(MOD(CI$2,4)=0,MOD($A33,2)=0),"·",""),""))))</f>
        <v/>
      </c>
      <c r="CJ33" s="1">
        <f>IF($A33=0,INDEX(CHROME_CHAR,1,CJ$2+1),IF($A33=39,INDEX(CHROME_CHAR,2,CJ$2+1),IF(AND(CJ233&gt;=1,CJ233&lt;=6),INDEX(ATLAS_CHAR,(CJ233-1)*26+$A33-INDEX(WIN_Y,CJ233)+1,CJ$2-INDEX(WIN_X,CJ233)+1),IF(CJ233=0,IF(AND(MOD(CJ$2,4)=0,MOD($A33,2)=0),"·",""),""))))</f>
        <v/>
      </c>
      <c r="CK33" s="1">
        <f>IF($A33=0,INDEX(CHROME_CHAR,1,CK$2+1),IF($A33=39,INDEX(CHROME_CHAR,2,CK$2+1),IF(AND(CK233&gt;=1,CK233&lt;=6),INDEX(ATLAS_CHAR,(CK233-1)*26+$A33-INDEX(WIN_Y,CK233)+1,CK$2-INDEX(WIN_X,CK233)+1),IF(CK233=0,IF(AND(MOD(CK$2,4)=0,MOD($A33,2)=0),"·",""),""))))</f>
        <v/>
      </c>
      <c r="CL33" s="1">
        <f>IF($A33=0,INDEX(CHROME_CHAR,1,CL$2+1),IF($A33=39,INDEX(CHROME_CHAR,2,CL$2+1),IF(AND(CL233&gt;=1,CL233&lt;=6),INDEX(ATLAS_CHAR,(CL233-1)*26+$A33-INDEX(WIN_Y,CL233)+1,CL$2-INDEX(WIN_X,CL233)+1),IF(CL233=0,IF(AND(MOD(CL$2,4)=0,MOD($A33,2)=0),"·",""),""))))</f>
        <v/>
      </c>
      <c r="CM33" s="1">
        <f>IF($A33=0,INDEX(CHROME_CHAR,1,CM$2+1),IF($A33=39,INDEX(CHROME_CHAR,2,CM$2+1),IF(AND(CM233&gt;=1,CM233&lt;=6),INDEX(ATLAS_CHAR,(CM233-1)*26+$A33-INDEX(WIN_Y,CM233)+1,CM$2-INDEX(WIN_X,CM233)+1),IF(CM233=0,IF(AND(MOD(CM$2,4)=0,MOD($A33,2)=0),"·",""),""))))</f>
        <v/>
      </c>
      <c r="CN33" s="1">
        <f>IF($A33=0,INDEX(CHROME_CHAR,1,CN$2+1),IF($A33=39,INDEX(CHROME_CHAR,2,CN$2+1),IF(AND(CN233&gt;=1,CN233&lt;=6),INDEX(ATLAS_CHAR,(CN233-1)*26+$A33-INDEX(WIN_Y,CN233)+1,CN$2-INDEX(WIN_X,CN233)+1),IF(CN233=0,IF(AND(MOD(CN$2,4)=0,MOD($A33,2)=0),"·",""),""))))</f>
        <v/>
      </c>
      <c r="CO33" s="1">
        <f>IF($A33=0,INDEX(CHROME_CHAR,1,CO$2+1),IF($A33=39,INDEX(CHROME_CHAR,2,CO$2+1),IF(AND(CO233&gt;=1,CO233&lt;=6),INDEX(ATLAS_CHAR,(CO233-1)*26+$A33-INDEX(WIN_Y,CO233)+1,CO$2-INDEX(WIN_X,CO233)+1),IF(CO233=0,IF(AND(MOD(CO$2,4)=0,MOD($A33,2)=0),"·",""),""))))</f>
        <v/>
      </c>
      <c r="CP33" s="1">
        <f>IF($A33=0,INDEX(CHROME_CHAR,1,CP$2+1),IF($A33=39,INDEX(CHROME_CHAR,2,CP$2+1),IF(AND(CP233&gt;=1,CP233&lt;=6),INDEX(ATLAS_CHAR,(CP233-1)*26+$A33-INDEX(WIN_Y,CP233)+1,CP$2-INDEX(WIN_X,CP233)+1),IF(CP233=0,IF(AND(MOD(CP$2,4)=0,MOD($A33,2)=0),"·",""),""))))</f>
        <v/>
      </c>
      <c r="CQ33" s="1">
        <f>IF($A33=0,INDEX(CHROME_CHAR,1,CQ$2+1),IF($A33=39,INDEX(CHROME_CHAR,2,CQ$2+1),IF(AND(CQ233&gt;=1,CQ233&lt;=6),INDEX(ATLAS_CHAR,(CQ233-1)*26+$A33-INDEX(WIN_Y,CQ233)+1,CQ$2-INDEX(WIN_X,CQ233)+1),IF(CQ233=0,IF(AND(MOD(CQ$2,4)=0,MOD($A33,2)=0),"·",""),""))))</f>
        <v/>
      </c>
      <c r="CR33" s="1">
        <f>IF($A33=0,INDEX(CHROME_CHAR,1,CR$2+1),IF($A33=39,INDEX(CHROME_CHAR,2,CR$2+1),IF(AND(CR233&gt;=1,CR233&lt;=6),INDEX(ATLAS_CHAR,(CR233-1)*26+$A33-INDEX(WIN_Y,CR233)+1,CR$2-INDEX(WIN_X,CR233)+1),IF(CR233=0,IF(AND(MOD(CR$2,4)=0,MOD($A33,2)=0),"·",""),""))))</f>
        <v/>
      </c>
      <c r="CS33" s="1">
        <f>IF($A33=0,INDEX(CHROME_CHAR,1,CS$2+1),IF($A33=39,INDEX(CHROME_CHAR,2,CS$2+1),IF(AND(CS233&gt;=1,CS233&lt;=6),INDEX(ATLAS_CHAR,(CS233-1)*26+$A33-INDEX(WIN_Y,CS233)+1,CS$2-INDEX(WIN_X,CS233)+1),IF(CS233=0,IF(AND(MOD(CS$2,4)=0,MOD($A33,2)=0),"·",""),""))))</f>
        <v/>
      </c>
      <c r="CT33" s="1">
        <f>IF($A33=0,INDEX(CHROME_CHAR,1,CT$2+1),IF($A33=39,INDEX(CHROME_CHAR,2,CT$2+1),IF(AND(CT233&gt;=1,CT233&lt;=6),INDEX(ATLAS_CHAR,(CT233-1)*26+$A33-INDEX(WIN_Y,CT233)+1,CT$2-INDEX(WIN_X,CT233)+1),IF(CT233=0,IF(AND(MOD(CT$2,4)=0,MOD($A33,2)=0),"·",""),""))))</f>
        <v/>
      </c>
      <c r="CU33" s="1">
        <f>IF($A33=0,INDEX(CHROME_CHAR,1,CU$2+1),IF($A33=39,INDEX(CHROME_CHAR,2,CU$2+1),IF(AND(CU233&gt;=1,CU233&lt;=6),INDEX(ATLAS_CHAR,(CU233-1)*26+$A33-INDEX(WIN_Y,CU233)+1,CU$2-INDEX(WIN_X,CU233)+1),IF(CU233=0,IF(AND(MOD(CU$2,4)=0,MOD($A33,2)=0),"·",""),""))))</f>
        <v/>
      </c>
      <c r="CV33" s="1">
        <f>IF($A33=0,INDEX(CHROME_CHAR,1,CV$2+1),IF($A33=39,INDEX(CHROME_CHAR,2,CV$2+1),IF(AND(CV233&gt;=1,CV233&lt;=6),INDEX(ATLAS_CHAR,(CV233-1)*26+$A33-INDEX(WIN_Y,CV233)+1,CV$2-INDEX(WIN_X,CV233)+1),IF(CV233=0,IF(AND(MOD(CV$2,4)=0,MOD($A33,2)=0),"·",""),""))))</f>
        <v/>
      </c>
      <c r="CW33" s="1">
        <f>IF($A33=0,INDEX(CHROME_CHAR,1,CW$2+1),IF($A33=39,INDEX(CHROME_CHAR,2,CW$2+1),IF(AND(CW233&gt;=1,CW233&lt;=6),INDEX(ATLAS_CHAR,(CW233-1)*26+$A33-INDEX(WIN_Y,CW233)+1,CW$2-INDEX(WIN_X,CW233)+1),IF(CW233=0,IF(AND(MOD(CW$2,4)=0,MOD($A33,2)=0),"·",""),""))))</f>
        <v/>
      </c>
      <c r="CX33" s="1">
        <f>IF($A33=0,INDEX(CHROME_CHAR,1,CX$2+1),IF($A33=39,INDEX(CHROME_CHAR,2,CX$2+1),IF(AND(CX233&gt;=1,CX233&lt;=6),INDEX(ATLAS_CHAR,(CX233-1)*26+$A33-INDEX(WIN_Y,CX233)+1,CX$2-INDEX(WIN_X,CX233)+1),IF(CX233=0,IF(AND(MOD(CX$2,4)=0,MOD($A33,2)=0),"·",""),""))))</f>
        <v/>
      </c>
      <c r="CY33" s="1">
        <f>IF($A33=0,INDEX(CHROME_CHAR,1,CY$2+1),IF($A33=39,INDEX(CHROME_CHAR,2,CY$2+1),IF(AND(CY233&gt;=1,CY233&lt;=6),INDEX(ATLAS_CHAR,(CY233-1)*26+$A33-INDEX(WIN_Y,CY233)+1,CY$2-INDEX(WIN_X,CY233)+1),IF(CY233=0,IF(AND(MOD(CY$2,4)=0,MOD($A33,2)=0),"·",""),""))))</f>
        <v/>
      </c>
      <c r="CZ33" s="1">
        <f>IF($A33=0,INDEX(CHROME_CHAR,1,CZ$2+1),IF($A33=39,INDEX(CHROME_CHAR,2,CZ$2+1),IF(AND(CZ233&gt;=1,CZ233&lt;=6),INDEX(ATLAS_CHAR,(CZ233-1)*26+$A33-INDEX(WIN_Y,CZ233)+1,CZ$2-INDEX(WIN_X,CZ233)+1),IF(CZ233=0,IF(AND(MOD(CZ$2,4)=0,MOD($A33,2)=0),"·",""),""))))</f>
        <v/>
      </c>
      <c r="DA33" s="1">
        <f>IF($A33=0,INDEX(CHROME_CHAR,1,DA$2+1),IF($A33=39,INDEX(CHROME_CHAR,2,DA$2+1),IF(AND(DA233&gt;=1,DA233&lt;=6),INDEX(ATLAS_CHAR,(DA233-1)*26+$A33-INDEX(WIN_Y,DA233)+1,DA$2-INDEX(WIN_X,DA233)+1),IF(DA233=0,IF(AND(MOD(DA$2,4)=0,MOD($A33,2)=0),"·",""),""))))</f>
        <v/>
      </c>
      <c r="DB33" s="1">
        <f>IF($A33=0,INDEX(CHROME_CHAR,1,DB$2+1),IF($A33=39,INDEX(CHROME_CHAR,2,DB$2+1),IF(AND(DB233&gt;=1,DB233&lt;=6),INDEX(ATLAS_CHAR,(DB233-1)*26+$A33-INDEX(WIN_Y,DB233)+1,DB$2-INDEX(WIN_X,DB233)+1),IF(DB233=0,IF(AND(MOD(DB$2,4)=0,MOD($A33,2)=0),"·",""),""))))</f>
        <v/>
      </c>
      <c r="DC33" s="1">
        <f>IF($A33=0,INDEX(CHROME_CHAR,1,DC$2+1),IF($A33=39,INDEX(CHROME_CHAR,2,DC$2+1),IF(AND(DC233&gt;=1,DC233&lt;=6),INDEX(ATLAS_CHAR,(DC233-1)*26+$A33-INDEX(WIN_Y,DC233)+1,DC$2-INDEX(WIN_X,DC233)+1),IF(DC233=0,IF(AND(MOD(DC$2,4)=0,MOD($A33,2)=0),"·",""),""))))</f>
        <v/>
      </c>
      <c r="DD33" s="1">
        <f>IF($A33=0,INDEX(CHROME_CHAR,1,DD$2+1),IF($A33=39,INDEX(CHROME_CHAR,2,DD$2+1),IF(AND(DD233&gt;=1,DD233&lt;=6),INDEX(ATLAS_CHAR,(DD233-1)*26+$A33-INDEX(WIN_Y,DD233)+1,DD$2-INDEX(WIN_X,DD233)+1),IF(DD233=0,IF(AND(MOD(DD$2,4)=0,MOD($A33,2)=0),"·",""),""))))</f>
        <v/>
      </c>
      <c r="DE33" s="1">
        <f>IF($A33=0,INDEX(CHROME_CHAR,1,DE$2+1),IF($A33=39,INDEX(CHROME_CHAR,2,DE$2+1),IF(AND(DE233&gt;=1,DE233&lt;=6),INDEX(ATLAS_CHAR,(DE233-1)*26+$A33-INDEX(WIN_Y,DE233)+1,DE$2-INDEX(WIN_X,DE233)+1),IF(DE233=0,IF(AND(MOD(DE$2,4)=0,MOD($A33,2)=0),"·",""),""))))</f>
        <v/>
      </c>
      <c r="DF33" s="1">
        <f>IF($A33=0,INDEX(CHROME_CHAR,1,DF$2+1),IF($A33=39,INDEX(CHROME_CHAR,2,DF$2+1),IF(AND(DF233&gt;=1,DF233&lt;=6),INDEX(ATLAS_CHAR,(DF233-1)*26+$A33-INDEX(WIN_Y,DF233)+1,DF$2-INDEX(WIN_X,DF233)+1),IF(DF233=0,IF(AND(MOD(DF$2,4)=0,MOD($A33,2)=0),"·",""),""))))</f>
        <v/>
      </c>
      <c r="DG33" s="1">
        <f>IF($A33=0,INDEX(CHROME_CHAR,1,DG$2+1),IF($A33=39,INDEX(CHROME_CHAR,2,DG$2+1),IF(AND(DG233&gt;=1,DG233&lt;=6),INDEX(ATLAS_CHAR,(DG233-1)*26+$A33-INDEX(WIN_Y,DG233)+1,DG$2-INDEX(WIN_X,DG233)+1),IF(DG233=0,IF(AND(MOD(DG$2,4)=0,MOD($A33,2)=0),"·",""),""))))</f>
        <v/>
      </c>
      <c r="DH33" s="1">
        <f>IF($A33=0,INDEX(CHROME_CHAR,1,DH$2+1),IF($A33=39,INDEX(CHROME_CHAR,2,DH$2+1),IF(AND(DH233&gt;=1,DH233&lt;=6),INDEX(ATLAS_CHAR,(DH233-1)*26+$A33-INDEX(WIN_Y,DH233)+1,DH$2-INDEX(WIN_X,DH233)+1),IF(DH233=0,IF(AND(MOD(DH$2,4)=0,MOD($A33,2)=0),"·",""),""))))</f>
        <v/>
      </c>
      <c r="DI33" s="1">
        <f>IF($A33=0,INDEX(CHROME_CHAR,1,DI$2+1),IF($A33=39,INDEX(CHROME_CHAR,2,DI$2+1),IF(AND(DI233&gt;=1,DI233&lt;=6),INDEX(ATLAS_CHAR,(DI233-1)*26+$A33-INDEX(WIN_Y,DI233)+1,DI$2-INDEX(WIN_X,DI233)+1),IF(DI233=0,IF(AND(MOD(DI$2,4)=0,MOD($A33,2)=0),"·",""),""))))</f>
        <v/>
      </c>
      <c r="DJ33" s="1">
        <f>IF($A33=0,INDEX(CHROME_CHAR,1,DJ$2+1),IF($A33=39,INDEX(CHROME_CHAR,2,DJ$2+1),IF(AND(DJ233&gt;=1,DJ233&lt;=6),INDEX(ATLAS_CHAR,(DJ233-1)*26+$A33-INDEX(WIN_Y,DJ233)+1,DJ$2-INDEX(WIN_X,DJ233)+1),IF(DJ233=0,IF(AND(MOD(DJ$2,4)=0,MOD($A33,2)=0),"·",""),""))))</f>
        <v/>
      </c>
      <c r="DK33" s="1">
        <f>IF($A33=0,INDEX(CHROME_CHAR,1,DK$2+1),IF($A33=39,INDEX(CHROME_CHAR,2,DK$2+1),IF(AND(DK233&gt;=1,DK233&lt;=6),INDEX(ATLAS_CHAR,(DK233-1)*26+$A33-INDEX(WIN_Y,DK233)+1,DK$2-INDEX(WIN_X,DK233)+1),IF(DK233=0,IF(AND(MOD(DK$2,4)=0,MOD($A33,2)=0),"·",""),""))))</f>
        <v/>
      </c>
      <c r="DL33" s="1">
        <f>IF($A33=0,INDEX(CHROME_CHAR,1,DL$2+1),IF($A33=39,INDEX(CHROME_CHAR,2,DL$2+1),IF(AND(DL233&gt;=1,DL233&lt;=6),INDEX(ATLAS_CHAR,(DL233-1)*26+$A33-INDEX(WIN_Y,DL233)+1,DL$2-INDEX(WIN_X,DL233)+1),IF(DL233=0,IF(AND(MOD(DL$2,4)=0,MOD($A33,2)=0),"·",""),""))))</f>
        <v/>
      </c>
      <c r="DM33" s="1">
        <f>IF($A33=0,INDEX(CHROME_CHAR,1,DM$2+1),IF($A33=39,INDEX(CHROME_CHAR,2,DM$2+1),IF(AND(DM233&gt;=1,DM233&lt;=6),INDEX(ATLAS_CHAR,(DM233-1)*26+$A33-INDEX(WIN_Y,DM233)+1,DM$2-INDEX(WIN_X,DM233)+1),IF(DM233=0,IF(AND(MOD(DM$2,4)=0,MOD($A33,2)=0),"·",""),""))))</f>
        <v/>
      </c>
      <c r="DN33" s="1">
        <f>IF($A33=0,INDEX(CHROME_CHAR,1,DN$2+1),IF($A33=39,INDEX(CHROME_CHAR,2,DN$2+1),IF(AND(DN233&gt;=1,DN233&lt;=6),INDEX(ATLAS_CHAR,(DN233-1)*26+$A33-INDEX(WIN_Y,DN233)+1,DN$2-INDEX(WIN_X,DN233)+1),IF(DN233=0,IF(AND(MOD(DN$2,4)=0,MOD($A33,2)=0),"·",""),""))))</f>
        <v/>
      </c>
      <c r="DO33" s="1">
        <f>IF($A33=0,INDEX(CHROME_CHAR,1,DO$2+1),IF($A33=39,INDEX(CHROME_CHAR,2,DO$2+1),IF(AND(DO233&gt;=1,DO233&lt;=6),INDEX(ATLAS_CHAR,(DO233-1)*26+$A33-INDEX(WIN_Y,DO233)+1,DO$2-INDEX(WIN_X,DO233)+1),IF(DO233=0,IF(AND(MOD(DO$2,4)=0,MOD($A33,2)=0),"·",""),""))))</f>
        <v/>
      </c>
    </row>
    <row r="34" ht="12.75" customHeight="1">
      <c r="A34" t="n">
        <v>31</v>
      </c>
      <c r="B34" s="1">
        <f>IF($A34=0,INDEX(CHROME_CHAR,1,B$2+1),IF($A34=39,INDEX(CHROME_CHAR,2,B$2+1),IF(AND(B234&gt;=1,B234&lt;=6),INDEX(ATLAS_CHAR,(B234-1)*26+$A34-INDEX(WIN_Y,B234)+1,B$2-INDEX(WIN_X,B234)+1),IF(B234=0,IF(AND(MOD(B$2,4)=0,MOD($A34,2)=0),"·",""),""))))</f>
        <v/>
      </c>
      <c r="C34" s="1">
        <f>IF($A34=0,INDEX(CHROME_CHAR,1,C$2+1),IF($A34=39,INDEX(CHROME_CHAR,2,C$2+1),IF(AND(C234&gt;=1,C234&lt;=6),INDEX(ATLAS_CHAR,(C234-1)*26+$A34-INDEX(WIN_Y,C234)+1,C$2-INDEX(WIN_X,C234)+1),IF(C234=0,IF(AND(MOD(C$2,4)=0,MOD($A34,2)=0),"·",""),""))))</f>
        <v/>
      </c>
      <c r="D34" s="1">
        <f>IF($A34=0,INDEX(CHROME_CHAR,1,D$2+1),IF($A34=39,INDEX(CHROME_CHAR,2,D$2+1),IF(AND(D234&gt;=1,D234&lt;=6),INDEX(ATLAS_CHAR,(D234-1)*26+$A34-INDEX(WIN_Y,D234)+1,D$2-INDEX(WIN_X,D234)+1),IF(D234=0,IF(AND(MOD(D$2,4)=0,MOD($A34,2)=0),"·",""),""))))</f>
        <v/>
      </c>
      <c r="E34" s="1">
        <f>IF($A34=0,INDEX(CHROME_CHAR,1,E$2+1),IF($A34=39,INDEX(CHROME_CHAR,2,E$2+1),IF(AND(E234&gt;=1,E234&lt;=6),INDEX(ATLAS_CHAR,(E234-1)*26+$A34-INDEX(WIN_Y,E234)+1,E$2-INDEX(WIN_X,E234)+1),IF(E234=0,IF(AND(MOD(E$2,4)=0,MOD($A34,2)=0),"·",""),""))))</f>
        <v/>
      </c>
      <c r="F34" s="1">
        <f>IF($A34=0,INDEX(CHROME_CHAR,1,F$2+1),IF($A34=39,INDEX(CHROME_CHAR,2,F$2+1),IF(AND(F234&gt;=1,F234&lt;=6),INDEX(ATLAS_CHAR,(F234-1)*26+$A34-INDEX(WIN_Y,F234)+1,F$2-INDEX(WIN_X,F234)+1),IF(F234=0,IF(AND(MOD(F$2,4)=0,MOD($A34,2)=0),"·",""),""))))</f>
        <v/>
      </c>
      <c r="G34" s="1">
        <f>IF($A34=0,INDEX(CHROME_CHAR,1,G$2+1),IF($A34=39,INDEX(CHROME_CHAR,2,G$2+1),IF(AND(G234&gt;=1,G234&lt;=6),INDEX(ATLAS_CHAR,(G234-1)*26+$A34-INDEX(WIN_Y,G234)+1,G$2-INDEX(WIN_X,G234)+1),IF(G234=0,IF(AND(MOD(G$2,4)=0,MOD($A34,2)=0),"·",""),""))))</f>
        <v/>
      </c>
      <c r="H34" s="1">
        <f>IF($A34=0,INDEX(CHROME_CHAR,1,H$2+1),IF($A34=39,INDEX(CHROME_CHAR,2,H$2+1),IF(AND(H234&gt;=1,H234&lt;=6),INDEX(ATLAS_CHAR,(H234-1)*26+$A34-INDEX(WIN_Y,H234)+1,H$2-INDEX(WIN_X,H234)+1),IF(H234=0,IF(AND(MOD(H$2,4)=0,MOD($A34,2)=0),"·",""),""))))</f>
        <v/>
      </c>
      <c r="I34" s="1">
        <f>IF($A34=0,INDEX(CHROME_CHAR,1,I$2+1),IF($A34=39,INDEX(CHROME_CHAR,2,I$2+1),IF(AND(I234&gt;=1,I234&lt;=6),INDEX(ATLAS_CHAR,(I234-1)*26+$A34-INDEX(WIN_Y,I234)+1,I$2-INDEX(WIN_X,I234)+1),IF(I234=0,IF(AND(MOD(I$2,4)=0,MOD($A34,2)=0),"·",""),""))))</f>
        <v/>
      </c>
      <c r="J34" s="1">
        <f>IF($A34=0,INDEX(CHROME_CHAR,1,J$2+1),IF($A34=39,INDEX(CHROME_CHAR,2,J$2+1),IF(AND(J234&gt;=1,J234&lt;=6),INDEX(ATLAS_CHAR,(J234-1)*26+$A34-INDEX(WIN_Y,J234)+1,J$2-INDEX(WIN_X,J234)+1),IF(J234=0,IF(AND(MOD(J$2,4)=0,MOD($A34,2)=0),"·",""),""))))</f>
        <v/>
      </c>
      <c r="K34" s="1">
        <f>IF($A34=0,INDEX(CHROME_CHAR,1,K$2+1),IF($A34=39,INDEX(CHROME_CHAR,2,K$2+1),IF(AND(K234&gt;=1,K234&lt;=6),INDEX(ATLAS_CHAR,(K234-1)*26+$A34-INDEX(WIN_Y,K234)+1,K$2-INDEX(WIN_X,K234)+1),IF(K234=0,IF(AND(MOD(K$2,4)=0,MOD($A34,2)=0),"·",""),""))))</f>
        <v/>
      </c>
      <c r="L34" s="1">
        <f>IF($A34=0,INDEX(CHROME_CHAR,1,L$2+1),IF($A34=39,INDEX(CHROME_CHAR,2,L$2+1),IF(AND(L234&gt;=1,L234&lt;=6),INDEX(ATLAS_CHAR,(L234-1)*26+$A34-INDEX(WIN_Y,L234)+1,L$2-INDEX(WIN_X,L234)+1),IF(L234=0,IF(AND(MOD(L$2,4)=0,MOD($A34,2)=0),"·",""),""))))</f>
        <v/>
      </c>
      <c r="M34" s="1">
        <f>IF($A34=0,INDEX(CHROME_CHAR,1,M$2+1),IF($A34=39,INDEX(CHROME_CHAR,2,M$2+1),IF(AND(M234&gt;=1,M234&lt;=6),INDEX(ATLAS_CHAR,(M234-1)*26+$A34-INDEX(WIN_Y,M234)+1,M$2-INDEX(WIN_X,M234)+1),IF(M234=0,IF(AND(MOD(M$2,4)=0,MOD($A34,2)=0),"·",""),""))))</f>
        <v/>
      </c>
      <c r="N34" s="1">
        <f>IF($A34=0,INDEX(CHROME_CHAR,1,N$2+1),IF($A34=39,INDEX(CHROME_CHAR,2,N$2+1),IF(AND(N234&gt;=1,N234&lt;=6),INDEX(ATLAS_CHAR,(N234-1)*26+$A34-INDEX(WIN_Y,N234)+1,N$2-INDEX(WIN_X,N234)+1),IF(N234=0,IF(AND(MOD(N$2,4)=0,MOD($A34,2)=0),"·",""),""))))</f>
        <v/>
      </c>
      <c r="O34" s="1">
        <f>IF($A34=0,INDEX(CHROME_CHAR,1,O$2+1),IF($A34=39,INDEX(CHROME_CHAR,2,O$2+1),IF(AND(O234&gt;=1,O234&lt;=6),INDEX(ATLAS_CHAR,(O234-1)*26+$A34-INDEX(WIN_Y,O234)+1,O$2-INDEX(WIN_X,O234)+1),IF(O234=0,IF(AND(MOD(O$2,4)=0,MOD($A34,2)=0),"·",""),""))))</f>
        <v/>
      </c>
      <c r="P34" s="1">
        <f>IF($A34=0,INDEX(CHROME_CHAR,1,P$2+1),IF($A34=39,INDEX(CHROME_CHAR,2,P$2+1),IF(AND(P234&gt;=1,P234&lt;=6),INDEX(ATLAS_CHAR,(P234-1)*26+$A34-INDEX(WIN_Y,P234)+1,P$2-INDEX(WIN_X,P234)+1),IF(P234=0,IF(AND(MOD(P$2,4)=0,MOD($A34,2)=0),"·",""),""))))</f>
        <v/>
      </c>
      <c r="Q34" s="1">
        <f>IF($A34=0,INDEX(CHROME_CHAR,1,Q$2+1),IF($A34=39,INDEX(CHROME_CHAR,2,Q$2+1),IF(AND(Q234&gt;=1,Q234&lt;=6),INDEX(ATLAS_CHAR,(Q234-1)*26+$A34-INDEX(WIN_Y,Q234)+1,Q$2-INDEX(WIN_X,Q234)+1),IF(Q234=0,IF(AND(MOD(Q$2,4)=0,MOD($A34,2)=0),"·",""),""))))</f>
        <v/>
      </c>
      <c r="R34" s="1">
        <f>IF($A34=0,INDEX(CHROME_CHAR,1,R$2+1),IF($A34=39,INDEX(CHROME_CHAR,2,R$2+1),IF(AND(R234&gt;=1,R234&lt;=6),INDEX(ATLAS_CHAR,(R234-1)*26+$A34-INDEX(WIN_Y,R234)+1,R$2-INDEX(WIN_X,R234)+1),IF(R234=0,IF(AND(MOD(R$2,4)=0,MOD($A34,2)=0),"·",""),""))))</f>
        <v/>
      </c>
      <c r="S34" s="1">
        <f>IF($A34=0,INDEX(CHROME_CHAR,1,S$2+1),IF($A34=39,INDEX(CHROME_CHAR,2,S$2+1),IF(AND(S234&gt;=1,S234&lt;=6),INDEX(ATLAS_CHAR,(S234-1)*26+$A34-INDEX(WIN_Y,S234)+1,S$2-INDEX(WIN_X,S234)+1),IF(S234=0,IF(AND(MOD(S$2,4)=0,MOD($A34,2)=0),"·",""),""))))</f>
        <v/>
      </c>
      <c r="T34" s="1">
        <f>IF($A34=0,INDEX(CHROME_CHAR,1,T$2+1),IF($A34=39,INDEX(CHROME_CHAR,2,T$2+1),IF(AND(T234&gt;=1,T234&lt;=6),INDEX(ATLAS_CHAR,(T234-1)*26+$A34-INDEX(WIN_Y,T234)+1,T$2-INDEX(WIN_X,T234)+1),IF(T234=0,IF(AND(MOD(T$2,4)=0,MOD($A34,2)=0),"·",""),""))))</f>
        <v/>
      </c>
      <c r="U34" s="1">
        <f>IF($A34=0,INDEX(CHROME_CHAR,1,U$2+1),IF($A34=39,INDEX(CHROME_CHAR,2,U$2+1),IF(AND(U234&gt;=1,U234&lt;=6),INDEX(ATLAS_CHAR,(U234-1)*26+$A34-INDEX(WIN_Y,U234)+1,U$2-INDEX(WIN_X,U234)+1),IF(U234=0,IF(AND(MOD(U$2,4)=0,MOD($A34,2)=0),"·",""),""))))</f>
        <v/>
      </c>
      <c r="V34" s="1">
        <f>IF($A34=0,INDEX(CHROME_CHAR,1,V$2+1),IF($A34=39,INDEX(CHROME_CHAR,2,V$2+1),IF(AND(V234&gt;=1,V234&lt;=6),INDEX(ATLAS_CHAR,(V234-1)*26+$A34-INDEX(WIN_Y,V234)+1,V$2-INDEX(WIN_X,V234)+1),IF(V234=0,IF(AND(MOD(V$2,4)=0,MOD($A34,2)=0),"·",""),""))))</f>
        <v/>
      </c>
      <c r="W34" s="1">
        <f>IF($A34=0,INDEX(CHROME_CHAR,1,W$2+1),IF($A34=39,INDEX(CHROME_CHAR,2,W$2+1),IF(AND(W234&gt;=1,W234&lt;=6),INDEX(ATLAS_CHAR,(W234-1)*26+$A34-INDEX(WIN_Y,W234)+1,W$2-INDEX(WIN_X,W234)+1),IF(W234=0,IF(AND(MOD(W$2,4)=0,MOD($A34,2)=0),"·",""),""))))</f>
        <v/>
      </c>
      <c r="X34" s="1">
        <f>IF($A34=0,INDEX(CHROME_CHAR,1,X$2+1),IF($A34=39,INDEX(CHROME_CHAR,2,X$2+1),IF(AND(X234&gt;=1,X234&lt;=6),INDEX(ATLAS_CHAR,(X234-1)*26+$A34-INDEX(WIN_Y,X234)+1,X$2-INDEX(WIN_X,X234)+1),IF(X234=0,IF(AND(MOD(X$2,4)=0,MOD($A34,2)=0),"·",""),""))))</f>
        <v/>
      </c>
      <c r="Y34" s="1">
        <f>IF($A34=0,INDEX(CHROME_CHAR,1,Y$2+1),IF($A34=39,INDEX(CHROME_CHAR,2,Y$2+1),IF(AND(Y234&gt;=1,Y234&lt;=6),INDEX(ATLAS_CHAR,(Y234-1)*26+$A34-INDEX(WIN_Y,Y234)+1,Y$2-INDEX(WIN_X,Y234)+1),IF(Y234=0,IF(AND(MOD(Y$2,4)=0,MOD($A34,2)=0),"·",""),""))))</f>
        <v/>
      </c>
      <c r="Z34" s="1">
        <f>IF($A34=0,INDEX(CHROME_CHAR,1,Z$2+1),IF($A34=39,INDEX(CHROME_CHAR,2,Z$2+1),IF(AND(Z234&gt;=1,Z234&lt;=6),INDEX(ATLAS_CHAR,(Z234-1)*26+$A34-INDEX(WIN_Y,Z234)+1,Z$2-INDEX(WIN_X,Z234)+1),IF(Z234=0,IF(AND(MOD(Z$2,4)=0,MOD($A34,2)=0),"·",""),""))))</f>
        <v/>
      </c>
      <c r="AA34" s="1">
        <f>IF($A34=0,INDEX(CHROME_CHAR,1,AA$2+1),IF($A34=39,INDEX(CHROME_CHAR,2,AA$2+1),IF(AND(AA234&gt;=1,AA234&lt;=6),INDEX(ATLAS_CHAR,(AA234-1)*26+$A34-INDEX(WIN_Y,AA234)+1,AA$2-INDEX(WIN_X,AA234)+1),IF(AA234=0,IF(AND(MOD(AA$2,4)=0,MOD($A34,2)=0),"·",""),""))))</f>
        <v/>
      </c>
      <c r="AB34" s="1">
        <f>IF($A34=0,INDEX(CHROME_CHAR,1,AB$2+1),IF($A34=39,INDEX(CHROME_CHAR,2,AB$2+1),IF(AND(AB234&gt;=1,AB234&lt;=6),INDEX(ATLAS_CHAR,(AB234-1)*26+$A34-INDEX(WIN_Y,AB234)+1,AB$2-INDEX(WIN_X,AB234)+1),IF(AB234=0,IF(AND(MOD(AB$2,4)=0,MOD($A34,2)=0),"·",""),""))))</f>
        <v/>
      </c>
      <c r="AC34" s="1">
        <f>IF($A34=0,INDEX(CHROME_CHAR,1,AC$2+1),IF($A34=39,INDEX(CHROME_CHAR,2,AC$2+1),IF(AND(AC234&gt;=1,AC234&lt;=6),INDEX(ATLAS_CHAR,(AC234-1)*26+$A34-INDEX(WIN_Y,AC234)+1,AC$2-INDEX(WIN_X,AC234)+1),IF(AC234=0,IF(AND(MOD(AC$2,4)=0,MOD($A34,2)=0),"·",""),""))))</f>
        <v/>
      </c>
      <c r="AD34" s="1">
        <f>IF($A34=0,INDEX(CHROME_CHAR,1,AD$2+1),IF($A34=39,INDEX(CHROME_CHAR,2,AD$2+1),IF(AND(AD234&gt;=1,AD234&lt;=6),INDEX(ATLAS_CHAR,(AD234-1)*26+$A34-INDEX(WIN_Y,AD234)+1,AD$2-INDEX(WIN_X,AD234)+1),IF(AD234=0,IF(AND(MOD(AD$2,4)=0,MOD($A34,2)=0),"·",""),""))))</f>
        <v/>
      </c>
      <c r="AE34" s="1">
        <f>IF($A34=0,INDEX(CHROME_CHAR,1,AE$2+1),IF($A34=39,INDEX(CHROME_CHAR,2,AE$2+1),IF(AND(AE234&gt;=1,AE234&lt;=6),INDEX(ATLAS_CHAR,(AE234-1)*26+$A34-INDEX(WIN_Y,AE234)+1,AE$2-INDEX(WIN_X,AE234)+1),IF(AE234=0,IF(AND(MOD(AE$2,4)=0,MOD($A34,2)=0),"·",""),""))))</f>
        <v/>
      </c>
      <c r="AF34" s="1">
        <f>IF($A34=0,INDEX(CHROME_CHAR,1,AF$2+1),IF($A34=39,INDEX(CHROME_CHAR,2,AF$2+1),IF(AND(AF234&gt;=1,AF234&lt;=6),INDEX(ATLAS_CHAR,(AF234-1)*26+$A34-INDEX(WIN_Y,AF234)+1,AF$2-INDEX(WIN_X,AF234)+1),IF(AF234=0,IF(AND(MOD(AF$2,4)=0,MOD($A34,2)=0),"·",""),""))))</f>
        <v/>
      </c>
      <c r="AG34" s="1">
        <f>IF($A34=0,INDEX(CHROME_CHAR,1,AG$2+1),IF($A34=39,INDEX(CHROME_CHAR,2,AG$2+1),IF(AND(AG234&gt;=1,AG234&lt;=6),INDEX(ATLAS_CHAR,(AG234-1)*26+$A34-INDEX(WIN_Y,AG234)+1,AG$2-INDEX(WIN_X,AG234)+1),IF(AG234=0,IF(AND(MOD(AG$2,4)=0,MOD($A34,2)=0),"·",""),""))))</f>
        <v/>
      </c>
      <c r="AH34" s="1">
        <f>IF($A34=0,INDEX(CHROME_CHAR,1,AH$2+1),IF($A34=39,INDEX(CHROME_CHAR,2,AH$2+1),IF(AND(AH234&gt;=1,AH234&lt;=6),INDEX(ATLAS_CHAR,(AH234-1)*26+$A34-INDEX(WIN_Y,AH234)+1,AH$2-INDEX(WIN_X,AH234)+1),IF(AH234=0,IF(AND(MOD(AH$2,4)=0,MOD($A34,2)=0),"·",""),""))))</f>
        <v/>
      </c>
      <c r="AI34" s="1">
        <f>IF($A34=0,INDEX(CHROME_CHAR,1,AI$2+1),IF($A34=39,INDEX(CHROME_CHAR,2,AI$2+1),IF(AND(AI234&gt;=1,AI234&lt;=6),INDEX(ATLAS_CHAR,(AI234-1)*26+$A34-INDEX(WIN_Y,AI234)+1,AI$2-INDEX(WIN_X,AI234)+1),IF(AI234=0,IF(AND(MOD(AI$2,4)=0,MOD($A34,2)=0),"·",""),""))))</f>
        <v/>
      </c>
      <c r="AJ34" s="1">
        <f>IF($A34=0,INDEX(CHROME_CHAR,1,AJ$2+1),IF($A34=39,INDEX(CHROME_CHAR,2,AJ$2+1),IF(AND(AJ234&gt;=1,AJ234&lt;=6),INDEX(ATLAS_CHAR,(AJ234-1)*26+$A34-INDEX(WIN_Y,AJ234)+1,AJ$2-INDEX(WIN_X,AJ234)+1),IF(AJ234=0,IF(AND(MOD(AJ$2,4)=0,MOD($A34,2)=0),"·",""),""))))</f>
        <v/>
      </c>
      <c r="AK34" s="1">
        <f>IF($A34=0,INDEX(CHROME_CHAR,1,AK$2+1),IF($A34=39,INDEX(CHROME_CHAR,2,AK$2+1),IF(AND(AK234&gt;=1,AK234&lt;=6),INDEX(ATLAS_CHAR,(AK234-1)*26+$A34-INDEX(WIN_Y,AK234)+1,AK$2-INDEX(WIN_X,AK234)+1),IF(AK234=0,IF(AND(MOD(AK$2,4)=0,MOD($A34,2)=0),"·",""),""))))</f>
        <v/>
      </c>
      <c r="AL34" s="1">
        <f>IF($A34=0,INDEX(CHROME_CHAR,1,AL$2+1),IF($A34=39,INDEX(CHROME_CHAR,2,AL$2+1),IF(AND(AL234&gt;=1,AL234&lt;=6),INDEX(ATLAS_CHAR,(AL234-1)*26+$A34-INDEX(WIN_Y,AL234)+1,AL$2-INDEX(WIN_X,AL234)+1),IF(AL234=0,IF(AND(MOD(AL$2,4)=0,MOD($A34,2)=0),"·",""),""))))</f>
        <v/>
      </c>
      <c r="AM34" s="1">
        <f>IF($A34=0,INDEX(CHROME_CHAR,1,AM$2+1),IF($A34=39,INDEX(CHROME_CHAR,2,AM$2+1),IF(AND(AM234&gt;=1,AM234&lt;=6),INDEX(ATLAS_CHAR,(AM234-1)*26+$A34-INDEX(WIN_Y,AM234)+1,AM$2-INDEX(WIN_X,AM234)+1),IF(AM234=0,IF(AND(MOD(AM$2,4)=0,MOD($A34,2)=0),"·",""),""))))</f>
        <v/>
      </c>
      <c r="AN34" s="1">
        <f>IF($A34=0,INDEX(CHROME_CHAR,1,AN$2+1),IF($A34=39,INDEX(CHROME_CHAR,2,AN$2+1),IF(AND(AN234&gt;=1,AN234&lt;=6),INDEX(ATLAS_CHAR,(AN234-1)*26+$A34-INDEX(WIN_Y,AN234)+1,AN$2-INDEX(WIN_X,AN234)+1),IF(AN234=0,IF(AND(MOD(AN$2,4)=0,MOD($A34,2)=0),"·",""),""))))</f>
        <v/>
      </c>
      <c r="AO34" s="1">
        <f>IF($A34=0,INDEX(CHROME_CHAR,1,AO$2+1),IF($A34=39,INDEX(CHROME_CHAR,2,AO$2+1),IF(AND(AO234&gt;=1,AO234&lt;=6),INDEX(ATLAS_CHAR,(AO234-1)*26+$A34-INDEX(WIN_Y,AO234)+1,AO$2-INDEX(WIN_X,AO234)+1),IF(AO234=0,IF(AND(MOD(AO$2,4)=0,MOD($A34,2)=0),"·",""),""))))</f>
        <v/>
      </c>
      <c r="AP34" s="1">
        <f>IF($A34=0,INDEX(CHROME_CHAR,1,AP$2+1),IF($A34=39,INDEX(CHROME_CHAR,2,AP$2+1),IF(AND(AP234&gt;=1,AP234&lt;=6),INDEX(ATLAS_CHAR,(AP234-1)*26+$A34-INDEX(WIN_Y,AP234)+1,AP$2-INDEX(WIN_X,AP234)+1),IF(AP234=0,IF(AND(MOD(AP$2,4)=0,MOD($A34,2)=0),"·",""),""))))</f>
        <v/>
      </c>
      <c r="AQ34" s="1">
        <f>IF($A34=0,INDEX(CHROME_CHAR,1,AQ$2+1),IF($A34=39,INDEX(CHROME_CHAR,2,AQ$2+1),IF(AND(AQ234&gt;=1,AQ234&lt;=6),INDEX(ATLAS_CHAR,(AQ234-1)*26+$A34-INDEX(WIN_Y,AQ234)+1,AQ$2-INDEX(WIN_X,AQ234)+1),IF(AQ234=0,IF(AND(MOD(AQ$2,4)=0,MOD($A34,2)=0),"·",""),""))))</f>
        <v/>
      </c>
      <c r="AR34" s="1">
        <f>IF($A34=0,INDEX(CHROME_CHAR,1,AR$2+1),IF($A34=39,INDEX(CHROME_CHAR,2,AR$2+1),IF(AND(AR234&gt;=1,AR234&lt;=6),INDEX(ATLAS_CHAR,(AR234-1)*26+$A34-INDEX(WIN_Y,AR234)+1,AR$2-INDEX(WIN_X,AR234)+1),IF(AR234=0,IF(AND(MOD(AR$2,4)=0,MOD($A34,2)=0),"·",""),""))))</f>
        <v/>
      </c>
      <c r="AS34" s="1">
        <f>IF($A34=0,INDEX(CHROME_CHAR,1,AS$2+1),IF($A34=39,INDEX(CHROME_CHAR,2,AS$2+1),IF(AND(AS234&gt;=1,AS234&lt;=6),INDEX(ATLAS_CHAR,(AS234-1)*26+$A34-INDEX(WIN_Y,AS234)+1,AS$2-INDEX(WIN_X,AS234)+1),IF(AS234=0,IF(AND(MOD(AS$2,4)=0,MOD($A34,2)=0),"·",""),""))))</f>
        <v/>
      </c>
      <c r="AT34" s="1">
        <f>IF($A34=0,INDEX(CHROME_CHAR,1,AT$2+1),IF($A34=39,INDEX(CHROME_CHAR,2,AT$2+1),IF(AND(AT234&gt;=1,AT234&lt;=6),INDEX(ATLAS_CHAR,(AT234-1)*26+$A34-INDEX(WIN_Y,AT234)+1,AT$2-INDEX(WIN_X,AT234)+1),IF(AT234=0,IF(AND(MOD(AT$2,4)=0,MOD($A34,2)=0),"·",""),""))))</f>
        <v/>
      </c>
      <c r="AU34" s="1">
        <f>IF($A34=0,INDEX(CHROME_CHAR,1,AU$2+1),IF($A34=39,INDEX(CHROME_CHAR,2,AU$2+1),IF(AND(AU234&gt;=1,AU234&lt;=6),INDEX(ATLAS_CHAR,(AU234-1)*26+$A34-INDEX(WIN_Y,AU234)+1,AU$2-INDEX(WIN_X,AU234)+1),IF(AU234=0,IF(AND(MOD(AU$2,4)=0,MOD($A34,2)=0),"·",""),""))))</f>
        <v/>
      </c>
      <c r="AV34" s="1">
        <f>IF($A34=0,INDEX(CHROME_CHAR,1,AV$2+1),IF($A34=39,INDEX(CHROME_CHAR,2,AV$2+1),IF(AND(AV234&gt;=1,AV234&lt;=6),INDEX(ATLAS_CHAR,(AV234-1)*26+$A34-INDEX(WIN_Y,AV234)+1,AV$2-INDEX(WIN_X,AV234)+1),IF(AV234=0,IF(AND(MOD(AV$2,4)=0,MOD($A34,2)=0),"·",""),""))))</f>
        <v/>
      </c>
      <c r="AW34" s="1">
        <f>IF($A34=0,INDEX(CHROME_CHAR,1,AW$2+1),IF($A34=39,INDEX(CHROME_CHAR,2,AW$2+1),IF(AND(AW234&gt;=1,AW234&lt;=6),INDEX(ATLAS_CHAR,(AW234-1)*26+$A34-INDEX(WIN_Y,AW234)+1,AW$2-INDEX(WIN_X,AW234)+1),IF(AW234=0,IF(AND(MOD(AW$2,4)=0,MOD($A34,2)=0),"·",""),""))))</f>
        <v/>
      </c>
      <c r="AX34" s="1">
        <f>IF($A34=0,INDEX(CHROME_CHAR,1,AX$2+1),IF($A34=39,INDEX(CHROME_CHAR,2,AX$2+1),IF(AND(AX234&gt;=1,AX234&lt;=6),INDEX(ATLAS_CHAR,(AX234-1)*26+$A34-INDEX(WIN_Y,AX234)+1,AX$2-INDEX(WIN_X,AX234)+1),IF(AX234=0,IF(AND(MOD(AX$2,4)=0,MOD($A34,2)=0),"·",""),""))))</f>
        <v/>
      </c>
      <c r="AY34" s="1">
        <f>IF($A34=0,INDEX(CHROME_CHAR,1,AY$2+1),IF($A34=39,INDEX(CHROME_CHAR,2,AY$2+1),IF(AND(AY234&gt;=1,AY234&lt;=6),INDEX(ATLAS_CHAR,(AY234-1)*26+$A34-INDEX(WIN_Y,AY234)+1,AY$2-INDEX(WIN_X,AY234)+1),IF(AY234=0,IF(AND(MOD(AY$2,4)=0,MOD($A34,2)=0),"·",""),""))))</f>
        <v/>
      </c>
      <c r="AZ34" s="1">
        <f>IF($A34=0,INDEX(CHROME_CHAR,1,AZ$2+1),IF($A34=39,INDEX(CHROME_CHAR,2,AZ$2+1),IF(AND(AZ234&gt;=1,AZ234&lt;=6),INDEX(ATLAS_CHAR,(AZ234-1)*26+$A34-INDEX(WIN_Y,AZ234)+1,AZ$2-INDEX(WIN_X,AZ234)+1),IF(AZ234=0,IF(AND(MOD(AZ$2,4)=0,MOD($A34,2)=0),"·",""),""))))</f>
        <v/>
      </c>
      <c r="BA34" s="1">
        <f>IF($A34=0,INDEX(CHROME_CHAR,1,BA$2+1),IF($A34=39,INDEX(CHROME_CHAR,2,BA$2+1),IF(AND(BA234&gt;=1,BA234&lt;=6),INDEX(ATLAS_CHAR,(BA234-1)*26+$A34-INDEX(WIN_Y,BA234)+1,BA$2-INDEX(WIN_X,BA234)+1),IF(BA234=0,IF(AND(MOD(BA$2,4)=0,MOD($A34,2)=0),"·",""),""))))</f>
        <v/>
      </c>
      <c r="BB34" s="1">
        <f>IF($A34=0,INDEX(CHROME_CHAR,1,BB$2+1),IF($A34=39,INDEX(CHROME_CHAR,2,BB$2+1),IF(AND(BB234&gt;=1,BB234&lt;=6),INDEX(ATLAS_CHAR,(BB234-1)*26+$A34-INDEX(WIN_Y,BB234)+1,BB$2-INDEX(WIN_X,BB234)+1),IF(BB234=0,IF(AND(MOD(BB$2,4)=0,MOD($A34,2)=0),"·",""),""))))</f>
        <v/>
      </c>
      <c r="BC34" s="1">
        <f>IF($A34=0,INDEX(CHROME_CHAR,1,BC$2+1),IF($A34=39,INDEX(CHROME_CHAR,2,BC$2+1),IF(AND(BC234&gt;=1,BC234&lt;=6),INDEX(ATLAS_CHAR,(BC234-1)*26+$A34-INDEX(WIN_Y,BC234)+1,BC$2-INDEX(WIN_X,BC234)+1),IF(BC234=0,IF(AND(MOD(BC$2,4)=0,MOD($A34,2)=0),"·",""),""))))</f>
        <v/>
      </c>
      <c r="BD34" s="1">
        <f>IF($A34=0,INDEX(CHROME_CHAR,1,BD$2+1),IF($A34=39,INDEX(CHROME_CHAR,2,BD$2+1),IF(AND(BD234&gt;=1,BD234&lt;=6),INDEX(ATLAS_CHAR,(BD234-1)*26+$A34-INDEX(WIN_Y,BD234)+1,BD$2-INDEX(WIN_X,BD234)+1),IF(BD234=0,IF(AND(MOD(BD$2,4)=0,MOD($A34,2)=0),"·",""),""))))</f>
        <v/>
      </c>
      <c r="BE34" s="1">
        <f>IF($A34=0,INDEX(CHROME_CHAR,1,BE$2+1),IF($A34=39,INDEX(CHROME_CHAR,2,BE$2+1),IF(AND(BE234&gt;=1,BE234&lt;=6),INDEX(ATLAS_CHAR,(BE234-1)*26+$A34-INDEX(WIN_Y,BE234)+1,BE$2-INDEX(WIN_X,BE234)+1),IF(BE234=0,IF(AND(MOD(BE$2,4)=0,MOD($A34,2)=0),"·",""),""))))</f>
        <v/>
      </c>
      <c r="BF34" s="1">
        <f>IF($A34=0,INDEX(CHROME_CHAR,1,BF$2+1),IF($A34=39,INDEX(CHROME_CHAR,2,BF$2+1),IF(AND(BF234&gt;=1,BF234&lt;=6),INDEX(ATLAS_CHAR,(BF234-1)*26+$A34-INDEX(WIN_Y,BF234)+1,BF$2-INDEX(WIN_X,BF234)+1),IF(BF234=0,IF(AND(MOD(BF$2,4)=0,MOD($A34,2)=0),"·",""),""))))</f>
        <v/>
      </c>
      <c r="BG34" s="1">
        <f>IF($A34=0,INDEX(CHROME_CHAR,1,BG$2+1),IF($A34=39,INDEX(CHROME_CHAR,2,BG$2+1),IF(AND(BG234&gt;=1,BG234&lt;=6),INDEX(ATLAS_CHAR,(BG234-1)*26+$A34-INDEX(WIN_Y,BG234)+1,BG$2-INDEX(WIN_X,BG234)+1),IF(BG234=0,IF(AND(MOD(BG$2,4)=0,MOD($A34,2)=0),"·",""),""))))</f>
        <v/>
      </c>
      <c r="BH34" s="1">
        <f>IF($A34=0,INDEX(CHROME_CHAR,1,BH$2+1),IF($A34=39,INDEX(CHROME_CHAR,2,BH$2+1),IF(AND(BH234&gt;=1,BH234&lt;=6),INDEX(ATLAS_CHAR,(BH234-1)*26+$A34-INDEX(WIN_Y,BH234)+1,BH$2-INDEX(WIN_X,BH234)+1),IF(BH234=0,IF(AND(MOD(BH$2,4)=0,MOD($A34,2)=0),"·",""),""))))</f>
        <v/>
      </c>
      <c r="BI34" s="1">
        <f>IF($A34=0,INDEX(CHROME_CHAR,1,BI$2+1),IF($A34=39,INDEX(CHROME_CHAR,2,BI$2+1),IF(AND(BI234&gt;=1,BI234&lt;=6),INDEX(ATLAS_CHAR,(BI234-1)*26+$A34-INDEX(WIN_Y,BI234)+1,BI$2-INDEX(WIN_X,BI234)+1),IF(BI234=0,IF(AND(MOD(BI$2,4)=0,MOD($A34,2)=0),"·",""),""))))</f>
        <v/>
      </c>
      <c r="BJ34" s="1">
        <f>IF($A34=0,INDEX(CHROME_CHAR,1,BJ$2+1),IF($A34=39,INDEX(CHROME_CHAR,2,BJ$2+1),IF(AND(BJ234&gt;=1,BJ234&lt;=6),INDEX(ATLAS_CHAR,(BJ234-1)*26+$A34-INDEX(WIN_Y,BJ234)+1,BJ$2-INDEX(WIN_X,BJ234)+1),IF(BJ234=0,IF(AND(MOD(BJ$2,4)=0,MOD($A34,2)=0),"·",""),""))))</f>
        <v/>
      </c>
      <c r="BK34" s="1">
        <f>IF($A34=0,INDEX(CHROME_CHAR,1,BK$2+1),IF($A34=39,INDEX(CHROME_CHAR,2,BK$2+1),IF(AND(BK234&gt;=1,BK234&lt;=6),INDEX(ATLAS_CHAR,(BK234-1)*26+$A34-INDEX(WIN_Y,BK234)+1,BK$2-INDEX(WIN_X,BK234)+1),IF(BK234=0,IF(AND(MOD(BK$2,4)=0,MOD($A34,2)=0),"·",""),""))))</f>
        <v/>
      </c>
      <c r="BL34" s="1">
        <f>IF($A34=0,INDEX(CHROME_CHAR,1,BL$2+1),IF($A34=39,INDEX(CHROME_CHAR,2,BL$2+1),IF(AND(BL234&gt;=1,BL234&lt;=6),INDEX(ATLAS_CHAR,(BL234-1)*26+$A34-INDEX(WIN_Y,BL234)+1,BL$2-INDEX(WIN_X,BL234)+1),IF(BL234=0,IF(AND(MOD(BL$2,4)=0,MOD($A34,2)=0),"·",""),""))))</f>
        <v/>
      </c>
      <c r="BM34" s="1">
        <f>IF($A34=0,INDEX(CHROME_CHAR,1,BM$2+1),IF($A34=39,INDEX(CHROME_CHAR,2,BM$2+1),IF(AND(BM234&gt;=1,BM234&lt;=6),INDEX(ATLAS_CHAR,(BM234-1)*26+$A34-INDEX(WIN_Y,BM234)+1,BM$2-INDEX(WIN_X,BM234)+1),IF(BM234=0,IF(AND(MOD(BM$2,4)=0,MOD($A34,2)=0),"·",""),""))))</f>
        <v/>
      </c>
      <c r="BN34" s="1">
        <f>IF($A34=0,INDEX(CHROME_CHAR,1,BN$2+1),IF($A34=39,INDEX(CHROME_CHAR,2,BN$2+1),IF(AND(BN234&gt;=1,BN234&lt;=6),INDEX(ATLAS_CHAR,(BN234-1)*26+$A34-INDEX(WIN_Y,BN234)+1,BN$2-INDEX(WIN_X,BN234)+1),IF(BN234=0,IF(AND(MOD(BN$2,4)=0,MOD($A34,2)=0),"·",""),""))))</f>
        <v/>
      </c>
      <c r="BO34" s="1">
        <f>IF($A34=0,INDEX(CHROME_CHAR,1,BO$2+1),IF($A34=39,INDEX(CHROME_CHAR,2,BO$2+1),IF(AND(BO234&gt;=1,BO234&lt;=6),INDEX(ATLAS_CHAR,(BO234-1)*26+$A34-INDEX(WIN_Y,BO234)+1,BO$2-INDEX(WIN_X,BO234)+1),IF(BO234=0,IF(AND(MOD(BO$2,4)=0,MOD($A34,2)=0),"·",""),""))))</f>
        <v/>
      </c>
      <c r="BP34" s="1">
        <f>IF($A34=0,INDEX(CHROME_CHAR,1,BP$2+1),IF($A34=39,INDEX(CHROME_CHAR,2,BP$2+1),IF(AND(BP234&gt;=1,BP234&lt;=6),INDEX(ATLAS_CHAR,(BP234-1)*26+$A34-INDEX(WIN_Y,BP234)+1,BP$2-INDEX(WIN_X,BP234)+1),IF(BP234=0,IF(AND(MOD(BP$2,4)=0,MOD($A34,2)=0),"·",""),""))))</f>
        <v/>
      </c>
      <c r="BQ34" s="1">
        <f>IF($A34=0,INDEX(CHROME_CHAR,1,BQ$2+1),IF($A34=39,INDEX(CHROME_CHAR,2,BQ$2+1),IF(AND(BQ234&gt;=1,BQ234&lt;=6),INDEX(ATLAS_CHAR,(BQ234-1)*26+$A34-INDEX(WIN_Y,BQ234)+1,BQ$2-INDEX(WIN_X,BQ234)+1),IF(BQ234=0,IF(AND(MOD(BQ$2,4)=0,MOD($A34,2)=0),"·",""),""))))</f>
        <v/>
      </c>
      <c r="BR34" s="1">
        <f>IF($A34=0,INDEX(CHROME_CHAR,1,BR$2+1),IF($A34=39,INDEX(CHROME_CHAR,2,BR$2+1),IF(AND(BR234&gt;=1,BR234&lt;=6),INDEX(ATLAS_CHAR,(BR234-1)*26+$A34-INDEX(WIN_Y,BR234)+1,BR$2-INDEX(WIN_X,BR234)+1),IF(BR234=0,IF(AND(MOD(BR$2,4)=0,MOD($A34,2)=0),"·",""),""))))</f>
        <v/>
      </c>
      <c r="BS34" s="1">
        <f>IF($A34=0,INDEX(CHROME_CHAR,1,BS$2+1),IF($A34=39,INDEX(CHROME_CHAR,2,BS$2+1),IF(AND(BS234&gt;=1,BS234&lt;=6),INDEX(ATLAS_CHAR,(BS234-1)*26+$A34-INDEX(WIN_Y,BS234)+1,BS$2-INDEX(WIN_X,BS234)+1),IF(BS234=0,IF(AND(MOD(BS$2,4)=0,MOD($A34,2)=0),"·",""),""))))</f>
        <v/>
      </c>
      <c r="BT34" s="1">
        <f>IF($A34=0,INDEX(CHROME_CHAR,1,BT$2+1),IF($A34=39,INDEX(CHROME_CHAR,2,BT$2+1),IF(AND(BT234&gt;=1,BT234&lt;=6),INDEX(ATLAS_CHAR,(BT234-1)*26+$A34-INDEX(WIN_Y,BT234)+1,BT$2-INDEX(WIN_X,BT234)+1),IF(BT234=0,IF(AND(MOD(BT$2,4)=0,MOD($A34,2)=0),"·",""),""))))</f>
        <v/>
      </c>
      <c r="BU34" s="1">
        <f>IF($A34=0,INDEX(CHROME_CHAR,1,BU$2+1),IF($A34=39,INDEX(CHROME_CHAR,2,BU$2+1),IF(AND(BU234&gt;=1,BU234&lt;=6),INDEX(ATLAS_CHAR,(BU234-1)*26+$A34-INDEX(WIN_Y,BU234)+1,BU$2-INDEX(WIN_X,BU234)+1),IF(BU234=0,IF(AND(MOD(BU$2,4)=0,MOD($A34,2)=0),"·",""),""))))</f>
        <v/>
      </c>
      <c r="BV34" s="1">
        <f>IF($A34=0,INDEX(CHROME_CHAR,1,BV$2+1),IF($A34=39,INDEX(CHROME_CHAR,2,BV$2+1),IF(AND(BV234&gt;=1,BV234&lt;=6),INDEX(ATLAS_CHAR,(BV234-1)*26+$A34-INDEX(WIN_Y,BV234)+1,BV$2-INDEX(WIN_X,BV234)+1),IF(BV234=0,IF(AND(MOD(BV$2,4)=0,MOD($A34,2)=0),"·",""),""))))</f>
        <v/>
      </c>
      <c r="BW34" s="1">
        <f>IF($A34=0,INDEX(CHROME_CHAR,1,BW$2+1),IF($A34=39,INDEX(CHROME_CHAR,2,BW$2+1),IF(AND(BW234&gt;=1,BW234&lt;=6),INDEX(ATLAS_CHAR,(BW234-1)*26+$A34-INDEX(WIN_Y,BW234)+1,BW$2-INDEX(WIN_X,BW234)+1),IF(BW234=0,IF(AND(MOD(BW$2,4)=0,MOD($A34,2)=0),"·",""),""))))</f>
        <v/>
      </c>
      <c r="BX34" s="1">
        <f>IF($A34=0,INDEX(CHROME_CHAR,1,BX$2+1),IF($A34=39,INDEX(CHROME_CHAR,2,BX$2+1),IF(AND(BX234&gt;=1,BX234&lt;=6),INDEX(ATLAS_CHAR,(BX234-1)*26+$A34-INDEX(WIN_Y,BX234)+1,BX$2-INDEX(WIN_X,BX234)+1),IF(BX234=0,IF(AND(MOD(BX$2,4)=0,MOD($A34,2)=0),"·",""),""))))</f>
        <v/>
      </c>
      <c r="BY34" s="1">
        <f>IF($A34=0,INDEX(CHROME_CHAR,1,BY$2+1),IF($A34=39,INDEX(CHROME_CHAR,2,BY$2+1),IF(AND(BY234&gt;=1,BY234&lt;=6),INDEX(ATLAS_CHAR,(BY234-1)*26+$A34-INDEX(WIN_Y,BY234)+1,BY$2-INDEX(WIN_X,BY234)+1),IF(BY234=0,IF(AND(MOD(BY$2,4)=0,MOD($A34,2)=0),"·",""),""))))</f>
        <v/>
      </c>
      <c r="BZ34" s="1">
        <f>IF($A34=0,INDEX(CHROME_CHAR,1,BZ$2+1),IF($A34=39,INDEX(CHROME_CHAR,2,BZ$2+1),IF(AND(BZ234&gt;=1,BZ234&lt;=6),INDEX(ATLAS_CHAR,(BZ234-1)*26+$A34-INDEX(WIN_Y,BZ234)+1,BZ$2-INDEX(WIN_X,BZ234)+1),IF(BZ234=0,IF(AND(MOD(BZ$2,4)=0,MOD($A34,2)=0),"·",""),""))))</f>
        <v/>
      </c>
      <c r="CA34" s="1">
        <f>IF($A34=0,INDEX(CHROME_CHAR,1,CA$2+1),IF($A34=39,INDEX(CHROME_CHAR,2,CA$2+1),IF(AND(CA234&gt;=1,CA234&lt;=6),INDEX(ATLAS_CHAR,(CA234-1)*26+$A34-INDEX(WIN_Y,CA234)+1,CA$2-INDEX(WIN_X,CA234)+1),IF(CA234=0,IF(AND(MOD(CA$2,4)=0,MOD($A34,2)=0),"·",""),""))))</f>
        <v/>
      </c>
      <c r="CB34" s="1">
        <f>IF($A34=0,INDEX(CHROME_CHAR,1,CB$2+1),IF($A34=39,INDEX(CHROME_CHAR,2,CB$2+1),IF(AND(CB234&gt;=1,CB234&lt;=6),INDEX(ATLAS_CHAR,(CB234-1)*26+$A34-INDEX(WIN_Y,CB234)+1,CB$2-INDEX(WIN_X,CB234)+1),IF(CB234=0,IF(AND(MOD(CB$2,4)=0,MOD($A34,2)=0),"·",""),""))))</f>
        <v/>
      </c>
      <c r="CC34" s="1">
        <f>IF($A34=0,INDEX(CHROME_CHAR,1,CC$2+1),IF($A34=39,INDEX(CHROME_CHAR,2,CC$2+1),IF(AND(CC234&gt;=1,CC234&lt;=6),INDEX(ATLAS_CHAR,(CC234-1)*26+$A34-INDEX(WIN_Y,CC234)+1,CC$2-INDEX(WIN_X,CC234)+1),IF(CC234=0,IF(AND(MOD(CC$2,4)=0,MOD($A34,2)=0),"·",""),""))))</f>
        <v/>
      </c>
      <c r="CD34" s="1">
        <f>IF($A34=0,INDEX(CHROME_CHAR,1,CD$2+1),IF($A34=39,INDEX(CHROME_CHAR,2,CD$2+1),IF(AND(CD234&gt;=1,CD234&lt;=6),INDEX(ATLAS_CHAR,(CD234-1)*26+$A34-INDEX(WIN_Y,CD234)+1,CD$2-INDEX(WIN_X,CD234)+1),IF(CD234=0,IF(AND(MOD(CD$2,4)=0,MOD($A34,2)=0),"·",""),""))))</f>
        <v/>
      </c>
      <c r="CE34" s="1">
        <f>IF($A34=0,INDEX(CHROME_CHAR,1,CE$2+1),IF($A34=39,INDEX(CHROME_CHAR,2,CE$2+1),IF(AND(CE234&gt;=1,CE234&lt;=6),INDEX(ATLAS_CHAR,(CE234-1)*26+$A34-INDEX(WIN_Y,CE234)+1,CE$2-INDEX(WIN_X,CE234)+1),IF(CE234=0,IF(AND(MOD(CE$2,4)=0,MOD($A34,2)=0),"·",""),""))))</f>
        <v/>
      </c>
      <c r="CF34" s="1">
        <f>IF($A34=0,INDEX(CHROME_CHAR,1,CF$2+1),IF($A34=39,INDEX(CHROME_CHAR,2,CF$2+1),IF(AND(CF234&gt;=1,CF234&lt;=6),INDEX(ATLAS_CHAR,(CF234-1)*26+$A34-INDEX(WIN_Y,CF234)+1,CF$2-INDEX(WIN_X,CF234)+1),IF(CF234=0,IF(AND(MOD(CF$2,4)=0,MOD($A34,2)=0),"·",""),""))))</f>
        <v/>
      </c>
      <c r="CG34" s="1">
        <f>IF($A34=0,INDEX(CHROME_CHAR,1,CG$2+1),IF($A34=39,INDEX(CHROME_CHAR,2,CG$2+1),IF(AND(CG234&gt;=1,CG234&lt;=6),INDEX(ATLAS_CHAR,(CG234-1)*26+$A34-INDEX(WIN_Y,CG234)+1,CG$2-INDEX(WIN_X,CG234)+1),IF(CG234=0,IF(AND(MOD(CG$2,4)=0,MOD($A34,2)=0),"·",""),""))))</f>
        <v/>
      </c>
      <c r="CH34" s="1">
        <f>IF($A34=0,INDEX(CHROME_CHAR,1,CH$2+1),IF($A34=39,INDEX(CHROME_CHAR,2,CH$2+1),IF(AND(CH234&gt;=1,CH234&lt;=6),INDEX(ATLAS_CHAR,(CH234-1)*26+$A34-INDEX(WIN_Y,CH234)+1,CH$2-INDEX(WIN_X,CH234)+1),IF(CH234=0,IF(AND(MOD(CH$2,4)=0,MOD($A34,2)=0),"·",""),""))))</f>
        <v/>
      </c>
      <c r="CI34" s="1">
        <f>IF($A34=0,INDEX(CHROME_CHAR,1,CI$2+1),IF($A34=39,INDEX(CHROME_CHAR,2,CI$2+1),IF(AND(CI234&gt;=1,CI234&lt;=6),INDEX(ATLAS_CHAR,(CI234-1)*26+$A34-INDEX(WIN_Y,CI234)+1,CI$2-INDEX(WIN_X,CI234)+1),IF(CI234=0,IF(AND(MOD(CI$2,4)=0,MOD($A34,2)=0),"·",""),""))))</f>
        <v/>
      </c>
      <c r="CJ34" s="1">
        <f>IF($A34=0,INDEX(CHROME_CHAR,1,CJ$2+1),IF($A34=39,INDEX(CHROME_CHAR,2,CJ$2+1),IF(AND(CJ234&gt;=1,CJ234&lt;=6),INDEX(ATLAS_CHAR,(CJ234-1)*26+$A34-INDEX(WIN_Y,CJ234)+1,CJ$2-INDEX(WIN_X,CJ234)+1),IF(CJ234=0,IF(AND(MOD(CJ$2,4)=0,MOD($A34,2)=0),"·",""),""))))</f>
        <v/>
      </c>
      <c r="CK34" s="1">
        <f>IF($A34=0,INDEX(CHROME_CHAR,1,CK$2+1),IF($A34=39,INDEX(CHROME_CHAR,2,CK$2+1),IF(AND(CK234&gt;=1,CK234&lt;=6),INDEX(ATLAS_CHAR,(CK234-1)*26+$A34-INDEX(WIN_Y,CK234)+1,CK$2-INDEX(WIN_X,CK234)+1),IF(CK234=0,IF(AND(MOD(CK$2,4)=0,MOD($A34,2)=0),"·",""),""))))</f>
        <v/>
      </c>
      <c r="CL34" s="1">
        <f>IF($A34=0,INDEX(CHROME_CHAR,1,CL$2+1),IF($A34=39,INDEX(CHROME_CHAR,2,CL$2+1),IF(AND(CL234&gt;=1,CL234&lt;=6),INDEX(ATLAS_CHAR,(CL234-1)*26+$A34-INDEX(WIN_Y,CL234)+1,CL$2-INDEX(WIN_X,CL234)+1),IF(CL234=0,IF(AND(MOD(CL$2,4)=0,MOD($A34,2)=0),"·",""),""))))</f>
        <v/>
      </c>
      <c r="CM34" s="1">
        <f>IF($A34=0,INDEX(CHROME_CHAR,1,CM$2+1),IF($A34=39,INDEX(CHROME_CHAR,2,CM$2+1),IF(AND(CM234&gt;=1,CM234&lt;=6),INDEX(ATLAS_CHAR,(CM234-1)*26+$A34-INDEX(WIN_Y,CM234)+1,CM$2-INDEX(WIN_X,CM234)+1),IF(CM234=0,IF(AND(MOD(CM$2,4)=0,MOD($A34,2)=0),"·",""),""))))</f>
        <v/>
      </c>
      <c r="CN34" s="1">
        <f>IF($A34=0,INDEX(CHROME_CHAR,1,CN$2+1),IF($A34=39,INDEX(CHROME_CHAR,2,CN$2+1),IF(AND(CN234&gt;=1,CN234&lt;=6),INDEX(ATLAS_CHAR,(CN234-1)*26+$A34-INDEX(WIN_Y,CN234)+1,CN$2-INDEX(WIN_X,CN234)+1),IF(CN234=0,IF(AND(MOD(CN$2,4)=0,MOD($A34,2)=0),"·",""),""))))</f>
        <v/>
      </c>
      <c r="CO34" s="1">
        <f>IF($A34=0,INDEX(CHROME_CHAR,1,CO$2+1),IF($A34=39,INDEX(CHROME_CHAR,2,CO$2+1),IF(AND(CO234&gt;=1,CO234&lt;=6),INDEX(ATLAS_CHAR,(CO234-1)*26+$A34-INDEX(WIN_Y,CO234)+1,CO$2-INDEX(WIN_X,CO234)+1),IF(CO234=0,IF(AND(MOD(CO$2,4)=0,MOD($A34,2)=0),"·",""),""))))</f>
        <v/>
      </c>
      <c r="CP34" s="1">
        <f>IF($A34=0,INDEX(CHROME_CHAR,1,CP$2+1),IF($A34=39,INDEX(CHROME_CHAR,2,CP$2+1),IF(AND(CP234&gt;=1,CP234&lt;=6),INDEX(ATLAS_CHAR,(CP234-1)*26+$A34-INDEX(WIN_Y,CP234)+1,CP$2-INDEX(WIN_X,CP234)+1),IF(CP234=0,IF(AND(MOD(CP$2,4)=0,MOD($A34,2)=0),"·",""),""))))</f>
        <v/>
      </c>
      <c r="CQ34" s="1">
        <f>IF($A34=0,INDEX(CHROME_CHAR,1,CQ$2+1),IF($A34=39,INDEX(CHROME_CHAR,2,CQ$2+1),IF(AND(CQ234&gt;=1,CQ234&lt;=6),INDEX(ATLAS_CHAR,(CQ234-1)*26+$A34-INDEX(WIN_Y,CQ234)+1,CQ$2-INDEX(WIN_X,CQ234)+1),IF(CQ234=0,IF(AND(MOD(CQ$2,4)=0,MOD($A34,2)=0),"·",""),""))))</f>
        <v/>
      </c>
      <c r="CR34" s="1">
        <f>IF($A34=0,INDEX(CHROME_CHAR,1,CR$2+1),IF($A34=39,INDEX(CHROME_CHAR,2,CR$2+1),IF(AND(CR234&gt;=1,CR234&lt;=6),INDEX(ATLAS_CHAR,(CR234-1)*26+$A34-INDEX(WIN_Y,CR234)+1,CR$2-INDEX(WIN_X,CR234)+1),IF(CR234=0,IF(AND(MOD(CR$2,4)=0,MOD($A34,2)=0),"·",""),""))))</f>
        <v/>
      </c>
      <c r="CS34" s="1">
        <f>IF($A34=0,INDEX(CHROME_CHAR,1,CS$2+1),IF($A34=39,INDEX(CHROME_CHAR,2,CS$2+1),IF(AND(CS234&gt;=1,CS234&lt;=6),INDEX(ATLAS_CHAR,(CS234-1)*26+$A34-INDEX(WIN_Y,CS234)+1,CS$2-INDEX(WIN_X,CS234)+1),IF(CS234=0,IF(AND(MOD(CS$2,4)=0,MOD($A34,2)=0),"·",""),""))))</f>
        <v/>
      </c>
      <c r="CT34" s="1">
        <f>IF($A34=0,INDEX(CHROME_CHAR,1,CT$2+1),IF($A34=39,INDEX(CHROME_CHAR,2,CT$2+1),IF(AND(CT234&gt;=1,CT234&lt;=6),INDEX(ATLAS_CHAR,(CT234-1)*26+$A34-INDEX(WIN_Y,CT234)+1,CT$2-INDEX(WIN_X,CT234)+1),IF(CT234=0,IF(AND(MOD(CT$2,4)=0,MOD($A34,2)=0),"·",""),""))))</f>
        <v/>
      </c>
      <c r="CU34" s="1">
        <f>IF($A34=0,INDEX(CHROME_CHAR,1,CU$2+1),IF($A34=39,INDEX(CHROME_CHAR,2,CU$2+1),IF(AND(CU234&gt;=1,CU234&lt;=6),INDEX(ATLAS_CHAR,(CU234-1)*26+$A34-INDEX(WIN_Y,CU234)+1,CU$2-INDEX(WIN_X,CU234)+1),IF(CU234=0,IF(AND(MOD(CU$2,4)=0,MOD($A34,2)=0),"·",""),""))))</f>
        <v/>
      </c>
      <c r="CV34" s="1">
        <f>IF($A34=0,INDEX(CHROME_CHAR,1,CV$2+1),IF($A34=39,INDEX(CHROME_CHAR,2,CV$2+1),IF(AND(CV234&gt;=1,CV234&lt;=6),INDEX(ATLAS_CHAR,(CV234-1)*26+$A34-INDEX(WIN_Y,CV234)+1,CV$2-INDEX(WIN_X,CV234)+1),IF(CV234=0,IF(AND(MOD(CV$2,4)=0,MOD($A34,2)=0),"·",""),""))))</f>
        <v/>
      </c>
      <c r="CW34" s="1">
        <f>IF($A34=0,INDEX(CHROME_CHAR,1,CW$2+1),IF($A34=39,INDEX(CHROME_CHAR,2,CW$2+1),IF(AND(CW234&gt;=1,CW234&lt;=6),INDEX(ATLAS_CHAR,(CW234-1)*26+$A34-INDEX(WIN_Y,CW234)+1,CW$2-INDEX(WIN_X,CW234)+1),IF(CW234=0,IF(AND(MOD(CW$2,4)=0,MOD($A34,2)=0),"·",""),""))))</f>
        <v/>
      </c>
      <c r="CX34" s="1">
        <f>IF($A34=0,INDEX(CHROME_CHAR,1,CX$2+1),IF($A34=39,INDEX(CHROME_CHAR,2,CX$2+1),IF(AND(CX234&gt;=1,CX234&lt;=6),INDEX(ATLAS_CHAR,(CX234-1)*26+$A34-INDEX(WIN_Y,CX234)+1,CX$2-INDEX(WIN_X,CX234)+1),IF(CX234=0,IF(AND(MOD(CX$2,4)=0,MOD($A34,2)=0),"·",""),""))))</f>
        <v/>
      </c>
      <c r="CY34" s="1">
        <f>IF($A34=0,INDEX(CHROME_CHAR,1,CY$2+1),IF($A34=39,INDEX(CHROME_CHAR,2,CY$2+1),IF(AND(CY234&gt;=1,CY234&lt;=6),INDEX(ATLAS_CHAR,(CY234-1)*26+$A34-INDEX(WIN_Y,CY234)+1,CY$2-INDEX(WIN_X,CY234)+1),IF(CY234=0,IF(AND(MOD(CY$2,4)=0,MOD($A34,2)=0),"·",""),""))))</f>
        <v/>
      </c>
      <c r="CZ34" s="1">
        <f>IF($A34=0,INDEX(CHROME_CHAR,1,CZ$2+1),IF($A34=39,INDEX(CHROME_CHAR,2,CZ$2+1),IF(AND(CZ234&gt;=1,CZ234&lt;=6),INDEX(ATLAS_CHAR,(CZ234-1)*26+$A34-INDEX(WIN_Y,CZ234)+1,CZ$2-INDEX(WIN_X,CZ234)+1),IF(CZ234=0,IF(AND(MOD(CZ$2,4)=0,MOD($A34,2)=0),"·",""),""))))</f>
        <v/>
      </c>
      <c r="DA34" s="1">
        <f>IF($A34=0,INDEX(CHROME_CHAR,1,DA$2+1),IF($A34=39,INDEX(CHROME_CHAR,2,DA$2+1),IF(AND(DA234&gt;=1,DA234&lt;=6),INDEX(ATLAS_CHAR,(DA234-1)*26+$A34-INDEX(WIN_Y,DA234)+1,DA$2-INDEX(WIN_X,DA234)+1),IF(DA234=0,IF(AND(MOD(DA$2,4)=0,MOD($A34,2)=0),"·",""),""))))</f>
        <v/>
      </c>
      <c r="DB34" s="1">
        <f>IF($A34=0,INDEX(CHROME_CHAR,1,DB$2+1),IF($A34=39,INDEX(CHROME_CHAR,2,DB$2+1),IF(AND(DB234&gt;=1,DB234&lt;=6),INDEX(ATLAS_CHAR,(DB234-1)*26+$A34-INDEX(WIN_Y,DB234)+1,DB$2-INDEX(WIN_X,DB234)+1),IF(DB234=0,IF(AND(MOD(DB$2,4)=0,MOD($A34,2)=0),"·",""),""))))</f>
        <v/>
      </c>
      <c r="DC34" s="1">
        <f>IF($A34=0,INDEX(CHROME_CHAR,1,DC$2+1),IF($A34=39,INDEX(CHROME_CHAR,2,DC$2+1),IF(AND(DC234&gt;=1,DC234&lt;=6),INDEX(ATLAS_CHAR,(DC234-1)*26+$A34-INDEX(WIN_Y,DC234)+1,DC$2-INDEX(WIN_X,DC234)+1),IF(DC234=0,IF(AND(MOD(DC$2,4)=0,MOD($A34,2)=0),"·",""),""))))</f>
        <v/>
      </c>
      <c r="DD34" s="1">
        <f>IF($A34=0,INDEX(CHROME_CHAR,1,DD$2+1),IF($A34=39,INDEX(CHROME_CHAR,2,DD$2+1),IF(AND(DD234&gt;=1,DD234&lt;=6),INDEX(ATLAS_CHAR,(DD234-1)*26+$A34-INDEX(WIN_Y,DD234)+1,DD$2-INDEX(WIN_X,DD234)+1),IF(DD234=0,IF(AND(MOD(DD$2,4)=0,MOD($A34,2)=0),"·",""),""))))</f>
        <v/>
      </c>
      <c r="DE34" s="1">
        <f>IF($A34=0,INDEX(CHROME_CHAR,1,DE$2+1),IF($A34=39,INDEX(CHROME_CHAR,2,DE$2+1),IF(AND(DE234&gt;=1,DE234&lt;=6),INDEX(ATLAS_CHAR,(DE234-1)*26+$A34-INDEX(WIN_Y,DE234)+1,DE$2-INDEX(WIN_X,DE234)+1),IF(DE234=0,IF(AND(MOD(DE$2,4)=0,MOD($A34,2)=0),"·",""),""))))</f>
        <v/>
      </c>
      <c r="DF34" s="1">
        <f>IF($A34=0,INDEX(CHROME_CHAR,1,DF$2+1),IF($A34=39,INDEX(CHROME_CHAR,2,DF$2+1),IF(AND(DF234&gt;=1,DF234&lt;=6),INDEX(ATLAS_CHAR,(DF234-1)*26+$A34-INDEX(WIN_Y,DF234)+1,DF$2-INDEX(WIN_X,DF234)+1),IF(DF234=0,IF(AND(MOD(DF$2,4)=0,MOD($A34,2)=0),"·",""),""))))</f>
        <v/>
      </c>
      <c r="DG34" s="1">
        <f>IF($A34=0,INDEX(CHROME_CHAR,1,DG$2+1),IF($A34=39,INDEX(CHROME_CHAR,2,DG$2+1),IF(AND(DG234&gt;=1,DG234&lt;=6),INDEX(ATLAS_CHAR,(DG234-1)*26+$A34-INDEX(WIN_Y,DG234)+1,DG$2-INDEX(WIN_X,DG234)+1),IF(DG234=0,IF(AND(MOD(DG$2,4)=0,MOD($A34,2)=0),"·",""),""))))</f>
        <v/>
      </c>
      <c r="DH34" s="1">
        <f>IF($A34=0,INDEX(CHROME_CHAR,1,DH$2+1),IF($A34=39,INDEX(CHROME_CHAR,2,DH$2+1),IF(AND(DH234&gt;=1,DH234&lt;=6),INDEX(ATLAS_CHAR,(DH234-1)*26+$A34-INDEX(WIN_Y,DH234)+1,DH$2-INDEX(WIN_X,DH234)+1),IF(DH234=0,IF(AND(MOD(DH$2,4)=0,MOD($A34,2)=0),"·",""),""))))</f>
        <v/>
      </c>
      <c r="DI34" s="1">
        <f>IF($A34=0,INDEX(CHROME_CHAR,1,DI$2+1),IF($A34=39,INDEX(CHROME_CHAR,2,DI$2+1),IF(AND(DI234&gt;=1,DI234&lt;=6),INDEX(ATLAS_CHAR,(DI234-1)*26+$A34-INDEX(WIN_Y,DI234)+1,DI$2-INDEX(WIN_X,DI234)+1),IF(DI234=0,IF(AND(MOD(DI$2,4)=0,MOD($A34,2)=0),"·",""),""))))</f>
        <v/>
      </c>
      <c r="DJ34" s="1">
        <f>IF($A34=0,INDEX(CHROME_CHAR,1,DJ$2+1),IF($A34=39,INDEX(CHROME_CHAR,2,DJ$2+1),IF(AND(DJ234&gt;=1,DJ234&lt;=6),INDEX(ATLAS_CHAR,(DJ234-1)*26+$A34-INDEX(WIN_Y,DJ234)+1,DJ$2-INDEX(WIN_X,DJ234)+1),IF(DJ234=0,IF(AND(MOD(DJ$2,4)=0,MOD($A34,2)=0),"·",""),""))))</f>
        <v/>
      </c>
      <c r="DK34" s="1">
        <f>IF($A34=0,INDEX(CHROME_CHAR,1,DK$2+1),IF($A34=39,INDEX(CHROME_CHAR,2,DK$2+1),IF(AND(DK234&gt;=1,DK234&lt;=6),INDEX(ATLAS_CHAR,(DK234-1)*26+$A34-INDEX(WIN_Y,DK234)+1,DK$2-INDEX(WIN_X,DK234)+1),IF(DK234=0,IF(AND(MOD(DK$2,4)=0,MOD($A34,2)=0),"·",""),""))))</f>
        <v/>
      </c>
      <c r="DL34" s="1">
        <f>IF($A34=0,INDEX(CHROME_CHAR,1,DL$2+1),IF($A34=39,INDEX(CHROME_CHAR,2,DL$2+1),IF(AND(DL234&gt;=1,DL234&lt;=6),INDEX(ATLAS_CHAR,(DL234-1)*26+$A34-INDEX(WIN_Y,DL234)+1,DL$2-INDEX(WIN_X,DL234)+1),IF(DL234=0,IF(AND(MOD(DL$2,4)=0,MOD($A34,2)=0),"·",""),""))))</f>
        <v/>
      </c>
      <c r="DM34" s="1">
        <f>IF($A34=0,INDEX(CHROME_CHAR,1,DM$2+1),IF($A34=39,INDEX(CHROME_CHAR,2,DM$2+1),IF(AND(DM234&gt;=1,DM234&lt;=6),INDEX(ATLAS_CHAR,(DM234-1)*26+$A34-INDEX(WIN_Y,DM234)+1,DM$2-INDEX(WIN_X,DM234)+1),IF(DM234=0,IF(AND(MOD(DM$2,4)=0,MOD($A34,2)=0),"·",""),""))))</f>
        <v/>
      </c>
      <c r="DN34" s="1">
        <f>IF($A34=0,INDEX(CHROME_CHAR,1,DN$2+1),IF($A34=39,INDEX(CHROME_CHAR,2,DN$2+1),IF(AND(DN234&gt;=1,DN234&lt;=6),INDEX(ATLAS_CHAR,(DN234-1)*26+$A34-INDEX(WIN_Y,DN234)+1,DN$2-INDEX(WIN_X,DN234)+1),IF(DN234=0,IF(AND(MOD(DN$2,4)=0,MOD($A34,2)=0),"·",""),""))))</f>
        <v/>
      </c>
      <c r="DO34" s="1">
        <f>IF($A34=0,INDEX(CHROME_CHAR,1,DO$2+1),IF($A34=39,INDEX(CHROME_CHAR,2,DO$2+1),IF(AND(DO234&gt;=1,DO234&lt;=6),INDEX(ATLAS_CHAR,(DO234-1)*26+$A34-INDEX(WIN_Y,DO234)+1,DO$2-INDEX(WIN_X,DO234)+1),IF(DO234=0,IF(AND(MOD(DO$2,4)=0,MOD($A34,2)=0),"·",""),""))))</f>
        <v/>
      </c>
    </row>
    <row r="35" ht="12.75" customHeight="1">
      <c r="A35" t="n">
        <v>32</v>
      </c>
      <c r="B35" s="1">
        <f>IF($A35=0,INDEX(CHROME_CHAR,1,B$2+1),IF($A35=39,INDEX(CHROME_CHAR,2,B$2+1),IF(AND(B235&gt;=1,B235&lt;=6),INDEX(ATLAS_CHAR,(B235-1)*26+$A35-INDEX(WIN_Y,B235)+1,B$2-INDEX(WIN_X,B235)+1),IF(B235=0,IF(AND(MOD(B$2,4)=0,MOD($A35,2)=0),"·",""),""))))</f>
        <v/>
      </c>
      <c r="C35" s="1">
        <f>IF($A35=0,INDEX(CHROME_CHAR,1,C$2+1),IF($A35=39,INDEX(CHROME_CHAR,2,C$2+1),IF(AND(C235&gt;=1,C235&lt;=6),INDEX(ATLAS_CHAR,(C235-1)*26+$A35-INDEX(WIN_Y,C235)+1,C$2-INDEX(WIN_X,C235)+1),IF(C235=0,IF(AND(MOD(C$2,4)=0,MOD($A35,2)=0),"·",""),""))))</f>
        <v/>
      </c>
      <c r="D35" s="1">
        <f>IF($A35=0,INDEX(CHROME_CHAR,1,D$2+1),IF($A35=39,INDEX(CHROME_CHAR,2,D$2+1),IF(AND(D235&gt;=1,D235&lt;=6),INDEX(ATLAS_CHAR,(D235-1)*26+$A35-INDEX(WIN_Y,D235)+1,D$2-INDEX(WIN_X,D235)+1),IF(D235=0,IF(AND(MOD(D$2,4)=0,MOD($A35,2)=0),"·",""),""))))</f>
        <v/>
      </c>
      <c r="E35" s="1">
        <f>IF($A35=0,INDEX(CHROME_CHAR,1,E$2+1),IF($A35=39,INDEX(CHROME_CHAR,2,E$2+1),IF(AND(E235&gt;=1,E235&lt;=6),INDEX(ATLAS_CHAR,(E235-1)*26+$A35-INDEX(WIN_Y,E235)+1,E$2-INDEX(WIN_X,E235)+1),IF(E235=0,IF(AND(MOD(E$2,4)=0,MOD($A35,2)=0),"·",""),""))))</f>
        <v/>
      </c>
      <c r="F35" s="1">
        <f>IF($A35=0,INDEX(CHROME_CHAR,1,F$2+1),IF($A35=39,INDEX(CHROME_CHAR,2,F$2+1),IF(AND(F235&gt;=1,F235&lt;=6),INDEX(ATLAS_CHAR,(F235-1)*26+$A35-INDEX(WIN_Y,F235)+1,F$2-INDEX(WIN_X,F235)+1),IF(F235=0,IF(AND(MOD(F$2,4)=0,MOD($A35,2)=0),"·",""),""))))</f>
        <v/>
      </c>
      <c r="G35" s="1">
        <f>IF($A35=0,INDEX(CHROME_CHAR,1,G$2+1),IF($A35=39,INDEX(CHROME_CHAR,2,G$2+1),IF(AND(G235&gt;=1,G235&lt;=6),INDEX(ATLAS_CHAR,(G235-1)*26+$A35-INDEX(WIN_Y,G235)+1,G$2-INDEX(WIN_X,G235)+1),IF(G235=0,IF(AND(MOD(G$2,4)=0,MOD($A35,2)=0),"·",""),""))))</f>
        <v/>
      </c>
      <c r="H35" s="1">
        <f>IF($A35=0,INDEX(CHROME_CHAR,1,H$2+1),IF($A35=39,INDEX(CHROME_CHAR,2,H$2+1),IF(AND(H235&gt;=1,H235&lt;=6),INDEX(ATLAS_CHAR,(H235-1)*26+$A35-INDEX(WIN_Y,H235)+1,H$2-INDEX(WIN_X,H235)+1),IF(H235=0,IF(AND(MOD(H$2,4)=0,MOD($A35,2)=0),"·",""),""))))</f>
        <v/>
      </c>
      <c r="I35" s="1">
        <f>IF($A35=0,INDEX(CHROME_CHAR,1,I$2+1),IF($A35=39,INDEX(CHROME_CHAR,2,I$2+1),IF(AND(I235&gt;=1,I235&lt;=6),INDEX(ATLAS_CHAR,(I235-1)*26+$A35-INDEX(WIN_Y,I235)+1,I$2-INDEX(WIN_X,I235)+1),IF(I235=0,IF(AND(MOD(I$2,4)=0,MOD($A35,2)=0),"·",""),""))))</f>
        <v/>
      </c>
      <c r="J35" s="1">
        <f>IF($A35=0,INDEX(CHROME_CHAR,1,J$2+1),IF($A35=39,INDEX(CHROME_CHAR,2,J$2+1),IF(AND(J235&gt;=1,J235&lt;=6),INDEX(ATLAS_CHAR,(J235-1)*26+$A35-INDEX(WIN_Y,J235)+1,J$2-INDEX(WIN_X,J235)+1),IF(J235=0,IF(AND(MOD(J$2,4)=0,MOD($A35,2)=0),"·",""),""))))</f>
        <v/>
      </c>
      <c r="K35" s="1">
        <f>IF($A35=0,INDEX(CHROME_CHAR,1,K$2+1),IF($A35=39,INDEX(CHROME_CHAR,2,K$2+1),IF(AND(K235&gt;=1,K235&lt;=6),INDEX(ATLAS_CHAR,(K235-1)*26+$A35-INDEX(WIN_Y,K235)+1,K$2-INDEX(WIN_X,K235)+1),IF(K235=0,IF(AND(MOD(K$2,4)=0,MOD($A35,2)=0),"·",""),""))))</f>
        <v/>
      </c>
      <c r="L35" s="1">
        <f>IF($A35=0,INDEX(CHROME_CHAR,1,L$2+1),IF($A35=39,INDEX(CHROME_CHAR,2,L$2+1),IF(AND(L235&gt;=1,L235&lt;=6),INDEX(ATLAS_CHAR,(L235-1)*26+$A35-INDEX(WIN_Y,L235)+1,L$2-INDEX(WIN_X,L235)+1),IF(L235=0,IF(AND(MOD(L$2,4)=0,MOD($A35,2)=0),"·",""),""))))</f>
        <v/>
      </c>
      <c r="M35" s="1">
        <f>IF($A35=0,INDEX(CHROME_CHAR,1,M$2+1),IF($A35=39,INDEX(CHROME_CHAR,2,M$2+1),IF(AND(M235&gt;=1,M235&lt;=6),INDEX(ATLAS_CHAR,(M235-1)*26+$A35-INDEX(WIN_Y,M235)+1,M$2-INDEX(WIN_X,M235)+1),IF(M235=0,IF(AND(MOD(M$2,4)=0,MOD($A35,2)=0),"·",""),""))))</f>
        <v/>
      </c>
      <c r="N35" s="1">
        <f>IF($A35=0,INDEX(CHROME_CHAR,1,N$2+1),IF($A35=39,INDEX(CHROME_CHAR,2,N$2+1),IF(AND(N235&gt;=1,N235&lt;=6),INDEX(ATLAS_CHAR,(N235-1)*26+$A35-INDEX(WIN_Y,N235)+1,N$2-INDEX(WIN_X,N235)+1),IF(N235=0,IF(AND(MOD(N$2,4)=0,MOD($A35,2)=0),"·",""),""))))</f>
        <v/>
      </c>
      <c r="O35" s="1">
        <f>IF($A35=0,INDEX(CHROME_CHAR,1,O$2+1),IF($A35=39,INDEX(CHROME_CHAR,2,O$2+1),IF(AND(O235&gt;=1,O235&lt;=6),INDEX(ATLAS_CHAR,(O235-1)*26+$A35-INDEX(WIN_Y,O235)+1,O$2-INDEX(WIN_X,O235)+1),IF(O235=0,IF(AND(MOD(O$2,4)=0,MOD($A35,2)=0),"·",""),""))))</f>
        <v/>
      </c>
      <c r="P35" s="1">
        <f>IF($A35=0,INDEX(CHROME_CHAR,1,P$2+1),IF($A35=39,INDEX(CHROME_CHAR,2,P$2+1),IF(AND(P235&gt;=1,P235&lt;=6),INDEX(ATLAS_CHAR,(P235-1)*26+$A35-INDEX(WIN_Y,P235)+1,P$2-INDEX(WIN_X,P235)+1),IF(P235=0,IF(AND(MOD(P$2,4)=0,MOD($A35,2)=0),"·",""),""))))</f>
        <v/>
      </c>
      <c r="Q35" s="1">
        <f>IF($A35=0,INDEX(CHROME_CHAR,1,Q$2+1),IF($A35=39,INDEX(CHROME_CHAR,2,Q$2+1),IF(AND(Q235&gt;=1,Q235&lt;=6),INDEX(ATLAS_CHAR,(Q235-1)*26+$A35-INDEX(WIN_Y,Q235)+1,Q$2-INDEX(WIN_X,Q235)+1),IF(Q235=0,IF(AND(MOD(Q$2,4)=0,MOD($A35,2)=0),"·",""),""))))</f>
        <v/>
      </c>
      <c r="R35" s="1">
        <f>IF($A35=0,INDEX(CHROME_CHAR,1,R$2+1),IF($A35=39,INDEX(CHROME_CHAR,2,R$2+1),IF(AND(R235&gt;=1,R235&lt;=6),INDEX(ATLAS_CHAR,(R235-1)*26+$A35-INDEX(WIN_Y,R235)+1,R$2-INDEX(WIN_X,R235)+1),IF(R235=0,IF(AND(MOD(R$2,4)=0,MOD($A35,2)=0),"·",""),""))))</f>
        <v/>
      </c>
      <c r="S35" s="1">
        <f>IF($A35=0,INDEX(CHROME_CHAR,1,S$2+1),IF($A35=39,INDEX(CHROME_CHAR,2,S$2+1),IF(AND(S235&gt;=1,S235&lt;=6),INDEX(ATLAS_CHAR,(S235-1)*26+$A35-INDEX(WIN_Y,S235)+1,S$2-INDEX(WIN_X,S235)+1),IF(S235=0,IF(AND(MOD(S$2,4)=0,MOD($A35,2)=0),"·",""),""))))</f>
        <v/>
      </c>
      <c r="T35" s="1">
        <f>IF($A35=0,INDEX(CHROME_CHAR,1,T$2+1),IF($A35=39,INDEX(CHROME_CHAR,2,T$2+1),IF(AND(T235&gt;=1,T235&lt;=6),INDEX(ATLAS_CHAR,(T235-1)*26+$A35-INDEX(WIN_Y,T235)+1,T$2-INDEX(WIN_X,T235)+1),IF(T235=0,IF(AND(MOD(T$2,4)=0,MOD($A35,2)=0),"·",""),""))))</f>
        <v/>
      </c>
      <c r="U35" s="1">
        <f>IF($A35=0,INDEX(CHROME_CHAR,1,U$2+1),IF($A35=39,INDEX(CHROME_CHAR,2,U$2+1),IF(AND(U235&gt;=1,U235&lt;=6),INDEX(ATLAS_CHAR,(U235-1)*26+$A35-INDEX(WIN_Y,U235)+1,U$2-INDEX(WIN_X,U235)+1),IF(U235=0,IF(AND(MOD(U$2,4)=0,MOD($A35,2)=0),"·",""),""))))</f>
        <v/>
      </c>
      <c r="V35" s="1">
        <f>IF($A35=0,INDEX(CHROME_CHAR,1,V$2+1),IF($A35=39,INDEX(CHROME_CHAR,2,V$2+1),IF(AND(V235&gt;=1,V235&lt;=6),INDEX(ATLAS_CHAR,(V235-1)*26+$A35-INDEX(WIN_Y,V235)+1,V$2-INDEX(WIN_X,V235)+1),IF(V235=0,IF(AND(MOD(V$2,4)=0,MOD($A35,2)=0),"·",""),""))))</f>
        <v/>
      </c>
      <c r="W35" s="1">
        <f>IF($A35=0,INDEX(CHROME_CHAR,1,W$2+1),IF($A35=39,INDEX(CHROME_CHAR,2,W$2+1),IF(AND(W235&gt;=1,W235&lt;=6),INDEX(ATLAS_CHAR,(W235-1)*26+$A35-INDEX(WIN_Y,W235)+1,W$2-INDEX(WIN_X,W235)+1),IF(W235=0,IF(AND(MOD(W$2,4)=0,MOD($A35,2)=0),"·",""),""))))</f>
        <v/>
      </c>
      <c r="X35" s="1">
        <f>IF($A35=0,INDEX(CHROME_CHAR,1,X$2+1),IF($A35=39,INDEX(CHROME_CHAR,2,X$2+1),IF(AND(X235&gt;=1,X235&lt;=6),INDEX(ATLAS_CHAR,(X235-1)*26+$A35-INDEX(WIN_Y,X235)+1,X$2-INDEX(WIN_X,X235)+1),IF(X235=0,IF(AND(MOD(X$2,4)=0,MOD($A35,2)=0),"·",""),""))))</f>
        <v/>
      </c>
      <c r="Y35" s="1">
        <f>IF($A35=0,INDEX(CHROME_CHAR,1,Y$2+1),IF($A35=39,INDEX(CHROME_CHAR,2,Y$2+1),IF(AND(Y235&gt;=1,Y235&lt;=6),INDEX(ATLAS_CHAR,(Y235-1)*26+$A35-INDEX(WIN_Y,Y235)+1,Y$2-INDEX(WIN_X,Y235)+1),IF(Y235=0,IF(AND(MOD(Y$2,4)=0,MOD($A35,2)=0),"·",""),""))))</f>
        <v/>
      </c>
      <c r="Z35" s="1">
        <f>IF($A35=0,INDEX(CHROME_CHAR,1,Z$2+1),IF($A35=39,INDEX(CHROME_CHAR,2,Z$2+1),IF(AND(Z235&gt;=1,Z235&lt;=6),INDEX(ATLAS_CHAR,(Z235-1)*26+$A35-INDEX(WIN_Y,Z235)+1,Z$2-INDEX(WIN_X,Z235)+1),IF(Z235=0,IF(AND(MOD(Z$2,4)=0,MOD($A35,2)=0),"·",""),""))))</f>
        <v/>
      </c>
      <c r="AA35" s="1">
        <f>IF($A35=0,INDEX(CHROME_CHAR,1,AA$2+1),IF($A35=39,INDEX(CHROME_CHAR,2,AA$2+1),IF(AND(AA235&gt;=1,AA235&lt;=6),INDEX(ATLAS_CHAR,(AA235-1)*26+$A35-INDEX(WIN_Y,AA235)+1,AA$2-INDEX(WIN_X,AA235)+1),IF(AA235=0,IF(AND(MOD(AA$2,4)=0,MOD($A35,2)=0),"·",""),""))))</f>
        <v/>
      </c>
      <c r="AB35" s="1">
        <f>IF($A35=0,INDEX(CHROME_CHAR,1,AB$2+1),IF($A35=39,INDEX(CHROME_CHAR,2,AB$2+1),IF(AND(AB235&gt;=1,AB235&lt;=6),INDEX(ATLAS_CHAR,(AB235-1)*26+$A35-INDEX(WIN_Y,AB235)+1,AB$2-INDEX(WIN_X,AB235)+1),IF(AB235=0,IF(AND(MOD(AB$2,4)=0,MOD($A35,2)=0),"·",""),""))))</f>
        <v/>
      </c>
      <c r="AC35" s="1">
        <f>IF($A35=0,INDEX(CHROME_CHAR,1,AC$2+1),IF($A35=39,INDEX(CHROME_CHAR,2,AC$2+1),IF(AND(AC235&gt;=1,AC235&lt;=6),INDEX(ATLAS_CHAR,(AC235-1)*26+$A35-INDEX(WIN_Y,AC235)+1,AC$2-INDEX(WIN_X,AC235)+1),IF(AC235=0,IF(AND(MOD(AC$2,4)=0,MOD($A35,2)=0),"·",""),""))))</f>
        <v/>
      </c>
      <c r="AD35" s="1">
        <f>IF($A35=0,INDEX(CHROME_CHAR,1,AD$2+1),IF($A35=39,INDEX(CHROME_CHAR,2,AD$2+1),IF(AND(AD235&gt;=1,AD235&lt;=6),INDEX(ATLAS_CHAR,(AD235-1)*26+$A35-INDEX(WIN_Y,AD235)+1,AD$2-INDEX(WIN_X,AD235)+1),IF(AD235=0,IF(AND(MOD(AD$2,4)=0,MOD($A35,2)=0),"·",""),""))))</f>
        <v/>
      </c>
      <c r="AE35" s="1">
        <f>IF($A35=0,INDEX(CHROME_CHAR,1,AE$2+1),IF($A35=39,INDEX(CHROME_CHAR,2,AE$2+1),IF(AND(AE235&gt;=1,AE235&lt;=6),INDEX(ATLAS_CHAR,(AE235-1)*26+$A35-INDEX(WIN_Y,AE235)+1,AE$2-INDEX(WIN_X,AE235)+1),IF(AE235=0,IF(AND(MOD(AE$2,4)=0,MOD($A35,2)=0),"·",""),""))))</f>
        <v/>
      </c>
      <c r="AF35" s="1">
        <f>IF($A35=0,INDEX(CHROME_CHAR,1,AF$2+1),IF($A35=39,INDEX(CHROME_CHAR,2,AF$2+1),IF(AND(AF235&gt;=1,AF235&lt;=6),INDEX(ATLAS_CHAR,(AF235-1)*26+$A35-INDEX(WIN_Y,AF235)+1,AF$2-INDEX(WIN_X,AF235)+1),IF(AF235=0,IF(AND(MOD(AF$2,4)=0,MOD($A35,2)=0),"·",""),""))))</f>
        <v/>
      </c>
      <c r="AG35" s="1">
        <f>IF($A35=0,INDEX(CHROME_CHAR,1,AG$2+1),IF($A35=39,INDEX(CHROME_CHAR,2,AG$2+1),IF(AND(AG235&gt;=1,AG235&lt;=6),INDEX(ATLAS_CHAR,(AG235-1)*26+$A35-INDEX(WIN_Y,AG235)+1,AG$2-INDEX(WIN_X,AG235)+1),IF(AG235=0,IF(AND(MOD(AG$2,4)=0,MOD($A35,2)=0),"·",""),""))))</f>
        <v/>
      </c>
      <c r="AH35" s="1">
        <f>IF($A35=0,INDEX(CHROME_CHAR,1,AH$2+1),IF($A35=39,INDEX(CHROME_CHAR,2,AH$2+1),IF(AND(AH235&gt;=1,AH235&lt;=6),INDEX(ATLAS_CHAR,(AH235-1)*26+$A35-INDEX(WIN_Y,AH235)+1,AH$2-INDEX(WIN_X,AH235)+1),IF(AH235=0,IF(AND(MOD(AH$2,4)=0,MOD($A35,2)=0),"·",""),""))))</f>
        <v/>
      </c>
      <c r="AI35" s="1">
        <f>IF($A35=0,INDEX(CHROME_CHAR,1,AI$2+1),IF($A35=39,INDEX(CHROME_CHAR,2,AI$2+1),IF(AND(AI235&gt;=1,AI235&lt;=6),INDEX(ATLAS_CHAR,(AI235-1)*26+$A35-INDEX(WIN_Y,AI235)+1,AI$2-INDEX(WIN_X,AI235)+1),IF(AI235=0,IF(AND(MOD(AI$2,4)=0,MOD($A35,2)=0),"·",""),""))))</f>
        <v/>
      </c>
      <c r="AJ35" s="1">
        <f>IF($A35=0,INDEX(CHROME_CHAR,1,AJ$2+1),IF($A35=39,INDEX(CHROME_CHAR,2,AJ$2+1),IF(AND(AJ235&gt;=1,AJ235&lt;=6),INDEX(ATLAS_CHAR,(AJ235-1)*26+$A35-INDEX(WIN_Y,AJ235)+1,AJ$2-INDEX(WIN_X,AJ235)+1),IF(AJ235=0,IF(AND(MOD(AJ$2,4)=0,MOD($A35,2)=0),"·",""),""))))</f>
        <v/>
      </c>
      <c r="AK35" s="1">
        <f>IF($A35=0,INDEX(CHROME_CHAR,1,AK$2+1),IF($A35=39,INDEX(CHROME_CHAR,2,AK$2+1),IF(AND(AK235&gt;=1,AK235&lt;=6),INDEX(ATLAS_CHAR,(AK235-1)*26+$A35-INDEX(WIN_Y,AK235)+1,AK$2-INDEX(WIN_X,AK235)+1),IF(AK235=0,IF(AND(MOD(AK$2,4)=0,MOD($A35,2)=0),"·",""),""))))</f>
        <v/>
      </c>
      <c r="AL35" s="1">
        <f>IF($A35=0,INDEX(CHROME_CHAR,1,AL$2+1),IF($A35=39,INDEX(CHROME_CHAR,2,AL$2+1),IF(AND(AL235&gt;=1,AL235&lt;=6),INDEX(ATLAS_CHAR,(AL235-1)*26+$A35-INDEX(WIN_Y,AL235)+1,AL$2-INDEX(WIN_X,AL235)+1),IF(AL235=0,IF(AND(MOD(AL$2,4)=0,MOD($A35,2)=0),"·",""),""))))</f>
        <v/>
      </c>
      <c r="AM35" s="1">
        <f>IF($A35=0,INDEX(CHROME_CHAR,1,AM$2+1),IF($A35=39,INDEX(CHROME_CHAR,2,AM$2+1),IF(AND(AM235&gt;=1,AM235&lt;=6),INDEX(ATLAS_CHAR,(AM235-1)*26+$A35-INDEX(WIN_Y,AM235)+1,AM$2-INDEX(WIN_X,AM235)+1),IF(AM235=0,IF(AND(MOD(AM$2,4)=0,MOD($A35,2)=0),"·",""),""))))</f>
        <v/>
      </c>
      <c r="AN35" s="1">
        <f>IF($A35=0,INDEX(CHROME_CHAR,1,AN$2+1),IF($A35=39,INDEX(CHROME_CHAR,2,AN$2+1),IF(AND(AN235&gt;=1,AN235&lt;=6),INDEX(ATLAS_CHAR,(AN235-1)*26+$A35-INDEX(WIN_Y,AN235)+1,AN$2-INDEX(WIN_X,AN235)+1),IF(AN235=0,IF(AND(MOD(AN$2,4)=0,MOD($A35,2)=0),"·",""),""))))</f>
        <v/>
      </c>
      <c r="AO35" s="1">
        <f>IF($A35=0,INDEX(CHROME_CHAR,1,AO$2+1),IF($A35=39,INDEX(CHROME_CHAR,2,AO$2+1),IF(AND(AO235&gt;=1,AO235&lt;=6),INDEX(ATLAS_CHAR,(AO235-1)*26+$A35-INDEX(WIN_Y,AO235)+1,AO$2-INDEX(WIN_X,AO235)+1),IF(AO235=0,IF(AND(MOD(AO$2,4)=0,MOD($A35,2)=0),"·",""),""))))</f>
        <v/>
      </c>
      <c r="AP35" s="1">
        <f>IF($A35=0,INDEX(CHROME_CHAR,1,AP$2+1),IF($A35=39,INDEX(CHROME_CHAR,2,AP$2+1),IF(AND(AP235&gt;=1,AP235&lt;=6),INDEX(ATLAS_CHAR,(AP235-1)*26+$A35-INDEX(WIN_Y,AP235)+1,AP$2-INDEX(WIN_X,AP235)+1),IF(AP235=0,IF(AND(MOD(AP$2,4)=0,MOD($A35,2)=0),"·",""),""))))</f>
        <v/>
      </c>
      <c r="AQ35" s="1">
        <f>IF($A35=0,INDEX(CHROME_CHAR,1,AQ$2+1),IF($A35=39,INDEX(CHROME_CHAR,2,AQ$2+1),IF(AND(AQ235&gt;=1,AQ235&lt;=6),INDEX(ATLAS_CHAR,(AQ235-1)*26+$A35-INDEX(WIN_Y,AQ235)+1,AQ$2-INDEX(WIN_X,AQ235)+1),IF(AQ235=0,IF(AND(MOD(AQ$2,4)=0,MOD($A35,2)=0),"·",""),""))))</f>
        <v/>
      </c>
      <c r="AR35" s="1">
        <f>IF($A35=0,INDEX(CHROME_CHAR,1,AR$2+1),IF($A35=39,INDEX(CHROME_CHAR,2,AR$2+1),IF(AND(AR235&gt;=1,AR235&lt;=6),INDEX(ATLAS_CHAR,(AR235-1)*26+$A35-INDEX(WIN_Y,AR235)+1,AR$2-INDEX(WIN_X,AR235)+1),IF(AR235=0,IF(AND(MOD(AR$2,4)=0,MOD($A35,2)=0),"·",""),""))))</f>
        <v/>
      </c>
      <c r="AS35" s="1">
        <f>IF($A35=0,INDEX(CHROME_CHAR,1,AS$2+1),IF($A35=39,INDEX(CHROME_CHAR,2,AS$2+1),IF(AND(AS235&gt;=1,AS235&lt;=6),INDEX(ATLAS_CHAR,(AS235-1)*26+$A35-INDEX(WIN_Y,AS235)+1,AS$2-INDEX(WIN_X,AS235)+1),IF(AS235=0,IF(AND(MOD(AS$2,4)=0,MOD($A35,2)=0),"·",""),""))))</f>
        <v/>
      </c>
      <c r="AT35" s="1">
        <f>IF($A35=0,INDEX(CHROME_CHAR,1,AT$2+1),IF($A35=39,INDEX(CHROME_CHAR,2,AT$2+1),IF(AND(AT235&gt;=1,AT235&lt;=6),INDEX(ATLAS_CHAR,(AT235-1)*26+$A35-INDEX(WIN_Y,AT235)+1,AT$2-INDEX(WIN_X,AT235)+1),IF(AT235=0,IF(AND(MOD(AT$2,4)=0,MOD($A35,2)=0),"·",""),""))))</f>
        <v/>
      </c>
      <c r="AU35" s="1">
        <f>IF($A35=0,INDEX(CHROME_CHAR,1,AU$2+1),IF($A35=39,INDEX(CHROME_CHAR,2,AU$2+1),IF(AND(AU235&gt;=1,AU235&lt;=6),INDEX(ATLAS_CHAR,(AU235-1)*26+$A35-INDEX(WIN_Y,AU235)+1,AU$2-INDEX(WIN_X,AU235)+1),IF(AU235=0,IF(AND(MOD(AU$2,4)=0,MOD($A35,2)=0),"·",""),""))))</f>
        <v/>
      </c>
      <c r="AV35" s="1">
        <f>IF($A35=0,INDEX(CHROME_CHAR,1,AV$2+1),IF($A35=39,INDEX(CHROME_CHAR,2,AV$2+1),IF(AND(AV235&gt;=1,AV235&lt;=6),INDEX(ATLAS_CHAR,(AV235-1)*26+$A35-INDEX(WIN_Y,AV235)+1,AV$2-INDEX(WIN_X,AV235)+1),IF(AV235=0,IF(AND(MOD(AV$2,4)=0,MOD($A35,2)=0),"·",""),""))))</f>
        <v/>
      </c>
      <c r="AW35" s="1">
        <f>IF($A35=0,INDEX(CHROME_CHAR,1,AW$2+1),IF($A35=39,INDEX(CHROME_CHAR,2,AW$2+1),IF(AND(AW235&gt;=1,AW235&lt;=6),INDEX(ATLAS_CHAR,(AW235-1)*26+$A35-INDEX(WIN_Y,AW235)+1,AW$2-INDEX(WIN_X,AW235)+1),IF(AW235=0,IF(AND(MOD(AW$2,4)=0,MOD($A35,2)=0),"·",""),""))))</f>
        <v/>
      </c>
      <c r="AX35" s="1">
        <f>IF($A35=0,INDEX(CHROME_CHAR,1,AX$2+1),IF($A35=39,INDEX(CHROME_CHAR,2,AX$2+1),IF(AND(AX235&gt;=1,AX235&lt;=6),INDEX(ATLAS_CHAR,(AX235-1)*26+$A35-INDEX(WIN_Y,AX235)+1,AX$2-INDEX(WIN_X,AX235)+1),IF(AX235=0,IF(AND(MOD(AX$2,4)=0,MOD($A35,2)=0),"·",""),""))))</f>
        <v/>
      </c>
      <c r="AY35" s="1">
        <f>IF($A35=0,INDEX(CHROME_CHAR,1,AY$2+1),IF($A35=39,INDEX(CHROME_CHAR,2,AY$2+1),IF(AND(AY235&gt;=1,AY235&lt;=6),INDEX(ATLAS_CHAR,(AY235-1)*26+$A35-INDEX(WIN_Y,AY235)+1,AY$2-INDEX(WIN_X,AY235)+1),IF(AY235=0,IF(AND(MOD(AY$2,4)=0,MOD($A35,2)=0),"·",""),""))))</f>
        <v/>
      </c>
      <c r="AZ35" s="1">
        <f>IF($A35=0,INDEX(CHROME_CHAR,1,AZ$2+1),IF($A35=39,INDEX(CHROME_CHAR,2,AZ$2+1),IF(AND(AZ235&gt;=1,AZ235&lt;=6),INDEX(ATLAS_CHAR,(AZ235-1)*26+$A35-INDEX(WIN_Y,AZ235)+1,AZ$2-INDEX(WIN_X,AZ235)+1),IF(AZ235=0,IF(AND(MOD(AZ$2,4)=0,MOD($A35,2)=0),"·",""),""))))</f>
        <v/>
      </c>
      <c r="BA35" s="1">
        <f>IF($A35=0,INDEX(CHROME_CHAR,1,BA$2+1),IF($A35=39,INDEX(CHROME_CHAR,2,BA$2+1),IF(AND(BA235&gt;=1,BA235&lt;=6),INDEX(ATLAS_CHAR,(BA235-1)*26+$A35-INDEX(WIN_Y,BA235)+1,BA$2-INDEX(WIN_X,BA235)+1),IF(BA235=0,IF(AND(MOD(BA$2,4)=0,MOD($A35,2)=0),"·",""),""))))</f>
        <v/>
      </c>
      <c r="BB35" s="1">
        <f>IF($A35=0,INDEX(CHROME_CHAR,1,BB$2+1),IF($A35=39,INDEX(CHROME_CHAR,2,BB$2+1),IF(AND(BB235&gt;=1,BB235&lt;=6),INDEX(ATLAS_CHAR,(BB235-1)*26+$A35-INDEX(WIN_Y,BB235)+1,BB$2-INDEX(WIN_X,BB235)+1),IF(BB235=0,IF(AND(MOD(BB$2,4)=0,MOD($A35,2)=0),"·",""),""))))</f>
        <v/>
      </c>
      <c r="BC35" s="1">
        <f>IF($A35=0,INDEX(CHROME_CHAR,1,BC$2+1),IF($A35=39,INDEX(CHROME_CHAR,2,BC$2+1),IF(AND(BC235&gt;=1,BC235&lt;=6),INDEX(ATLAS_CHAR,(BC235-1)*26+$A35-INDEX(WIN_Y,BC235)+1,BC$2-INDEX(WIN_X,BC235)+1),IF(BC235=0,IF(AND(MOD(BC$2,4)=0,MOD($A35,2)=0),"·",""),""))))</f>
        <v/>
      </c>
      <c r="BD35" s="1">
        <f>IF($A35=0,INDEX(CHROME_CHAR,1,BD$2+1),IF($A35=39,INDEX(CHROME_CHAR,2,BD$2+1),IF(AND(BD235&gt;=1,BD235&lt;=6),INDEX(ATLAS_CHAR,(BD235-1)*26+$A35-INDEX(WIN_Y,BD235)+1,BD$2-INDEX(WIN_X,BD235)+1),IF(BD235=0,IF(AND(MOD(BD$2,4)=0,MOD($A35,2)=0),"·",""),""))))</f>
        <v/>
      </c>
      <c r="BE35" s="1">
        <f>IF($A35=0,INDEX(CHROME_CHAR,1,BE$2+1),IF($A35=39,INDEX(CHROME_CHAR,2,BE$2+1),IF(AND(BE235&gt;=1,BE235&lt;=6),INDEX(ATLAS_CHAR,(BE235-1)*26+$A35-INDEX(WIN_Y,BE235)+1,BE$2-INDEX(WIN_X,BE235)+1),IF(BE235=0,IF(AND(MOD(BE$2,4)=0,MOD($A35,2)=0),"·",""),""))))</f>
        <v/>
      </c>
      <c r="BF35" s="1">
        <f>IF($A35=0,INDEX(CHROME_CHAR,1,BF$2+1),IF($A35=39,INDEX(CHROME_CHAR,2,BF$2+1),IF(AND(BF235&gt;=1,BF235&lt;=6),INDEX(ATLAS_CHAR,(BF235-1)*26+$A35-INDEX(WIN_Y,BF235)+1,BF$2-INDEX(WIN_X,BF235)+1),IF(BF235=0,IF(AND(MOD(BF$2,4)=0,MOD($A35,2)=0),"·",""),""))))</f>
        <v/>
      </c>
      <c r="BG35" s="1">
        <f>IF($A35=0,INDEX(CHROME_CHAR,1,BG$2+1),IF($A35=39,INDEX(CHROME_CHAR,2,BG$2+1),IF(AND(BG235&gt;=1,BG235&lt;=6),INDEX(ATLAS_CHAR,(BG235-1)*26+$A35-INDEX(WIN_Y,BG235)+1,BG$2-INDEX(WIN_X,BG235)+1),IF(BG235=0,IF(AND(MOD(BG$2,4)=0,MOD($A35,2)=0),"·",""),""))))</f>
        <v/>
      </c>
      <c r="BH35" s="1">
        <f>IF($A35=0,INDEX(CHROME_CHAR,1,BH$2+1),IF($A35=39,INDEX(CHROME_CHAR,2,BH$2+1),IF(AND(BH235&gt;=1,BH235&lt;=6),INDEX(ATLAS_CHAR,(BH235-1)*26+$A35-INDEX(WIN_Y,BH235)+1,BH$2-INDEX(WIN_X,BH235)+1),IF(BH235=0,IF(AND(MOD(BH$2,4)=0,MOD($A35,2)=0),"·",""),""))))</f>
        <v/>
      </c>
      <c r="BI35" s="1">
        <f>IF($A35=0,INDEX(CHROME_CHAR,1,BI$2+1),IF($A35=39,INDEX(CHROME_CHAR,2,BI$2+1),IF(AND(BI235&gt;=1,BI235&lt;=6),INDEX(ATLAS_CHAR,(BI235-1)*26+$A35-INDEX(WIN_Y,BI235)+1,BI$2-INDEX(WIN_X,BI235)+1),IF(BI235=0,IF(AND(MOD(BI$2,4)=0,MOD($A35,2)=0),"·",""),""))))</f>
        <v/>
      </c>
      <c r="BJ35" s="1">
        <f>IF($A35=0,INDEX(CHROME_CHAR,1,BJ$2+1),IF($A35=39,INDEX(CHROME_CHAR,2,BJ$2+1),IF(AND(BJ235&gt;=1,BJ235&lt;=6),INDEX(ATLAS_CHAR,(BJ235-1)*26+$A35-INDEX(WIN_Y,BJ235)+1,BJ$2-INDEX(WIN_X,BJ235)+1),IF(BJ235=0,IF(AND(MOD(BJ$2,4)=0,MOD($A35,2)=0),"·",""),""))))</f>
        <v/>
      </c>
      <c r="BK35" s="1">
        <f>IF($A35=0,INDEX(CHROME_CHAR,1,BK$2+1),IF($A35=39,INDEX(CHROME_CHAR,2,BK$2+1),IF(AND(BK235&gt;=1,BK235&lt;=6),INDEX(ATLAS_CHAR,(BK235-1)*26+$A35-INDEX(WIN_Y,BK235)+1,BK$2-INDEX(WIN_X,BK235)+1),IF(BK235=0,IF(AND(MOD(BK$2,4)=0,MOD($A35,2)=0),"·",""),""))))</f>
        <v/>
      </c>
      <c r="BL35" s="1">
        <f>IF($A35=0,INDEX(CHROME_CHAR,1,BL$2+1),IF($A35=39,INDEX(CHROME_CHAR,2,BL$2+1),IF(AND(BL235&gt;=1,BL235&lt;=6),INDEX(ATLAS_CHAR,(BL235-1)*26+$A35-INDEX(WIN_Y,BL235)+1,BL$2-INDEX(WIN_X,BL235)+1),IF(BL235=0,IF(AND(MOD(BL$2,4)=0,MOD($A35,2)=0),"·",""),""))))</f>
        <v/>
      </c>
      <c r="BM35" s="1">
        <f>IF($A35=0,INDEX(CHROME_CHAR,1,BM$2+1),IF($A35=39,INDEX(CHROME_CHAR,2,BM$2+1),IF(AND(BM235&gt;=1,BM235&lt;=6),INDEX(ATLAS_CHAR,(BM235-1)*26+$A35-INDEX(WIN_Y,BM235)+1,BM$2-INDEX(WIN_X,BM235)+1),IF(BM235=0,IF(AND(MOD(BM$2,4)=0,MOD($A35,2)=0),"·",""),""))))</f>
        <v/>
      </c>
      <c r="BN35" s="1">
        <f>IF($A35=0,INDEX(CHROME_CHAR,1,BN$2+1),IF($A35=39,INDEX(CHROME_CHAR,2,BN$2+1),IF(AND(BN235&gt;=1,BN235&lt;=6),INDEX(ATLAS_CHAR,(BN235-1)*26+$A35-INDEX(WIN_Y,BN235)+1,BN$2-INDEX(WIN_X,BN235)+1),IF(BN235=0,IF(AND(MOD(BN$2,4)=0,MOD($A35,2)=0),"·",""),""))))</f>
        <v/>
      </c>
      <c r="BO35" s="1">
        <f>IF($A35=0,INDEX(CHROME_CHAR,1,BO$2+1),IF($A35=39,INDEX(CHROME_CHAR,2,BO$2+1),IF(AND(BO235&gt;=1,BO235&lt;=6),INDEX(ATLAS_CHAR,(BO235-1)*26+$A35-INDEX(WIN_Y,BO235)+1,BO$2-INDEX(WIN_X,BO235)+1),IF(BO235=0,IF(AND(MOD(BO$2,4)=0,MOD($A35,2)=0),"·",""),""))))</f>
        <v/>
      </c>
      <c r="BP35" s="1">
        <f>IF($A35=0,INDEX(CHROME_CHAR,1,BP$2+1),IF($A35=39,INDEX(CHROME_CHAR,2,BP$2+1),IF(AND(BP235&gt;=1,BP235&lt;=6),INDEX(ATLAS_CHAR,(BP235-1)*26+$A35-INDEX(WIN_Y,BP235)+1,BP$2-INDEX(WIN_X,BP235)+1),IF(BP235=0,IF(AND(MOD(BP$2,4)=0,MOD($A35,2)=0),"·",""),""))))</f>
        <v/>
      </c>
      <c r="BQ35" s="1">
        <f>IF($A35=0,INDEX(CHROME_CHAR,1,BQ$2+1),IF($A35=39,INDEX(CHROME_CHAR,2,BQ$2+1),IF(AND(BQ235&gt;=1,BQ235&lt;=6),INDEX(ATLAS_CHAR,(BQ235-1)*26+$A35-INDEX(WIN_Y,BQ235)+1,BQ$2-INDEX(WIN_X,BQ235)+1),IF(BQ235=0,IF(AND(MOD(BQ$2,4)=0,MOD($A35,2)=0),"·",""),""))))</f>
        <v/>
      </c>
      <c r="BR35" s="1">
        <f>IF($A35=0,INDEX(CHROME_CHAR,1,BR$2+1),IF($A35=39,INDEX(CHROME_CHAR,2,BR$2+1),IF(AND(BR235&gt;=1,BR235&lt;=6),INDEX(ATLAS_CHAR,(BR235-1)*26+$A35-INDEX(WIN_Y,BR235)+1,BR$2-INDEX(WIN_X,BR235)+1),IF(BR235=0,IF(AND(MOD(BR$2,4)=0,MOD($A35,2)=0),"·",""),""))))</f>
        <v/>
      </c>
      <c r="BS35" s="1">
        <f>IF($A35=0,INDEX(CHROME_CHAR,1,BS$2+1),IF($A35=39,INDEX(CHROME_CHAR,2,BS$2+1),IF(AND(BS235&gt;=1,BS235&lt;=6),INDEX(ATLAS_CHAR,(BS235-1)*26+$A35-INDEX(WIN_Y,BS235)+1,BS$2-INDEX(WIN_X,BS235)+1),IF(BS235=0,IF(AND(MOD(BS$2,4)=0,MOD($A35,2)=0),"·",""),""))))</f>
        <v/>
      </c>
      <c r="BT35" s="1">
        <f>IF($A35=0,INDEX(CHROME_CHAR,1,BT$2+1),IF($A35=39,INDEX(CHROME_CHAR,2,BT$2+1),IF(AND(BT235&gt;=1,BT235&lt;=6),INDEX(ATLAS_CHAR,(BT235-1)*26+$A35-INDEX(WIN_Y,BT235)+1,BT$2-INDEX(WIN_X,BT235)+1),IF(BT235=0,IF(AND(MOD(BT$2,4)=0,MOD($A35,2)=0),"·",""),""))))</f>
        <v/>
      </c>
      <c r="BU35" s="1">
        <f>IF($A35=0,INDEX(CHROME_CHAR,1,BU$2+1),IF($A35=39,INDEX(CHROME_CHAR,2,BU$2+1),IF(AND(BU235&gt;=1,BU235&lt;=6),INDEX(ATLAS_CHAR,(BU235-1)*26+$A35-INDEX(WIN_Y,BU235)+1,BU$2-INDEX(WIN_X,BU235)+1),IF(BU235=0,IF(AND(MOD(BU$2,4)=0,MOD($A35,2)=0),"·",""),""))))</f>
        <v/>
      </c>
      <c r="BV35" s="1">
        <f>IF($A35=0,INDEX(CHROME_CHAR,1,BV$2+1),IF($A35=39,INDEX(CHROME_CHAR,2,BV$2+1),IF(AND(BV235&gt;=1,BV235&lt;=6),INDEX(ATLAS_CHAR,(BV235-1)*26+$A35-INDEX(WIN_Y,BV235)+1,BV$2-INDEX(WIN_X,BV235)+1),IF(BV235=0,IF(AND(MOD(BV$2,4)=0,MOD($A35,2)=0),"·",""),""))))</f>
        <v/>
      </c>
      <c r="BW35" s="1">
        <f>IF($A35=0,INDEX(CHROME_CHAR,1,BW$2+1),IF($A35=39,INDEX(CHROME_CHAR,2,BW$2+1),IF(AND(BW235&gt;=1,BW235&lt;=6),INDEX(ATLAS_CHAR,(BW235-1)*26+$A35-INDEX(WIN_Y,BW235)+1,BW$2-INDEX(WIN_X,BW235)+1),IF(BW235=0,IF(AND(MOD(BW$2,4)=0,MOD($A35,2)=0),"·",""),""))))</f>
        <v/>
      </c>
      <c r="BX35" s="1">
        <f>IF($A35=0,INDEX(CHROME_CHAR,1,BX$2+1),IF($A35=39,INDEX(CHROME_CHAR,2,BX$2+1),IF(AND(BX235&gt;=1,BX235&lt;=6),INDEX(ATLAS_CHAR,(BX235-1)*26+$A35-INDEX(WIN_Y,BX235)+1,BX$2-INDEX(WIN_X,BX235)+1),IF(BX235=0,IF(AND(MOD(BX$2,4)=0,MOD($A35,2)=0),"·",""),""))))</f>
        <v/>
      </c>
      <c r="BY35" s="1">
        <f>IF($A35=0,INDEX(CHROME_CHAR,1,BY$2+1),IF($A35=39,INDEX(CHROME_CHAR,2,BY$2+1),IF(AND(BY235&gt;=1,BY235&lt;=6),INDEX(ATLAS_CHAR,(BY235-1)*26+$A35-INDEX(WIN_Y,BY235)+1,BY$2-INDEX(WIN_X,BY235)+1),IF(BY235=0,IF(AND(MOD(BY$2,4)=0,MOD($A35,2)=0),"·",""),""))))</f>
        <v/>
      </c>
      <c r="BZ35" s="1">
        <f>IF($A35=0,INDEX(CHROME_CHAR,1,BZ$2+1),IF($A35=39,INDEX(CHROME_CHAR,2,BZ$2+1),IF(AND(BZ235&gt;=1,BZ235&lt;=6),INDEX(ATLAS_CHAR,(BZ235-1)*26+$A35-INDEX(WIN_Y,BZ235)+1,BZ$2-INDEX(WIN_X,BZ235)+1),IF(BZ235=0,IF(AND(MOD(BZ$2,4)=0,MOD($A35,2)=0),"·",""),""))))</f>
        <v/>
      </c>
      <c r="CA35" s="1">
        <f>IF($A35=0,INDEX(CHROME_CHAR,1,CA$2+1),IF($A35=39,INDEX(CHROME_CHAR,2,CA$2+1),IF(AND(CA235&gt;=1,CA235&lt;=6),INDEX(ATLAS_CHAR,(CA235-1)*26+$A35-INDEX(WIN_Y,CA235)+1,CA$2-INDEX(WIN_X,CA235)+1),IF(CA235=0,IF(AND(MOD(CA$2,4)=0,MOD($A35,2)=0),"·",""),""))))</f>
        <v/>
      </c>
      <c r="CB35" s="1">
        <f>IF($A35=0,INDEX(CHROME_CHAR,1,CB$2+1),IF($A35=39,INDEX(CHROME_CHAR,2,CB$2+1),IF(AND(CB235&gt;=1,CB235&lt;=6),INDEX(ATLAS_CHAR,(CB235-1)*26+$A35-INDEX(WIN_Y,CB235)+1,CB$2-INDEX(WIN_X,CB235)+1),IF(CB235=0,IF(AND(MOD(CB$2,4)=0,MOD($A35,2)=0),"·",""),""))))</f>
        <v/>
      </c>
      <c r="CC35" s="1">
        <f>IF($A35=0,INDEX(CHROME_CHAR,1,CC$2+1),IF($A35=39,INDEX(CHROME_CHAR,2,CC$2+1),IF(AND(CC235&gt;=1,CC235&lt;=6),INDEX(ATLAS_CHAR,(CC235-1)*26+$A35-INDEX(WIN_Y,CC235)+1,CC$2-INDEX(WIN_X,CC235)+1),IF(CC235=0,IF(AND(MOD(CC$2,4)=0,MOD($A35,2)=0),"·",""),""))))</f>
        <v/>
      </c>
      <c r="CD35" s="1">
        <f>IF($A35=0,INDEX(CHROME_CHAR,1,CD$2+1),IF($A35=39,INDEX(CHROME_CHAR,2,CD$2+1),IF(AND(CD235&gt;=1,CD235&lt;=6),INDEX(ATLAS_CHAR,(CD235-1)*26+$A35-INDEX(WIN_Y,CD235)+1,CD$2-INDEX(WIN_X,CD235)+1),IF(CD235=0,IF(AND(MOD(CD$2,4)=0,MOD($A35,2)=0),"·",""),""))))</f>
        <v/>
      </c>
      <c r="CE35" s="1">
        <f>IF($A35=0,INDEX(CHROME_CHAR,1,CE$2+1),IF($A35=39,INDEX(CHROME_CHAR,2,CE$2+1),IF(AND(CE235&gt;=1,CE235&lt;=6),INDEX(ATLAS_CHAR,(CE235-1)*26+$A35-INDEX(WIN_Y,CE235)+1,CE$2-INDEX(WIN_X,CE235)+1),IF(CE235=0,IF(AND(MOD(CE$2,4)=0,MOD($A35,2)=0),"·",""),""))))</f>
        <v/>
      </c>
      <c r="CF35" s="1">
        <f>IF($A35=0,INDEX(CHROME_CHAR,1,CF$2+1),IF($A35=39,INDEX(CHROME_CHAR,2,CF$2+1),IF(AND(CF235&gt;=1,CF235&lt;=6),INDEX(ATLAS_CHAR,(CF235-1)*26+$A35-INDEX(WIN_Y,CF235)+1,CF$2-INDEX(WIN_X,CF235)+1),IF(CF235=0,IF(AND(MOD(CF$2,4)=0,MOD($A35,2)=0),"·",""),""))))</f>
        <v/>
      </c>
      <c r="CG35" s="1">
        <f>IF($A35=0,INDEX(CHROME_CHAR,1,CG$2+1),IF($A35=39,INDEX(CHROME_CHAR,2,CG$2+1),IF(AND(CG235&gt;=1,CG235&lt;=6),INDEX(ATLAS_CHAR,(CG235-1)*26+$A35-INDEX(WIN_Y,CG235)+1,CG$2-INDEX(WIN_X,CG235)+1),IF(CG235=0,IF(AND(MOD(CG$2,4)=0,MOD($A35,2)=0),"·",""),""))))</f>
        <v/>
      </c>
      <c r="CH35" s="1">
        <f>IF($A35=0,INDEX(CHROME_CHAR,1,CH$2+1),IF($A35=39,INDEX(CHROME_CHAR,2,CH$2+1),IF(AND(CH235&gt;=1,CH235&lt;=6),INDEX(ATLAS_CHAR,(CH235-1)*26+$A35-INDEX(WIN_Y,CH235)+1,CH$2-INDEX(WIN_X,CH235)+1),IF(CH235=0,IF(AND(MOD(CH$2,4)=0,MOD($A35,2)=0),"·",""),""))))</f>
        <v/>
      </c>
      <c r="CI35" s="1">
        <f>IF($A35=0,INDEX(CHROME_CHAR,1,CI$2+1),IF($A35=39,INDEX(CHROME_CHAR,2,CI$2+1),IF(AND(CI235&gt;=1,CI235&lt;=6),INDEX(ATLAS_CHAR,(CI235-1)*26+$A35-INDEX(WIN_Y,CI235)+1,CI$2-INDEX(WIN_X,CI235)+1),IF(CI235=0,IF(AND(MOD(CI$2,4)=0,MOD($A35,2)=0),"·",""),""))))</f>
        <v/>
      </c>
      <c r="CJ35" s="1">
        <f>IF($A35=0,INDEX(CHROME_CHAR,1,CJ$2+1),IF($A35=39,INDEX(CHROME_CHAR,2,CJ$2+1),IF(AND(CJ235&gt;=1,CJ235&lt;=6),INDEX(ATLAS_CHAR,(CJ235-1)*26+$A35-INDEX(WIN_Y,CJ235)+1,CJ$2-INDEX(WIN_X,CJ235)+1),IF(CJ235=0,IF(AND(MOD(CJ$2,4)=0,MOD($A35,2)=0),"·",""),""))))</f>
        <v/>
      </c>
      <c r="CK35" s="1">
        <f>IF($A35=0,INDEX(CHROME_CHAR,1,CK$2+1),IF($A35=39,INDEX(CHROME_CHAR,2,CK$2+1),IF(AND(CK235&gt;=1,CK235&lt;=6),INDEX(ATLAS_CHAR,(CK235-1)*26+$A35-INDEX(WIN_Y,CK235)+1,CK$2-INDEX(WIN_X,CK235)+1),IF(CK235=0,IF(AND(MOD(CK$2,4)=0,MOD($A35,2)=0),"·",""),""))))</f>
        <v/>
      </c>
      <c r="CL35" s="1">
        <f>IF($A35=0,INDEX(CHROME_CHAR,1,CL$2+1),IF($A35=39,INDEX(CHROME_CHAR,2,CL$2+1),IF(AND(CL235&gt;=1,CL235&lt;=6),INDEX(ATLAS_CHAR,(CL235-1)*26+$A35-INDEX(WIN_Y,CL235)+1,CL$2-INDEX(WIN_X,CL235)+1),IF(CL235=0,IF(AND(MOD(CL$2,4)=0,MOD($A35,2)=0),"·",""),""))))</f>
        <v/>
      </c>
      <c r="CM35" s="1">
        <f>IF($A35=0,INDEX(CHROME_CHAR,1,CM$2+1),IF($A35=39,INDEX(CHROME_CHAR,2,CM$2+1),IF(AND(CM235&gt;=1,CM235&lt;=6),INDEX(ATLAS_CHAR,(CM235-1)*26+$A35-INDEX(WIN_Y,CM235)+1,CM$2-INDEX(WIN_X,CM235)+1),IF(CM235=0,IF(AND(MOD(CM$2,4)=0,MOD($A35,2)=0),"·",""),""))))</f>
        <v/>
      </c>
      <c r="CN35" s="1">
        <f>IF($A35=0,INDEX(CHROME_CHAR,1,CN$2+1),IF($A35=39,INDEX(CHROME_CHAR,2,CN$2+1),IF(AND(CN235&gt;=1,CN235&lt;=6),INDEX(ATLAS_CHAR,(CN235-1)*26+$A35-INDEX(WIN_Y,CN235)+1,CN$2-INDEX(WIN_X,CN235)+1),IF(CN235=0,IF(AND(MOD(CN$2,4)=0,MOD($A35,2)=0),"·",""),""))))</f>
        <v/>
      </c>
      <c r="CO35" s="1">
        <f>IF($A35=0,INDEX(CHROME_CHAR,1,CO$2+1),IF($A35=39,INDEX(CHROME_CHAR,2,CO$2+1),IF(AND(CO235&gt;=1,CO235&lt;=6),INDEX(ATLAS_CHAR,(CO235-1)*26+$A35-INDEX(WIN_Y,CO235)+1,CO$2-INDEX(WIN_X,CO235)+1),IF(CO235=0,IF(AND(MOD(CO$2,4)=0,MOD($A35,2)=0),"·",""),""))))</f>
        <v/>
      </c>
      <c r="CP35" s="1">
        <f>IF($A35=0,INDEX(CHROME_CHAR,1,CP$2+1),IF($A35=39,INDEX(CHROME_CHAR,2,CP$2+1),IF(AND(CP235&gt;=1,CP235&lt;=6),INDEX(ATLAS_CHAR,(CP235-1)*26+$A35-INDEX(WIN_Y,CP235)+1,CP$2-INDEX(WIN_X,CP235)+1),IF(CP235=0,IF(AND(MOD(CP$2,4)=0,MOD($A35,2)=0),"·",""),""))))</f>
        <v/>
      </c>
      <c r="CQ35" s="1">
        <f>IF($A35=0,INDEX(CHROME_CHAR,1,CQ$2+1),IF($A35=39,INDEX(CHROME_CHAR,2,CQ$2+1),IF(AND(CQ235&gt;=1,CQ235&lt;=6),INDEX(ATLAS_CHAR,(CQ235-1)*26+$A35-INDEX(WIN_Y,CQ235)+1,CQ$2-INDEX(WIN_X,CQ235)+1),IF(CQ235=0,IF(AND(MOD(CQ$2,4)=0,MOD($A35,2)=0),"·",""),""))))</f>
        <v/>
      </c>
      <c r="CR35" s="1">
        <f>IF($A35=0,INDEX(CHROME_CHAR,1,CR$2+1),IF($A35=39,INDEX(CHROME_CHAR,2,CR$2+1),IF(AND(CR235&gt;=1,CR235&lt;=6),INDEX(ATLAS_CHAR,(CR235-1)*26+$A35-INDEX(WIN_Y,CR235)+1,CR$2-INDEX(WIN_X,CR235)+1),IF(CR235=0,IF(AND(MOD(CR$2,4)=0,MOD($A35,2)=0),"·",""),""))))</f>
        <v/>
      </c>
      <c r="CS35" s="1">
        <f>IF($A35=0,INDEX(CHROME_CHAR,1,CS$2+1),IF($A35=39,INDEX(CHROME_CHAR,2,CS$2+1),IF(AND(CS235&gt;=1,CS235&lt;=6),INDEX(ATLAS_CHAR,(CS235-1)*26+$A35-INDEX(WIN_Y,CS235)+1,CS$2-INDEX(WIN_X,CS235)+1),IF(CS235=0,IF(AND(MOD(CS$2,4)=0,MOD($A35,2)=0),"·",""),""))))</f>
        <v/>
      </c>
      <c r="CT35" s="1">
        <f>IF($A35=0,INDEX(CHROME_CHAR,1,CT$2+1),IF($A35=39,INDEX(CHROME_CHAR,2,CT$2+1),IF(AND(CT235&gt;=1,CT235&lt;=6),INDEX(ATLAS_CHAR,(CT235-1)*26+$A35-INDEX(WIN_Y,CT235)+1,CT$2-INDEX(WIN_X,CT235)+1),IF(CT235=0,IF(AND(MOD(CT$2,4)=0,MOD($A35,2)=0),"·",""),""))))</f>
        <v/>
      </c>
      <c r="CU35" s="1">
        <f>IF($A35=0,INDEX(CHROME_CHAR,1,CU$2+1),IF($A35=39,INDEX(CHROME_CHAR,2,CU$2+1),IF(AND(CU235&gt;=1,CU235&lt;=6),INDEX(ATLAS_CHAR,(CU235-1)*26+$A35-INDEX(WIN_Y,CU235)+1,CU$2-INDEX(WIN_X,CU235)+1),IF(CU235=0,IF(AND(MOD(CU$2,4)=0,MOD($A35,2)=0),"·",""),""))))</f>
        <v/>
      </c>
      <c r="CV35" s="1">
        <f>IF($A35=0,INDEX(CHROME_CHAR,1,CV$2+1),IF($A35=39,INDEX(CHROME_CHAR,2,CV$2+1),IF(AND(CV235&gt;=1,CV235&lt;=6),INDEX(ATLAS_CHAR,(CV235-1)*26+$A35-INDEX(WIN_Y,CV235)+1,CV$2-INDEX(WIN_X,CV235)+1),IF(CV235=0,IF(AND(MOD(CV$2,4)=0,MOD($A35,2)=0),"·",""),""))))</f>
        <v/>
      </c>
      <c r="CW35" s="1">
        <f>IF($A35=0,INDEX(CHROME_CHAR,1,CW$2+1),IF($A35=39,INDEX(CHROME_CHAR,2,CW$2+1),IF(AND(CW235&gt;=1,CW235&lt;=6),INDEX(ATLAS_CHAR,(CW235-1)*26+$A35-INDEX(WIN_Y,CW235)+1,CW$2-INDEX(WIN_X,CW235)+1),IF(CW235=0,IF(AND(MOD(CW$2,4)=0,MOD($A35,2)=0),"·",""),""))))</f>
        <v/>
      </c>
      <c r="CX35" s="1">
        <f>IF($A35=0,INDEX(CHROME_CHAR,1,CX$2+1),IF($A35=39,INDEX(CHROME_CHAR,2,CX$2+1),IF(AND(CX235&gt;=1,CX235&lt;=6),INDEX(ATLAS_CHAR,(CX235-1)*26+$A35-INDEX(WIN_Y,CX235)+1,CX$2-INDEX(WIN_X,CX235)+1),IF(CX235=0,IF(AND(MOD(CX$2,4)=0,MOD($A35,2)=0),"·",""),""))))</f>
        <v/>
      </c>
      <c r="CY35" s="1">
        <f>IF($A35=0,INDEX(CHROME_CHAR,1,CY$2+1),IF($A35=39,INDEX(CHROME_CHAR,2,CY$2+1),IF(AND(CY235&gt;=1,CY235&lt;=6),INDEX(ATLAS_CHAR,(CY235-1)*26+$A35-INDEX(WIN_Y,CY235)+1,CY$2-INDEX(WIN_X,CY235)+1),IF(CY235=0,IF(AND(MOD(CY$2,4)=0,MOD($A35,2)=0),"·",""),""))))</f>
        <v/>
      </c>
      <c r="CZ35" s="1">
        <f>IF($A35=0,INDEX(CHROME_CHAR,1,CZ$2+1),IF($A35=39,INDEX(CHROME_CHAR,2,CZ$2+1),IF(AND(CZ235&gt;=1,CZ235&lt;=6),INDEX(ATLAS_CHAR,(CZ235-1)*26+$A35-INDEX(WIN_Y,CZ235)+1,CZ$2-INDEX(WIN_X,CZ235)+1),IF(CZ235=0,IF(AND(MOD(CZ$2,4)=0,MOD($A35,2)=0),"·",""),""))))</f>
        <v/>
      </c>
      <c r="DA35" s="1">
        <f>IF($A35=0,INDEX(CHROME_CHAR,1,DA$2+1),IF($A35=39,INDEX(CHROME_CHAR,2,DA$2+1),IF(AND(DA235&gt;=1,DA235&lt;=6),INDEX(ATLAS_CHAR,(DA235-1)*26+$A35-INDEX(WIN_Y,DA235)+1,DA$2-INDEX(WIN_X,DA235)+1),IF(DA235=0,IF(AND(MOD(DA$2,4)=0,MOD($A35,2)=0),"·",""),""))))</f>
        <v/>
      </c>
      <c r="DB35" s="1">
        <f>IF($A35=0,INDEX(CHROME_CHAR,1,DB$2+1),IF($A35=39,INDEX(CHROME_CHAR,2,DB$2+1),IF(AND(DB235&gt;=1,DB235&lt;=6),INDEX(ATLAS_CHAR,(DB235-1)*26+$A35-INDEX(WIN_Y,DB235)+1,DB$2-INDEX(WIN_X,DB235)+1),IF(DB235=0,IF(AND(MOD(DB$2,4)=0,MOD($A35,2)=0),"·",""),""))))</f>
        <v/>
      </c>
      <c r="DC35" s="1">
        <f>IF($A35=0,INDEX(CHROME_CHAR,1,DC$2+1),IF($A35=39,INDEX(CHROME_CHAR,2,DC$2+1),IF(AND(DC235&gt;=1,DC235&lt;=6),INDEX(ATLAS_CHAR,(DC235-1)*26+$A35-INDEX(WIN_Y,DC235)+1,DC$2-INDEX(WIN_X,DC235)+1),IF(DC235=0,IF(AND(MOD(DC$2,4)=0,MOD($A35,2)=0),"·",""),""))))</f>
        <v/>
      </c>
      <c r="DD35" s="1">
        <f>IF($A35=0,INDEX(CHROME_CHAR,1,DD$2+1),IF($A35=39,INDEX(CHROME_CHAR,2,DD$2+1),IF(AND(DD235&gt;=1,DD235&lt;=6),INDEX(ATLAS_CHAR,(DD235-1)*26+$A35-INDEX(WIN_Y,DD235)+1,DD$2-INDEX(WIN_X,DD235)+1),IF(DD235=0,IF(AND(MOD(DD$2,4)=0,MOD($A35,2)=0),"·",""),""))))</f>
        <v/>
      </c>
      <c r="DE35" s="1">
        <f>IF($A35=0,INDEX(CHROME_CHAR,1,DE$2+1),IF($A35=39,INDEX(CHROME_CHAR,2,DE$2+1),IF(AND(DE235&gt;=1,DE235&lt;=6),INDEX(ATLAS_CHAR,(DE235-1)*26+$A35-INDEX(WIN_Y,DE235)+1,DE$2-INDEX(WIN_X,DE235)+1),IF(DE235=0,IF(AND(MOD(DE$2,4)=0,MOD($A35,2)=0),"·",""),""))))</f>
        <v/>
      </c>
      <c r="DF35" s="1">
        <f>IF($A35=0,INDEX(CHROME_CHAR,1,DF$2+1),IF($A35=39,INDEX(CHROME_CHAR,2,DF$2+1),IF(AND(DF235&gt;=1,DF235&lt;=6),INDEX(ATLAS_CHAR,(DF235-1)*26+$A35-INDEX(WIN_Y,DF235)+1,DF$2-INDEX(WIN_X,DF235)+1),IF(DF235=0,IF(AND(MOD(DF$2,4)=0,MOD($A35,2)=0),"·",""),""))))</f>
        <v/>
      </c>
      <c r="DG35" s="1">
        <f>IF($A35=0,INDEX(CHROME_CHAR,1,DG$2+1),IF($A35=39,INDEX(CHROME_CHAR,2,DG$2+1),IF(AND(DG235&gt;=1,DG235&lt;=6),INDEX(ATLAS_CHAR,(DG235-1)*26+$A35-INDEX(WIN_Y,DG235)+1,DG$2-INDEX(WIN_X,DG235)+1),IF(DG235=0,IF(AND(MOD(DG$2,4)=0,MOD($A35,2)=0),"·",""),""))))</f>
        <v/>
      </c>
      <c r="DH35" s="1">
        <f>IF($A35=0,INDEX(CHROME_CHAR,1,DH$2+1),IF($A35=39,INDEX(CHROME_CHAR,2,DH$2+1),IF(AND(DH235&gt;=1,DH235&lt;=6),INDEX(ATLAS_CHAR,(DH235-1)*26+$A35-INDEX(WIN_Y,DH235)+1,DH$2-INDEX(WIN_X,DH235)+1),IF(DH235=0,IF(AND(MOD(DH$2,4)=0,MOD($A35,2)=0),"·",""),""))))</f>
        <v/>
      </c>
      <c r="DI35" s="1">
        <f>IF($A35=0,INDEX(CHROME_CHAR,1,DI$2+1),IF($A35=39,INDEX(CHROME_CHAR,2,DI$2+1),IF(AND(DI235&gt;=1,DI235&lt;=6),INDEX(ATLAS_CHAR,(DI235-1)*26+$A35-INDEX(WIN_Y,DI235)+1,DI$2-INDEX(WIN_X,DI235)+1),IF(DI235=0,IF(AND(MOD(DI$2,4)=0,MOD($A35,2)=0),"·",""),""))))</f>
        <v/>
      </c>
      <c r="DJ35" s="1">
        <f>IF($A35=0,INDEX(CHROME_CHAR,1,DJ$2+1),IF($A35=39,INDEX(CHROME_CHAR,2,DJ$2+1),IF(AND(DJ235&gt;=1,DJ235&lt;=6),INDEX(ATLAS_CHAR,(DJ235-1)*26+$A35-INDEX(WIN_Y,DJ235)+1,DJ$2-INDEX(WIN_X,DJ235)+1),IF(DJ235=0,IF(AND(MOD(DJ$2,4)=0,MOD($A35,2)=0),"·",""),""))))</f>
        <v/>
      </c>
      <c r="DK35" s="1">
        <f>IF($A35=0,INDEX(CHROME_CHAR,1,DK$2+1),IF($A35=39,INDEX(CHROME_CHAR,2,DK$2+1),IF(AND(DK235&gt;=1,DK235&lt;=6),INDEX(ATLAS_CHAR,(DK235-1)*26+$A35-INDEX(WIN_Y,DK235)+1,DK$2-INDEX(WIN_X,DK235)+1),IF(DK235=0,IF(AND(MOD(DK$2,4)=0,MOD($A35,2)=0),"·",""),""))))</f>
        <v/>
      </c>
      <c r="DL35" s="1">
        <f>IF($A35=0,INDEX(CHROME_CHAR,1,DL$2+1),IF($A35=39,INDEX(CHROME_CHAR,2,DL$2+1),IF(AND(DL235&gt;=1,DL235&lt;=6),INDEX(ATLAS_CHAR,(DL235-1)*26+$A35-INDEX(WIN_Y,DL235)+1,DL$2-INDEX(WIN_X,DL235)+1),IF(DL235=0,IF(AND(MOD(DL$2,4)=0,MOD($A35,2)=0),"·",""),""))))</f>
        <v/>
      </c>
      <c r="DM35" s="1">
        <f>IF($A35=0,INDEX(CHROME_CHAR,1,DM$2+1),IF($A35=39,INDEX(CHROME_CHAR,2,DM$2+1),IF(AND(DM235&gt;=1,DM235&lt;=6),INDEX(ATLAS_CHAR,(DM235-1)*26+$A35-INDEX(WIN_Y,DM235)+1,DM$2-INDEX(WIN_X,DM235)+1),IF(DM235=0,IF(AND(MOD(DM$2,4)=0,MOD($A35,2)=0),"·",""),""))))</f>
        <v/>
      </c>
      <c r="DN35" s="1">
        <f>IF($A35=0,INDEX(CHROME_CHAR,1,DN$2+1),IF($A35=39,INDEX(CHROME_CHAR,2,DN$2+1),IF(AND(DN235&gt;=1,DN235&lt;=6),INDEX(ATLAS_CHAR,(DN235-1)*26+$A35-INDEX(WIN_Y,DN235)+1,DN$2-INDEX(WIN_X,DN235)+1),IF(DN235=0,IF(AND(MOD(DN$2,4)=0,MOD($A35,2)=0),"·",""),""))))</f>
        <v/>
      </c>
      <c r="DO35" s="1">
        <f>IF($A35=0,INDEX(CHROME_CHAR,1,DO$2+1),IF($A35=39,INDEX(CHROME_CHAR,2,DO$2+1),IF(AND(DO235&gt;=1,DO235&lt;=6),INDEX(ATLAS_CHAR,(DO235-1)*26+$A35-INDEX(WIN_Y,DO235)+1,DO$2-INDEX(WIN_X,DO235)+1),IF(DO235=0,IF(AND(MOD(DO$2,4)=0,MOD($A35,2)=0),"·",""),""))))</f>
        <v/>
      </c>
    </row>
    <row r="36" ht="12.75" customHeight="1">
      <c r="A36" t="n">
        <v>33</v>
      </c>
      <c r="B36" s="1">
        <f>IF($A36=0,INDEX(CHROME_CHAR,1,B$2+1),IF($A36=39,INDEX(CHROME_CHAR,2,B$2+1),IF(AND(B236&gt;=1,B236&lt;=6),INDEX(ATLAS_CHAR,(B236-1)*26+$A36-INDEX(WIN_Y,B236)+1,B$2-INDEX(WIN_X,B236)+1),IF(B236=0,IF(AND(MOD(B$2,4)=0,MOD($A36,2)=0),"·",""),""))))</f>
        <v/>
      </c>
      <c r="C36" s="1">
        <f>IF($A36=0,INDEX(CHROME_CHAR,1,C$2+1),IF($A36=39,INDEX(CHROME_CHAR,2,C$2+1),IF(AND(C236&gt;=1,C236&lt;=6),INDEX(ATLAS_CHAR,(C236-1)*26+$A36-INDEX(WIN_Y,C236)+1,C$2-INDEX(WIN_X,C236)+1),IF(C236=0,IF(AND(MOD(C$2,4)=0,MOD($A36,2)=0),"·",""),""))))</f>
        <v/>
      </c>
      <c r="D36" s="1">
        <f>IF($A36=0,INDEX(CHROME_CHAR,1,D$2+1),IF($A36=39,INDEX(CHROME_CHAR,2,D$2+1),IF(AND(D236&gt;=1,D236&lt;=6),INDEX(ATLAS_CHAR,(D236-1)*26+$A36-INDEX(WIN_Y,D236)+1,D$2-INDEX(WIN_X,D236)+1),IF(D236=0,IF(AND(MOD(D$2,4)=0,MOD($A36,2)=0),"·",""),""))))</f>
        <v/>
      </c>
      <c r="E36" s="1">
        <f>IF($A36=0,INDEX(CHROME_CHAR,1,E$2+1),IF($A36=39,INDEX(CHROME_CHAR,2,E$2+1),IF(AND(E236&gt;=1,E236&lt;=6),INDEX(ATLAS_CHAR,(E236-1)*26+$A36-INDEX(WIN_Y,E236)+1,E$2-INDEX(WIN_X,E236)+1),IF(E236=0,IF(AND(MOD(E$2,4)=0,MOD($A36,2)=0),"·",""),""))))</f>
        <v/>
      </c>
      <c r="F36" s="1">
        <f>IF($A36=0,INDEX(CHROME_CHAR,1,F$2+1),IF($A36=39,INDEX(CHROME_CHAR,2,F$2+1),IF(AND(F236&gt;=1,F236&lt;=6),INDEX(ATLAS_CHAR,(F236-1)*26+$A36-INDEX(WIN_Y,F236)+1,F$2-INDEX(WIN_X,F236)+1),IF(F236=0,IF(AND(MOD(F$2,4)=0,MOD($A36,2)=0),"·",""),""))))</f>
        <v/>
      </c>
      <c r="G36" s="1">
        <f>IF($A36=0,INDEX(CHROME_CHAR,1,G$2+1),IF($A36=39,INDEX(CHROME_CHAR,2,G$2+1),IF(AND(G236&gt;=1,G236&lt;=6),INDEX(ATLAS_CHAR,(G236-1)*26+$A36-INDEX(WIN_Y,G236)+1,G$2-INDEX(WIN_X,G236)+1),IF(G236=0,IF(AND(MOD(G$2,4)=0,MOD($A36,2)=0),"·",""),""))))</f>
        <v/>
      </c>
      <c r="H36" s="1">
        <f>IF($A36=0,INDEX(CHROME_CHAR,1,H$2+1),IF($A36=39,INDEX(CHROME_CHAR,2,H$2+1),IF(AND(H236&gt;=1,H236&lt;=6),INDEX(ATLAS_CHAR,(H236-1)*26+$A36-INDEX(WIN_Y,H236)+1,H$2-INDEX(WIN_X,H236)+1),IF(H236=0,IF(AND(MOD(H$2,4)=0,MOD($A36,2)=0),"·",""),""))))</f>
        <v/>
      </c>
      <c r="I36" s="1">
        <f>IF($A36=0,INDEX(CHROME_CHAR,1,I$2+1),IF($A36=39,INDEX(CHROME_CHAR,2,I$2+1),IF(AND(I236&gt;=1,I236&lt;=6),INDEX(ATLAS_CHAR,(I236-1)*26+$A36-INDEX(WIN_Y,I236)+1,I$2-INDEX(WIN_X,I236)+1),IF(I236=0,IF(AND(MOD(I$2,4)=0,MOD($A36,2)=0),"·",""),""))))</f>
        <v/>
      </c>
      <c r="J36" s="1">
        <f>IF($A36=0,INDEX(CHROME_CHAR,1,J$2+1),IF($A36=39,INDEX(CHROME_CHAR,2,J$2+1),IF(AND(J236&gt;=1,J236&lt;=6),INDEX(ATLAS_CHAR,(J236-1)*26+$A36-INDEX(WIN_Y,J236)+1,J$2-INDEX(WIN_X,J236)+1),IF(J236=0,IF(AND(MOD(J$2,4)=0,MOD($A36,2)=0),"·",""),""))))</f>
        <v/>
      </c>
      <c r="K36" s="1">
        <f>IF($A36=0,INDEX(CHROME_CHAR,1,K$2+1),IF($A36=39,INDEX(CHROME_CHAR,2,K$2+1),IF(AND(K236&gt;=1,K236&lt;=6),INDEX(ATLAS_CHAR,(K236-1)*26+$A36-INDEX(WIN_Y,K236)+1,K$2-INDEX(WIN_X,K236)+1),IF(K236=0,IF(AND(MOD(K$2,4)=0,MOD($A36,2)=0),"·",""),""))))</f>
        <v/>
      </c>
      <c r="L36" s="1">
        <f>IF($A36=0,INDEX(CHROME_CHAR,1,L$2+1),IF($A36=39,INDEX(CHROME_CHAR,2,L$2+1),IF(AND(L236&gt;=1,L236&lt;=6),INDEX(ATLAS_CHAR,(L236-1)*26+$A36-INDEX(WIN_Y,L236)+1,L$2-INDEX(WIN_X,L236)+1),IF(L236=0,IF(AND(MOD(L$2,4)=0,MOD($A36,2)=0),"·",""),""))))</f>
        <v/>
      </c>
      <c r="M36" s="1">
        <f>IF($A36=0,INDEX(CHROME_CHAR,1,M$2+1),IF($A36=39,INDEX(CHROME_CHAR,2,M$2+1),IF(AND(M236&gt;=1,M236&lt;=6),INDEX(ATLAS_CHAR,(M236-1)*26+$A36-INDEX(WIN_Y,M236)+1,M$2-INDEX(WIN_X,M236)+1),IF(M236=0,IF(AND(MOD(M$2,4)=0,MOD($A36,2)=0),"·",""),""))))</f>
        <v/>
      </c>
      <c r="N36" s="1">
        <f>IF($A36=0,INDEX(CHROME_CHAR,1,N$2+1),IF($A36=39,INDEX(CHROME_CHAR,2,N$2+1),IF(AND(N236&gt;=1,N236&lt;=6),INDEX(ATLAS_CHAR,(N236-1)*26+$A36-INDEX(WIN_Y,N236)+1,N$2-INDEX(WIN_X,N236)+1),IF(N236=0,IF(AND(MOD(N$2,4)=0,MOD($A36,2)=0),"·",""),""))))</f>
        <v/>
      </c>
      <c r="O36" s="1">
        <f>IF($A36=0,INDEX(CHROME_CHAR,1,O$2+1),IF($A36=39,INDEX(CHROME_CHAR,2,O$2+1),IF(AND(O236&gt;=1,O236&lt;=6),INDEX(ATLAS_CHAR,(O236-1)*26+$A36-INDEX(WIN_Y,O236)+1,O$2-INDEX(WIN_X,O236)+1),IF(O236=0,IF(AND(MOD(O$2,4)=0,MOD($A36,2)=0),"·",""),""))))</f>
        <v/>
      </c>
      <c r="P36" s="1">
        <f>IF($A36=0,INDEX(CHROME_CHAR,1,P$2+1),IF($A36=39,INDEX(CHROME_CHAR,2,P$2+1),IF(AND(P236&gt;=1,P236&lt;=6),INDEX(ATLAS_CHAR,(P236-1)*26+$A36-INDEX(WIN_Y,P236)+1,P$2-INDEX(WIN_X,P236)+1),IF(P236=0,IF(AND(MOD(P$2,4)=0,MOD($A36,2)=0),"·",""),""))))</f>
        <v/>
      </c>
      <c r="Q36" s="1">
        <f>IF($A36=0,INDEX(CHROME_CHAR,1,Q$2+1),IF($A36=39,INDEX(CHROME_CHAR,2,Q$2+1),IF(AND(Q236&gt;=1,Q236&lt;=6),INDEX(ATLAS_CHAR,(Q236-1)*26+$A36-INDEX(WIN_Y,Q236)+1,Q$2-INDEX(WIN_X,Q236)+1),IF(Q236=0,IF(AND(MOD(Q$2,4)=0,MOD($A36,2)=0),"·",""),""))))</f>
        <v/>
      </c>
      <c r="R36" s="1">
        <f>IF($A36=0,INDEX(CHROME_CHAR,1,R$2+1),IF($A36=39,INDEX(CHROME_CHAR,2,R$2+1),IF(AND(R236&gt;=1,R236&lt;=6),INDEX(ATLAS_CHAR,(R236-1)*26+$A36-INDEX(WIN_Y,R236)+1,R$2-INDEX(WIN_X,R236)+1),IF(R236=0,IF(AND(MOD(R$2,4)=0,MOD($A36,2)=0),"·",""),""))))</f>
        <v/>
      </c>
      <c r="S36" s="1">
        <f>IF($A36=0,INDEX(CHROME_CHAR,1,S$2+1),IF($A36=39,INDEX(CHROME_CHAR,2,S$2+1),IF(AND(S236&gt;=1,S236&lt;=6),INDEX(ATLAS_CHAR,(S236-1)*26+$A36-INDEX(WIN_Y,S236)+1,S$2-INDEX(WIN_X,S236)+1),IF(S236=0,IF(AND(MOD(S$2,4)=0,MOD($A36,2)=0),"·",""),""))))</f>
        <v/>
      </c>
      <c r="T36" s="1">
        <f>IF($A36=0,INDEX(CHROME_CHAR,1,T$2+1),IF($A36=39,INDEX(CHROME_CHAR,2,T$2+1),IF(AND(T236&gt;=1,T236&lt;=6),INDEX(ATLAS_CHAR,(T236-1)*26+$A36-INDEX(WIN_Y,T236)+1,T$2-INDEX(WIN_X,T236)+1),IF(T236=0,IF(AND(MOD(T$2,4)=0,MOD($A36,2)=0),"·",""),""))))</f>
        <v/>
      </c>
      <c r="U36" s="1">
        <f>IF($A36=0,INDEX(CHROME_CHAR,1,U$2+1),IF($A36=39,INDEX(CHROME_CHAR,2,U$2+1),IF(AND(U236&gt;=1,U236&lt;=6),INDEX(ATLAS_CHAR,(U236-1)*26+$A36-INDEX(WIN_Y,U236)+1,U$2-INDEX(WIN_X,U236)+1),IF(U236=0,IF(AND(MOD(U$2,4)=0,MOD($A36,2)=0),"·",""),""))))</f>
        <v/>
      </c>
      <c r="V36" s="1">
        <f>IF($A36=0,INDEX(CHROME_CHAR,1,V$2+1),IF($A36=39,INDEX(CHROME_CHAR,2,V$2+1),IF(AND(V236&gt;=1,V236&lt;=6),INDEX(ATLAS_CHAR,(V236-1)*26+$A36-INDEX(WIN_Y,V236)+1,V$2-INDEX(WIN_X,V236)+1),IF(V236=0,IF(AND(MOD(V$2,4)=0,MOD($A36,2)=0),"·",""),""))))</f>
        <v/>
      </c>
      <c r="W36" s="1">
        <f>IF($A36=0,INDEX(CHROME_CHAR,1,W$2+1),IF($A36=39,INDEX(CHROME_CHAR,2,W$2+1),IF(AND(W236&gt;=1,W236&lt;=6),INDEX(ATLAS_CHAR,(W236-1)*26+$A36-INDEX(WIN_Y,W236)+1,W$2-INDEX(WIN_X,W236)+1),IF(W236=0,IF(AND(MOD(W$2,4)=0,MOD($A36,2)=0),"·",""),""))))</f>
        <v/>
      </c>
      <c r="X36" s="1">
        <f>IF($A36=0,INDEX(CHROME_CHAR,1,X$2+1),IF($A36=39,INDEX(CHROME_CHAR,2,X$2+1),IF(AND(X236&gt;=1,X236&lt;=6),INDEX(ATLAS_CHAR,(X236-1)*26+$A36-INDEX(WIN_Y,X236)+1,X$2-INDEX(WIN_X,X236)+1),IF(X236=0,IF(AND(MOD(X$2,4)=0,MOD($A36,2)=0),"·",""),""))))</f>
        <v/>
      </c>
      <c r="Y36" s="1">
        <f>IF($A36=0,INDEX(CHROME_CHAR,1,Y$2+1),IF($A36=39,INDEX(CHROME_CHAR,2,Y$2+1),IF(AND(Y236&gt;=1,Y236&lt;=6),INDEX(ATLAS_CHAR,(Y236-1)*26+$A36-INDEX(WIN_Y,Y236)+1,Y$2-INDEX(WIN_X,Y236)+1),IF(Y236=0,IF(AND(MOD(Y$2,4)=0,MOD($A36,2)=0),"·",""),""))))</f>
        <v/>
      </c>
      <c r="Z36" s="1">
        <f>IF($A36=0,INDEX(CHROME_CHAR,1,Z$2+1),IF($A36=39,INDEX(CHROME_CHAR,2,Z$2+1),IF(AND(Z236&gt;=1,Z236&lt;=6),INDEX(ATLAS_CHAR,(Z236-1)*26+$A36-INDEX(WIN_Y,Z236)+1,Z$2-INDEX(WIN_X,Z236)+1),IF(Z236=0,IF(AND(MOD(Z$2,4)=0,MOD($A36,2)=0),"·",""),""))))</f>
        <v/>
      </c>
      <c r="AA36" s="1">
        <f>IF($A36=0,INDEX(CHROME_CHAR,1,AA$2+1),IF($A36=39,INDEX(CHROME_CHAR,2,AA$2+1),IF(AND(AA236&gt;=1,AA236&lt;=6),INDEX(ATLAS_CHAR,(AA236-1)*26+$A36-INDEX(WIN_Y,AA236)+1,AA$2-INDEX(WIN_X,AA236)+1),IF(AA236=0,IF(AND(MOD(AA$2,4)=0,MOD($A36,2)=0),"·",""),""))))</f>
        <v/>
      </c>
      <c r="AB36" s="1">
        <f>IF($A36=0,INDEX(CHROME_CHAR,1,AB$2+1),IF($A36=39,INDEX(CHROME_CHAR,2,AB$2+1),IF(AND(AB236&gt;=1,AB236&lt;=6),INDEX(ATLAS_CHAR,(AB236-1)*26+$A36-INDEX(WIN_Y,AB236)+1,AB$2-INDEX(WIN_X,AB236)+1),IF(AB236=0,IF(AND(MOD(AB$2,4)=0,MOD($A36,2)=0),"·",""),""))))</f>
        <v/>
      </c>
      <c r="AC36" s="1">
        <f>IF($A36=0,INDEX(CHROME_CHAR,1,AC$2+1),IF($A36=39,INDEX(CHROME_CHAR,2,AC$2+1),IF(AND(AC236&gt;=1,AC236&lt;=6),INDEX(ATLAS_CHAR,(AC236-1)*26+$A36-INDEX(WIN_Y,AC236)+1,AC$2-INDEX(WIN_X,AC236)+1),IF(AC236=0,IF(AND(MOD(AC$2,4)=0,MOD($A36,2)=0),"·",""),""))))</f>
        <v/>
      </c>
      <c r="AD36" s="1">
        <f>IF($A36=0,INDEX(CHROME_CHAR,1,AD$2+1),IF($A36=39,INDEX(CHROME_CHAR,2,AD$2+1),IF(AND(AD236&gt;=1,AD236&lt;=6),INDEX(ATLAS_CHAR,(AD236-1)*26+$A36-INDEX(WIN_Y,AD236)+1,AD$2-INDEX(WIN_X,AD236)+1),IF(AD236=0,IF(AND(MOD(AD$2,4)=0,MOD($A36,2)=0),"·",""),""))))</f>
        <v/>
      </c>
      <c r="AE36" s="1">
        <f>IF($A36=0,INDEX(CHROME_CHAR,1,AE$2+1),IF($A36=39,INDEX(CHROME_CHAR,2,AE$2+1),IF(AND(AE236&gt;=1,AE236&lt;=6),INDEX(ATLAS_CHAR,(AE236-1)*26+$A36-INDEX(WIN_Y,AE236)+1,AE$2-INDEX(WIN_X,AE236)+1),IF(AE236=0,IF(AND(MOD(AE$2,4)=0,MOD($A36,2)=0),"·",""),""))))</f>
        <v/>
      </c>
      <c r="AF36" s="1">
        <f>IF($A36=0,INDEX(CHROME_CHAR,1,AF$2+1),IF($A36=39,INDEX(CHROME_CHAR,2,AF$2+1),IF(AND(AF236&gt;=1,AF236&lt;=6),INDEX(ATLAS_CHAR,(AF236-1)*26+$A36-INDEX(WIN_Y,AF236)+1,AF$2-INDEX(WIN_X,AF236)+1),IF(AF236=0,IF(AND(MOD(AF$2,4)=0,MOD($A36,2)=0),"·",""),""))))</f>
        <v/>
      </c>
      <c r="AG36" s="1">
        <f>IF($A36=0,INDEX(CHROME_CHAR,1,AG$2+1),IF($A36=39,INDEX(CHROME_CHAR,2,AG$2+1),IF(AND(AG236&gt;=1,AG236&lt;=6),INDEX(ATLAS_CHAR,(AG236-1)*26+$A36-INDEX(WIN_Y,AG236)+1,AG$2-INDEX(WIN_X,AG236)+1),IF(AG236=0,IF(AND(MOD(AG$2,4)=0,MOD($A36,2)=0),"·",""),""))))</f>
        <v/>
      </c>
      <c r="AH36" s="1">
        <f>IF($A36=0,INDEX(CHROME_CHAR,1,AH$2+1),IF($A36=39,INDEX(CHROME_CHAR,2,AH$2+1),IF(AND(AH236&gt;=1,AH236&lt;=6),INDEX(ATLAS_CHAR,(AH236-1)*26+$A36-INDEX(WIN_Y,AH236)+1,AH$2-INDEX(WIN_X,AH236)+1),IF(AH236=0,IF(AND(MOD(AH$2,4)=0,MOD($A36,2)=0),"·",""),""))))</f>
        <v/>
      </c>
      <c r="AI36" s="1">
        <f>IF($A36=0,INDEX(CHROME_CHAR,1,AI$2+1),IF($A36=39,INDEX(CHROME_CHAR,2,AI$2+1),IF(AND(AI236&gt;=1,AI236&lt;=6),INDEX(ATLAS_CHAR,(AI236-1)*26+$A36-INDEX(WIN_Y,AI236)+1,AI$2-INDEX(WIN_X,AI236)+1),IF(AI236=0,IF(AND(MOD(AI$2,4)=0,MOD($A36,2)=0),"·",""),""))))</f>
        <v/>
      </c>
      <c r="AJ36" s="1">
        <f>IF($A36=0,INDEX(CHROME_CHAR,1,AJ$2+1),IF($A36=39,INDEX(CHROME_CHAR,2,AJ$2+1),IF(AND(AJ236&gt;=1,AJ236&lt;=6),INDEX(ATLAS_CHAR,(AJ236-1)*26+$A36-INDEX(WIN_Y,AJ236)+1,AJ$2-INDEX(WIN_X,AJ236)+1),IF(AJ236=0,IF(AND(MOD(AJ$2,4)=0,MOD($A36,2)=0),"·",""),""))))</f>
        <v/>
      </c>
      <c r="AK36" s="1">
        <f>IF($A36=0,INDEX(CHROME_CHAR,1,AK$2+1),IF($A36=39,INDEX(CHROME_CHAR,2,AK$2+1),IF(AND(AK236&gt;=1,AK236&lt;=6),INDEX(ATLAS_CHAR,(AK236-1)*26+$A36-INDEX(WIN_Y,AK236)+1,AK$2-INDEX(WIN_X,AK236)+1),IF(AK236=0,IF(AND(MOD(AK$2,4)=0,MOD($A36,2)=0),"·",""),""))))</f>
        <v/>
      </c>
      <c r="AL36" s="1">
        <f>IF($A36=0,INDEX(CHROME_CHAR,1,AL$2+1),IF($A36=39,INDEX(CHROME_CHAR,2,AL$2+1),IF(AND(AL236&gt;=1,AL236&lt;=6),INDEX(ATLAS_CHAR,(AL236-1)*26+$A36-INDEX(WIN_Y,AL236)+1,AL$2-INDEX(WIN_X,AL236)+1),IF(AL236=0,IF(AND(MOD(AL$2,4)=0,MOD($A36,2)=0),"·",""),""))))</f>
        <v/>
      </c>
      <c r="AM36" s="1">
        <f>IF($A36=0,INDEX(CHROME_CHAR,1,AM$2+1),IF($A36=39,INDEX(CHROME_CHAR,2,AM$2+1),IF(AND(AM236&gt;=1,AM236&lt;=6),INDEX(ATLAS_CHAR,(AM236-1)*26+$A36-INDEX(WIN_Y,AM236)+1,AM$2-INDEX(WIN_X,AM236)+1),IF(AM236=0,IF(AND(MOD(AM$2,4)=0,MOD($A36,2)=0),"·",""),""))))</f>
        <v/>
      </c>
      <c r="AN36" s="1">
        <f>IF($A36=0,INDEX(CHROME_CHAR,1,AN$2+1),IF($A36=39,INDEX(CHROME_CHAR,2,AN$2+1),IF(AND(AN236&gt;=1,AN236&lt;=6),INDEX(ATLAS_CHAR,(AN236-1)*26+$A36-INDEX(WIN_Y,AN236)+1,AN$2-INDEX(WIN_X,AN236)+1),IF(AN236=0,IF(AND(MOD(AN$2,4)=0,MOD($A36,2)=0),"·",""),""))))</f>
        <v/>
      </c>
      <c r="AO36" s="1">
        <f>IF($A36=0,INDEX(CHROME_CHAR,1,AO$2+1),IF($A36=39,INDEX(CHROME_CHAR,2,AO$2+1),IF(AND(AO236&gt;=1,AO236&lt;=6),INDEX(ATLAS_CHAR,(AO236-1)*26+$A36-INDEX(WIN_Y,AO236)+1,AO$2-INDEX(WIN_X,AO236)+1),IF(AO236=0,IF(AND(MOD(AO$2,4)=0,MOD($A36,2)=0),"·",""),""))))</f>
        <v/>
      </c>
      <c r="AP36" s="1">
        <f>IF($A36=0,INDEX(CHROME_CHAR,1,AP$2+1),IF($A36=39,INDEX(CHROME_CHAR,2,AP$2+1),IF(AND(AP236&gt;=1,AP236&lt;=6),INDEX(ATLAS_CHAR,(AP236-1)*26+$A36-INDEX(WIN_Y,AP236)+1,AP$2-INDEX(WIN_X,AP236)+1),IF(AP236=0,IF(AND(MOD(AP$2,4)=0,MOD($A36,2)=0),"·",""),""))))</f>
        <v/>
      </c>
      <c r="AQ36" s="1">
        <f>IF($A36=0,INDEX(CHROME_CHAR,1,AQ$2+1),IF($A36=39,INDEX(CHROME_CHAR,2,AQ$2+1),IF(AND(AQ236&gt;=1,AQ236&lt;=6),INDEX(ATLAS_CHAR,(AQ236-1)*26+$A36-INDEX(WIN_Y,AQ236)+1,AQ$2-INDEX(WIN_X,AQ236)+1),IF(AQ236=0,IF(AND(MOD(AQ$2,4)=0,MOD($A36,2)=0),"·",""),""))))</f>
        <v/>
      </c>
      <c r="AR36" s="1">
        <f>IF($A36=0,INDEX(CHROME_CHAR,1,AR$2+1),IF($A36=39,INDEX(CHROME_CHAR,2,AR$2+1),IF(AND(AR236&gt;=1,AR236&lt;=6),INDEX(ATLAS_CHAR,(AR236-1)*26+$A36-INDEX(WIN_Y,AR236)+1,AR$2-INDEX(WIN_X,AR236)+1),IF(AR236=0,IF(AND(MOD(AR$2,4)=0,MOD($A36,2)=0),"·",""),""))))</f>
        <v/>
      </c>
      <c r="AS36" s="1">
        <f>IF($A36=0,INDEX(CHROME_CHAR,1,AS$2+1),IF($A36=39,INDEX(CHROME_CHAR,2,AS$2+1),IF(AND(AS236&gt;=1,AS236&lt;=6),INDEX(ATLAS_CHAR,(AS236-1)*26+$A36-INDEX(WIN_Y,AS236)+1,AS$2-INDEX(WIN_X,AS236)+1),IF(AS236=0,IF(AND(MOD(AS$2,4)=0,MOD($A36,2)=0),"·",""),""))))</f>
        <v/>
      </c>
      <c r="AT36" s="1">
        <f>IF($A36=0,INDEX(CHROME_CHAR,1,AT$2+1),IF($A36=39,INDEX(CHROME_CHAR,2,AT$2+1),IF(AND(AT236&gt;=1,AT236&lt;=6),INDEX(ATLAS_CHAR,(AT236-1)*26+$A36-INDEX(WIN_Y,AT236)+1,AT$2-INDEX(WIN_X,AT236)+1),IF(AT236=0,IF(AND(MOD(AT$2,4)=0,MOD($A36,2)=0),"·",""),""))))</f>
        <v/>
      </c>
      <c r="AU36" s="1">
        <f>IF($A36=0,INDEX(CHROME_CHAR,1,AU$2+1),IF($A36=39,INDEX(CHROME_CHAR,2,AU$2+1),IF(AND(AU236&gt;=1,AU236&lt;=6),INDEX(ATLAS_CHAR,(AU236-1)*26+$A36-INDEX(WIN_Y,AU236)+1,AU$2-INDEX(WIN_X,AU236)+1),IF(AU236=0,IF(AND(MOD(AU$2,4)=0,MOD($A36,2)=0),"·",""),""))))</f>
        <v/>
      </c>
      <c r="AV36" s="1">
        <f>IF($A36=0,INDEX(CHROME_CHAR,1,AV$2+1),IF($A36=39,INDEX(CHROME_CHAR,2,AV$2+1),IF(AND(AV236&gt;=1,AV236&lt;=6),INDEX(ATLAS_CHAR,(AV236-1)*26+$A36-INDEX(WIN_Y,AV236)+1,AV$2-INDEX(WIN_X,AV236)+1),IF(AV236=0,IF(AND(MOD(AV$2,4)=0,MOD($A36,2)=0),"·",""),""))))</f>
        <v/>
      </c>
      <c r="AW36" s="1">
        <f>IF($A36=0,INDEX(CHROME_CHAR,1,AW$2+1),IF($A36=39,INDEX(CHROME_CHAR,2,AW$2+1),IF(AND(AW236&gt;=1,AW236&lt;=6),INDEX(ATLAS_CHAR,(AW236-1)*26+$A36-INDEX(WIN_Y,AW236)+1,AW$2-INDEX(WIN_X,AW236)+1),IF(AW236=0,IF(AND(MOD(AW$2,4)=0,MOD($A36,2)=0),"·",""),""))))</f>
        <v/>
      </c>
      <c r="AX36" s="1">
        <f>IF($A36=0,INDEX(CHROME_CHAR,1,AX$2+1),IF($A36=39,INDEX(CHROME_CHAR,2,AX$2+1),IF(AND(AX236&gt;=1,AX236&lt;=6),INDEX(ATLAS_CHAR,(AX236-1)*26+$A36-INDEX(WIN_Y,AX236)+1,AX$2-INDEX(WIN_X,AX236)+1),IF(AX236=0,IF(AND(MOD(AX$2,4)=0,MOD($A36,2)=0),"·",""),""))))</f>
        <v/>
      </c>
      <c r="AY36" s="1">
        <f>IF($A36=0,INDEX(CHROME_CHAR,1,AY$2+1),IF($A36=39,INDEX(CHROME_CHAR,2,AY$2+1),IF(AND(AY236&gt;=1,AY236&lt;=6),INDEX(ATLAS_CHAR,(AY236-1)*26+$A36-INDEX(WIN_Y,AY236)+1,AY$2-INDEX(WIN_X,AY236)+1),IF(AY236=0,IF(AND(MOD(AY$2,4)=0,MOD($A36,2)=0),"·",""),""))))</f>
        <v/>
      </c>
      <c r="AZ36" s="1">
        <f>IF($A36=0,INDEX(CHROME_CHAR,1,AZ$2+1),IF($A36=39,INDEX(CHROME_CHAR,2,AZ$2+1),IF(AND(AZ236&gt;=1,AZ236&lt;=6),INDEX(ATLAS_CHAR,(AZ236-1)*26+$A36-INDEX(WIN_Y,AZ236)+1,AZ$2-INDEX(WIN_X,AZ236)+1),IF(AZ236=0,IF(AND(MOD(AZ$2,4)=0,MOD($A36,2)=0),"·",""),""))))</f>
        <v/>
      </c>
      <c r="BA36" s="1">
        <f>IF($A36=0,INDEX(CHROME_CHAR,1,BA$2+1),IF($A36=39,INDEX(CHROME_CHAR,2,BA$2+1),IF(AND(BA236&gt;=1,BA236&lt;=6),INDEX(ATLAS_CHAR,(BA236-1)*26+$A36-INDEX(WIN_Y,BA236)+1,BA$2-INDEX(WIN_X,BA236)+1),IF(BA236=0,IF(AND(MOD(BA$2,4)=0,MOD($A36,2)=0),"·",""),""))))</f>
        <v/>
      </c>
      <c r="BB36" s="1">
        <f>IF($A36=0,INDEX(CHROME_CHAR,1,BB$2+1),IF($A36=39,INDEX(CHROME_CHAR,2,BB$2+1),IF(AND(BB236&gt;=1,BB236&lt;=6),INDEX(ATLAS_CHAR,(BB236-1)*26+$A36-INDEX(WIN_Y,BB236)+1,BB$2-INDEX(WIN_X,BB236)+1),IF(BB236=0,IF(AND(MOD(BB$2,4)=0,MOD($A36,2)=0),"·",""),""))))</f>
        <v/>
      </c>
      <c r="BC36" s="1">
        <f>IF($A36=0,INDEX(CHROME_CHAR,1,BC$2+1),IF($A36=39,INDEX(CHROME_CHAR,2,BC$2+1),IF(AND(BC236&gt;=1,BC236&lt;=6),INDEX(ATLAS_CHAR,(BC236-1)*26+$A36-INDEX(WIN_Y,BC236)+1,BC$2-INDEX(WIN_X,BC236)+1),IF(BC236=0,IF(AND(MOD(BC$2,4)=0,MOD($A36,2)=0),"·",""),""))))</f>
        <v/>
      </c>
      <c r="BD36" s="1">
        <f>IF($A36=0,INDEX(CHROME_CHAR,1,BD$2+1),IF($A36=39,INDEX(CHROME_CHAR,2,BD$2+1),IF(AND(BD236&gt;=1,BD236&lt;=6),INDEX(ATLAS_CHAR,(BD236-1)*26+$A36-INDEX(WIN_Y,BD236)+1,BD$2-INDEX(WIN_X,BD236)+1),IF(BD236=0,IF(AND(MOD(BD$2,4)=0,MOD($A36,2)=0),"·",""),""))))</f>
        <v/>
      </c>
      <c r="BE36" s="1">
        <f>IF($A36=0,INDEX(CHROME_CHAR,1,BE$2+1),IF($A36=39,INDEX(CHROME_CHAR,2,BE$2+1),IF(AND(BE236&gt;=1,BE236&lt;=6),INDEX(ATLAS_CHAR,(BE236-1)*26+$A36-INDEX(WIN_Y,BE236)+1,BE$2-INDEX(WIN_X,BE236)+1),IF(BE236=0,IF(AND(MOD(BE$2,4)=0,MOD($A36,2)=0),"·",""),""))))</f>
        <v/>
      </c>
      <c r="BF36" s="1">
        <f>IF($A36=0,INDEX(CHROME_CHAR,1,BF$2+1),IF($A36=39,INDEX(CHROME_CHAR,2,BF$2+1),IF(AND(BF236&gt;=1,BF236&lt;=6),INDEX(ATLAS_CHAR,(BF236-1)*26+$A36-INDEX(WIN_Y,BF236)+1,BF$2-INDEX(WIN_X,BF236)+1),IF(BF236=0,IF(AND(MOD(BF$2,4)=0,MOD($A36,2)=0),"·",""),""))))</f>
        <v/>
      </c>
      <c r="BG36" s="1">
        <f>IF($A36=0,INDEX(CHROME_CHAR,1,BG$2+1),IF($A36=39,INDEX(CHROME_CHAR,2,BG$2+1),IF(AND(BG236&gt;=1,BG236&lt;=6),INDEX(ATLAS_CHAR,(BG236-1)*26+$A36-INDEX(WIN_Y,BG236)+1,BG$2-INDEX(WIN_X,BG236)+1),IF(BG236=0,IF(AND(MOD(BG$2,4)=0,MOD($A36,2)=0),"·",""),""))))</f>
        <v/>
      </c>
      <c r="BH36" s="1">
        <f>IF($A36=0,INDEX(CHROME_CHAR,1,BH$2+1),IF($A36=39,INDEX(CHROME_CHAR,2,BH$2+1),IF(AND(BH236&gt;=1,BH236&lt;=6),INDEX(ATLAS_CHAR,(BH236-1)*26+$A36-INDEX(WIN_Y,BH236)+1,BH$2-INDEX(WIN_X,BH236)+1),IF(BH236=0,IF(AND(MOD(BH$2,4)=0,MOD($A36,2)=0),"·",""),""))))</f>
        <v/>
      </c>
      <c r="BI36" s="1">
        <f>IF($A36=0,INDEX(CHROME_CHAR,1,BI$2+1),IF($A36=39,INDEX(CHROME_CHAR,2,BI$2+1),IF(AND(BI236&gt;=1,BI236&lt;=6),INDEX(ATLAS_CHAR,(BI236-1)*26+$A36-INDEX(WIN_Y,BI236)+1,BI$2-INDEX(WIN_X,BI236)+1),IF(BI236=0,IF(AND(MOD(BI$2,4)=0,MOD($A36,2)=0),"·",""),""))))</f>
        <v/>
      </c>
      <c r="BJ36" s="1">
        <f>IF($A36=0,INDEX(CHROME_CHAR,1,BJ$2+1),IF($A36=39,INDEX(CHROME_CHAR,2,BJ$2+1),IF(AND(BJ236&gt;=1,BJ236&lt;=6),INDEX(ATLAS_CHAR,(BJ236-1)*26+$A36-INDEX(WIN_Y,BJ236)+1,BJ$2-INDEX(WIN_X,BJ236)+1),IF(BJ236=0,IF(AND(MOD(BJ$2,4)=0,MOD($A36,2)=0),"·",""),""))))</f>
        <v/>
      </c>
      <c r="BK36" s="1">
        <f>IF($A36=0,INDEX(CHROME_CHAR,1,BK$2+1),IF($A36=39,INDEX(CHROME_CHAR,2,BK$2+1),IF(AND(BK236&gt;=1,BK236&lt;=6),INDEX(ATLAS_CHAR,(BK236-1)*26+$A36-INDEX(WIN_Y,BK236)+1,BK$2-INDEX(WIN_X,BK236)+1),IF(BK236=0,IF(AND(MOD(BK$2,4)=0,MOD($A36,2)=0),"·",""),""))))</f>
        <v/>
      </c>
      <c r="BL36" s="1">
        <f>IF($A36=0,INDEX(CHROME_CHAR,1,BL$2+1),IF($A36=39,INDEX(CHROME_CHAR,2,BL$2+1),IF(AND(BL236&gt;=1,BL236&lt;=6),INDEX(ATLAS_CHAR,(BL236-1)*26+$A36-INDEX(WIN_Y,BL236)+1,BL$2-INDEX(WIN_X,BL236)+1),IF(BL236=0,IF(AND(MOD(BL$2,4)=0,MOD($A36,2)=0),"·",""),""))))</f>
        <v/>
      </c>
      <c r="BM36" s="1">
        <f>IF($A36=0,INDEX(CHROME_CHAR,1,BM$2+1),IF($A36=39,INDEX(CHROME_CHAR,2,BM$2+1),IF(AND(BM236&gt;=1,BM236&lt;=6),INDEX(ATLAS_CHAR,(BM236-1)*26+$A36-INDEX(WIN_Y,BM236)+1,BM$2-INDEX(WIN_X,BM236)+1),IF(BM236=0,IF(AND(MOD(BM$2,4)=0,MOD($A36,2)=0),"·",""),""))))</f>
        <v/>
      </c>
      <c r="BN36" s="1">
        <f>IF($A36=0,INDEX(CHROME_CHAR,1,BN$2+1),IF($A36=39,INDEX(CHROME_CHAR,2,BN$2+1),IF(AND(BN236&gt;=1,BN236&lt;=6),INDEX(ATLAS_CHAR,(BN236-1)*26+$A36-INDEX(WIN_Y,BN236)+1,BN$2-INDEX(WIN_X,BN236)+1),IF(BN236=0,IF(AND(MOD(BN$2,4)=0,MOD($A36,2)=0),"·",""),""))))</f>
        <v/>
      </c>
      <c r="BO36" s="1">
        <f>IF($A36=0,INDEX(CHROME_CHAR,1,BO$2+1),IF($A36=39,INDEX(CHROME_CHAR,2,BO$2+1),IF(AND(BO236&gt;=1,BO236&lt;=6),INDEX(ATLAS_CHAR,(BO236-1)*26+$A36-INDEX(WIN_Y,BO236)+1,BO$2-INDEX(WIN_X,BO236)+1),IF(BO236=0,IF(AND(MOD(BO$2,4)=0,MOD($A36,2)=0),"·",""),""))))</f>
        <v/>
      </c>
      <c r="BP36" s="1">
        <f>IF($A36=0,INDEX(CHROME_CHAR,1,BP$2+1),IF($A36=39,INDEX(CHROME_CHAR,2,BP$2+1),IF(AND(BP236&gt;=1,BP236&lt;=6),INDEX(ATLAS_CHAR,(BP236-1)*26+$A36-INDEX(WIN_Y,BP236)+1,BP$2-INDEX(WIN_X,BP236)+1),IF(BP236=0,IF(AND(MOD(BP$2,4)=0,MOD($A36,2)=0),"·",""),""))))</f>
        <v/>
      </c>
      <c r="BQ36" s="1">
        <f>IF($A36=0,INDEX(CHROME_CHAR,1,BQ$2+1),IF($A36=39,INDEX(CHROME_CHAR,2,BQ$2+1),IF(AND(BQ236&gt;=1,BQ236&lt;=6),INDEX(ATLAS_CHAR,(BQ236-1)*26+$A36-INDEX(WIN_Y,BQ236)+1,BQ$2-INDEX(WIN_X,BQ236)+1),IF(BQ236=0,IF(AND(MOD(BQ$2,4)=0,MOD($A36,2)=0),"·",""),""))))</f>
        <v/>
      </c>
      <c r="BR36" s="1">
        <f>IF($A36=0,INDEX(CHROME_CHAR,1,BR$2+1),IF($A36=39,INDEX(CHROME_CHAR,2,BR$2+1),IF(AND(BR236&gt;=1,BR236&lt;=6),INDEX(ATLAS_CHAR,(BR236-1)*26+$A36-INDEX(WIN_Y,BR236)+1,BR$2-INDEX(WIN_X,BR236)+1),IF(BR236=0,IF(AND(MOD(BR$2,4)=0,MOD($A36,2)=0),"·",""),""))))</f>
        <v/>
      </c>
      <c r="BS36" s="1">
        <f>IF($A36=0,INDEX(CHROME_CHAR,1,BS$2+1),IF($A36=39,INDEX(CHROME_CHAR,2,BS$2+1),IF(AND(BS236&gt;=1,BS236&lt;=6),INDEX(ATLAS_CHAR,(BS236-1)*26+$A36-INDEX(WIN_Y,BS236)+1,BS$2-INDEX(WIN_X,BS236)+1),IF(BS236=0,IF(AND(MOD(BS$2,4)=0,MOD($A36,2)=0),"·",""),""))))</f>
        <v/>
      </c>
      <c r="BT36" s="1">
        <f>IF($A36=0,INDEX(CHROME_CHAR,1,BT$2+1),IF($A36=39,INDEX(CHROME_CHAR,2,BT$2+1),IF(AND(BT236&gt;=1,BT236&lt;=6),INDEX(ATLAS_CHAR,(BT236-1)*26+$A36-INDEX(WIN_Y,BT236)+1,BT$2-INDEX(WIN_X,BT236)+1),IF(BT236=0,IF(AND(MOD(BT$2,4)=0,MOD($A36,2)=0),"·",""),""))))</f>
        <v/>
      </c>
      <c r="BU36" s="1">
        <f>IF($A36=0,INDEX(CHROME_CHAR,1,BU$2+1),IF($A36=39,INDEX(CHROME_CHAR,2,BU$2+1),IF(AND(BU236&gt;=1,BU236&lt;=6),INDEX(ATLAS_CHAR,(BU236-1)*26+$A36-INDEX(WIN_Y,BU236)+1,BU$2-INDEX(WIN_X,BU236)+1),IF(BU236=0,IF(AND(MOD(BU$2,4)=0,MOD($A36,2)=0),"·",""),""))))</f>
        <v/>
      </c>
      <c r="BV36" s="1">
        <f>IF($A36=0,INDEX(CHROME_CHAR,1,BV$2+1),IF($A36=39,INDEX(CHROME_CHAR,2,BV$2+1),IF(AND(BV236&gt;=1,BV236&lt;=6),INDEX(ATLAS_CHAR,(BV236-1)*26+$A36-INDEX(WIN_Y,BV236)+1,BV$2-INDEX(WIN_X,BV236)+1),IF(BV236=0,IF(AND(MOD(BV$2,4)=0,MOD($A36,2)=0),"·",""),""))))</f>
        <v/>
      </c>
      <c r="BW36" s="1">
        <f>IF($A36=0,INDEX(CHROME_CHAR,1,BW$2+1),IF($A36=39,INDEX(CHROME_CHAR,2,BW$2+1),IF(AND(BW236&gt;=1,BW236&lt;=6),INDEX(ATLAS_CHAR,(BW236-1)*26+$A36-INDEX(WIN_Y,BW236)+1,BW$2-INDEX(WIN_X,BW236)+1),IF(BW236=0,IF(AND(MOD(BW$2,4)=0,MOD($A36,2)=0),"·",""),""))))</f>
        <v/>
      </c>
      <c r="BX36" s="1">
        <f>IF($A36=0,INDEX(CHROME_CHAR,1,BX$2+1),IF($A36=39,INDEX(CHROME_CHAR,2,BX$2+1),IF(AND(BX236&gt;=1,BX236&lt;=6),INDEX(ATLAS_CHAR,(BX236-1)*26+$A36-INDEX(WIN_Y,BX236)+1,BX$2-INDEX(WIN_X,BX236)+1),IF(BX236=0,IF(AND(MOD(BX$2,4)=0,MOD($A36,2)=0),"·",""),""))))</f>
        <v/>
      </c>
      <c r="BY36" s="1">
        <f>IF($A36=0,INDEX(CHROME_CHAR,1,BY$2+1),IF($A36=39,INDEX(CHROME_CHAR,2,BY$2+1),IF(AND(BY236&gt;=1,BY236&lt;=6),INDEX(ATLAS_CHAR,(BY236-1)*26+$A36-INDEX(WIN_Y,BY236)+1,BY$2-INDEX(WIN_X,BY236)+1),IF(BY236=0,IF(AND(MOD(BY$2,4)=0,MOD($A36,2)=0),"·",""),""))))</f>
        <v/>
      </c>
      <c r="BZ36" s="1">
        <f>IF($A36=0,INDEX(CHROME_CHAR,1,BZ$2+1),IF($A36=39,INDEX(CHROME_CHAR,2,BZ$2+1),IF(AND(BZ236&gt;=1,BZ236&lt;=6),INDEX(ATLAS_CHAR,(BZ236-1)*26+$A36-INDEX(WIN_Y,BZ236)+1,BZ$2-INDEX(WIN_X,BZ236)+1),IF(BZ236=0,IF(AND(MOD(BZ$2,4)=0,MOD($A36,2)=0),"·",""),""))))</f>
        <v/>
      </c>
      <c r="CA36" s="1">
        <f>IF($A36=0,INDEX(CHROME_CHAR,1,CA$2+1),IF($A36=39,INDEX(CHROME_CHAR,2,CA$2+1),IF(AND(CA236&gt;=1,CA236&lt;=6),INDEX(ATLAS_CHAR,(CA236-1)*26+$A36-INDEX(WIN_Y,CA236)+1,CA$2-INDEX(WIN_X,CA236)+1),IF(CA236=0,IF(AND(MOD(CA$2,4)=0,MOD($A36,2)=0),"·",""),""))))</f>
        <v/>
      </c>
      <c r="CB36" s="1">
        <f>IF($A36=0,INDEX(CHROME_CHAR,1,CB$2+1),IF($A36=39,INDEX(CHROME_CHAR,2,CB$2+1),IF(AND(CB236&gt;=1,CB236&lt;=6),INDEX(ATLAS_CHAR,(CB236-1)*26+$A36-INDEX(WIN_Y,CB236)+1,CB$2-INDEX(WIN_X,CB236)+1),IF(CB236=0,IF(AND(MOD(CB$2,4)=0,MOD($A36,2)=0),"·",""),""))))</f>
        <v/>
      </c>
      <c r="CC36" s="1">
        <f>IF($A36=0,INDEX(CHROME_CHAR,1,CC$2+1),IF($A36=39,INDEX(CHROME_CHAR,2,CC$2+1),IF(AND(CC236&gt;=1,CC236&lt;=6),INDEX(ATLAS_CHAR,(CC236-1)*26+$A36-INDEX(WIN_Y,CC236)+1,CC$2-INDEX(WIN_X,CC236)+1),IF(CC236=0,IF(AND(MOD(CC$2,4)=0,MOD($A36,2)=0),"·",""),""))))</f>
        <v/>
      </c>
      <c r="CD36" s="1">
        <f>IF($A36=0,INDEX(CHROME_CHAR,1,CD$2+1),IF($A36=39,INDEX(CHROME_CHAR,2,CD$2+1),IF(AND(CD236&gt;=1,CD236&lt;=6),INDEX(ATLAS_CHAR,(CD236-1)*26+$A36-INDEX(WIN_Y,CD236)+1,CD$2-INDEX(WIN_X,CD236)+1),IF(CD236=0,IF(AND(MOD(CD$2,4)=0,MOD($A36,2)=0),"·",""),""))))</f>
        <v/>
      </c>
      <c r="CE36" s="1">
        <f>IF($A36=0,INDEX(CHROME_CHAR,1,CE$2+1),IF($A36=39,INDEX(CHROME_CHAR,2,CE$2+1),IF(AND(CE236&gt;=1,CE236&lt;=6),INDEX(ATLAS_CHAR,(CE236-1)*26+$A36-INDEX(WIN_Y,CE236)+1,CE$2-INDEX(WIN_X,CE236)+1),IF(CE236=0,IF(AND(MOD(CE$2,4)=0,MOD($A36,2)=0),"·",""),""))))</f>
        <v/>
      </c>
      <c r="CF36" s="1">
        <f>IF($A36=0,INDEX(CHROME_CHAR,1,CF$2+1),IF($A36=39,INDEX(CHROME_CHAR,2,CF$2+1),IF(AND(CF236&gt;=1,CF236&lt;=6),INDEX(ATLAS_CHAR,(CF236-1)*26+$A36-INDEX(WIN_Y,CF236)+1,CF$2-INDEX(WIN_X,CF236)+1),IF(CF236=0,IF(AND(MOD(CF$2,4)=0,MOD($A36,2)=0),"·",""),""))))</f>
        <v/>
      </c>
      <c r="CG36" s="1">
        <f>IF($A36=0,INDEX(CHROME_CHAR,1,CG$2+1),IF($A36=39,INDEX(CHROME_CHAR,2,CG$2+1),IF(AND(CG236&gt;=1,CG236&lt;=6),INDEX(ATLAS_CHAR,(CG236-1)*26+$A36-INDEX(WIN_Y,CG236)+1,CG$2-INDEX(WIN_X,CG236)+1),IF(CG236=0,IF(AND(MOD(CG$2,4)=0,MOD($A36,2)=0),"·",""),""))))</f>
        <v/>
      </c>
      <c r="CH36" s="1">
        <f>IF($A36=0,INDEX(CHROME_CHAR,1,CH$2+1),IF($A36=39,INDEX(CHROME_CHAR,2,CH$2+1),IF(AND(CH236&gt;=1,CH236&lt;=6),INDEX(ATLAS_CHAR,(CH236-1)*26+$A36-INDEX(WIN_Y,CH236)+1,CH$2-INDEX(WIN_X,CH236)+1),IF(CH236=0,IF(AND(MOD(CH$2,4)=0,MOD($A36,2)=0),"·",""),""))))</f>
        <v/>
      </c>
      <c r="CI36" s="1">
        <f>IF($A36=0,INDEX(CHROME_CHAR,1,CI$2+1),IF($A36=39,INDEX(CHROME_CHAR,2,CI$2+1),IF(AND(CI236&gt;=1,CI236&lt;=6),INDEX(ATLAS_CHAR,(CI236-1)*26+$A36-INDEX(WIN_Y,CI236)+1,CI$2-INDEX(WIN_X,CI236)+1),IF(CI236=0,IF(AND(MOD(CI$2,4)=0,MOD($A36,2)=0),"·",""),""))))</f>
        <v/>
      </c>
      <c r="CJ36" s="1">
        <f>IF($A36=0,INDEX(CHROME_CHAR,1,CJ$2+1),IF($A36=39,INDEX(CHROME_CHAR,2,CJ$2+1),IF(AND(CJ236&gt;=1,CJ236&lt;=6),INDEX(ATLAS_CHAR,(CJ236-1)*26+$A36-INDEX(WIN_Y,CJ236)+1,CJ$2-INDEX(WIN_X,CJ236)+1),IF(CJ236=0,IF(AND(MOD(CJ$2,4)=0,MOD($A36,2)=0),"·",""),""))))</f>
        <v/>
      </c>
      <c r="CK36" s="1">
        <f>IF($A36=0,INDEX(CHROME_CHAR,1,CK$2+1),IF($A36=39,INDEX(CHROME_CHAR,2,CK$2+1),IF(AND(CK236&gt;=1,CK236&lt;=6),INDEX(ATLAS_CHAR,(CK236-1)*26+$A36-INDEX(WIN_Y,CK236)+1,CK$2-INDEX(WIN_X,CK236)+1),IF(CK236=0,IF(AND(MOD(CK$2,4)=0,MOD($A36,2)=0),"·",""),""))))</f>
        <v/>
      </c>
      <c r="CL36" s="1">
        <f>IF($A36=0,INDEX(CHROME_CHAR,1,CL$2+1),IF($A36=39,INDEX(CHROME_CHAR,2,CL$2+1),IF(AND(CL236&gt;=1,CL236&lt;=6),INDEX(ATLAS_CHAR,(CL236-1)*26+$A36-INDEX(WIN_Y,CL236)+1,CL$2-INDEX(WIN_X,CL236)+1),IF(CL236=0,IF(AND(MOD(CL$2,4)=0,MOD($A36,2)=0),"·",""),""))))</f>
        <v/>
      </c>
      <c r="CM36" s="1">
        <f>IF($A36=0,INDEX(CHROME_CHAR,1,CM$2+1),IF($A36=39,INDEX(CHROME_CHAR,2,CM$2+1),IF(AND(CM236&gt;=1,CM236&lt;=6),INDEX(ATLAS_CHAR,(CM236-1)*26+$A36-INDEX(WIN_Y,CM236)+1,CM$2-INDEX(WIN_X,CM236)+1),IF(CM236=0,IF(AND(MOD(CM$2,4)=0,MOD($A36,2)=0),"·",""),""))))</f>
        <v/>
      </c>
      <c r="CN36" s="1">
        <f>IF($A36=0,INDEX(CHROME_CHAR,1,CN$2+1),IF($A36=39,INDEX(CHROME_CHAR,2,CN$2+1),IF(AND(CN236&gt;=1,CN236&lt;=6),INDEX(ATLAS_CHAR,(CN236-1)*26+$A36-INDEX(WIN_Y,CN236)+1,CN$2-INDEX(WIN_X,CN236)+1),IF(CN236=0,IF(AND(MOD(CN$2,4)=0,MOD($A36,2)=0),"·",""),""))))</f>
        <v/>
      </c>
      <c r="CO36" s="1">
        <f>IF($A36=0,INDEX(CHROME_CHAR,1,CO$2+1),IF($A36=39,INDEX(CHROME_CHAR,2,CO$2+1),IF(AND(CO236&gt;=1,CO236&lt;=6),INDEX(ATLAS_CHAR,(CO236-1)*26+$A36-INDEX(WIN_Y,CO236)+1,CO$2-INDEX(WIN_X,CO236)+1),IF(CO236=0,IF(AND(MOD(CO$2,4)=0,MOD($A36,2)=0),"·",""),""))))</f>
        <v/>
      </c>
      <c r="CP36" s="1">
        <f>IF($A36=0,INDEX(CHROME_CHAR,1,CP$2+1),IF($A36=39,INDEX(CHROME_CHAR,2,CP$2+1),IF(AND(CP236&gt;=1,CP236&lt;=6),INDEX(ATLAS_CHAR,(CP236-1)*26+$A36-INDEX(WIN_Y,CP236)+1,CP$2-INDEX(WIN_X,CP236)+1),IF(CP236=0,IF(AND(MOD(CP$2,4)=0,MOD($A36,2)=0),"·",""),""))))</f>
        <v/>
      </c>
      <c r="CQ36" s="1">
        <f>IF($A36=0,INDEX(CHROME_CHAR,1,CQ$2+1),IF($A36=39,INDEX(CHROME_CHAR,2,CQ$2+1),IF(AND(CQ236&gt;=1,CQ236&lt;=6),INDEX(ATLAS_CHAR,(CQ236-1)*26+$A36-INDEX(WIN_Y,CQ236)+1,CQ$2-INDEX(WIN_X,CQ236)+1),IF(CQ236=0,IF(AND(MOD(CQ$2,4)=0,MOD($A36,2)=0),"·",""),""))))</f>
        <v/>
      </c>
      <c r="CR36" s="1">
        <f>IF($A36=0,INDEX(CHROME_CHAR,1,CR$2+1),IF($A36=39,INDEX(CHROME_CHAR,2,CR$2+1),IF(AND(CR236&gt;=1,CR236&lt;=6),INDEX(ATLAS_CHAR,(CR236-1)*26+$A36-INDEX(WIN_Y,CR236)+1,CR$2-INDEX(WIN_X,CR236)+1),IF(CR236=0,IF(AND(MOD(CR$2,4)=0,MOD($A36,2)=0),"·",""),""))))</f>
        <v/>
      </c>
      <c r="CS36" s="1">
        <f>IF($A36=0,INDEX(CHROME_CHAR,1,CS$2+1),IF($A36=39,INDEX(CHROME_CHAR,2,CS$2+1),IF(AND(CS236&gt;=1,CS236&lt;=6),INDEX(ATLAS_CHAR,(CS236-1)*26+$A36-INDEX(WIN_Y,CS236)+1,CS$2-INDEX(WIN_X,CS236)+1),IF(CS236=0,IF(AND(MOD(CS$2,4)=0,MOD($A36,2)=0),"·",""),""))))</f>
        <v/>
      </c>
      <c r="CT36" s="1">
        <f>IF($A36=0,INDEX(CHROME_CHAR,1,CT$2+1),IF($A36=39,INDEX(CHROME_CHAR,2,CT$2+1),IF(AND(CT236&gt;=1,CT236&lt;=6),INDEX(ATLAS_CHAR,(CT236-1)*26+$A36-INDEX(WIN_Y,CT236)+1,CT$2-INDEX(WIN_X,CT236)+1),IF(CT236=0,IF(AND(MOD(CT$2,4)=0,MOD($A36,2)=0),"·",""),""))))</f>
        <v/>
      </c>
      <c r="CU36" s="1">
        <f>IF($A36=0,INDEX(CHROME_CHAR,1,CU$2+1),IF($A36=39,INDEX(CHROME_CHAR,2,CU$2+1),IF(AND(CU236&gt;=1,CU236&lt;=6),INDEX(ATLAS_CHAR,(CU236-1)*26+$A36-INDEX(WIN_Y,CU236)+1,CU$2-INDEX(WIN_X,CU236)+1),IF(CU236=0,IF(AND(MOD(CU$2,4)=0,MOD($A36,2)=0),"·",""),""))))</f>
        <v/>
      </c>
      <c r="CV36" s="1">
        <f>IF($A36=0,INDEX(CHROME_CHAR,1,CV$2+1),IF($A36=39,INDEX(CHROME_CHAR,2,CV$2+1),IF(AND(CV236&gt;=1,CV236&lt;=6),INDEX(ATLAS_CHAR,(CV236-1)*26+$A36-INDEX(WIN_Y,CV236)+1,CV$2-INDEX(WIN_X,CV236)+1),IF(CV236=0,IF(AND(MOD(CV$2,4)=0,MOD($A36,2)=0),"·",""),""))))</f>
        <v/>
      </c>
      <c r="CW36" s="1">
        <f>IF($A36=0,INDEX(CHROME_CHAR,1,CW$2+1),IF($A36=39,INDEX(CHROME_CHAR,2,CW$2+1),IF(AND(CW236&gt;=1,CW236&lt;=6),INDEX(ATLAS_CHAR,(CW236-1)*26+$A36-INDEX(WIN_Y,CW236)+1,CW$2-INDEX(WIN_X,CW236)+1),IF(CW236=0,IF(AND(MOD(CW$2,4)=0,MOD($A36,2)=0),"·",""),""))))</f>
        <v/>
      </c>
      <c r="CX36" s="1">
        <f>IF($A36=0,INDEX(CHROME_CHAR,1,CX$2+1),IF($A36=39,INDEX(CHROME_CHAR,2,CX$2+1),IF(AND(CX236&gt;=1,CX236&lt;=6),INDEX(ATLAS_CHAR,(CX236-1)*26+$A36-INDEX(WIN_Y,CX236)+1,CX$2-INDEX(WIN_X,CX236)+1),IF(CX236=0,IF(AND(MOD(CX$2,4)=0,MOD($A36,2)=0),"·",""),""))))</f>
        <v/>
      </c>
      <c r="CY36" s="1">
        <f>IF($A36=0,INDEX(CHROME_CHAR,1,CY$2+1),IF($A36=39,INDEX(CHROME_CHAR,2,CY$2+1),IF(AND(CY236&gt;=1,CY236&lt;=6),INDEX(ATLAS_CHAR,(CY236-1)*26+$A36-INDEX(WIN_Y,CY236)+1,CY$2-INDEX(WIN_X,CY236)+1),IF(CY236=0,IF(AND(MOD(CY$2,4)=0,MOD($A36,2)=0),"·",""),""))))</f>
        <v/>
      </c>
      <c r="CZ36" s="1">
        <f>IF($A36=0,INDEX(CHROME_CHAR,1,CZ$2+1),IF($A36=39,INDEX(CHROME_CHAR,2,CZ$2+1),IF(AND(CZ236&gt;=1,CZ236&lt;=6),INDEX(ATLAS_CHAR,(CZ236-1)*26+$A36-INDEX(WIN_Y,CZ236)+1,CZ$2-INDEX(WIN_X,CZ236)+1),IF(CZ236=0,IF(AND(MOD(CZ$2,4)=0,MOD($A36,2)=0),"·",""),""))))</f>
        <v/>
      </c>
      <c r="DA36" s="1">
        <f>IF($A36=0,INDEX(CHROME_CHAR,1,DA$2+1),IF($A36=39,INDEX(CHROME_CHAR,2,DA$2+1),IF(AND(DA236&gt;=1,DA236&lt;=6),INDEX(ATLAS_CHAR,(DA236-1)*26+$A36-INDEX(WIN_Y,DA236)+1,DA$2-INDEX(WIN_X,DA236)+1),IF(DA236=0,IF(AND(MOD(DA$2,4)=0,MOD($A36,2)=0),"·",""),""))))</f>
        <v/>
      </c>
      <c r="DB36" s="1">
        <f>IF($A36=0,INDEX(CHROME_CHAR,1,DB$2+1),IF($A36=39,INDEX(CHROME_CHAR,2,DB$2+1),IF(AND(DB236&gt;=1,DB236&lt;=6),INDEX(ATLAS_CHAR,(DB236-1)*26+$A36-INDEX(WIN_Y,DB236)+1,DB$2-INDEX(WIN_X,DB236)+1),IF(DB236=0,IF(AND(MOD(DB$2,4)=0,MOD($A36,2)=0),"·",""),""))))</f>
        <v/>
      </c>
      <c r="DC36" s="1">
        <f>IF($A36=0,INDEX(CHROME_CHAR,1,DC$2+1),IF($A36=39,INDEX(CHROME_CHAR,2,DC$2+1),IF(AND(DC236&gt;=1,DC236&lt;=6),INDEX(ATLAS_CHAR,(DC236-1)*26+$A36-INDEX(WIN_Y,DC236)+1,DC$2-INDEX(WIN_X,DC236)+1),IF(DC236=0,IF(AND(MOD(DC$2,4)=0,MOD($A36,2)=0),"·",""),""))))</f>
        <v/>
      </c>
      <c r="DD36" s="1">
        <f>IF($A36=0,INDEX(CHROME_CHAR,1,DD$2+1),IF($A36=39,INDEX(CHROME_CHAR,2,DD$2+1),IF(AND(DD236&gt;=1,DD236&lt;=6),INDEX(ATLAS_CHAR,(DD236-1)*26+$A36-INDEX(WIN_Y,DD236)+1,DD$2-INDEX(WIN_X,DD236)+1),IF(DD236=0,IF(AND(MOD(DD$2,4)=0,MOD($A36,2)=0),"·",""),""))))</f>
        <v/>
      </c>
      <c r="DE36" s="1">
        <f>IF($A36=0,INDEX(CHROME_CHAR,1,DE$2+1),IF($A36=39,INDEX(CHROME_CHAR,2,DE$2+1),IF(AND(DE236&gt;=1,DE236&lt;=6),INDEX(ATLAS_CHAR,(DE236-1)*26+$A36-INDEX(WIN_Y,DE236)+1,DE$2-INDEX(WIN_X,DE236)+1),IF(DE236=0,IF(AND(MOD(DE$2,4)=0,MOD($A36,2)=0),"·",""),""))))</f>
        <v/>
      </c>
      <c r="DF36" s="1">
        <f>IF($A36=0,INDEX(CHROME_CHAR,1,DF$2+1),IF($A36=39,INDEX(CHROME_CHAR,2,DF$2+1),IF(AND(DF236&gt;=1,DF236&lt;=6),INDEX(ATLAS_CHAR,(DF236-1)*26+$A36-INDEX(WIN_Y,DF236)+1,DF$2-INDEX(WIN_X,DF236)+1),IF(DF236=0,IF(AND(MOD(DF$2,4)=0,MOD($A36,2)=0),"·",""),""))))</f>
        <v/>
      </c>
      <c r="DG36" s="1">
        <f>IF($A36=0,INDEX(CHROME_CHAR,1,DG$2+1),IF($A36=39,INDEX(CHROME_CHAR,2,DG$2+1),IF(AND(DG236&gt;=1,DG236&lt;=6),INDEX(ATLAS_CHAR,(DG236-1)*26+$A36-INDEX(WIN_Y,DG236)+1,DG$2-INDEX(WIN_X,DG236)+1),IF(DG236=0,IF(AND(MOD(DG$2,4)=0,MOD($A36,2)=0),"·",""),""))))</f>
        <v/>
      </c>
      <c r="DH36" s="1">
        <f>IF($A36=0,INDEX(CHROME_CHAR,1,DH$2+1),IF($A36=39,INDEX(CHROME_CHAR,2,DH$2+1),IF(AND(DH236&gt;=1,DH236&lt;=6),INDEX(ATLAS_CHAR,(DH236-1)*26+$A36-INDEX(WIN_Y,DH236)+1,DH$2-INDEX(WIN_X,DH236)+1),IF(DH236=0,IF(AND(MOD(DH$2,4)=0,MOD($A36,2)=0),"·",""),""))))</f>
        <v/>
      </c>
      <c r="DI36" s="1">
        <f>IF($A36=0,INDEX(CHROME_CHAR,1,DI$2+1),IF($A36=39,INDEX(CHROME_CHAR,2,DI$2+1),IF(AND(DI236&gt;=1,DI236&lt;=6),INDEX(ATLAS_CHAR,(DI236-1)*26+$A36-INDEX(WIN_Y,DI236)+1,DI$2-INDEX(WIN_X,DI236)+1),IF(DI236=0,IF(AND(MOD(DI$2,4)=0,MOD($A36,2)=0),"·",""),""))))</f>
        <v/>
      </c>
      <c r="DJ36" s="1">
        <f>IF($A36=0,INDEX(CHROME_CHAR,1,DJ$2+1),IF($A36=39,INDEX(CHROME_CHAR,2,DJ$2+1),IF(AND(DJ236&gt;=1,DJ236&lt;=6),INDEX(ATLAS_CHAR,(DJ236-1)*26+$A36-INDEX(WIN_Y,DJ236)+1,DJ$2-INDEX(WIN_X,DJ236)+1),IF(DJ236=0,IF(AND(MOD(DJ$2,4)=0,MOD($A36,2)=0),"·",""),""))))</f>
        <v/>
      </c>
      <c r="DK36" s="1">
        <f>IF($A36=0,INDEX(CHROME_CHAR,1,DK$2+1),IF($A36=39,INDEX(CHROME_CHAR,2,DK$2+1),IF(AND(DK236&gt;=1,DK236&lt;=6),INDEX(ATLAS_CHAR,(DK236-1)*26+$A36-INDEX(WIN_Y,DK236)+1,DK$2-INDEX(WIN_X,DK236)+1),IF(DK236=0,IF(AND(MOD(DK$2,4)=0,MOD($A36,2)=0),"·",""),""))))</f>
        <v/>
      </c>
      <c r="DL36" s="1">
        <f>IF($A36=0,INDEX(CHROME_CHAR,1,DL$2+1),IF($A36=39,INDEX(CHROME_CHAR,2,DL$2+1),IF(AND(DL236&gt;=1,DL236&lt;=6),INDEX(ATLAS_CHAR,(DL236-1)*26+$A36-INDEX(WIN_Y,DL236)+1,DL$2-INDEX(WIN_X,DL236)+1),IF(DL236=0,IF(AND(MOD(DL$2,4)=0,MOD($A36,2)=0),"·",""),""))))</f>
        <v/>
      </c>
      <c r="DM36" s="1">
        <f>IF($A36=0,INDEX(CHROME_CHAR,1,DM$2+1),IF($A36=39,INDEX(CHROME_CHAR,2,DM$2+1),IF(AND(DM236&gt;=1,DM236&lt;=6),INDEX(ATLAS_CHAR,(DM236-1)*26+$A36-INDEX(WIN_Y,DM236)+1,DM$2-INDEX(WIN_X,DM236)+1),IF(DM236=0,IF(AND(MOD(DM$2,4)=0,MOD($A36,2)=0),"·",""),""))))</f>
        <v/>
      </c>
      <c r="DN36" s="1">
        <f>IF($A36=0,INDEX(CHROME_CHAR,1,DN$2+1),IF($A36=39,INDEX(CHROME_CHAR,2,DN$2+1),IF(AND(DN236&gt;=1,DN236&lt;=6),INDEX(ATLAS_CHAR,(DN236-1)*26+$A36-INDEX(WIN_Y,DN236)+1,DN$2-INDEX(WIN_X,DN236)+1),IF(DN236=0,IF(AND(MOD(DN$2,4)=0,MOD($A36,2)=0),"·",""),""))))</f>
        <v/>
      </c>
      <c r="DO36" s="1">
        <f>IF($A36=0,INDEX(CHROME_CHAR,1,DO$2+1),IF($A36=39,INDEX(CHROME_CHAR,2,DO$2+1),IF(AND(DO236&gt;=1,DO236&lt;=6),INDEX(ATLAS_CHAR,(DO236-1)*26+$A36-INDEX(WIN_Y,DO236)+1,DO$2-INDEX(WIN_X,DO236)+1),IF(DO236=0,IF(AND(MOD(DO$2,4)=0,MOD($A36,2)=0),"·",""),""))))</f>
        <v/>
      </c>
    </row>
    <row r="37" ht="12.75" customHeight="1">
      <c r="A37" t="n">
        <v>34</v>
      </c>
      <c r="B37" s="1">
        <f>IF($A37=0,INDEX(CHROME_CHAR,1,B$2+1),IF($A37=39,INDEX(CHROME_CHAR,2,B$2+1),IF(AND(B237&gt;=1,B237&lt;=6),INDEX(ATLAS_CHAR,(B237-1)*26+$A37-INDEX(WIN_Y,B237)+1,B$2-INDEX(WIN_X,B237)+1),IF(B237=0,IF(AND(MOD(B$2,4)=0,MOD($A37,2)=0),"·",""),""))))</f>
        <v/>
      </c>
      <c r="C37" s="1">
        <f>IF($A37=0,INDEX(CHROME_CHAR,1,C$2+1),IF($A37=39,INDEX(CHROME_CHAR,2,C$2+1),IF(AND(C237&gt;=1,C237&lt;=6),INDEX(ATLAS_CHAR,(C237-1)*26+$A37-INDEX(WIN_Y,C237)+1,C$2-INDEX(WIN_X,C237)+1),IF(C237=0,IF(AND(MOD(C$2,4)=0,MOD($A37,2)=0),"·",""),""))))</f>
        <v/>
      </c>
      <c r="D37" s="1">
        <f>IF($A37=0,INDEX(CHROME_CHAR,1,D$2+1),IF($A37=39,INDEX(CHROME_CHAR,2,D$2+1),IF(AND(D237&gt;=1,D237&lt;=6),INDEX(ATLAS_CHAR,(D237-1)*26+$A37-INDEX(WIN_Y,D237)+1,D$2-INDEX(WIN_X,D237)+1),IF(D237=0,IF(AND(MOD(D$2,4)=0,MOD($A37,2)=0),"·",""),""))))</f>
        <v/>
      </c>
      <c r="E37" s="1">
        <f>IF($A37=0,INDEX(CHROME_CHAR,1,E$2+1),IF($A37=39,INDEX(CHROME_CHAR,2,E$2+1),IF(AND(E237&gt;=1,E237&lt;=6),INDEX(ATLAS_CHAR,(E237-1)*26+$A37-INDEX(WIN_Y,E237)+1,E$2-INDEX(WIN_X,E237)+1),IF(E237=0,IF(AND(MOD(E$2,4)=0,MOD($A37,2)=0),"·",""),""))))</f>
        <v/>
      </c>
      <c r="F37" s="1">
        <f>IF($A37=0,INDEX(CHROME_CHAR,1,F$2+1),IF($A37=39,INDEX(CHROME_CHAR,2,F$2+1),IF(AND(F237&gt;=1,F237&lt;=6),INDEX(ATLAS_CHAR,(F237-1)*26+$A37-INDEX(WIN_Y,F237)+1,F$2-INDEX(WIN_X,F237)+1),IF(F237=0,IF(AND(MOD(F$2,4)=0,MOD($A37,2)=0),"·",""),""))))</f>
        <v/>
      </c>
      <c r="G37" s="1">
        <f>IF($A37=0,INDEX(CHROME_CHAR,1,G$2+1),IF($A37=39,INDEX(CHROME_CHAR,2,G$2+1),IF(AND(G237&gt;=1,G237&lt;=6),INDEX(ATLAS_CHAR,(G237-1)*26+$A37-INDEX(WIN_Y,G237)+1,G$2-INDEX(WIN_X,G237)+1),IF(G237=0,IF(AND(MOD(G$2,4)=0,MOD($A37,2)=0),"·",""),""))))</f>
        <v/>
      </c>
      <c r="H37" s="1">
        <f>IF($A37=0,INDEX(CHROME_CHAR,1,H$2+1),IF($A37=39,INDEX(CHROME_CHAR,2,H$2+1),IF(AND(H237&gt;=1,H237&lt;=6),INDEX(ATLAS_CHAR,(H237-1)*26+$A37-INDEX(WIN_Y,H237)+1,H$2-INDEX(WIN_X,H237)+1),IF(H237=0,IF(AND(MOD(H$2,4)=0,MOD($A37,2)=0),"·",""),""))))</f>
        <v/>
      </c>
      <c r="I37" s="1">
        <f>IF($A37=0,INDEX(CHROME_CHAR,1,I$2+1),IF($A37=39,INDEX(CHROME_CHAR,2,I$2+1),IF(AND(I237&gt;=1,I237&lt;=6),INDEX(ATLAS_CHAR,(I237-1)*26+$A37-INDEX(WIN_Y,I237)+1,I$2-INDEX(WIN_X,I237)+1),IF(I237=0,IF(AND(MOD(I$2,4)=0,MOD($A37,2)=0),"·",""),""))))</f>
        <v/>
      </c>
      <c r="J37" s="1">
        <f>IF($A37=0,INDEX(CHROME_CHAR,1,J$2+1),IF($A37=39,INDEX(CHROME_CHAR,2,J$2+1),IF(AND(J237&gt;=1,J237&lt;=6),INDEX(ATLAS_CHAR,(J237-1)*26+$A37-INDEX(WIN_Y,J237)+1,J$2-INDEX(WIN_X,J237)+1),IF(J237=0,IF(AND(MOD(J$2,4)=0,MOD($A37,2)=0),"·",""),""))))</f>
        <v/>
      </c>
      <c r="K37" s="1">
        <f>IF($A37=0,INDEX(CHROME_CHAR,1,K$2+1),IF($A37=39,INDEX(CHROME_CHAR,2,K$2+1),IF(AND(K237&gt;=1,K237&lt;=6),INDEX(ATLAS_CHAR,(K237-1)*26+$A37-INDEX(WIN_Y,K237)+1,K$2-INDEX(WIN_X,K237)+1),IF(K237=0,IF(AND(MOD(K$2,4)=0,MOD($A37,2)=0),"·",""),""))))</f>
        <v/>
      </c>
      <c r="L37" s="1">
        <f>IF($A37=0,INDEX(CHROME_CHAR,1,L$2+1),IF($A37=39,INDEX(CHROME_CHAR,2,L$2+1),IF(AND(L237&gt;=1,L237&lt;=6),INDEX(ATLAS_CHAR,(L237-1)*26+$A37-INDEX(WIN_Y,L237)+1,L$2-INDEX(WIN_X,L237)+1),IF(L237=0,IF(AND(MOD(L$2,4)=0,MOD($A37,2)=0),"·",""),""))))</f>
        <v/>
      </c>
      <c r="M37" s="1">
        <f>IF($A37=0,INDEX(CHROME_CHAR,1,M$2+1),IF($A37=39,INDEX(CHROME_CHAR,2,M$2+1),IF(AND(M237&gt;=1,M237&lt;=6),INDEX(ATLAS_CHAR,(M237-1)*26+$A37-INDEX(WIN_Y,M237)+1,M$2-INDEX(WIN_X,M237)+1),IF(M237=0,IF(AND(MOD(M$2,4)=0,MOD($A37,2)=0),"·",""),""))))</f>
        <v/>
      </c>
      <c r="N37" s="1">
        <f>IF($A37=0,INDEX(CHROME_CHAR,1,N$2+1),IF($A37=39,INDEX(CHROME_CHAR,2,N$2+1),IF(AND(N237&gt;=1,N237&lt;=6),INDEX(ATLAS_CHAR,(N237-1)*26+$A37-INDEX(WIN_Y,N237)+1,N$2-INDEX(WIN_X,N237)+1),IF(N237=0,IF(AND(MOD(N$2,4)=0,MOD($A37,2)=0),"·",""),""))))</f>
        <v/>
      </c>
      <c r="O37" s="1">
        <f>IF($A37=0,INDEX(CHROME_CHAR,1,O$2+1),IF($A37=39,INDEX(CHROME_CHAR,2,O$2+1),IF(AND(O237&gt;=1,O237&lt;=6),INDEX(ATLAS_CHAR,(O237-1)*26+$A37-INDEX(WIN_Y,O237)+1,O$2-INDEX(WIN_X,O237)+1),IF(O237=0,IF(AND(MOD(O$2,4)=0,MOD($A37,2)=0),"·",""),""))))</f>
        <v/>
      </c>
      <c r="P37" s="1">
        <f>IF($A37=0,INDEX(CHROME_CHAR,1,P$2+1),IF($A37=39,INDEX(CHROME_CHAR,2,P$2+1),IF(AND(P237&gt;=1,P237&lt;=6),INDEX(ATLAS_CHAR,(P237-1)*26+$A37-INDEX(WIN_Y,P237)+1,P$2-INDEX(WIN_X,P237)+1),IF(P237=0,IF(AND(MOD(P$2,4)=0,MOD($A37,2)=0),"·",""),""))))</f>
        <v/>
      </c>
      <c r="Q37" s="1">
        <f>IF($A37=0,INDEX(CHROME_CHAR,1,Q$2+1),IF($A37=39,INDEX(CHROME_CHAR,2,Q$2+1),IF(AND(Q237&gt;=1,Q237&lt;=6),INDEX(ATLAS_CHAR,(Q237-1)*26+$A37-INDEX(WIN_Y,Q237)+1,Q$2-INDEX(WIN_X,Q237)+1),IF(Q237=0,IF(AND(MOD(Q$2,4)=0,MOD($A37,2)=0),"·",""),""))))</f>
        <v/>
      </c>
      <c r="R37" s="1">
        <f>IF($A37=0,INDEX(CHROME_CHAR,1,R$2+1),IF($A37=39,INDEX(CHROME_CHAR,2,R$2+1),IF(AND(R237&gt;=1,R237&lt;=6),INDEX(ATLAS_CHAR,(R237-1)*26+$A37-INDEX(WIN_Y,R237)+1,R$2-INDEX(WIN_X,R237)+1),IF(R237=0,IF(AND(MOD(R$2,4)=0,MOD($A37,2)=0),"·",""),""))))</f>
        <v/>
      </c>
      <c r="S37" s="1">
        <f>IF($A37=0,INDEX(CHROME_CHAR,1,S$2+1),IF($A37=39,INDEX(CHROME_CHAR,2,S$2+1),IF(AND(S237&gt;=1,S237&lt;=6),INDEX(ATLAS_CHAR,(S237-1)*26+$A37-INDEX(WIN_Y,S237)+1,S$2-INDEX(WIN_X,S237)+1),IF(S237=0,IF(AND(MOD(S$2,4)=0,MOD($A37,2)=0),"·",""),""))))</f>
        <v/>
      </c>
      <c r="T37" s="1">
        <f>IF($A37=0,INDEX(CHROME_CHAR,1,T$2+1),IF($A37=39,INDEX(CHROME_CHAR,2,T$2+1),IF(AND(T237&gt;=1,T237&lt;=6),INDEX(ATLAS_CHAR,(T237-1)*26+$A37-INDEX(WIN_Y,T237)+1,T$2-INDEX(WIN_X,T237)+1),IF(T237=0,IF(AND(MOD(T$2,4)=0,MOD($A37,2)=0),"·",""),""))))</f>
        <v/>
      </c>
      <c r="U37" s="1">
        <f>IF($A37=0,INDEX(CHROME_CHAR,1,U$2+1),IF($A37=39,INDEX(CHROME_CHAR,2,U$2+1),IF(AND(U237&gt;=1,U237&lt;=6),INDEX(ATLAS_CHAR,(U237-1)*26+$A37-INDEX(WIN_Y,U237)+1,U$2-INDEX(WIN_X,U237)+1),IF(U237=0,IF(AND(MOD(U$2,4)=0,MOD($A37,2)=0),"·",""),""))))</f>
        <v/>
      </c>
      <c r="V37" s="1">
        <f>IF($A37=0,INDEX(CHROME_CHAR,1,V$2+1),IF($A37=39,INDEX(CHROME_CHAR,2,V$2+1),IF(AND(V237&gt;=1,V237&lt;=6),INDEX(ATLAS_CHAR,(V237-1)*26+$A37-INDEX(WIN_Y,V237)+1,V$2-INDEX(WIN_X,V237)+1),IF(V237=0,IF(AND(MOD(V$2,4)=0,MOD($A37,2)=0),"·",""),""))))</f>
        <v/>
      </c>
      <c r="W37" s="1">
        <f>IF($A37=0,INDEX(CHROME_CHAR,1,W$2+1),IF($A37=39,INDEX(CHROME_CHAR,2,W$2+1),IF(AND(W237&gt;=1,W237&lt;=6),INDEX(ATLAS_CHAR,(W237-1)*26+$A37-INDEX(WIN_Y,W237)+1,W$2-INDEX(WIN_X,W237)+1),IF(W237=0,IF(AND(MOD(W$2,4)=0,MOD($A37,2)=0),"·",""),""))))</f>
        <v/>
      </c>
      <c r="X37" s="1">
        <f>IF($A37=0,INDEX(CHROME_CHAR,1,X$2+1),IF($A37=39,INDEX(CHROME_CHAR,2,X$2+1),IF(AND(X237&gt;=1,X237&lt;=6),INDEX(ATLAS_CHAR,(X237-1)*26+$A37-INDEX(WIN_Y,X237)+1,X$2-INDEX(WIN_X,X237)+1),IF(X237=0,IF(AND(MOD(X$2,4)=0,MOD($A37,2)=0),"·",""),""))))</f>
        <v/>
      </c>
      <c r="Y37" s="1">
        <f>IF($A37=0,INDEX(CHROME_CHAR,1,Y$2+1),IF($A37=39,INDEX(CHROME_CHAR,2,Y$2+1),IF(AND(Y237&gt;=1,Y237&lt;=6),INDEX(ATLAS_CHAR,(Y237-1)*26+$A37-INDEX(WIN_Y,Y237)+1,Y$2-INDEX(WIN_X,Y237)+1),IF(Y237=0,IF(AND(MOD(Y$2,4)=0,MOD($A37,2)=0),"·",""),""))))</f>
        <v/>
      </c>
      <c r="Z37" s="1">
        <f>IF($A37=0,INDEX(CHROME_CHAR,1,Z$2+1),IF($A37=39,INDEX(CHROME_CHAR,2,Z$2+1),IF(AND(Z237&gt;=1,Z237&lt;=6),INDEX(ATLAS_CHAR,(Z237-1)*26+$A37-INDEX(WIN_Y,Z237)+1,Z$2-INDEX(WIN_X,Z237)+1),IF(Z237=0,IF(AND(MOD(Z$2,4)=0,MOD($A37,2)=0),"·",""),""))))</f>
        <v/>
      </c>
      <c r="AA37" s="1">
        <f>IF($A37=0,INDEX(CHROME_CHAR,1,AA$2+1),IF($A37=39,INDEX(CHROME_CHAR,2,AA$2+1),IF(AND(AA237&gt;=1,AA237&lt;=6),INDEX(ATLAS_CHAR,(AA237-1)*26+$A37-INDEX(WIN_Y,AA237)+1,AA$2-INDEX(WIN_X,AA237)+1),IF(AA237=0,IF(AND(MOD(AA$2,4)=0,MOD($A37,2)=0),"·",""),""))))</f>
        <v/>
      </c>
      <c r="AB37" s="1">
        <f>IF($A37=0,INDEX(CHROME_CHAR,1,AB$2+1),IF($A37=39,INDEX(CHROME_CHAR,2,AB$2+1),IF(AND(AB237&gt;=1,AB237&lt;=6),INDEX(ATLAS_CHAR,(AB237-1)*26+$A37-INDEX(WIN_Y,AB237)+1,AB$2-INDEX(WIN_X,AB237)+1),IF(AB237=0,IF(AND(MOD(AB$2,4)=0,MOD($A37,2)=0),"·",""),""))))</f>
        <v/>
      </c>
      <c r="AC37" s="1">
        <f>IF($A37=0,INDEX(CHROME_CHAR,1,AC$2+1),IF($A37=39,INDEX(CHROME_CHAR,2,AC$2+1),IF(AND(AC237&gt;=1,AC237&lt;=6),INDEX(ATLAS_CHAR,(AC237-1)*26+$A37-INDEX(WIN_Y,AC237)+1,AC$2-INDEX(WIN_X,AC237)+1),IF(AC237=0,IF(AND(MOD(AC$2,4)=0,MOD($A37,2)=0),"·",""),""))))</f>
        <v/>
      </c>
      <c r="AD37" s="1">
        <f>IF($A37=0,INDEX(CHROME_CHAR,1,AD$2+1),IF($A37=39,INDEX(CHROME_CHAR,2,AD$2+1),IF(AND(AD237&gt;=1,AD237&lt;=6),INDEX(ATLAS_CHAR,(AD237-1)*26+$A37-INDEX(WIN_Y,AD237)+1,AD$2-INDEX(WIN_X,AD237)+1),IF(AD237=0,IF(AND(MOD(AD$2,4)=0,MOD($A37,2)=0),"·",""),""))))</f>
        <v/>
      </c>
      <c r="AE37" s="1">
        <f>IF($A37=0,INDEX(CHROME_CHAR,1,AE$2+1),IF($A37=39,INDEX(CHROME_CHAR,2,AE$2+1),IF(AND(AE237&gt;=1,AE237&lt;=6),INDEX(ATLAS_CHAR,(AE237-1)*26+$A37-INDEX(WIN_Y,AE237)+1,AE$2-INDEX(WIN_X,AE237)+1),IF(AE237=0,IF(AND(MOD(AE$2,4)=0,MOD($A37,2)=0),"·",""),""))))</f>
        <v/>
      </c>
      <c r="AF37" s="1">
        <f>IF($A37=0,INDEX(CHROME_CHAR,1,AF$2+1),IF($A37=39,INDEX(CHROME_CHAR,2,AF$2+1),IF(AND(AF237&gt;=1,AF237&lt;=6),INDEX(ATLAS_CHAR,(AF237-1)*26+$A37-INDEX(WIN_Y,AF237)+1,AF$2-INDEX(WIN_X,AF237)+1),IF(AF237=0,IF(AND(MOD(AF$2,4)=0,MOD($A37,2)=0),"·",""),""))))</f>
        <v/>
      </c>
      <c r="AG37" s="1">
        <f>IF($A37=0,INDEX(CHROME_CHAR,1,AG$2+1),IF($A37=39,INDEX(CHROME_CHAR,2,AG$2+1),IF(AND(AG237&gt;=1,AG237&lt;=6),INDEX(ATLAS_CHAR,(AG237-1)*26+$A37-INDEX(WIN_Y,AG237)+1,AG$2-INDEX(WIN_X,AG237)+1),IF(AG237=0,IF(AND(MOD(AG$2,4)=0,MOD($A37,2)=0),"·",""),""))))</f>
        <v/>
      </c>
      <c r="AH37" s="1">
        <f>IF($A37=0,INDEX(CHROME_CHAR,1,AH$2+1),IF($A37=39,INDEX(CHROME_CHAR,2,AH$2+1),IF(AND(AH237&gt;=1,AH237&lt;=6),INDEX(ATLAS_CHAR,(AH237-1)*26+$A37-INDEX(WIN_Y,AH237)+1,AH$2-INDEX(WIN_X,AH237)+1),IF(AH237=0,IF(AND(MOD(AH$2,4)=0,MOD($A37,2)=0),"·",""),""))))</f>
        <v/>
      </c>
      <c r="AI37" s="1">
        <f>IF($A37=0,INDEX(CHROME_CHAR,1,AI$2+1),IF($A37=39,INDEX(CHROME_CHAR,2,AI$2+1),IF(AND(AI237&gt;=1,AI237&lt;=6),INDEX(ATLAS_CHAR,(AI237-1)*26+$A37-INDEX(WIN_Y,AI237)+1,AI$2-INDEX(WIN_X,AI237)+1),IF(AI237=0,IF(AND(MOD(AI$2,4)=0,MOD($A37,2)=0),"·",""),""))))</f>
        <v/>
      </c>
      <c r="AJ37" s="1">
        <f>IF($A37=0,INDEX(CHROME_CHAR,1,AJ$2+1),IF($A37=39,INDEX(CHROME_CHAR,2,AJ$2+1),IF(AND(AJ237&gt;=1,AJ237&lt;=6),INDEX(ATLAS_CHAR,(AJ237-1)*26+$A37-INDEX(WIN_Y,AJ237)+1,AJ$2-INDEX(WIN_X,AJ237)+1),IF(AJ237=0,IF(AND(MOD(AJ$2,4)=0,MOD($A37,2)=0),"·",""),""))))</f>
        <v/>
      </c>
      <c r="AK37" s="1">
        <f>IF($A37=0,INDEX(CHROME_CHAR,1,AK$2+1),IF($A37=39,INDEX(CHROME_CHAR,2,AK$2+1),IF(AND(AK237&gt;=1,AK237&lt;=6),INDEX(ATLAS_CHAR,(AK237-1)*26+$A37-INDEX(WIN_Y,AK237)+1,AK$2-INDEX(WIN_X,AK237)+1),IF(AK237=0,IF(AND(MOD(AK$2,4)=0,MOD($A37,2)=0),"·",""),""))))</f>
        <v/>
      </c>
      <c r="AL37" s="1">
        <f>IF($A37=0,INDEX(CHROME_CHAR,1,AL$2+1),IF($A37=39,INDEX(CHROME_CHAR,2,AL$2+1),IF(AND(AL237&gt;=1,AL237&lt;=6),INDEX(ATLAS_CHAR,(AL237-1)*26+$A37-INDEX(WIN_Y,AL237)+1,AL$2-INDEX(WIN_X,AL237)+1),IF(AL237=0,IF(AND(MOD(AL$2,4)=0,MOD($A37,2)=0),"·",""),""))))</f>
        <v/>
      </c>
      <c r="AM37" s="1">
        <f>IF($A37=0,INDEX(CHROME_CHAR,1,AM$2+1),IF($A37=39,INDEX(CHROME_CHAR,2,AM$2+1),IF(AND(AM237&gt;=1,AM237&lt;=6),INDEX(ATLAS_CHAR,(AM237-1)*26+$A37-INDEX(WIN_Y,AM237)+1,AM$2-INDEX(WIN_X,AM237)+1),IF(AM237=0,IF(AND(MOD(AM$2,4)=0,MOD($A37,2)=0),"·",""),""))))</f>
        <v/>
      </c>
      <c r="AN37" s="1">
        <f>IF($A37=0,INDEX(CHROME_CHAR,1,AN$2+1),IF($A37=39,INDEX(CHROME_CHAR,2,AN$2+1),IF(AND(AN237&gt;=1,AN237&lt;=6),INDEX(ATLAS_CHAR,(AN237-1)*26+$A37-INDEX(WIN_Y,AN237)+1,AN$2-INDEX(WIN_X,AN237)+1),IF(AN237=0,IF(AND(MOD(AN$2,4)=0,MOD($A37,2)=0),"·",""),""))))</f>
        <v/>
      </c>
      <c r="AO37" s="1">
        <f>IF($A37=0,INDEX(CHROME_CHAR,1,AO$2+1),IF($A37=39,INDEX(CHROME_CHAR,2,AO$2+1),IF(AND(AO237&gt;=1,AO237&lt;=6),INDEX(ATLAS_CHAR,(AO237-1)*26+$A37-INDEX(WIN_Y,AO237)+1,AO$2-INDEX(WIN_X,AO237)+1),IF(AO237=0,IF(AND(MOD(AO$2,4)=0,MOD($A37,2)=0),"·",""),""))))</f>
        <v/>
      </c>
      <c r="AP37" s="1">
        <f>IF($A37=0,INDEX(CHROME_CHAR,1,AP$2+1),IF($A37=39,INDEX(CHROME_CHAR,2,AP$2+1),IF(AND(AP237&gt;=1,AP237&lt;=6),INDEX(ATLAS_CHAR,(AP237-1)*26+$A37-INDEX(WIN_Y,AP237)+1,AP$2-INDEX(WIN_X,AP237)+1),IF(AP237=0,IF(AND(MOD(AP$2,4)=0,MOD($A37,2)=0),"·",""),""))))</f>
        <v/>
      </c>
      <c r="AQ37" s="1">
        <f>IF($A37=0,INDEX(CHROME_CHAR,1,AQ$2+1),IF($A37=39,INDEX(CHROME_CHAR,2,AQ$2+1),IF(AND(AQ237&gt;=1,AQ237&lt;=6),INDEX(ATLAS_CHAR,(AQ237-1)*26+$A37-INDEX(WIN_Y,AQ237)+1,AQ$2-INDEX(WIN_X,AQ237)+1),IF(AQ237=0,IF(AND(MOD(AQ$2,4)=0,MOD($A37,2)=0),"·",""),""))))</f>
        <v/>
      </c>
      <c r="AR37" s="1">
        <f>IF($A37=0,INDEX(CHROME_CHAR,1,AR$2+1),IF($A37=39,INDEX(CHROME_CHAR,2,AR$2+1),IF(AND(AR237&gt;=1,AR237&lt;=6),INDEX(ATLAS_CHAR,(AR237-1)*26+$A37-INDEX(WIN_Y,AR237)+1,AR$2-INDEX(WIN_X,AR237)+1),IF(AR237=0,IF(AND(MOD(AR$2,4)=0,MOD($A37,2)=0),"·",""),""))))</f>
        <v/>
      </c>
      <c r="AS37" s="1">
        <f>IF($A37=0,INDEX(CHROME_CHAR,1,AS$2+1),IF($A37=39,INDEX(CHROME_CHAR,2,AS$2+1),IF(AND(AS237&gt;=1,AS237&lt;=6),INDEX(ATLAS_CHAR,(AS237-1)*26+$A37-INDEX(WIN_Y,AS237)+1,AS$2-INDEX(WIN_X,AS237)+1),IF(AS237=0,IF(AND(MOD(AS$2,4)=0,MOD($A37,2)=0),"·",""),""))))</f>
        <v/>
      </c>
      <c r="AT37" s="1">
        <f>IF($A37=0,INDEX(CHROME_CHAR,1,AT$2+1),IF($A37=39,INDEX(CHROME_CHAR,2,AT$2+1),IF(AND(AT237&gt;=1,AT237&lt;=6),INDEX(ATLAS_CHAR,(AT237-1)*26+$A37-INDEX(WIN_Y,AT237)+1,AT$2-INDEX(WIN_X,AT237)+1),IF(AT237=0,IF(AND(MOD(AT$2,4)=0,MOD($A37,2)=0),"·",""),""))))</f>
        <v/>
      </c>
      <c r="AU37" s="1">
        <f>IF($A37=0,INDEX(CHROME_CHAR,1,AU$2+1),IF($A37=39,INDEX(CHROME_CHAR,2,AU$2+1),IF(AND(AU237&gt;=1,AU237&lt;=6),INDEX(ATLAS_CHAR,(AU237-1)*26+$A37-INDEX(WIN_Y,AU237)+1,AU$2-INDEX(WIN_X,AU237)+1),IF(AU237=0,IF(AND(MOD(AU$2,4)=0,MOD($A37,2)=0),"·",""),""))))</f>
        <v/>
      </c>
      <c r="AV37" s="1">
        <f>IF($A37=0,INDEX(CHROME_CHAR,1,AV$2+1),IF($A37=39,INDEX(CHROME_CHAR,2,AV$2+1),IF(AND(AV237&gt;=1,AV237&lt;=6),INDEX(ATLAS_CHAR,(AV237-1)*26+$A37-INDEX(WIN_Y,AV237)+1,AV$2-INDEX(WIN_X,AV237)+1),IF(AV237=0,IF(AND(MOD(AV$2,4)=0,MOD($A37,2)=0),"·",""),""))))</f>
        <v/>
      </c>
      <c r="AW37" s="1">
        <f>IF($A37=0,INDEX(CHROME_CHAR,1,AW$2+1),IF($A37=39,INDEX(CHROME_CHAR,2,AW$2+1),IF(AND(AW237&gt;=1,AW237&lt;=6),INDEX(ATLAS_CHAR,(AW237-1)*26+$A37-INDEX(WIN_Y,AW237)+1,AW$2-INDEX(WIN_X,AW237)+1),IF(AW237=0,IF(AND(MOD(AW$2,4)=0,MOD($A37,2)=0),"·",""),""))))</f>
        <v/>
      </c>
      <c r="AX37" s="1">
        <f>IF($A37=0,INDEX(CHROME_CHAR,1,AX$2+1),IF($A37=39,INDEX(CHROME_CHAR,2,AX$2+1),IF(AND(AX237&gt;=1,AX237&lt;=6),INDEX(ATLAS_CHAR,(AX237-1)*26+$A37-INDEX(WIN_Y,AX237)+1,AX$2-INDEX(WIN_X,AX237)+1),IF(AX237=0,IF(AND(MOD(AX$2,4)=0,MOD($A37,2)=0),"·",""),""))))</f>
        <v/>
      </c>
      <c r="AY37" s="1">
        <f>IF($A37=0,INDEX(CHROME_CHAR,1,AY$2+1),IF($A37=39,INDEX(CHROME_CHAR,2,AY$2+1),IF(AND(AY237&gt;=1,AY237&lt;=6),INDEX(ATLAS_CHAR,(AY237-1)*26+$A37-INDEX(WIN_Y,AY237)+1,AY$2-INDEX(WIN_X,AY237)+1),IF(AY237=0,IF(AND(MOD(AY$2,4)=0,MOD($A37,2)=0),"·",""),""))))</f>
        <v/>
      </c>
      <c r="AZ37" s="1">
        <f>IF($A37=0,INDEX(CHROME_CHAR,1,AZ$2+1),IF($A37=39,INDEX(CHROME_CHAR,2,AZ$2+1),IF(AND(AZ237&gt;=1,AZ237&lt;=6),INDEX(ATLAS_CHAR,(AZ237-1)*26+$A37-INDEX(WIN_Y,AZ237)+1,AZ$2-INDEX(WIN_X,AZ237)+1),IF(AZ237=0,IF(AND(MOD(AZ$2,4)=0,MOD($A37,2)=0),"·",""),""))))</f>
        <v/>
      </c>
      <c r="BA37" s="1">
        <f>IF($A37=0,INDEX(CHROME_CHAR,1,BA$2+1),IF($A37=39,INDEX(CHROME_CHAR,2,BA$2+1),IF(AND(BA237&gt;=1,BA237&lt;=6),INDEX(ATLAS_CHAR,(BA237-1)*26+$A37-INDEX(WIN_Y,BA237)+1,BA$2-INDEX(WIN_X,BA237)+1),IF(BA237=0,IF(AND(MOD(BA$2,4)=0,MOD($A37,2)=0),"·",""),""))))</f>
        <v/>
      </c>
      <c r="BB37" s="1">
        <f>IF($A37=0,INDEX(CHROME_CHAR,1,BB$2+1),IF($A37=39,INDEX(CHROME_CHAR,2,BB$2+1),IF(AND(BB237&gt;=1,BB237&lt;=6),INDEX(ATLAS_CHAR,(BB237-1)*26+$A37-INDEX(WIN_Y,BB237)+1,BB$2-INDEX(WIN_X,BB237)+1),IF(BB237=0,IF(AND(MOD(BB$2,4)=0,MOD($A37,2)=0),"·",""),""))))</f>
        <v/>
      </c>
      <c r="BC37" s="1">
        <f>IF($A37=0,INDEX(CHROME_CHAR,1,BC$2+1),IF($A37=39,INDEX(CHROME_CHAR,2,BC$2+1),IF(AND(BC237&gt;=1,BC237&lt;=6),INDEX(ATLAS_CHAR,(BC237-1)*26+$A37-INDEX(WIN_Y,BC237)+1,BC$2-INDEX(WIN_X,BC237)+1),IF(BC237=0,IF(AND(MOD(BC$2,4)=0,MOD($A37,2)=0),"·",""),""))))</f>
        <v/>
      </c>
      <c r="BD37" s="1">
        <f>IF($A37=0,INDEX(CHROME_CHAR,1,BD$2+1),IF($A37=39,INDEX(CHROME_CHAR,2,BD$2+1),IF(AND(BD237&gt;=1,BD237&lt;=6),INDEX(ATLAS_CHAR,(BD237-1)*26+$A37-INDEX(WIN_Y,BD237)+1,BD$2-INDEX(WIN_X,BD237)+1),IF(BD237=0,IF(AND(MOD(BD$2,4)=0,MOD($A37,2)=0),"·",""),""))))</f>
        <v/>
      </c>
      <c r="BE37" s="1">
        <f>IF($A37=0,INDEX(CHROME_CHAR,1,BE$2+1),IF($A37=39,INDEX(CHROME_CHAR,2,BE$2+1),IF(AND(BE237&gt;=1,BE237&lt;=6),INDEX(ATLAS_CHAR,(BE237-1)*26+$A37-INDEX(WIN_Y,BE237)+1,BE$2-INDEX(WIN_X,BE237)+1),IF(BE237=0,IF(AND(MOD(BE$2,4)=0,MOD($A37,2)=0),"·",""),""))))</f>
        <v/>
      </c>
      <c r="BF37" s="1">
        <f>IF($A37=0,INDEX(CHROME_CHAR,1,BF$2+1),IF($A37=39,INDEX(CHROME_CHAR,2,BF$2+1),IF(AND(BF237&gt;=1,BF237&lt;=6),INDEX(ATLAS_CHAR,(BF237-1)*26+$A37-INDEX(WIN_Y,BF237)+1,BF$2-INDEX(WIN_X,BF237)+1),IF(BF237=0,IF(AND(MOD(BF$2,4)=0,MOD($A37,2)=0),"·",""),""))))</f>
        <v/>
      </c>
      <c r="BG37" s="1">
        <f>IF($A37=0,INDEX(CHROME_CHAR,1,BG$2+1),IF($A37=39,INDEX(CHROME_CHAR,2,BG$2+1),IF(AND(BG237&gt;=1,BG237&lt;=6),INDEX(ATLAS_CHAR,(BG237-1)*26+$A37-INDEX(WIN_Y,BG237)+1,BG$2-INDEX(WIN_X,BG237)+1),IF(BG237=0,IF(AND(MOD(BG$2,4)=0,MOD($A37,2)=0),"·",""),""))))</f>
        <v/>
      </c>
      <c r="BH37" s="1">
        <f>IF($A37=0,INDEX(CHROME_CHAR,1,BH$2+1),IF($A37=39,INDEX(CHROME_CHAR,2,BH$2+1),IF(AND(BH237&gt;=1,BH237&lt;=6),INDEX(ATLAS_CHAR,(BH237-1)*26+$A37-INDEX(WIN_Y,BH237)+1,BH$2-INDEX(WIN_X,BH237)+1),IF(BH237=0,IF(AND(MOD(BH$2,4)=0,MOD($A37,2)=0),"·",""),""))))</f>
        <v/>
      </c>
      <c r="BI37" s="1">
        <f>IF($A37=0,INDEX(CHROME_CHAR,1,BI$2+1),IF($A37=39,INDEX(CHROME_CHAR,2,BI$2+1),IF(AND(BI237&gt;=1,BI237&lt;=6),INDEX(ATLAS_CHAR,(BI237-1)*26+$A37-INDEX(WIN_Y,BI237)+1,BI$2-INDEX(WIN_X,BI237)+1),IF(BI237=0,IF(AND(MOD(BI$2,4)=0,MOD($A37,2)=0),"·",""),""))))</f>
        <v/>
      </c>
      <c r="BJ37" s="1">
        <f>IF($A37=0,INDEX(CHROME_CHAR,1,BJ$2+1),IF($A37=39,INDEX(CHROME_CHAR,2,BJ$2+1),IF(AND(BJ237&gt;=1,BJ237&lt;=6),INDEX(ATLAS_CHAR,(BJ237-1)*26+$A37-INDEX(WIN_Y,BJ237)+1,BJ$2-INDEX(WIN_X,BJ237)+1),IF(BJ237=0,IF(AND(MOD(BJ$2,4)=0,MOD($A37,2)=0),"·",""),""))))</f>
        <v/>
      </c>
      <c r="BK37" s="1">
        <f>IF($A37=0,INDEX(CHROME_CHAR,1,BK$2+1),IF($A37=39,INDEX(CHROME_CHAR,2,BK$2+1),IF(AND(BK237&gt;=1,BK237&lt;=6),INDEX(ATLAS_CHAR,(BK237-1)*26+$A37-INDEX(WIN_Y,BK237)+1,BK$2-INDEX(WIN_X,BK237)+1),IF(BK237=0,IF(AND(MOD(BK$2,4)=0,MOD($A37,2)=0),"·",""),""))))</f>
        <v/>
      </c>
      <c r="BL37" s="1">
        <f>IF($A37=0,INDEX(CHROME_CHAR,1,BL$2+1),IF($A37=39,INDEX(CHROME_CHAR,2,BL$2+1),IF(AND(BL237&gt;=1,BL237&lt;=6),INDEX(ATLAS_CHAR,(BL237-1)*26+$A37-INDEX(WIN_Y,BL237)+1,BL$2-INDEX(WIN_X,BL237)+1),IF(BL237=0,IF(AND(MOD(BL$2,4)=0,MOD($A37,2)=0),"·",""),""))))</f>
        <v/>
      </c>
      <c r="BM37" s="1">
        <f>IF($A37=0,INDEX(CHROME_CHAR,1,BM$2+1),IF($A37=39,INDEX(CHROME_CHAR,2,BM$2+1),IF(AND(BM237&gt;=1,BM237&lt;=6),INDEX(ATLAS_CHAR,(BM237-1)*26+$A37-INDEX(WIN_Y,BM237)+1,BM$2-INDEX(WIN_X,BM237)+1),IF(BM237=0,IF(AND(MOD(BM$2,4)=0,MOD($A37,2)=0),"·",""),""))))</f>
        <v/>
      </c>
      <c r="BN37" s="1">
        <f>IF($A37=0,INDEX(CHROME_CHAR,1,BN$2+1),IF($A37=39,INDEX(CHROME_CHAR,2,BN$2+1),IF(AND(BN237&gt;=1,BN237&lt;=6),INDEX(ATLAS_CHAR,(BN237-1)*26+$A37-INDEX(WIN_Y,BN237)+1,BN$2-INDEX(WIN_X,BN237)+1),IF(BN237=0,IF(AND(MOD(BN$2,4)=0,MOD($A37,2)=0),"·",""),""))))</f>
        <v/>
      </c>
      <c r="BO37" s="1">
        <f>IF($A37=0,INDEX(CHROME_CHAR,1,BO$2+1),IF($A37=39,INDEX(CHROME_CHAR,2,BO$2+1),IF(AND(BO237&gt;=1,BO237&lt;=6),INDEX(ATLAS_CHAR,(BO237-1)*26+$A37-INDEX(WIN_Y,BO237)+1,BO$2-INDEX(WIN_X,BO237)+1),IF(BO237=0,IF(AND(MOD(BO$2,4)=0,MOD($A37,2)=0),"·",""),""))))</f>
        <v/>
      </c>
      <c r="BP37" s="1">
        <f>IF($A37=0,INDEX(CHROME_CHAR,1,BP$2+1),IF($A37=39,INDEX(CHROME_CHAR,2,BP$2+1),IF(AND(BP237&gt;=1,BP237&lt;=6),INDEX(ATLAS_CHAR,(BP237-1)*26+$A37-INDEX(WIN_Y,BP237)+1,BP$2-INDEX(WIN_X,BP237)+1),IF(BP237=0,IF(AND(MOD(BP$2,4)=0,MOD($A37,2)=0),"·",""),""))))</f>
        <v/>
      </c>
      <c r="BQ37" s="1">
        <f>IF($A37=0,INDEX(CHROME_CHAR,1,BQ$2+1),IF($A37=39,INDEX(CHROME_CHAR,2,BQ$2+1),IF(AND(BQ237&gt;=1,BQ237&lt;=6),INDEX(ATLAS_CHAR,(BQ237-1)*26+$A37-INDEX(WIN_Y,BQ237)+1,BQ$2-INDEX(WIN_X,BQ237)+1),IF(BQ237=0,IF(AND(MOD(BQ$2,4)=0,MOD($A37,2)=0),"·",""),""))))</f>
        <v/>
      </c>
      <c r="BR37" s="1">
        <f>IF($A37=0,INDEX(CHROME_CHAR,1,BR$2+1),IF($A37=39,INDEX(CHROME_CHAR,2,BR$2+1),IF(AND(BR237&gt;=1,BR237&lt;=6),INDEX(ATLAS_CHAR,(BR237-1)*26+$A37-INDEX(WIN_Y,BR237)+1,BR$2-INDEX(WIN_X,BR237)+1),IF(BR237=0,IF(AND(MOD(BR$2,4)=0,MOD($A37,2)=0),"·",""),""))))</f>
        <v/>
      </c>
      <c r="BS37" s="1">
        <f>IF($A37=0,INDEX(CHROME_CHAR,1,BS$2+1),IF($A37=39,INDEX(CHROME_CHAR,2,BS$2+1),IF(AND(BS237&gt;=1,BS237&lt;=6),INDEX(ATLAS_CHAR,(BS237-1)*26+$A37-INDEX(WIN_Y,BS237)+1,BS$2-INDEX(WIN_X,BS237)+1),IF(BS237=0,IF(AND(MOD(BS$2,4)=0,MOD($A37,2)=0),"·",""),""))))</f>
        <v/>
      </c>
      <c r="BT37" s="1">
        <f>IF($A37=0,INDEX(CHROME_CHAR,1,BT$2+1),IF($A37=39,INDEX(CHROME_CHAR,2,BT$2+1),IF(AND(BT237&gt;=1,BT237&lt;=6),INDEX(ATLAS_CHAR,(BT237-1)*26+$A37-INDEX(WIN_Y,BT237)+1,BT$2-INDEX(WIN_X,BT237)+1),IF(BT237=0,IF(AND(MOD(BT$2,4)=0,MOD($A37,2)=0),"·",""),""))))</f>
        <v/>
      </c>
      <c r="BU37" s="1">
        <f>IF($A37=0,INDEX(CHROME_CHAR,1,BU$2+1),IF($A37=39,INDEX(CHROME_CHAR,2,BU$2+1),IF(AND(BU237&gt;=1,BU237&lt;=6),INDEX(ATLAS_CHAR,(BU237-1)*26+$A37-INDEX(WIN_Y,BU237)+1,BU$2-INDEX(WIN_X,BU237)+1),IF(BU237=0,IF(AND(MOD(BU$2,4)=0,MOD($A37,2)=0),"·",""),""))))</f>
        <v/>
      </c>
      <c r="BV37" s="1">
        <f>IF($A37=0,INDEX(CHROME_CHAR,1,BV$2+1),IF($A37=39,INDEX(CHROME_CHAR,2,BV$2+1),IF(AND(BV237&gt;=1,BV237&lt;=6),INDEX(ATLAS_CHAR,(BV237-1)*26+$A37-INDEX(WIN_Y,BV237)+1,BV$2-INDEX(WIN_X,BV237)+1),IF(BV237=0,IF(AND(MOD(BV$2,4)=0,MOD($A37,2)=0),"·",""),""))))</f>
        <v/>
      </c>
      <c r="BW37" s="1">
        <f>IF($A37=0,INDEX(CHROME_CHAR,1,BW$2+1),IF($A37=39,INDEX(CHROME_CHAR,2,BW$2+1),IF(AND(BW237&gt;=1,BW237&lt;=6),INDEX(ATLAS_CHAR,(BW237-1)*26+$A37-INDEX(WIN_Y,BW237)+1,BW$2-INDEX(WIN_X,BW237)+1),IF(BW237=0,IF(AND(MOD(BW$2,4)=0,MOD($A37,2)=0),"·",""),""))))</f>
        <v/>
      </c>
      <c r="BX37" s="1">
        <f>IF($A37=0,INDEX(CHROME_CHAR,1,BX$2+1),IF($A37=39,INDEX(CHROME_CHAR,2,BX$2+1),IF(AND(BX237&gt;=1,BX237&lt;=6),INDEX(ATLAS_CHAR,(BX237-1)*26+$A37-INDEX(WIN_Y,BX237)+1,BX$2-INDEX(WIN_X,BX237)+1),IF(BX237=0,IF(AND(MOD(BX$2,4)=0,MOD($A37,2)=0),"·",""),""))))</f>
        <v/>
      </c>
      <c r="BY37" s="1">
        <f>IF($A37=0,INDEX(CHROME_CHAR,1,BY$2+1),IF($A37=39,INDEX(CHROME_CHAR,2,BY$2+1),IF(AND(BY237&gt;=1,BY237&lt;=6),INDEX(ATLAS_CHAR,(BY237-1)*26+$A37-INDEX(WIN_Y,BY237)+1,BY$2-INDEX(WIN_X,BY237)+1),IF(BY237=0,IF(AND(MOD(BY$2,4)=0,MOD($A37,2)=0),"·",""),""))))</f>
        <v/>
      </c>
      <c r="BZ37" s="1">
        <f>IF($A37=0,INDEX(CHROME_CHAR,1,BZ$2+1),IF($A37=39,INDEX(CHROME_CHAR,2,BZ$2+1),IF(AND(BZ237&gt;=1,BZ237&lt;=6),INDEX(ATLAS_CHAR,(BZ237-1)*26+$A37-INDEX(WIN_Y,BZ237)+1,BZ$2-INDEX(WIN_X,BZ237)+1),IF(BZ237=0,IF(AND(MOD(BZ$2,4)=0,MOD($A37,2)=0),"·",""),""))))</f>
        <v/>
      </c>
      <c r="CA37" s="1">
        <f>IF($A37=0,INDEX(CHROME_CHAR,1,CA$2+1),IF($A37=39,INDEX(CHROME_CHAR,2,CA$2+1),IF(AND(CA237&gt;=1,CA237&lt;=6),INDEX(ATLAS_CHAR,(CA237-1)*26+$A37-INDEX(WIN_Y,CA237)+1,CA$2-INDEX(WIN_X,CA237)+1),IF(CA237=0,IF(AND(MOD(CA$2,4)=0,MOD($A37,2)=0),"·",""),""))))</f>
        <v/>
      </c>
      <c r="CB37" s="1">
        <f>IF($A37=0,INDEX(CHROME_CHAR,1,CB$2+1),IF($A37=39,INDEX(CHROME_CHAR,2,CB$2+1),IF(AND(CB237&gt;=1,CB237&lt;=6),INDEX(ATLAS_CHAR,(CB237-1)*26+$A37-INDEX(WIN_Y,CB237)+1,CB$2-INDEX(WIN_X,CB237)+1),IF(CB237=0,IF(AND(MOD(CB$2,4)=0,MOD($A37,2)=0),"·",""),""))))</f>
        <v/>
      </c>
      <c r="CC37" s="1">
        <f>IF($A37=0,INDEX(CHROME_CHAR,1,CC$2+1),IF($A37=39,INDEX(CHROME_CHAR,2,CC$2+1),IF(AND(CC237&gt;=1,CC237&lt;=6),INDEX(ATLAS_CHAR,(CC237-1)*26+$A37-INDEX(WIN_Y,CC237)+1,CC$2-INDEX(WIN_X,CC237)+1),IF(CC237=0,IF(AND(MOD(CC$2,4)=0,MOD($A37,2)=0),"·",""),""))))</f>
        <v/>
      </c>
      <c r="CD37" s="1">
        <f>IF($A37=0,INDEX(CHROME_CHAR,1,CD$2+1),IF($A37=39,INDEX(CHROME_CHAR,2,CD$2+1),IF(AND(CD237&gt;=1,CD237&lt;=6),INDEX(ATLAS_CHAR,(CD237-1)*26+$A37-INDEX(WIN_Y,CD237)+1,CD$2-INDEX(WIN_X,CD237)+1),IF(CD237=0,IF(AND(MOD(CD$2,4)=0,MOD($A37,2)=0),"·",""),""))))</f>
        <v/>
      </c>
      <c r="CE37" s="1">
        <f>IF($A37=0,INDEX(CHROME_CHAR,1,CE$2+1),IF($A37=39,INDEX(CHROME_CHAR,2,CE$2+1),IF(AND(CE237&gt;=1,CE237&lt;=6),INDEX(ATLAS_CHAR,(CE237-1)*26+$A37-INDEX(WIN_Y,CE237)+1,CE$2-INDEX(WIN_X,CE237)+1),IF(CE237=0,IF(AND(MOD(CE$2,4)=0,MOD($A37,2)=0),"·",""),""))))</f>
        <v/>
      </c>
      <c r="CF37" s="1">
        <f>IF($A37=0,INDEX(CHROME_CHAR,1,CF$2+1),IF($A37=39,INDEX(CHROME_CHAR,2,CF$2+1),IF(AND(CF237&gt;=1,CF237&lt;=6),INDEX(ATLAS_CHAR,(CF237-1)*26+$A37-INDEX(WIN_Y,CF237)+1,CF$2-INDEX(WIN_X,CF237)+1),IF(CF237=0,IF(AND(MOD(CF$2,4)=0,MOD($A37,2)=0),"·",""),""))))</f>
        <v/>
      </c>
      <c r="CG37" s="1">
        <f>IF($A37=0,INDEX(CHROME_CHAR,1,CG$2+1),IF($A37=39,INDEX(CHROME_CHAR,2,CG$2+1),IF(AND(CG237&gt;=1,CG237&lt;=6),INDEX(ATLAS_CHAR,(CG237-1)*26+$A37-INDEX(WIN_Y,CG237)+1,CG$2-INDEX(WIN_X,CG237)+1),IF(CG237=0,IF(AND(MOD(CG$2,4)=0,MOD($A37,2)=0),"·",""),""))))</f>
        <v/>
      </c>
      <c r="CH37" s="1">
        <f>IF($A37=0,INDEX(CHROME_CHAR,1,CH$2+1),IF($A37=39,INDEX(CHROME_CHAR,2,CH$2+1),IF(AND(CH237&gt;=1,CH237&lt;=6),INDEX(ATLAS_CHAR,(CH237-1)*26+$A37-INDEX(WIN_Y,CH237)+1,CH$2-INDEX(WIN_X,CH237)+1),IF(CH237=0,IF(AND(MOD(CH$2,4)=0,MOD($A37,2)=0),"·",""),""))))</f>
        <v/>
      </c>
      <c r="CI37" s="1">
        <f>IF($A37=0,INDEX(CHROME_CHAR,1,CI$2+1),IF($A37=39,INDEX(CHROME_CHAR,2,CI$2+1),IF(AND(CI237&gt;=1,CI237&lt;=6),INDEX(ATLAS_CHAR,(CI237-1)*26+$A37-INDEX(WIN_Y,CI237)+1,CI$2-INDEX(WIN_X,CI237)+1),IF(CI237=0,IF(AND(MOD(CI$2,4)=0,MOD($A37,2)=0),"·",""),""))))</f>
        <v/>
      </c>
      <c r="CJ37" s="1">
        <f>IF($A37=0,INDEX(CHROME_CHAR,1,CJ$2+1),IF($A37=39,INDEX(CHROME_CHAR,2,CJ$2+1),IF(AND(CJ237&gt;=1,CJ237&lt;=6),INDEX(ATLAS_CHAR,(CJ237-1)*26+$A37-INDEX(WIN_Y,CJ237)+1,CJ$2-INDEX(WIN_X,CJ237)+1),IF(CJ237=0,IF(AND(MOD(CJ$2,4)=0,MOD($A37,2)=0),"·",""),""))))</f>
        <v/>
      </c>
      <c r="CK37" s="1">
        <f>IF($A37=0,INDEX(CHROME_CHAR,1,CK$2+1),IF($A37=39,INDEX(CHROME_CHAR,2,CK$2+1),IF(AND(CK237&gt;=1,CK237&lt;=6),INDEX(ATLAS_CHAR,(CK237-1)*26+$A37-INDEX(WIN_Y,CK237)+1,CK$2-INDEX(WIN_X,CK237)+1),IF(CK237=0,IF(AND(MOD(CK$2,4)=0,MOD($A37,2)=0),"·",""),""))))</f>
        <v/>
      </c>
      <c r="CL37" s="1">
        <f>IF($A37=0,INDEX(CHROME_CHAR,1,CL$2+1),IF($A37=39,INDEX(CHROME_CHAR,2,CL$2+1),IF(AND(CL237&gt;=1,CL237&lt;=6),INDEX(ATLAS_CHAR,(CL237-1)*26+$A37-INDEX(WIN_Y,CL237)+1,CL$2-INDEX(WIN_X,CL237)+1),IF(CL237=0,IF(AND(MOD(CL$2,4)=0,MOD($A37,2)=0),"·",""),""))))</f>
        <v/>
      </c>
      <c r="CM37" s="1">
        <f>IF($A37=0,INDEX(CHROME_CHAR,1,CM$2+1),IF($A37=39,INDEX(CHROME_CHAR,2,CM$2+1),IF(AND(CM237&gt;=1,CM237&lt;=6),INDEX(ATLAS_CHAR,(CM237-1)*26+$A37-INDEX(WIN_Y,CM237)+1,CM$2-INDEX(WIN_X,CM237)+1),IF(CM237=0,IF(AND(MOD(CM$2,4)=0,MOD($A37,2)=0),"·",""),""))))</f>
        <v/>
      </c>
      <c r="CN37" s="1">
        <f>IF($A37=0,INDEX(CHROME_CHAR,1,CN$2+1),IF($A37=39,INDEX(CHROME_CHAR,2,CN$2+1),IF(AND(CN237&gt;=1,CN237&lt;=6),INDEX(ATLAS_CHAR,(CN237-1)*26+$A37-INDEX(WIN_Y,CN237)+1,CN$2-INDEX(WIN_X,CN237)+1),IF(CN237=0,IF(AND(MOD(CN$2,4)=0,MOD($A37,2)=0),"·",""),""))))</f>
        <v/>
      </c>
      <c r="CO37" s="1">
        <f>IF($A37=0,INDEX(CHROME_CHAR,1,CO$2+1),IF($A37=39,INDEX(CHROME_CHAR,2,CO$2+1),IF(AND(CO237&gt;=1,CO237&lt;=6),INDEX(ATLAS_CHAR,(CO237-1)*26+$A37-INDEX(WIN_Y,CO237)+1,CO$2-INDEX(WIN_X,CO237)+1),IF(CO237=0,IF(AND(MOD(CO$2,4)=0,MOD($A37,2)=0),"·",""),""))))</f>
        <v/>
      </c>
      <c r="CP37" s="1">
        <f>IF($A37=0,INDEX(CHROME_CHAR,1,CP$2+1),IF($A37=39,INDEX(CHROME_CHAR,2,CP$2+1),IF(AND(CP237&gt;=1,CP237&lt;=6),INDEX(ATLAS_CHAR,(CP237-1)*26+$A37-INDEX(WIN_Y,CP237)+1,CP$2-INDEX(WIN_X,CP237)+1),IF(CP237=0,IF(AND(MOD(CP$2,4)=0,MOD($A37,2)=0),"·",""),""))))</f>
        <v/>
      </c>
      <c r="CQ37" s="1">
        <f>IF($A37=0,INDEX(CHROME_CHAR,1,CQ$2+1),IF($A37=39,INDEX(CHROME_CHAR,2,CQ$2+1),IF(AND(CQ237&gt;=1,CQ237&lt;=6),INDEX(ATLAS_CHAR,(CQ237-1)*26+$A37-INDEX(WIN_Y,CQ237)+1,CQ$2-INDEX(WIN_X,CQ237)+1),IF(CQ237=0,IF(AND(MOD(CQ$2,4)=0,MOD($A37,2)=0),"·",""),""))))</f>
        <v/>
      </c>
      <c r="CR37" s="1">
        <f>IF($A37=0,INDEX(CHROME_CHAR,1,CR$2+1),IF($A37=39,INDEX(CHROME_CHAR,2,CR$2+1),IF(AND(CR237&gt;=1,CR237&lt;=6),INDEX(ATLAS_CHAR,(CR237-1)*26+$A37-INDEX(WIN_Y,CR237)+1,CR$2-INDEX(WIN_X,CR237)+1),IF(CR237=0,IF(AND(MOD(CR$2,4)=0,MOD($A37,2)=0),"·",""),""))))</f>
        <v/>
      </c>
      <c r="CS37" s="1">
        <f>IF($A37=0,INDEX(CHROME_CHAR,1,CS$2+1),IF($A37=39,INDEX(CHROME_CHAR,2,CS$2+1),IF(AND(CS237&gt;=1,CS237&lt;=6),INDEX(ATLAS_CHAR,(CS237-1)*26+$A37-INDEX(WIN_Y,CS237)+1,CS$2-INDEX(WIN_X,CS237)+1),IF(CS237=0,IF(AND(MOD(CS$2,4)=0,MOD($A37,2)=0),"·",""),""))))</f>
        <v/>
      </c>
      <c r="CT37" s="1">
        <f>IF($A37=0,INDEX(CHROME_CHAR,1,CT$2+1),IF($A37=39,INDEX(CHROME_CHAR,2,CT$2+1),IF(AND(CT237&gt;=1,CT237&lt;=6),INDEX(ATLAS_CHAR,(CT237-1)*26+$A37-INDEX(WIN_Y,CT237)+1,CT$2-INDEX(WIN_X,CT237)+1),IF(CT237=0,IF(AND(MOD(CT$2,4)=0,MOD($A37,2)=0),"·",""),""))))</f>
        <v/>
      </c>
      <c r="CU37" s="1">
        <f>IF($A37=0,INDEX(CHROME_CHAR,1,CU$2+1),IF($A37=39,INDEX(CHROME_CHAR,2,CU$2+1),IF(AND(CU237&gt;=1,CU237&lt;=6),INDEX(ATLAS_CHAR,(CU237-1)*26+$A37-INDEX(WIN_Y,CU237)+1,CU$2-INDEX(WIN_X,CU237)+1),IF(CU237=0,IF(AND(MOD(CU$2,4)=0,MOD($A37,2)=0),"·",""),""))))</f>
        <v/>
      </c>
      <c r="CV37" s="1">
        <f>IF($A37=0,INDEX(CHROME_CHAR,1,CV$2+1),IF($A37=39,INDEX(CHROME_CHAR,2,CV$2+1),IF(AND(CV237&gt;=1,CV237&lt;=6),INDEX(ATLAS_CHAR,(CV237-1)*26+$A37-INDEX(WIN_Y,CV237)+1,CV$2-INDEX(WIN_X,CV237)+1),IF(CV237=0,IF(AND(MOD(CV$2,4)=0,MOD($A37,2)=0),"·",""),""))))</f>
        <v/>
      </c>
      <c r="CW37" s="1">
        <f>IF($A37=0,INDEX(CHROME_CHAR,1,CW$2+1),IF($A37=39,INDEX(CHROME_CHAR,2,CW$2+1),IF(AND(CW237&gt;=1,CW237&lt;=6),INDEX(ATLAS_CHAR,(CW237-1)*26+$A37-INDEX(WIN_Y,CW237)+1,CW$2-INDEX(WIN_X,CW237)+1),IF(CW237=0,IF(AND(MOD(CW$2,4)=0,MOD($A37,2)=0),"·",""),""))))</f>
        <v/>
      </c>
      <c r="CX37" s="1">
        <f>IF($A37=0,INDEX(CHROME_CHAR,1,CX$2+1),IF($A37=39,INDEX(CHROME_CHAR,2,CX$2+1),IF(AND(CX237&gt;=1,CX237&lt;=6),INDEX(ATLAS_CHAR,(CX237-1)*26+$A37-INDEX(WIN_Y,CX237)+1,CX$2-INDEX(WIN_X,CX237)+1),IF(CX237=0,IF(AND(MOD(CX$2,4)=0,MOD($A37,2)=0),"·",""),""))))</f>
        <v/>
      </c>
      <c r="CY37" s="1">
        <f>IF($A37=0,INDEX(CHROME_CHAR,1,CY$2+1),IF($A37=39,INDEX(CHROME_CHAR,2,CY$2+1),IF(AND(CY237&gt;=1,CY237&lt;=6),INDEX(ATLAS_CHAR,(CY237-1)*26+$A37-INDEX(WIN_Y,CY237)+1,CY$2-INDEX(WIN_X,CY237)+1),IF(CY237=0,IF(AND(MOD(CY$2,4)=0,MOD($A37,2)=0),"·",""),""))))</f>
        <v/>
      </c>
      <c r="CZ37" s="1">
        <f>IF($A37=0,INDEX(CHROME_CHAR,1,CZ$2+1),IF($A37=39,INDEX(CHROME_CHAR,2,CZ$2+1),IF(AND(CZ237&gt;=1,CZ237&lt;=6),INDEX(ATLAS_CHAR,(CZ237-1)*26+$A37-INDEX(WIN_Y,CZ237)+1,CZ$2-INDEX(WIN_X,CZ237)+1),IF(CZ237=0,IF(AND(MOD(CZ$2,4)=0,MOD($A37,2)=0),"·",""),""))))</f>
        <v/>
      </c>
      <c r="DA37" s="1">
        <f>IF($A37=0,INDEX(CHROME_CHAR,1,DA$2+1),IF($A37=39,INDEX(CHROME_CHAR,2,DA$2+1),IF(AND(DA237&gt;=1,DA237&lt;=6),INDEX(ATLAS_CHAR,(DA237-1)*26+$A37-INDEX(WIN_Y,DA237)+1,DA$2-INDEX(WIN_X,DA237)+1),IF(DA237=0,IF(AND(MOD(DA$2,4)=0,MOD($A37,2)=0),"·",""),""))))</f>
        <v/>
      </c>
      <c r="DB37" s="1">
        <f>IF($A37=0,INDEX(CHROME_CHAR,1,DB$2+1),IF($A37=39,INDEX(CHROME_CHAR,2,DB$2+1),IF(AND(DB237&gt;=1,DB237&lt;=6),INDEX(ATLAS_CHAR,(DB237-1)*26+$A37-INDEX(WIN_Y,DB237)+1,DB$2-INDEX(WIN_X,DB237)+1),IF(DB237=0,IF(AND(MOD(DB$2,4)=0,MOD($A37,2)=0),"·",""),""))))</f>
        <v/>
      </c>
      <c r="DC37" s="1">
        <f>IF($A37=0,INDEX(CHROME_CHAR,1,DC$2+1),IF($A37=39,INDEX(CHROME_CHAR,2,DC$2+1),IF(AND(DC237&gt;=1,DC237&lt;=6),INDEX(ATLAS_CHAR,(DC237-1)*26+$A37-INDEX(WIN_Y,DC237)+1,DC$2-INDEX(WIN_X,DC237)+1),IF(DC237=0,IF(AND(MOD(DC$2,4)=0,MOD($A37,2)=0),"·",""),""))))</f>
        <v/>
      </c>
      <c r="DD37" s="1">
        <f>IF($A37=0,INDEX(CHROME_CHAR,1,DD$2+1),IF($A37=39,INDEX(CHROME_CHAR,2,DD$2+1),IF(AND(DD237&gt;=1,DD237&lt;=6),INDEX(ATLAS_CHAR,(DD237-1)*26+$A37-INDEX(WIN_Y,DD237)+1,DD$2-INDEX(WIN_X,DD237)+1),IF(DD237=0,IF(AND(MOD(DD$2,4)=0,MOD($A37,2)=0),"·",""),""))))</f>
        <v/>
      </c>
      <c r="DE37" s="1">
        <f>IF($A37=0,INDEX(CHROME_CHAR,1,DE$2+1),IF($A37=39,INDEX(CHROME_CHAR,2,DE$2+1),IF(AND(DE237&gt;=1,DE237&lt;=6),INDEX(ATLAS_CHAR,(DE237-1)*26+$A37-INDEX(WIN_Y,DE237)+1,DE$2-INDEX(WIN_X,DE237)+1),IF(DE237=0,IF(AND(MOD(DE$2,4)=0,MOD($A37,2)=0),"·",""),""))))</f>
        <v/>
      </c>
      <c r="DF37" s="1">
        <f>IF($A37=0,INDEX(CHROME_CHAR,1,DF$2+1),IF($A37=39,INDEX(CHROME_CHAR,2,DF$2+1),IF(AND(DF237&gt;=1,DF237&lt;=6),INDEX(ATLAS_CHAR,(DF237-1)*26+$A37-INDEX(WIN_Y,DF237)+1,DF$2-INDEX(WIN_X,DF237)+1),IF(DF237=0,IF(AND(MOD(DF$2,4)=0,MOD($A37,2)=0),"·",""),""))))</f>
        <v/>
      </c>
      <c r="DG37" s="1">
        <f>IF($A37=0,INDEX(CHROME_CHAR,1,DG$2+1),IF($A37=39,INDEX(CHROME_CHAR,2,DG$2+1),IF(AND(DG237&gt;=1,DG237&lt;=6),INDEX(ATLAS_CHAR,(DG237-1)*26+$A37-INDEX(WIN_Y,DG237)+1,DG$2-INDEX(WIN_X,DG237)+1),IF(DG237=0,IF(AND(MOD(DG$2,4)=0,MOD($A37,2)=0),"·",""),""))))</f>
        <v/>
      </c>
      <c r="DH37" s="1">
        <f>IF($A37=0,INDEX(CHROME_CHAR,1,DH$2+1),IF($A37=39,INDEX(CHROME_CHAR,2,DH$2+1),IF(AND(DH237&gt;=1,DH237&lt;=6),INDEX(ATLAS_CHAR,(DH237-1)*26+$A37-INDEX(WIN_Y,DH237)+1,DH$2-INDEX(WIN_X,DH237)+1),IF(DH237=0,IF(AND(MOD(DH$2,4)=0,MOD($A37,2)=0),"·",""),""))))</f>
        <v/>
      </c>
      <c r="DI37" s="1">
        <f>IF($A37=0,INDEX(CHROME_CHAR,1,DI$2+1),IF($A37=39,INDEX(CHROME_CHAR,2,DI$2+1),IF(AND(DI237&gt;=1,DI237&lt;=6),INDEX(ATLAS_CHAR,(DI237-1)*26+$A37-INDEX(WIN_Y,DI237)+1,DI$2-INDEX(WIN_X,DI237)+1),IF(DI237=0,IF(AND(MOD(DI$2,4)=0,MOD($A37,2)=0),"·",""),""))))</f>
        <v/>
      </c>
      <c r="DJ37" s="1">
        <f>IF($A37=0,INDEX(CHROME_CHAR,1,DJ$2+1),IF($A37=39,INDEX(CHROME_CHAR,2,DJ$2+1),IF(AND(DJ237&gt;=1,DJ237&lt;=6),INDEX(ATLAS_CHAR,(DJ237-1)*26+$A37-INDEX(WIN_Y,DJ237)+1,DJ$2-INDEX(WIN_X,DJ237)+1),IF(DJ237=0,IF(AND(MOD(DJ$2,4)=0,MOD($A37,2)=0),"·",""),""))))</f>
        <v/>
      </c>
      <c r="DK37" s="1">
        <f>IF($A37=0,INDEX(CHROME_CHAR,1,DK$2+1),IF($A37=39,INDEX(CHROME_CHAR,2,DK$2+1),IF(AND(DK237&gt;=1,DK237&lt;=6),INDEX(ATLAS_CHAR,(DK237-1)*26+$A37-INDEX(WIN_Y,DK237)+1,DK$2-INDEX(WIN_X,DK237)+1),IF(DK237=0,IF(AND(MOD(DK$2,4)=0,MOD($A37,2)=0),"·",""),""))))</f>
        <v/>
      </c>
      <c r="DL37" s="1">
        <f>IF($A37=0,INDEX(CHROME_CHAR,1,DL$2+1),IF($A37=39,INDEX(CHROME_CHAR,2,DL$2+1),IF(AND(DL237&gt;=1,DL237&lt;=6),INDEX(ATLAS_CHAR,(DL237-1)*26+$A37-INDEX(WIN_Y,DL237)+1,DL$2-INDEX(WIN_X,DL237)+1),IF(DL237=0,IF(AND(MOD(DL$2,4)=0,MOD($A37,2)=0),"·",""),""))))</f>
        <v/>
      </c>
      <c r="DM37" s="1">
        <f>IF($A37=0,INDEX(CHROME_CHAR,1,DM$2+1),IF($A37=39,INDEX(CHROME_CHAR,2,DM$2+1),IF(AND(DM237&gt;=1,DM237&lt;=6),INDEX(ATLAS_CHAR,(DM237-1)*26+$A37-INDEX(WIN_Y,DM237)+1,DM$2-INDEX(WIN_X,DM237)+1),IF(DM237=0,IF(AND(MOD(DM$2,4)=0,MOD($A37,2)=0),"·",""),""))))</f>
        <v/>
      </c>
      <c r="DN37" s="1">
        <f>IF($A37=0,INDEX(CHROME_CHAR,1,DN$2+1),IF($A37=39,INDEX(CHROME_CHAR,2,DN$2+1),IF(AND(DN237&gt;=1,DN237&lt;=6),INDEX(ATLAS_CHAR,(DN237-1)*26+$A37-INDEX(WIN_Y,DN237)+1,DN$2-INDEX(WIN_X,DN237)+1),IF(DN237=0,IF(AND(MOD(DN$2,4)=0,MOD($A37,2)=0),"·",""),""))))</f>
        <v/>
      </c>
      <c r="DO37" s="1">
        <f>IF($A37=0,INDEX(CHROME_CHAR,1,DO$2+1),IF($A37=39,INDEX(CHROME_CHAR,2,DO$2+1),IF(AND(DO237&gt;=1,DO237&lt;=6),INDEX(ATLAS_CHAR,(DO237-1)*26+$A37-INDEX(WIN_Y,DO237)+1,DO$2-INDEX(WIN_X,DO237)+1),IF(DO237=0,IF(AND(MOD(DO$2,4)=0,MOD($A37,2)=0),"·",""),""))))</f>
        <v/>
      </c>
    </row>
    <row r="38" ht="12.75" customHeight="1">
      <c r="A38" t="n">
        <v>35</v>
      </c>
      <c r="B38" s="1">
        <f>IF($A38=0,INDEX(CHROME_CHAR,1,B$2+1),IF($A38=39,INDEX(CHROME_CHAR,2,B$2+1),IF(AND(B238&gt;=1,B238&lt;=6),INDEX(ATLAS_CHAR,(B238-1)*26+$A38-INDEX(WIN_Y,B238)+1,B$2-INDEX(WIN_X,B238)+1),IF(B238=0,IF(AND(MOD(B$2,4)=0,MOD($A38,2)=0),"·",""),""))))</f>
        <v/>
      </c>
      <c r="C38" s="1">
        <f>IF($A38=0,INDEX(CHROME_CHAR,1,C$2+1),IF($A38=39,INDEX(CHROME_CHAR,2,C$2+1),IF(AND(C238&gt;=1,C238&lt;=6),INDEX(ATLAS_CHAR,(C238-1)*26+$A38-INDEX(WIN_Y,C238)+1,C$2-INDEX(WIN_X,C238)+1),IF(C238=0,IF(AND(MOD(C$2,4)=0,MOD($A38,2)=0),"·",""),""))))</f>
        <v/>
      </c>
      <c r="D38" s="1">
        <f>IF($A38=0,INDEX(CHROME_CHAR,1,D$2+1),IF($A38=39,INDEX(CHROME_CHAR,2,D$2+1),IF(AND(D238&gt;=1,D238&lt;=6),INDEX(ATLAS_CHAR,(D238-1)*26+$A38-INDEX(WIN_Y,D238)+1,D$2-INDEX(WIN_X,D238)+1),IF(D238=0,IF(AND(MOD(D$2,4)=0,MOD($A38,2)=0),"·",""),""))))</f>
        <v/>
      </c>
      <c r="E38" s="1">
        <f>IF($A38=0,INDEX(CHROME_CHAR,1,E$2+1),IF($A38=39,INDEX(CHROME_CHAR,2,E$2+1),IF(AND(E238&gt;=1,E238&lt;=6),INDEX(ATLAS_CHAR,(E238-1)*26+$A38-INDEX(WIN_Y,E238)+1,E$2-INDEX(WIN_X,E238)+1),IF(E238=0,IF(AND(MOD(E$2,4)=0,MOD($A38,2)=0),"·",""),""))))</f>
        <v/>
      </c>
      <c r="F38" s="1">
        <f>IF($A38=0,INDEX(CHROME_CHAR,1,F$2+1),IF($A38=39,INDEX(CHROME_CHAR,2,F$2+1),IF(AND(F238&gt;=1,F238&lt;=6),INDEX(ATLAS_CHAR,(F238-1)*26+$A38-INDEX(WIN_Y,F238)+1,F$2-INDEX(WIN_X,F238)+1),IF(F238=0,IF(AND(MOD(F$2,4)=0,MOD($A38,2)=0),"·",""),""))))</f>
        <v/>
      </c>
      <c r="G38" s="1">
        <f>IF($A38=0,INDEX(CHROME_CHAR,1,G$2+1),IF($A38=39,INDEX(CHROME_CHAR,2,G$2+1),IF(AND(G238&gt;=1,G238&lt;=6),INDEX(ATLAS_CHAR,(G238-1)*26+$A38-INDEX(WIN_Y,G238)+1,G$2-INDEX(WIN_X,G238)+1),IF(G238=0,IF(AND(MOD(G$2,4)=0,MOD($A38,2)=0),"·",""),""))))</f>
        <v/>
      </c>
      <c r="H38" s="1">
        <f>IF($A38=0,INDEX(CHROME_CHAR,1,H$2+1),IF($A38=39,INDEX(CHROME_CHAR,2,H$2+1),IF(AND(H238&gt;=1,H238&lt;=6),INDEX(ATLAS_CHAR,(H238-1)*26+$A38-INDEX(WIN_Y,H238)+1,H$2-INDEX(WIN_X,H238)+1),IF(H238=0,IF(AND(MOD(H$2,4)=0,MOD($A38,2)=0),"·",""),""))))</f>
        <v/>
      </c>
      <c r="I38" s="1">
        <f>IF($A38=0,INDEX(CHROME_CHAR,1,I$2+1),IF($A38=39,INDEX(CHROME_CHAR,2,I$2+1),IF(AND(I238&gt;=1,I238&lt;=6),INDEX(ATLAS_CHAR,(I238-1)*26+$A38-INDEX(WIN_Y,I238)+1,I$2-INDEX(WIN_X,I238)+1),IF(I238=0,IF(AND(MOD(I$2,4)=0,MOD($A38,2)=0),"·",""),""))))</f>
        <v/>
      </c>
      <c r="J38" s="1">
        <f>IF($A38=0,INDEX(CHROME_CHAR,1,J$2+1),IF($A38=39,INDEX(CHROME_CHAR,2,J$2+1),IF(AND(J238&gt;=1,J238&lt;=6),INDEX(ATLAS_CHAR,(J238-1)*26+$A38-INDEX(WIN_Y,J238)+1,J$2-INDEX(WIN_X,J238)+1),IF(J238=0,IF(AND(MOD(J$2,4)=0,MOD($A38,2)=0),"·",""),""))))</f>
        <v/>
      </c>
      <c r="K38" s="1">
        <f>IF($A38=0,INDEX(CHROME_CHAR,1,K$2+1),IF($A38=39,INDEX(CHROME_CHAR,2,K$2+1),IF(AND(K238&gt;=1,K238&lt;=6),INDEX(ATLAS_CHAR,(K238-1)*26+$A38-INDEX(WIN_Y,K238)+1,K$2-INDEX(WIN_X,K238)+1),IF(K238=0,IF(AND(MOD(K$2,4)=0,MOD($A38,2)=0),"·",""),""))))</f>
        <v/>
      </c>
      <c r="L38" s="1">
        <f>IF($A38=0,INDEX(CHROME_CHAR,1,L$2+1),IF($A38=39,INDEX(CHROME_CHAR,2,L$2+1),IF(AND(L238&gt;=1,L238&lt;=6),INDEX(ATLAS_CHAR,(L238-1)*26+$A38-INDEX(WIN_Y,L238)+1,L$2-INDEX(WIN_X,L238)+1),IF(L238=0,IF(AND(MOD(L$2,4)=0,MOD($A38,2)=0),"·",""),""))))</f>
        <v/>
      </c>
      <c r="M38" s="1">
        <f>IF($A38=0,INDEX(CHROME_CHAR,1,M$2+1),IF($A38=39,INDEX(CHROME_CHAR,2,M$2+1),IF(AND(M238&gt;=1,M238&lt;=6),INDEX(ATLAS_CHAR,(M238-1)*26+$A38-INDEX(WIN_Y,M238)+1,M$2-INDEX(WIN_X,M238)+1),IF(M238=0,IF(AND(MOD(M$2,4)=0,MOD($A38,2)=0),"·",""),""))))</f>
        <v/>
      </c>
      <c r="N38" s="1">
        <f>IF($A38=0,INDEX(CHROME_CHAR,1,N$2+1),IF($A38=39,INDEX(CHROME_CHAR,2,N$2+1),IF(AND(N238&gt;=1,N238&lt;=6),INDEX(ATLAS_CHAR,(N238-1)*26+$A38-INDEX(WIN_Y,N238)+1,N$2-INDEX(WIN_X,N238)+1),IF(N238=0,IF(AND(MOD(N$2,4)=0,MOD($A38,2)=0),"·",""),""))))</f>
        <v/>
      </c>
      <c r="O38" s="1">
        <f>IF($A38=0,INDEX(CHROME_CHAR,1,O$2+1),IF($A38=39,INDEX(CHROME_CHAR,2,O$2+1),IF(AND(O238&gt;=1,O238&lt;=6),INDEX(ATLAS_CHAR,(O238-1)*26+$A38-INDEX(WIN_Y,O238)+1,O$2-INDEX(WIN_X,O238)+1),IF(O238=0,IF(AND(MOD(O$2,4)=0,MOD($A38,2)=0),"·",""),""))))</f>
        <v/>
      </c>
      <c r="P38" s="1">
        <f>IF($A38=0,INDEX(CHROME_CHAR,1,P$2+1),IF($A38=39,INDEX(CHROME_CHAR,2,P$2+1),IF(AND(P238&gt;=1,P238&lt;=6),INDEX(ATLAS_CHAR,(P238-1)*26+$A38-INDEX(WIN_Y,P238)+1,P$2-INDEX(WIN_X,P238)+1),IF(P238=0,IF(AND(MOD(P$2,4)=0,MOD($A38,2)=0),"·",""),""))))</f>
        <v/>
      </c>
      <c r="Q38" s="1">
        <f>IF($A38=0,INDEX(CHROME_CHAR,1,Q$2+1),IF($A38=39,INDEX(CHROME_CHAR,2,Q$2+1),IF(AND(Q238&gt;=1,Q238&lt;=6),INDEX(ATLAS_CHAR,(Q238-1)*26+$A38-INDEX(WIN_Y,Q238)+1,Q$2-INDEX(WIN_X,Q238)+1),IF(Q238=0,IF(AND(MOD(Q$2,4)=0,MOD($A38,2)=0),"·",""),""))))</f>
        <v/>
      </c>
      <c r="R38" s="1">
        <f>IF($A38=0,INDEX(CHROME_CHAR,1,R$2+1),IF($A38=39,INDEX(CHROME_CHAR,2,R$2+1),IF(AND(R238&gt;=1,R238&lt;=6),INDEX(ATLAS_CHAR,(R238-1)*26+$A38-INDEX(WIN_Y,R238)+1,R$2-INDEX(WIN_X,R238)+1),IF(R238=0,IF(AND(MOD(R$2,4)=0,MOD($A38,2)=0),"·",""),""))))</f>
        <v/>
      </c>
      <c r="S38" s="1">
        <f>IF($A38=0,INDEX(CHROME_CHAR,1,S$2+1),IF($A38=39,INDEX(CHROME_CHAR,2,S$2+1),IF(AND(S238&gt;=1,S238&lt;=6),INDEX(ATLAS_CHAR,(S238-1)*26+$A38-INDEX(WIN_Y,S238)+1,S$2-INDEX(WIN_X,S238)+1),IF(S238=0,IF(AND(MOD(S$2,4)=0,MOD($A38,2)=0),"·",""),""))))</f>
        <v/>
      </c>
      <c r="T38" s="1">
        <f>IF($A38=0,INDEX(CHROME_CHAR,1,T$2+1),IF($A38=39,INDEX(CHROME_CHAR,2,T$2+1),IF(AND(T238&gt;=1,T238&lt;=6),INDEX(ATLAS_CHAR,(T238-1)*26+$A38-INDEX(WIN_Y,T238)+1,T$2-INDEX(WIN_X,T238)+1),IF(T238=0,IF(AND(MOD(T$2,4)=0,MOD($A38,2)=0),"·",""),""))))</f>
        <v/>
      </c>
      <c r="U38" s="1">
        <f>IF($A38=0,INDEX(CHROME_CHAR,1,U$2+1),IF($A38=39,INDEX(CHROME_CHAR,2,U$2+1),IF(AND(U238&gt;=1,U238&lt;=6),INDEX(ATLAS_CHAR,(U238-1)*26+$A38-INDEX(WIN_Y,U238)+1,U$2-INDEX(WIN_X,U238)+1),IF(U238=0,IF(AND(MOD(U$2,4)=0,MOD($A38,2)=0),"·",""),""))))</f>
        <v/>
      </c>
      <c r="V38" s="1">
        <f>IF($A38=0,INDEX(CHROME_CHAR,1,V$2+1),IF($A38=39,INDEX(CHROME_CHAR,2,V$2+1),IF(AND(V238&gt;=1,V238&lt;=6),INDEX(ATLAS_CHAR,(V238-1)*26+$A38-INDEX(WIN_Y,V238)+1,V$2-INDEX(WIN_X,V238)+1),IF(V238=0,IF(AND(MOD(V$2,4)=0,MOD($A38,2)=0),"·",""),""))))</f>
        <v/>
      </c>
      <c r="W38" s="1">
        <f>IF($A38=0,INDEX(CHROME_CHAR,1,W$2+1),IF($A38=39,INDEX(CHROME_CHAR,2,W$2+1),IF(AND(W238&gt;=1,W238&lt;=6),INDEX(ATLAS_CHAR,(W238-1)*26+$A38-INDEX(WIN_Y,W238)+1,W$2-INDEX(WIN_X,W238)+1),IF(W238=0,IF(AND(MOD(W$2,4)=0,MOD($A38,2)=0),"·",""),""))))</f>
        <v/>
      </c>
      <c r="X38" s="1">
        <f>IF($A38=0,INDEX(CHROME_CHAR,1,X$2+1),IF($A38=39,INDEX(CHROME_CHAR,2,X$2+1),IF(AND(X238&gt;=1,X238&lt;=6),INDEX(ATLAS_CHAR,(X238-1)*26+$A38-INDEX(WIN_Y,X238)+1,X$2-INDEX(WIN_X,X238)+1),IF(X238=0,IF(AND(MOD(X$2,4)=0,MOD($A38,2)=0),"·",""),""))))</f>
        <v/>
      </c>
      <c r="Y38" s="1">
        <f>IF($A38=0,INDEX(CHROME_CHAR,1,Y$2+1),IF($A38=39,INDEX(CHROME_CHAR,2,Y$2+1),IF(AND(Y238&gt;=1,Y238&lt;=6),INDEX(ATLAS_CHAR,(Y238-1)*26+$A38-INDEX(WIN_Y,Y238)+1,Y$2-INDEX(WIN_X,Y238)+1),IF(Y238=0,IF(AND(MOD(Y$2,4)=0,MOD($A38,2)=0),"·",""),""))))</f>
        <v/>
      </c>
      <c r="Z38" s="1">
        <f>IF($A38=0,INDEX(CHROME_CHAR,1,Z$2+1),IF($A38=39,INDEX(CHROME_CHAR,2,Z$2+1),IF(AND(Z238&gt;=1,Z238&lt;=6),INDEX(ATLAS_CHAR,(Z238-1)*26+$A38-INDEX(WIN_Y,Z238)+1,Z$2-INDEX(WIN_X,Z238)+1),IF(Z238=0,IF(AND(MOD(Z$2,4)=0,MOD($A38,2)=0),"·",""),""))))</f>
        <v/>
      </c>
      <c r="AA38" s="1">
        <f>IF($A38=0,INDEX(CHROME_CHAR,1,AA$2+1),IF($A38=39,INDEX(CHROME_CHAR,2,AA$2+1),IF(AND(AA238&gt;=1,AA238&lt;=6),INDEX(ATLAS_CHAR,(AA238-1)*26+$A38-INDEX(WIN_Y,AA238)+1,AA$2-INDEX(WIN_X,AA238)+1),IF(AA238=0,IF(AND(MOD(AA$2,4)=0,MOD($A38,2)=0),"·",""),""))))</f>
        <v/>
      </c>
      <c r="AB38" s="1">
        <f>IF($A38=0,INDEX(CHROME_CHAR,1,AB$2+1),IF($A38=39,INDEX(CHROME_CHAR,2,AB$2+1),IF(AND(AB238&gt;=1,AB238&lt;=6),INDEX(ATLAS_CHAR,(AB238-1)*26+$A38-INDEX(WIN_Y,AB238)+1,AB$2-INDEX(WIN_X,AB238)+1),IF(AB238=0,IF(AND(MOD(AB$2,4)=0,MOD($A38,2)=0),"·",""),""))))</f>
        <v/>
      </c>
      <c r="AC38" s="1">
        <f>IF($A38=0,INDEX(CHROME_CHAR,1,AC$2+1),IF($A38=39,INDEX(CHROME_CHAR,2,AC$2+1),IF(AND(AC238&gt;=1,AC238&lt;=6),INDEX(ATLAS_CHAR,(AC238-1)*26+$A38-INDEX(WIN_Y,AC238)+1,AC$2-INDEX(WIN_X,AC238)+1),IF(AC238=0,IF(AND(MOD(AC$2,4)=0,MOD($A38,2)=0),"·",""),""))))</f>
        <v/>
      </c>
      <c r="AD38" s="1">
        <f>IF($A38=0,INDEX(CHROME_CHAR,1,AD$2+1),IF($A38=39,INDEX(CHROME_CHAR,2,AD$2+1),IF(AND(AD238&gt;=1,AD238&lt;=6),INDEX(ATLAS_CHAR,(AD238-1)*26+$A38-INDEX(WIN_Y,AD238)+1,AD$2-INDEX(WIN_X,AD238)+1),IF(AD238=0,IF(AND(MOD(AD$2,4)=0,MOD($A38,2)=0),"·",""),""))))</f>
        <v/>
      </c>
      <c r="AE38" s="1">
        <f>IF($A38=0,INDEX(CHROME_CHAR,1,AE$2+1),IF($A38=39,INDEX(CHROME_CHAR,2,AE$2+1),IF(AND(AE238&gt;=1,AE238&lt;=6),INDEX(ATLAS_CHAR,(AE238-1)*26+$A38-INDEX(WIN_Y,AE238)+1,AE$2-INDEX(WIN_X,AE238)+1),IF(AE238=0,IF(AND(MOD(AE$2,4)=0,MOD($A38,2)=0),"·",""),""))))</f>
        <v/>
      </c>
      <c r="AF38" s="1">
        <f>IF($A38=0,INDEX(CHROME_CHAR,1,AF$2+1),IF($A38=39,INDEX(CHROME_CHAR,2,AF$2+1),IF(AND(AF238&gt;=1,AF238&lt;=6),INDEX(ATLAS_CHAR,(AF238-1)*26+$A38-INDEX(WIN_Y,AF238)+1,AF$2-INDEX(WIN_X,AF238)+1),IF(AF238=0,IF(AND(MOD(AF$2,4)=0,MOD($A38,2)=0),"·",""),""))))</f>
        <v/>
      </c>
      <c r="AG38" s="1">
        <f>IF($A38=0,INDEX(CHROME_CHAR,1,AG$2+1),IF($A38=39,INDEX(CHROME_CHAR,2,AG$2+1),IF(AND(AG238&gt;=1,AG238&lt;=6),INDEX(ATLAS_CHAR,(AG238-1)*26+$A38-INDEX(WIN_Y,AG238)+1,AG$2-INDEX(WIN_X,AG238)+1),IF(AG238=0,IF(AND(MOD(AG$2,4)=0,MOD($A38,2)=0),"·",""),""))))</f>
        <v/>
      </c>
      <c r="AH38" s="1">
        <f>IF($A38=0,INDEX(CHROME_CHAR,1,AH$2+1),IF($A38=39,INDEX(CHROME_CHAR,2,AH$2+1),IF(AND(AH238&gt;=1,AH238&lt;=6),INDEX(ATLAS_CHAR,(AH238-1)*26+$A38-INDEX(WIN_Y,AH238)+1,AH$2-INDEX(WIN_X,AH238)+1),IF(AH238=0,IF(AND(MOD(AH$2,4)=0,MOD($A38,2)=0),"·",""),""))))</f>
        <v/>
      </c>
      <c r="AI38" s="1">
        <f>IF($A38=0,INDEX(CHROME_CHAR,1,AI$2+1),IF($A38=39,INDEX(CHROME_CHAR,2,AI$2+1),IF(AND(AI238&gt;=1,AI238&lt;=6),INDEX(ATLAS_CHAR,(AI238-1)*26+$A38-INDEX(WIN_Y,AI238)+1,AI$2-INDEX(WIN_X,AI238)+1),IF(AI238=0,IF(AND(MOD(AI$2,4)=0,MOD($A38,2)=0),"·",""),""))))</f>
        <v/>
      </c>
      <c r="AJ38" s="1">
        <f>IF($A38=0,INDEX(CHROME_CHAR,1,AJ$2+1),IF($A38=39,INDEX(CHROME_CHAR,2,AJ$2+1),IF(AND(AJ238&gt;=1,AJ238&lt;=6),INDEX(ATLAS_CHAR,(AJ238-1)*26+$A38-INDEX(WIN_Y,AJ238)+1,AJ$2-INDEX(WIN_X,AJ238)+1),IF(AJ238=0,IF(AND(MOD(AJ$2,4)=0,MOD($A38,2)=0),"·",""),""))))</f>
        <v/>
      </c>
      <c r="AK38" s="1">
        <f>IF($A38=0,INDEX(CHROME_CHAR,1,AK$2+1),IF($A38=39,INDEX(CHROME_CHAR,2,AK$2+1),IF(AND(AK238&gt;=1,AK238&lt;=6),INDEX(ATLAS_CHAR,(AK238-1)*26+$A38-INDEX(WIN_Y,AK238)+1,AK$2-INDEX(WIN_X,AK238)+1),IF(AK238=0,IF(AND(MOD(AK$2,4)=0,MOD($A38,2)=0),"·",""),""))))</f>
        <v/>
      </c>
      <c r="AL38" s="1">
        <f>IF($A38=0,INDEX(CHROME_CHAR,1,AL$2+1),IF($A38=39,INDEX(CHROME_CHAR,2,AL$2+1),IF(AND(AL238&gt;=1,AL238&lt;=6),INDEX(ATLAS_CHAR,(AL238-1)*26+$A38-INDEX(WIN_Y,AL238)+1,AL$2-INDEX(WIN_X,AL238)+1),IF(AL238=0,IF(AND(MOD(AL$2,4)=0,MOD($A38,2)=0),"·",""),""))))</f>
        <v/>
      </c>
      <c r="AM38" s="1">
        <f>IF($A38=0,INDEX(CHROME_CHAR,1,AM$2+1),IF($A38=39,INDEX(CHROME_CHAR,2,AM$2+1),IF(AND(AM238&gt;=1,AM238&lt;=6),INDEX(ATLAS_CHAR,(AM238-1)*26+$A38-INDEX(WIN_Y,AM238)+1,AM$2-INDEX(WIN_X,AM238)+1),IF(AM238=0,IF(AND(MOD(AM$2,4)=0,MOD($A38,2)=0),"·",""),""))))</f>
        <v/>
      </c>
      <c r="AN38" s="1">
        <f>IF($A38=0,INDEX(CHROME_CHAR,1,AN$2+1),IF($A38=39,INDEX(CHROME_CHAR,2,AN$2+1),IF(AND(AN238&gt;=1,AN238&lt;=6),INDEX(ATLAS_CHAR,(AN238-1)*26+$A38-INDEX(WIN_Y,AN238)+1,AN$2-INDEX(WIN_X,AN238)+1),IF(AN238=0,IF(AND(MOD(AN$2,4)=0,MOD($A38,2)=0),"·",""),""))))</f>
        <v/>
      </c>
      <c r="AO38" s="1">
        <f>IF($A38=0,INDEX(CHROME_CHAR,1,AO$2+1),IF($A38=39,INDEX(CHROME_CHAR,2,AO$2+1),IF(AND(AO238&gt;=1,AO238&lt;=6),INDEX(ATLAS_CHAR,(AO238-1)*26+$A38-INDEX(WIN_Y,AO238)+1,AO$2-INDEX(WIN_X,AO238)+1),IF(AO238=0,IF(AND(MOD(AO$2,4)=0,MOD($A38,2)=0),"·",""),""))))</f>
        <v/>
      </c>
      <c r="AP38" s="1">
        <f>IF($A38=0,INDEX(CHROME_CHAR,1,AP$2+1),IF($A38=39,INDEX(CHROME_CHAR,2,AP$2+1),IF(AND(AP238&gt;=1,AP238&lt;=6),INDEX(ATLAS_CHAR,(AP238-1)*26+$A38-INDEX(WIN_Y,AP238)+1,AP$2-INDEX(WIN_X,AP238)+1),IF(AP238=0,IF(AND(MOD(AP$2,4)=0,MOD($A38,2)=0),"·",""),""))))</f>
        <v/>
      </c>
      <c r="AQ38" s="1">
        <f>IF($A38=0,INDEX(CHROME_CHAR,1,AQ$2+1),IF($A38=39,INDEX(CHROME_CHAR,2,AQ$2+1),IF(AND(AQ238&gt;=1,AQ238&lt;=6),INDEX(ATLAS_CHAR,(AQ238-1)*26+$A38-INDEX(WIN_Y,AQ238)+1,AQ$2-INDEX(WIN_X,AQ238)+1),IF(AQ238=0,IF(AND(MOD(AQ$2,4)=0,MOD($A38,2)=0),"·",""),""))))</f>
        <v/>
      </c>
      <c r="AR38" s="1">
        <f>IF($A38=0,INDEX(CHROME_CHAR,1,AR$2+1),IF($A38=39,INDEX(CHROME_CHAR,2,AR$2+1),IF(AND(AR238&gt;=1,AR238&lt;=6),INDEX(ATLAS_CHAR,(AR238-1)*26+$A38-INDEX(WIN_Y,AR238)+1,AR$2-INDEX(WIN_X,AR238)+1),IF(AR238=0,IF(AND(MOD(AR$2,4)=0,MOD($A38,2)=0),"·",""),""))))</f>
        <v/>
      </c>
      <c r="AS38" s="1">
        <f>IF($A38=0,INDEX(CHROME_CHAR,1,AS$2+1),IF($A38=39,INDEX(CHROME_CHAR,2,AS$2+1),IF(AND(AS238&gt;=1,AS238&lt;=6),INDEX(ATLAS_CHAR,(AS238-1)*26+$A38-INDEX(WIN_Y,AS238)+1,AS$2-INDEX(WIN_X,AS238)+1),IF(AS238=0,IF(AND(MOD(AS$2,4)=0,MOD($A38,2)=0),"·",""),""))))</f>
        <v/>
      </c>
      <c r="AT38" s="1">
        <f>IF($A38=0,INDEX(CHROME_CHAR,1,AT$2+1),IF($A38=39,INDEX(CHROME_CHAR,2,AT$2+1),IF(AND(AT238&gt;=1,AT238&lt;=6),INDEX(ATLAS_CHAR,(AT238-1)*26+$A38-INDEX(WIN_Y,AT238)+1,AT$2-INDEX(WIN_X,AT238)+1),IF(AT238=0,IF(AND(MOD(AT$2,4)=0,MOD($A38,2)=0),"·",""),""))))</f>
        <v/>
      </c>
      <c r="AU38" s="1">
        <f>IF($A38=0,INDEX(CHROME_CHAR,1,AU$2+1),IF($A38=39,INDEX(CHROME_CHAR,2,AU$2+1),IF(AND(AU238&gt;=1,AU238&lt;=6),INDEX(ATLAS_CHAR,(AU238-1)*26+$A38-INDEX(WIN_Y,AU238)+1,AU$2-INDEX(WIN_X,AU238)+1),IF(AU238=0,IF(AND(MOD(AU$2,4)=0,MOD($A38,2)=0),"·",""),""))))</f>
        <v/>
      </c>
      <c r="AV38" s="1">
        <f>IF($A38=0,INDEX(CHROME_CHAR,1,AV$2+1),IF($A38=39,INDEX(CHROME_CHAR,2,AV$2+1),IF(AND(AV238&gt;=1,AV238&lt;=6),INDEX(ATLAS_CHAR,(AV238-1)*26+$A38-INDEX(WIN_Y,AV238)+1,AV$2-INDEX(WIN_X,AV238)+1),IF(AV238=0,IF(AND(MOD(AV$2,4)=0,MOD($A38,2)=0),"·",""),""))))</f>
        <v/>
      </c>
      <c r="AW38" s="1">
        <f>IF($A38=0,INDEX(CHROME_CHAR,1,AW$2+1),IF($A38=39,INDEX(CHROME_CHAR,2,AW$2+1),IF(AND(AW238&gt;=1,AW238&lt;=6),INDEX(ATLAS_CHAR,(AW238-1)*26+$A38-INDEX(WIN_Y,AW238)+1,AW$2-INDEX(WIN_X,AW238)+1),IF(AW238=0,IF(AND(MOD(AW$2,4)=0,MOD($A38,2)=0),"·",""),""))))</f>
        <v/>
      </c>
      <c r="AX38" s="1">
        <f>IF($A38=0,INDEX(CHROME_CHAR,1,AX$2+1),IF($A38=39,INDEX(CHROME_CHAR,2,AX$2+1),IF(AND(AX238&gt;=1,AX238&lt;=6),INDEX(ATLAS_CHAR,(AX238-1)*26+$A38-INDEX(WIN_Y,AX238)+1,AX$2-INDEX(WIN_X,AX238)+1),IF(AX238=0,IF(AND(MOD(AX$2,4)=0,MOD($A38,2)=0),"·",""),""))))</f>
        <v/>
      </c>
      <c r="AY38" s="1">
        <f>IF($A38=0,INDEX(CHROME_CHAR,1,AY$2+1),IF($A38=39,INDEX(CHROME_CHAR,2,AY$2+1),IF(AND(AY238&gt;=1,AY238&lt;=6),INDEX(ATLAS_CHAR,(AY238-1)*26+$A38-INDEX(WIN_Y,AY238)+1,AY$2-INDEX(WIN_X,AY238)+1),IF(AY238=0,IF(AND(MOD(AY$2,4)=0,MOD($A38,2)=0),"·",""),""))))</f>
        <v/>
      </c>
      <c r="AZ38" s="1">
        <f>IF($A38=0,INDEX(CHROME_CHAR,1,AZ$2+1),IF($A38=39,INDEX(CHROME_CHAR,2,AZ$2+1),IF(AND(AZ238&gt;=1,AZ238&lt;=6),INDEX(ATLAS_CHAR,(AZ238-1)*26+$A38-INDEX(WIN_Y,AZ238)+1,AZ$2-INDEX(WIN_X,AZ238)+1),IF(AZ238=0,IF(AND(MOD(AZ$2,4)=0,MOD($A38,2)=0),"·",""),""))))</f>
        <v/>
      </c>
      <c r="BA38" s="1">
        <f>IF($A38=0,INDEX(CHROME_CHAR,1,BA$2+1),IF($A38=39,INDEX(CHROME_CHAR,2,BA$2+1),IF(AND(BA238&gt;=1,BA238&lt;=6),INDEX(ATLAS_CHAR,(BA238-1)*26+$A38-INDEX(WIN_Y,BA238)+1,BA$2-INDEX(WIN_X,BA238)+1),IF(BA238=0,IF(AND(MOD(BA$2,4)=0,MOD($A38,2)=0),"·",""),""))))</f>
        <v/>
      </c>
      <c r="BB38" s="1">
        <f>IF($A38=0,INDEX(CHROME_CHAR,1,BB$2+1),IF($A38=39,INDEX(CHROME_CHAR,2,BB$2+1),IF(AND(BB238&gt;=1,BB238&lt;=6),INDEX(ATLAS_CHAR,(BB238-1)*26+$A38-INDEX(WIN_Y,BB238)+1,BB$2-INDEX(WIN_X,BB238)+1),IF(BB238=0,IF(AND(MOD(BB$2,4)=0,MOD($A38,2)=0),"·",""),""))))</f>
        <v/>
      </c>
      <c r="BC38" s="1">
        <f>IF($A38=0,INDEX(CHROME_CHAR,1,BC$2+1),IF($A38=39,INDEX(CHROME_CHAR,2,BC$2+1),IF(AND(BC238&gt;=1,BC238&lt;=6),INDEX(ATLAS_CHAR,(BC238-1)*26+$A38-INDEX(WIN_Y,BC238)+1,BC$2-INDEX(WIN_X,BC238)+1),IF(BC238=0,IF(AND(MOD(BC$2,4)=0,MOD($A38,2)=0),"·",""),""))))</f>
        <v/>
      </c>
      <c r="BD38" s="1">
        <f>IF($A38=0,INDEX(CHROME_CHAR,1,BD$2+1),IF($A38=39,INDEX(CHROME_CHAR,2,BD$2+1),IF(AND(BD238&gt;=1,BD238&lt;=6),INDEX(ATLAS_CHAR,(BD238-1)*26+$A38-INDEX(WIN_Y,BD238)+1,BD$2-INDEX(WIN_X,BD238)+1),IF(BD238=0,IF(AND(MOD(BD$2,4)=0,MOD($A38,2)=0),"·",""),""))))</f>
        <v/>
      </c>
      <c r="BE38" s="1">
        <f>IF($A38=0,INDEX(CHROME_CHAR,1,BE$2+1),IF($A38=39,INDEX(CHROME_CHAR,2,BE$2+1),IF(AND(BE238&gt;=1,BE238&lt;=6),INDEX(ATLAS_CHAR,(BE238-1)*26+$A38-INDEX(WIN_Y,BE238)+1,BE$2-INDEX(WIN_X,BE238)+1),IF(BE238=0,IF(AND(MOD(BE$2,4)=0,MOD($A38,2)=0),"·",""),""))))</f>
        <v/>
      </c>
      <c r="BF38" s="1">
        <f>IF($A38=0,INDEX(CHROME_CHAR,1,BF$2+1),IF($A38=39,INDEX(CHROME_CHAR,2,BF$2+1),IF(AND(BF238&gt;=1,BF238&lt;=6),INDEX(ATLAS_CHAR,(BF238-1)*26+$A38-INDEX(WIN_Y,BF238)+1,BF$2-INDEX(WIN_X,BF238)+1),IF(BF238=0,IF(AND(MOD(BF$2,4)=0,MOD($A38,2)=0),"·",""),""))))</f>
        <v/>
      </c>
      <c r="BG38" s="1">
        <f>IF($A38=0,INDEX(CHROME_CHAR,1,BG$2+1),IF($A38=39,INDEX(CHROME_CHAR,2,BG$2+1),IF(AND(BG238&gt;=1,BG238&lt;=6),INDEX(ATLAS_CHAR,(BG238-1)*26+$A38-INDEX(WIN_Y,BG238)+1,BG$2-INDEX(WIN_X,BG238)+1),IF(BG238=0,IF(AND(MOD(BG$2,4)=0,MOD($A38,2)=0),"·",""),""))))</f>
        <v/>
      </c>
      <c r="BH38" s="1">
        <f>IF($A38=0,INDEX(CHROME_CHAR,1,BH$2+1),IF($A38=39,INDEX(CHROME_CHAR,2,BH$2+1),IF(AND(BH238&gt;=1,BH238&lt;=6),INDEX(ATLAS_CHAR,(BH238-1)*26+$A38-INDEX(WIN_Y,BH238)+1,BH$2-INDEX(WIN_X,BH238)+1),IF(BH238=0,IF(AND(MOD(BH$2,4)=0,MOD($A38,2)=0),"·",""),""))))</f>
        <v/>
      </c>
      <c r="BI38" s="1">
        <f>IF($A38=0,INDEX(CHROME_CHAR,1,BI$2+1),IF($A38=39,INDEX(CHROME_CHAR,2,BI$2+1),IF(AND(BI238&gt;=1,BI238&lt;=6),INDEX(ATLAS_CHAR,(BI238-1)*26+$A38-INDEX(WIN_Y,BI238)+1,BI$2-INDEX(WIN_X,BI238)+1),IF(BI238=0,IF(AND(MOD(BI$2,4)=0,MOD($A38,2)=0),"·",""),""))))</f>
        <v/>
      </c>
      <c r="BJ38" s="1">
        <f>IF($A38=0,INDEX(CHROME_CHAR,1,BJ$2+1),IF($A38=39,INDEX(CHROME_CHAR,2,BJ$2+1),IF(AND(BJ238&gt;=1,BJ238&lt;=6),INDEX(ATLAS_CHAR,(BJ238-1)*26+$A38-INDEX(WIN_Y,BJ238)+1,BJ$2-INDEX(WIN_X,BJ238)+1),IF(BJ238=0,IF(AND(MOD(BJ$2,4)=0,MOD($A38,2)=0),"·",""),""))))</f>
        <v/>
      </c>
      <c r="BK38" s="1">
        <f>IF($A38=0,INDEX(CHROME_CHAR,1,BK$2+1),IF($A38=39,INDEX(CHROME_CHAR,2,BK$2+1),IF(AND(BK238&gt;=1,BK238&lt;=6),INDEX(ATLAS_CHAR,(BK238-1)*26+$A38-INDEX(WIN_Y,BK238)+1,BK$2-INDEX(WIN_X,BK238)+1),IF(BK238=0,IF(AND(MOD(BK$2,4)=0,MOD($A38,2)=0),"·",""),""))))</f>
        <v/>
      </c>
      <c r="BL38" s="1">
        <f>IF($A38=0,INDEX(CHROME_CHAR,1,BL$2+1),IF($A38=39,INDEX(CHROME_CHAR,2,BL$2+1),IF(AND(BL238&gt;=1,BL238&lt;=6),INDEX(ATLAS_CHAR,(BL238-1)*26+$A38-INDEX(WIN_Y,BL238)+1,BL$2-INDEX(WIN_X,BL238)+1),IF(BL238=0,IF(AND(MOD(BL$2,4)=0,MOD($A38,2)=0),"·",""),""))))</f>
        <v/>
      </c>
      <c r="BM38" s="1">
        <f>IF($A38=0,INDEX(CHROME_CHAR,1,BM$2+1),IF($A38=39,INDEX(CHROME_CHAR,2,BM$2+1),IF(AND(BM238&gt;=1,BM238&lt;=6),INDEX(ATLAS_CHAR,(BM238-1)*26+$A38-INDEX(WIN_Y,BM238)+1,BM$2-INDEX(WIN_X,BM238)+1),IF(BM238=0,IF(AND(MOD(BM$2,4)=0,MOD($A38,2)=0),"·",""),""))))</f>
        <v/>
      </c>
      <c r="BN38" s="1">
        <f>IF($A38=0,INDEX(CHROME_CHAR,1,BN$2+1),IF($A38=39,INDEX(CHROME_CHAR,2,BN$2+1),IF(AND(BN238&gt;=1,BN238&lt;=6),INDEX(ATLAS_CHAR,(BN238-1)*26+$A38-INDEX(WIN_Y,BN238)+1,BN$2-INDEX(WIN_X,BN238)+1),IF(BN238=0,IF(AND(MOD(BN$2,4)=0,MOD($A38,2)=0),"·",""),""))))</f>
        <v/>
      </c>
      <c r="BO38" s="1">
        <f>IF($A38=0,INDEX(CHROME_CHAR,1,BO$2+1),IF($A38=39,INDEX(CHROME_CHAR,2,BO$2+1),IF(AND(BO238&gt;=1,BO238&lt;=6),INDEX(ATLAS_CHAR,(BO238-1)*26+$A38-INDEX(WIN_Y,BO238)+1,BO$2-INDEX(WIN_X,BO238)+1),IF(BO238=0,IF(AND(MOD(BO$2,4)=0,MOD($A38,2)=0),"·",""),""))))</f>
        <v/>
      </c>
      <c r="BP38" s="1">
        <f>IF($A38=0,INDEX(CHROME_CHAR,1,BP$2+1),IF($A38=39,INDEX(CHROME_CHAR,2,BP$2+1),IF(AND(BP238&gt;=1,BP238&lt;=6),INDEX(ATLAS_CHAR,(BP238-1)*26+$A38-INDEX(WIN_Y,BP238)+1,BP$2-INDEX(WIN_X,BP238)+1),IF(BP238=0,IF(AND(MOD(BP$2,4)=0,MOD($A38,2)=0),"·",""),""))))</f>
        <v/>
      </c>
      <c r="BQ38" s="1">
        <f>IF($A38=0,INDEX(CHROME_CHAR,1,BQ$2+1),IF($A38=39,INDEX(CHROME_CHAR,2,BQ$2+1),IF(AND(BQ238&gt;=1,BQ238&lt;=6),INDEX(ATLAS_CHAR,(BQ238-1)*26+$A38-INDEX(WIN_Y,BQ238)+1,BQ$2-INDEX(WIN_X,BQ238)+1),IF(BQ238=0,IF(AND(MOD(BQ$2,4)=0,MOD($A38,2)=0),"·",""),""))))</f>
        <v/>
      </c>
      <c r="BR38" s="1">
        <f>IF($A38=0,INDEX(CHROME_CHAR,1,BR$2+1),IF($A38=39,INDEX(CHROME_CHAR,2,BR$2+1),IF(AND(BR238&gt;=1,BR238&lt;=6),INDEX(ATLAS_CHAR,(BR238-1)*26+$A38-INDEX(WIN_Y,BR238)+1,BR$2-INDEX(WIN_X,BR238)+1),IF(BR238=0,IF(AND(MOD(BR$2,4)=0,MOD($A38,2)=0),"·",""),""))))</f>
        <v/>
      </c>
      <c r="BS38" s="1">
        <f>IF($A38=0,INDEX(CHROME_CHAR,1,BS$2+1),IF($A38=39,INDEX(CHROME_CHAR,2,BS$2+1),IF(AND(BS238&gt;=1,BS238&lt;=6),INDEX(ATLAS_CHAR,(BS238-1)*26+$A38-INDEX(WIN_Y,BS238)+1,BS$2-INDEX(WIN_X,BS238)+1),IF(BS238=0,IF(AND(MOD(BS$2,4)=0,MOD($A38,2)=0),"·",""),""))))</f>
        <v/>
      </c>
      <c r="BT38" s="1">
        <f>IF($A38=0,INDEX(CHROME_CHAR,1,BT$2+1),IF($A38=39,INDEX(CHROME_CHAR,2,BT$2+1),IF(AND(BT238&gt;=1,BT238&lt;=6),INDEX(ATLAS_CHAR,(BT238-1)*26+$A38-INDEX(WIN_Y,BT238)+1,BT$2-INDEX(WIN_X,BT238)+1),IF(BT238=0,IF(AND(MOD(BT$2,4)=0,MOD($A38,2)=0),"·",""),""))))</f>
        <v/>
      </c>
      <c r="BU38" s="1">
        <f>IF($A38=0,INDEX(CHROME_CHAR,1,BU$2+1),IF($A38=39,INDEX(CHROME_CHAR,2,BU$2+1),IF(AND(BU238&gt;=1,BU238&lt;=6),INDEX(ATLAS_CHAR,(BU238-1)*26+$A38-INDEX(WIN_Y,BU238)+1,BU$2-INDEX(WIN_X,BU238)+1),IF(BU238=0,IF(AND(MOD(BU$2,4)=0,MOD($A38,2)=0),"·",""),""))))</f>
        <v/>
      </c>
      <c r="BV38" s="1">
        <f>IF($A38=0,INDEX(CHROME_CHAR,1,BV$2+1),IF($A38=39,INDEX(CHROME_CHAR,2,BV$2+1),IF(AND(BV238&gt;=1,BV238&lt;=6),INDEX(ATLAS_CHAR,(BV238-1)*26+$A38-INDEX(WIN_Y,BV238)+1,BV$2-INDEX(WIN_X,BV238)+1),IF(BV238=0,IF(AND(MOD(BV$2,4)=0,MOD($A38,2)=0),"·",""),""))))</f>
        <v/>
      </c>
      <c r="BW38" s="1">
        <f>IF($A38=0,INDEX(CHROME_CHAR,1,BW$2+1),IF($A38=39,INDEX(CHROME_CHAR,2,BW$2+1),IF(AND(BW238&gt;=1,BW238&lt;=6),INDEX(ATLAS_CHAR,(BW238-1)*26+$A38-INDEX(WIN_Y,BW238)+1,BW$2-INDEX(WIN_X,BW238)+1),IF(BW238=0,IF(AND(MOD(BW$2,4)=0,MOD($A38,2)=0),"·",""),""))))</f>
        <v/>
      </c>
      <c r="BX38" s="1">
        <f>IF($A38=0,INDEX(CHROME_CHAR,1,BX$2+1),IF($A38=39,INDEX(CHROME_CHAR,2,BX$2+1),IF(AND(BX238&gt;=1,BX238&lt;=6),INDEX(ATLAS_CHAR,(BX238-1)*26+$A38-INDEX(WIN_Y,BX238)+1,BX$2-INDEX(WIN_X,BX238)+1),IF(BX238=0,IF(AND(MOD(BX$2,4)=0,MOD($A38,2)=0),"·",""),""))))</f>
        <v/>
      </c>
      <c r="BY38" s="1">
        <f>IF($A38=0,INDEX(CHROME_CHAR,1,BY$2+1),IF($A38=39,INDEX(CHROME_CHAR,2,BY$2+1),IF(AND(BY238&gt;=1,BY238&lt;=6),INDEX(ATLAS_CHAR,(BY238-1)*26+$A38-INDEX(WIN_Y,BY238)+1,BY$2-INDEX(WIN_X,BY238)+1),IF(BY238=0,IF(AND(MOD(BY$2,4)=0,MOD($A38,2)=0),"·",""),""))))</f>
        <v/>
      </c>
      <c r="BZ38" s="1">
        <f>IF($A38=0,INDEX(CHROME_CHAR,1,BZ$2+1),IF($A38=39,INDEX(CHROME_CHAR,2,BZ$2+1),IF(AND(BZ238&gt;=1,BZ238&lt;=6),INDEX(ATLAS_CHAR,(BZ238-1)*26+$A38-INDEX(WIN_Y,BZ238)+1,BZ$2-INDEX(WIN_X,BZ238)+1),IF(BZ238=0,IF(AND(MOD(BZ$2,4)=0,MOD($A38,2)=0),"·",""),""))))</f>
        <v/>
      </c>
      <c r="CA38" s="1">
        <f>IF($A38=0,INDEX(CHROME_CHAR,1,CA$2+1),IF($A38=39,INDEX(CHROME_CHAR,2,CA$2+1),IF(AND(CA238&gt;=1,CA238&lt;=6),INDEX(ATLAS_CHAR,(CA238-1)*26+$A38-INDEX(WIN_Y,CA238)+1,CA$2-INDEX(WIN_X,CA238)+1),IF(CA238=0,IF(AND(MOD(CA$2,4)=0,MOD($A38,2)=0),"·",""),""))))</f>
        <v/>
      </c>
      <c r="CB38" s="1">
        <f>IF($A38=0,INDEX(CHROME_CHAR,1,CB$2+1),IF($A38=39,INDEX(CHROME_CHAR,2,CB$2+1),IF(AND(CB238&gt;=1,CB238&lt;=6),INDEX(ATLAS_CHAR,(CB238-1)*26+$A38-INDEX(WIN_Y,CB238)+1,CB$2-INDEX(WIN_X,CB238)+1),IF(CB238=0,IF(AND(MOD(CB$2,4)=0,MOD($A38,2)=0),"·",""),""))))</f>
        <v/>
      </c>
      <c r="CC38" s="1">
        <f>IF($A38=0,INDEX(CHROME_CHAR,1,CC$2+1),IF($A38=39,INDEX(CHROME_CHAR,2,CC$2+1),IF(AND(CC238&gt;=1,CC238&lt;=6),INDEX(ATLAS_CHAR,(CC238-1)*26+$A38-INDEX(WIN_Y,CC238)+1,CC$2-INDEX(WIN_X,CC238)+1),IF(CC238=0,IF(AND(MOD(CC$2,4)=0,MOD($A38,2)=0),"·",""),""))))</f>
        <v/>
      </c>
      <c r="CD38" s="1">
        <f>IF($A38=0,INDEX(CHROME_CHAR,1,CD$2+1),IF($A38=39,INDEX(CHROME_CHAR,2,CD$2+1),IF(AND(CD238&gt;=1,CD238&lt;=6),INDEX(ATLAS_CHAR,(CD238-1)*26+$A38-INDEX(WIN_Y,CD238)+1,CD$2-INDEX(WIN_X,CD238)+1),IF(CD238=0,IF(AND(MOD(CD$2,4)=0,MOD($A38,2)=0),"·",""),""))))</f>
        <v/>
      </c>
      <c r="CE38" s="1">
        <f>IF($A38=0,INDEX(CHROME_CHAR,1,CE$2+1),IF($A38=39,INDEX(CHROME_CHAR,2,CE$2+1),IF(AND(CE238&gt;=1,CE238&lt;=6),INDEX(ATLAS_CHAR,(CE238-1)*26+$A38-INDEX(WIN_Y,CE238)+1,CE$2-INDEX(WIN_X,CE238)+1),IF(CE238=0,IF(AND(MOD(CE$2,4)=0,MOD($A38,2)=0),"·",""),""))))</f>
        <v/>
      </c>
      <c r="CF38" s="1">
        <f>IF($A38=0,INDEX(CHROME_CHAR,1,CF$2+1),IF($A38=39,INDEX(CHROME_CHAR,2,CF$2+1),IF(AND(CF238&gt;=1,CF238&lt;=6),INDEX(ATLAS_CHAR,(CF238-1)*26+$A38-INDEX(WIN_Y,CF238)+1,CF$2-INDEX(WIN_X,CF238)+1),IF(CF238=0,IF(AND(MOD(CF$2,4)=0,MOD($A38,2)=0),"·",""),""))))</f>
        <v/>
      </c>
      <c r="CG38" s="1">
        <f>IF($A38=0,INDEX(CHROME_CHAR,1,CG$2+1),IF($A38=39,INDEX(CHROME_CHAR,2,CG$2+1),IF(AND(CG238&gt;=1,CG238&lt;=6),INDEX(ATLAS_CHAR,(CG238-1)*26+$A38-INDEX(WIN_Y,CG238)+1,CG$2-INDEX(WIN_X,CG238)+1),IF(CG238=0,IF(AND(MOD(CG$2,4)=0,MOD($A38,2)=0),"·",""),""))))</f>
        <v/>
      </c>
      <c r="CH38" s="1">
        <f>IF($A38=0,INDEX(CHROME_CHAR,1,CH$2+1),IF($A38=39,INDEX(CHROME_CHAR,2,CH$2+1),IF(AND(CH238&gt;=1,CH238&lt;=6),INDEX(ATLAS_CHAR,(CH238-1)*26+$A38-INDEX(WIN_Y,CH238)+1,CH$2-INDEX(WIN_X,CH238)+1),IF(CH238=0,IF(AND(MOD(CH$2,4)=0,MOD($A38,2)=0),"·",""),""))))</f>
        <v/>
      </c>
      <c r="CI38" s="1">
        <f>IF($A38=0,INDEX(CHROME_CHAR,1,CI$2+1),IF($A38=39,INDEX(CHROME_CHAR,2,CI$2+1),IF(AND(CI238&gt;=1,CI238&lt;=6),INDEX(ATLAS_CHAR,(CI238-1)*26+$A38-INDEX(WIN_Y,CI238)+1,CI$2-INDEX(WIN_X,CI238)+1),IF(CI238=0,IF(AND(MOD(CI$2,4)=0,MOD($A38,2)=0),"·",""),""))))</f>
        <v/>
      </c>
      <c r="CJ38" s="1">
        <f>IF($A38=0,INDEX(CHROME_CHAR,1,CJ$2+1),IF($A38=39,INDEX(CHROME_CHAR,2,CJ$2+1),IF(AND(CJ238&gt;=1,CJ238&lt;=6),INDEX(ATLAS_CHAR,(CJ238-1)*26+$A38-INDEX(WIN_Y,CJ238)+1,CJ$2-INDEX(WIN_X,CJ238)+1),IF(CJ238=0,IF(AND(MOD(CJ$2,4)=0,MOD($A38,2)=0),"·",""),""))))</f>
        <v/>
      </c>
      <c r="CK38" s="1">
        <f>IF($A38=0,INDEX(CHROME_CHAR,1,CK$2+1),IF($A38=39,INDEX(CHROME_CHAR,2,CK$2+1),IF(AND(CK238&gt;=1,CK238&lt;=6),INDEX(ATLAS_CHAR,(CK238-1)*26+$A38-INDEX(WIN_Y,CK238)+1,CK$2-INDEX(WIN_X,CK238)+1),IF(CK238=0,IF(AND(MOD(CK$2,4)=0,MOD($A38,2)=0),"·",""),""))))</f>
        <v/>
      </c>
      <c r="CL38" s="1">
        <f>IF($A38=0,INDEX(CHROME_CHAR,1,CL$2+1),IF($A38=39,INDEX(CHROME_CHAR,2,CL$2+1),IF(AND(CL238&gt;=1,CL238&lt;=6),INDEX(ATLAS_CHAR,(CL238-1)*26+$A38-INDEX(WIN_Y,CL238)+1,CL$2-INDEX(WIN_X,CL238)+1),IF(CL238=0,IF(AND(MOD(CL$2,4)=0,MOD($A38,2)=0),"·",""),""))))</f>
        <v/>
      </c>
      <c r="CM38" s="1">
        <f>IF($A38=0,INDEX(CHROME_CHAR,1,CM$2+1),IF($A38=39,INDEX(CHROME_CHAR,2,CM$2+1),IF(AND(CM238&gt;=1,CM238&lt;=6),INDEX(ATLAS_CHAR,(CM238-1)*26+$A38-INDEX(WIN_Y,CM238)+1,CM$2-INDEX(WIN_X,CM238)+1),IF(CM238=0,IF(AND(MOD(CM$2,4)=0,MOD($A38,2)=0),"·",""),""))))</f>
        <v/>
      </c>
      <c r="CN38" s="1">
        <f>IF($A38=0,INDEX(CHROME_CHAR,1,CN$2+1),IF($A38=39,INDEX(CHROME_CHAR,2,CN$2+1),IF(AND(CN238&gt;=1,CN238&lt;=6),INDEX(ATLAS_CHAR,(CN238-1)*26+$A38-INDEX(WIN_Y,CN238)+1,CN$2-INDEX(WIN_X,CN238)+1),IF(CN238=0,IF(AND(MOD(CN$2,4)=0,MOD($A38,2)=0),"·",""),""))))</f>
        <v/>
      </c>
      <c r="CO38" s="1">
        <f>IF($A38=0,INDEX(CHROME_CHAR,1,CO$2+1),IF($A38=39,INDEX(CHROME_CHAR,2,CO$2+1),IF(AND(CO238&gt;=1,CO238&lt;=6),INDEX(ATLAS_CHAR,(CO238-1)*26+$A38-INDEX(WIN_Y,CO238)+1,CO$2-INDEX(WIN_X,CO238)+1),IF(CO238=0,IF(AND(MOD(CO$2,4)=0,MOD($A38,2)=0),"·",""),""))))</f>
        <v/>
      </c>
      <c r="CP38" s="1">
        <f>IF($A38=0,INDEX(CHROME_CHAR,1,CP$2+1),IF($A38=39,INDEX(CHROME_CHAR,2,CP$2+1),IF(AND(CP238&gt;=1,CP238&lt;=6),INDEX(ATLAS_CHAR,(CP238-1)*26+$A38-INDEX(WIN_Y,CP238)+1,CP$2-INDEX(WIN_X,CP238)+1),IF(CP238=0,IF(AND(MOD(CP$2,4)=0,MOD($A38,2)=0),"·",""),""))))</f>
        <v/>
      </c>
      <c r="CQ38" s="1">
        <f>IF($A38=0,INDEX(CHROME_CHAR,1,CQ$2+1),IF($A38=39,INDEX(CHROME_CHAR,2,CQ$2+1),IF(AND(CQ238&gt;=1,CQ238&lt;=6),INDEX(ATLAS_CHAR,(CQ238-1)*26+$A38-INDEX(WIN_Y,CQ238)+1,CQ$2-INDEX(WIN_X,CQ238)+1),IF(CQ238=0,IF(AND(MOD(CQ$2,4)=0,MOD($A38,2)=0),"·",""),""))))</f>
        <v/>
      </c>
      <c r="CR38" s="1">
        <f>IF($A38=0,INDEX(CHROME_CHAR,1,CR$2+1),IF($A38=39,INDEX(CHROME_CHAR,2,CR$2+1),IF(AND(CR238&gt;=1,CR238&lt;=6),INDEX(ATLAS_CHAR,(CR238-1)*26+$A38-INDEX(WIN_Y,CR238)+1,CR$2-INDEX(WIN_X,CR238)+1),IF(CR238=0,IF(AND(MOD(CR$2,4)=0,MOD($A38,2)=0),"·",""),""))))</f>
        <v/>
      </c>
      <c r="CS38" s="1">
        <f>IF($A38=0,INDEX(CHROME_CHAR,1,CS$2+1),IF($A38=39,INDEX(CHROME_CHAR,2,CS$2+1),IF(AND(CS238&gt;=1,CS238&lt;=6),INDEX(ATLAS_CHAR,(CS238-1)*26+$A38-INDEX(WIN_Y,CS238)+1,CS$2-INDEX(WIN_X,CS238)+1),IF(CS238=0,IF(AND(MOD(CS$2,4)=0,MOD($A38,2)=0),"·",""),""))))</f>
        <v/>
      </c>
      <c r="CT38" s="1">
        <f>IF($A38=0,INDEX(CHROME_CHAR,1,CT$2+1),IF($A38=39,INDEX(CHROME_CHAR,2,CT$2+1),IF(AND(CT238&gt;=1,CT238&lt;=6),INDEX(ATLAS_CHAR,(CT238-1)*26+$A38-INDEX(WIN_Y,CT238)+1,CT$2-INDEX(WIN_X,CT238)+1),IF(CT238=0,IF(AND(MOD(CT$2,4)=0,MOD($A38,2)=0),"·",""),""))))</f>
        <v/>
      </c>
      <c r="CU38" s="1">
        <f>IF($A38=0,INDEX(CHROME_CHAR,1,CU$2+1),IF($A38=39,INDEX(CHROME_CHAR,2,CU$2+1),IF(AND(CU238&gt;=1,CU238&lt;=6),INDEX(ATLAS_CHAR,(CU238-1)*26+$A38-INDEX(WIN_Y,CU238)+1,CU$2-INDEX(WIN_X,CU238)+1),IF(CU238=0,IF(AND(MOD(CU$2,4)=0,MOD($A38,2)=0),"·",""),""))))</f>
        <v/>
      </c>
      <c r="CV38" s="1">
        <f>IF($A38=0,INDEX(CHROME_CHAR,1,CV$2+1),IF($A38=39,INDEX(CHROME_CHAR,2,CV$2+1),IF(AND(CV238&gt;=1,CV238&lt;=6),INDEX(ATLAS_CHAR,(CV238-1)*26+$A38-INDEX(WIN_Y,CV238)+1,CV$2-INDEX(WIN_X,CV238)+1),IF(CV238=0,IF(AND(MOD(CV$2,4)=0,MOD($A38,2)=0),"·",""),""))))</f>
        <v/>
      </c>
      <c r="CW38" s="1">
        <f>IF($A38=0,INDEX(CHROME_CHAR,1,CW$2+1),IF($A38=39,INDEX(CHROME_CHAR,2,CW$2+1),IF(AND(CW238&gt;=1,CW238&lt;=6),INDEX(ATLAS_CHAR,(CW238-1)*26+$A38-INDEX(WIN_Y,CW238)+1,CW$2-INDEX(WIN_X,CW238)+1),IF(CW238=0,IF(AND(MOD(CW$2,4)=0,MOD($A38,2)=0),"·",""),""))))</f>
        <v/>
      </c>
      <c r="CX38" s="1">
        <f>IF($A38=0,INDEX(CHROME_CHAR,1,CX$2+1),IF($A38=39,INDEX(CHROME_CHAR,2,CX$2+1),IF(AND(CX238&gt;=1,CX238&lt;=6),INDEX(ATLAS_CHAR,(CX238-1)*26+$A38-INDEX(WIN_Y,CX238)+1,CX$2-INDEX(WIN_X,CX238)+1),IF(CX238=0,IF(AND(MOD(CX$2,4)=0,MOD($A38,2)=0),"·",""),""))))</f>
        <v/>
      </c>
      <c r="CY38" s="1">
        <f>IF($A38=0,INDEX(CHROME_CHAR,1,CY$2+1),IF($A38=39,INDEX(CHROME_CHAR,2,CY$2+1),IF(AND(CY238&gt;=1,CY238&lt;=6),INDEX(ATLAS_CHAR,(CY238-1)*26+$A38-INDEX(WIN_Y,CY238)+1,CY$2-INDEX(WIN_X,CY238)+1),IF(CY238=0,IF(AND(MOD(CY$2,4)=0,MOD($A38,2)=0),"·",""),""))))</f>
        <v/>
      </c>
      <c r="CZ38" s="1">
        <f>IF($A38=0,INDEX(CHROME_CHAR,1,CZ$2+1),IF($A38=39,INDEX(CHROME_CHAR,2,CZ$2+1),IF(AND(CZ238&gt;=1,CZ238&lt;=6),INDEX(ATLAS_CHAR,(CZ238-1)*26+$A38-INDEX(WIN_Y,CZ238)+1,CZ$2-INDEX(WIN_X,CZ238)+1),IF(CZ238=0,IF(AND(MOD(CZ$2,4)=0,MOD($A38,2)=0),"·",""),""))))</f>
        <v/>
      </c>
      <c r="DA38" s="1">
        <f>IF($A38=0,INDEX(CHROME_CHAR,1,DA$2+1),IF($A38=39,INDEX(CHROME_CHAR,2,DA$2+1),IF(AND(DA238&gt;=1,DA238&lt;=6),INDEX(ATLAS_CHAR,(DA238-1)*26+$A38-INDEX(WIN_Y,DA238)+1,DA$2-INDEX(WIN_X,DA238)+1),IF(DA238=0,IF(AND(MOD(DA$2,4)=0,MOD($A38,2)=0),"·",""),""))))</f>
        <v/>
      </c>
      <c r="DB38" s="1">
        <f>IF($A38=0,INDEX(CHROME_CHAR,1,DB$2+1),IF($A38=39,INDEX(CHROME_CHAR,2,DB$2+1),IF(AND(DB238&gt;=1,DB238&lt;=6),INDEX(ATLAS_CHAR,(DB238-1)*26+$A38-INDEX(WIN_Y,DB238)+1,DB$2-INDEX(WIN_X,DB238)+1),IF(DB238=0,IF(AND(MOD(DB$2,4)=0,MOD($A38,2)=0),"·",""),""))))</f>
        <v/>
      </c>
      <c r="DC38" s="1">
        <f>IF($A38=0,INDEX(CHROME_CHAR,1,DC$2+1),IF($A38=39,INDEX(CHROME_CHAR,2,DC$2+1),IF(AND(DC238&gt;=1,DC238&lt;=6),INDEX(ATLAS_CHAR,(DC238-1)*26+$A38-INDEX(WIN_Y,DC238)+1,DC$2-INDEX(WIN_X,DC238)+1),IF(DC238=0,IF(AND(MOD(DC$2,4)=0,MOD($A38,2)=0),"·",""),""))))</f>
        <v/>
      </c>
      <c r="DD38" s="1">
        <f>IF($A38=0,INDEX(CHROME_CHAR,1,DD$2+1),IF($A38=39,INDEX(CHROME_CHAR,2,DD$2+1),IF(AND(DD238&gt;=1,DD238&lt;=6),INDEX(ATLAS_CHAR,(DD238-1)*26+$A38-INDEX(WIN_Y,DD238)+1,DD$2-INDEX(WIN_X,DD238)+1),IF(DD238=0,IF(AND(MOD(DD$2,4)=0,MOD($A38,2)=0),"·",""),""))))</f>
        <v/>
      </c>
      <c r="DE38" s="1">
        <f>IF($A38=0,INDEX(CHROME_CHAR,1,DE$2+1),IF($A38=39,INDEX(CHROME_CHAR,2,DE$2+1),IF(AND(DE238&gt;=1,DE238&lt;=6),INDEX(ATLAS_CHAR,(DE238-1)*26+$A38-INDEX(WIN_Y,DE238)+1,DE$2-INDEX(WIN_X,DE238)+1),IF(DE238=0,IF(AND(MOD(DE$2,4)=0,MOD($A38,2)=0),"·",""),""))))</f>
        <v/>
      </c>
      <c r="DF38" s="1">
        <f>IF($A38=0,INDEX(CHROME_CHAR,1,DF$2+1),IF($A38=39,INDEX(CHROME_CHAR,2,DF$2+1),IF(AND(DF238&gt;=1,DF238&lt;=6),INDEX(ATLAS_CHAR,(DF238-1)*26+$A38-INDEX(WIN_Y,DF238)+1,DF$2-INDEX(WIN_X,DF238)+1),IF(DF238=0,IF(AND(MOD(DF$2,4)=0,MOD($A38,2)=0),"·",""),""))))</f>
        <v/>
      </c>
      <c r="DG38" s="1">
        <f>IF($A38=0,INDEX(CHROME_CHAR,1,DG$2+1),IF($A38=39,INDEX(CHROME_CHAR,2,DG$2+1),IF(AND(DG238&gt;=1,DG238&lt;=6),INDEX(ATLAS_CHAR,(DG238-1)*26+$A38-INDEX(WIN_Y,DG238)+1,DG$2-INDEX(WIN_X,DG238)+1),IF(DG238=0,IF(AND(MOD(DG$2,4)=0,MOD($A38,2)=0),"·",""),""))))</f>
        <v/>
      </c>
      <c r="DH38" s="1">
        <f>IF($A38=0,INDEX(CHROME_CHAR,1,DH$2+1),IF($A38=39,INDEX(CHROME_CHAR,2,DH$2+1),IF(AND(DH238&gt;=1,DH238&lt;=6),INDEX(ATLAS_CHAR,(DH238-1)*26+$A38-INDEX(WIN_Y,DH238)+1,DH$2-INDEX(WIN_X,DH238)+1),IF(DH238=0,IF(AND(MOD(DH$2,4)=0,MOD($A38,2)=0),"·",""),""))))</f>
        <v/>
      </c>
      <c r="DI38" s="1">
        <f>IF($A38=0,INDEX(CHROME_CHAR,1,DI$2+1),IF($A38=39,INDEX(CHROME_CHAR,2,DI$2+1),IF(AND(DI238&gt;=1,DI238&lt;=6),INDEX(ATLAS_CHAR,(DI238-1)*26+$A38-INDEX(WIN_Y,DI238)+1,DI$2-INDEX(WIN_X,DI238)+1),IF(DI238=0,IF(AND(MOD(DI$2,4)=0,MOD($A38,2)=0),"·",""),""))))</f>
        <v/>
      </c>
      <c r="DJ38" s="1">
        <f>IF($A38=0,INDEX(CHROME_CHAR,1,DJ$2+1),IF($A38=39,INDEX(CHROME_CHAR,2,DJ$2+1),IF(AND(DJ238&gt;=1,DJ238&lt;=6),INDEX(ATLAS_CHAR,(DJ238-1)*26+$A38-INDEX(WIN_Y,DJ238)+1,DJ$2-INDEX(WIN_X,DJ238)+1),IF(DJ238=0,IF(AND(MOD(DJ$2,4)=0,MOD($A38,2)=0),"·",""),""))))</f>
        <v/>
      </c>
      <c r="DK38" s="1">
        <f>IF($A38=0,INDEX(CHROME_CHAR,1,DK$2+1),IF($A38=39,INDEX(CHROME_CHAR,2,DK$2+1),IF(AND(DK238&gt;=1,DK238&lt;=6),INDEX(ATLAS_CHAR,(DK238-1)*26+$A38-INDEX(WIN_Y,DK238)+1,DK$2-INDEX(WIN_X,DK238)+1),IF(DK238=0,IF(AND(MOD(DK$2,4)=0,MOD($A38,2)=0),"·",""),""))))</f>
        <v/>
      </c>
      <c r="DL38" s="1">
        <f>IF($A38=0,INDEX(CHROME_CHAR,1,DL$2+1),IF($A38=39,INDEX(CHROME_CHAR,2,DL$2+1),IF(AND(DL238&gt;=1,DL238&lt;=6),INDEX(ATLAS_CHAR,(DL238-1)*26+$A38-INDEX(WIN_Y,DL238)+1,DL$2-INDEX(WIN_X,DL238)+1),IF(DL238=0,IF(AND(MOD(DL$2,4)=0,MOD($A38,2)=0),"·",""),""))))</f>
        <v/>
      </c>
      <c r="DM38" s="1">
        <f>IF($A38=0,INDEX(CHROME_CHAR,1,DM$2+1),IF($A38=39,INDEX(CHROME_CHAR,2,DM$2+1),IF(AND(DM238&gt;=1,DM238&lt;=6),INDEX(ATLAS_CHAR,(DM238-1)*26+$A38-INDEX(WIN_Y,DM238)+1,DM$2-INDEX(WIN_X,DM238)+1),IF(DM238=0,IF(AND(MOD(DM$2,4)=0,MOD($A38,2)=0),"·",""),""))))</f>
        <v/>
      </c>
      <c r="DN38" s="1">
        <f>IF($A38=0,INDEX(CHROME_CHAR,1,DN$2+1),IF($A38=39,INDEX(CHROME_CHAR,2,DN$2+1),IF(AND(DN238&gt;=1,DN238&lt;=6),INDEX(ATLAS_CHAR,(DN238-1)*26+$A38-INDEX(WIN_Y,DN238)+1,DN$2-INDEX(WIN_X,DN238)+1),IF(DN238=0,IF(AND(MOD(DN$2,4)=0,MOD($A38,2)=0),"·",""),""))))</f>
        <v/>
      </c>
      <c r="DO38" s="1">
        <f>IF($A38=0,INDEX(CHROME_CHAR,1,DO$2+1),IF($A38=39,INDEX(CHROME_CHAR,2,DO$2+1),IF(AND(DO238&gt;=1,DO238&lt;=6),INDEX(ATLAS_CHAR,(DO238-1)*26+$A38-INDEX(WIN_Y,DO238)+1,DO$2-INDEX(WIN_X,DO238)+1),IF(DO238=0,IF(AND(MOD(DO$2,4)=0,MOD($A38,2)=0),"·",""),""))))</f>
        <v/>
      </c>
    </row>
    <row r="39" ht="12.75" customHeight="1">
      <c r="A39" t="n">
        <v>36</v>
      </c>
      <c r="B39" s="1">
        <f>IF($A39=0,INDEX(CHROME_CHAR,1,B$2+1),IF($A39=39,INDEX(CHROME_CHAR,2,B$2+1),IF(AND(B239&gt;=1,B239&lt;=6),INDEX(ATLAS_CHAR,(B239-1)*26+$A39-INDEX(WIN_Y,B239)+1,B$2-INDEX(WIN_X,B239)+1),IF(B239=0,IF(AND(MOD(B$2,4)=0,MOD($A39,2)=0),"·",""),""))))</f>
        <v/>
      </c>
      <c r="C39" s="1">
        <f>IF($A39=0,INDEX(CHROME_CHAR,1,C$2+1),IF($A39=39,INDEX(CHROME_CHAR,2,C$2+1),IF(AND(C239&gt;=1,C239&lt;=6),INDEX(ATLAS_CHAR,(C239-1)*26+$A39-INDEX(WIN_Y,C239)+1,C$2-INDEX(WIN_X,C239)+1),IF(C239=0,IF(AND(MOD(C$2,4)=0,MOD($A39,2)=0),"·",""),""))))</f>
        <v/>
      </c>
      <c r="D39" s="1">
        <f>IF($A39=0,INDEX(CHROME_CHAR,1,D$2+1),IF($A39=39,INDEX(CHROME_CHAR,2,D$2+1),IF(AND(D239&gt;=1,D239&lt;=6),INDEX(ATLAS_CHAR,(D239-1)*26+$A39-INDEX(WIN_Y,D239)+1,D$2-INDEX(WIN_X,D239)+1),IF(D239=0,IF(AND(MOD(D$2,4)=0,MOD($A39,2)=0),"·",""),""))))</f>
        <v/>
      </c>
      <c r="E39" s="1">
        <f>IF($A39=0,INDEX(CHROME_CHAR,1,E$2+1),IF($A39=39,INDEX(CHROME_CHAR,2,E$2+1),IF(AND(E239&gt;=1,E239&lt;=6),INDEX(ATLAS_CHAR,(E239-1)*26+$A39-INDEX(WIN_Y,E239)+1,E$2-INDEX(WIN_X,E239)+1),IF(E239=0,IF(AND(MOD(E$2,4)=0,MOD($A39,2)=0),"·",""),""))))</f>
        <v/>
      </c>
      <c r="F39" s="1">
        <f>IF($A39=0,INDEX(CHROME_CHAR,1,F$2+1),IF($A39=39,INDEX(CHROME_CHAR,2,F$2+1),IF(AND(F239&gt;=1,F239&lt;=6),INDEX(ATLAS_CHAR,(F239-1)*26+$A39-INDEX(WIN_Y,F239)+1,F$2-INDEX(WIN_X,F239)+1),IF(F239=0,IF(AND(MOD(F$2,4)=0,MOD($A39,2)=0),"·",""),""))))</f>
        <v/>
      </c>
      <c r="G39" s="1">
        <f>IF($A39=0,INDEX(CHROME_CHAR,1,G$2+1),IF($A39=39,INDEX(CHROME_CHAR,2,G$2+1),IF(AND(G239&gt;=1,G239&lt;=6),INDEX(ATLAS_CHAR,(G239-1)*26+$A39-INDEX(WIN_Y,G239)+1,G$2-INDEX(WIN_X,G239)+1),IF(G239=0,IF(AND(MOD(G$2,4)=0,MOD($A39,2)=0),"·",""),""))))</f>
        <v/>
      </c>
      <c r="H39" s="1">
        <f>IF($A39=0,INDEX(CHROME_CHAR,1,H$2+1),IF($A39=39,INDEX(CHROME_CHAR,2,H$2+1),IF(AND(H239&gt;=1,H239&lt;=6),INDEX(ATLAS_CHAR,(H239-1)*26+$A39-INDEX(WIN_Y,H239)+1,H$2-INDEX(WIN_X,H239)+1),IF(H239=0,IF(AND(MOD(H$2,4)=0,MOD($A39,2)=0),"·",""),""))))</f>
        <v/>
      </c>
      <c r="I39" s="1">
        <f>IF($A39=0,INDEX(CHROME_CHAR,1,I$2+1),IF($A39=39,INDEX(CHROME_CHAR,2,I$2+1),IF(AND(I239&gt;=1,I239&lt;=6),INDEX(ATLAS_CHAR,(I239-1)*26+$A39-INDEX(WIN_Y,I239)+1,I$2-INDEX(WIN_X,I239)+1),IF(I239=0,IF(AND(MOD(I$2,4)=0,MOD($A39,2)=0),"·",""),""))))</f>
        <v/>
      </c>
      <c r="J39" s="1">
        <f>IF($A39=0,INDEX(CHROME_CHAR,1,J$2+1),IF($A39=39,INDEX(CHROME_CHAR,2,J$2+1),IF(AND(J239&gt;=1,J239&lt;=6),INDEX(ATLAS_CHAR,(J239-1)*26+$A39-INDEX(WIN_Y,J239)+1,J$2-INDEX(WIN_X,J239)+1),IF(J239=0,IF(AND(MOD(J$2,4)=0,MOD($A39,2)=0),"·",""),""))))</f>
        <v/>
      </c>
      <c r="K39" s="1">
        <f>IF($A39=0,INDEX(CHROME_CHAR,1,K$2+1),IF($A39=39,INDEX(CHROME_CHAR,2,K$2+1),IF(AND(K239&gt;=1,K239&lt;=6),INDEX(ATLAS_CHAR,(K239-1)*26+$A39-INDEX(WIN_Y,K239)+1,K$2-INDEX(WIN_X,K239)+1),IF(K239=0,IF(AND(MOD(K$2,4)=0,MOD($A39,2)=0),"·",""),""))))</f>
        <v/>
      </c>
      <c r="L39" s="1">
        <f>IF($A39=0,INDEX(CHROME_CHAR,1,L$2+1),IF($A39=39,INDEX(CHROME_CHAR,2,L$2+1),IF(AND(L239&gt;=1,L239&lt;=6),INDEX(ATLAS_CHAR,(L239-1)*26+$A39-INDEX(WIN_Y,L239)+1,L$2-INDEX(WIN_X,L239)+1),IF(L239=0,IF(AND(MOD(L$2,4)=0,MOD($A39,2)=0),"·",""),""))))</f>
        <v/>
      </c>
      <c r="M39" s="1">
        <f>IF($A39=0,INDEX(CHROME_CHAR,1,M$2+1),IF($A39=39,INDEX(CHROME_CHAR,2,M$2+1),IF(AND(M239&gt;=1,M239&lt;=6),INDEX(ATLAS_CHAR,(M239-1)*26+$A39-INDEX(WIN_Y,M239)+1,M$2-INDEX(WIN_X,M239)+1),IF(M239=0,IF(AND(MOD(M$2,4)=0,MOD($A39,2)=0),"·",""),""))))</f>
        <v/>
      </c>
      <c r="N39" s="1">
        <f>IF($A39=0,INDEX(CHROME_CHAR,1,N$2+1),IF($A39=39,INDEX(CHROME_CHAR,2,N$2+1),IF(AND(N239&gt;=1,N239&lt;=6),INDEX(ATLAS_CHAR,(N239-1)*26+$A39-INDEX(WIN_Y,N239)+1,N$2-INDEX(WIN_X,N239)+1),IF(N239=0,IF(AND(MOD(N$2,4)=0,MOD($A39,2)=0),"·",""),""))))</f>
        <v/>
      </c>
      <c r="O39" s="1">
        <f>IF($A39=0,INDEX(CHROME_CHAR,1,O$2+1),IF($A39=39,INDEX(CHROME_CHAR,2,O$2+1),IF(AND(O239&gt;=1,O239&lt;=6),INDEX(ATLAS_CHAR,(O239-1)*26+$A39-INDEX(WIN_Y,O239)+1,O$2-INDEX(WIN_X,O239)+1),IF(O239=0,IF(AND(MOD(O$2,4)=0,MOD($A39,2)=0),"·",""),""))))</f>
        <v/>
      </c>
      <c r="P39" s="1">
        <f>IF($A39=0,INDEX(CHROME_CHAR,1,P$2+1),IF($A39=39,INDEX(CHROME_CHAR,2,P$2+1),IF(AND(P239&gt;=1,P239&lt;=6),INDEX(ATLAS_CHAR,(P239-1)*26+$A39-INDEX(WIN_Y,P239)+1,P$2-INDEX(WIN_X,P239)+1),IF(P239=0,IF(AND(MOD(P$2,4)=0,MOD($A39,2)=0),"·",""),""))))</f>
        <v/>
      </c>
      <c r="Q39" s="1">
        <f>IF($A39=0,INDEX(CHROME_CHAR,1,Q$2+1),IF($A39=39,INDEX(CHROME_CHAR,2,Q$2+1),IF(AND(Q239&gt;=1,Q239&lt;=6),INDEX(ATLAS_CHAR,(Q239-1)*26+$A39-INDEX(WIN_Y,Q239)+1,Q$2-INDEX(WIN_X,Q239)+1),IF(Q239=0,IF(AND(MOD(Q$2,4)=0,MOD($A39,2)=0),"·",""),""))))</f>
        <v/>
      </c>
      <c r="R39" s="1">
        <f>IF($A39=0,INDEX(CHROME_CHAR,1,R$2+1),IF($A39=39,INDEX(CHROME_CHAR,2,R$2+1),IF(AND(R239&gt;=1,R239&lt;=6),INDEX(ATLAS_CHAR,(R239-1)*26+$A39-INDEX(WIN_Y,R239)+1,R$2-INDEX(WIN_X,R239)+1),IF(R239=0,IF(AND(MOD(R$2,4)=0,MOD($A39,2)=0),"·",""),""))))</f>
        <v/>
      </c>
      <c r="S39" s="1">
        <f>IF($A39=0,INDEX(CHROME_CHAR,1,S$2+1),IF($A39=39,INDEX(CHROME_CHAR,2,S$2+1),IF(AND(S239&gt;=1,S239&lt;=6),INDEX(ATLAS_CHAR,(S239-1)*26+$A39-INDEX(WIN_Y,S239)+1,S$2-INDEX(WIN_X,S239)+1),IF(S239=0,IF(AND(MOD(S$2,4)=0,MOD($A39,2)=0),"·",""),""))))</f>
        <v/>
      </c>
      <c r="T39" s="1">
        <f>IF($A39=0,INDEX(CHROME_CHAR,1,T$2+1),IF($A39=39,INDEX(CHROME_CHAR,2,T$2+1),IF(AND(T239&gt;=1,T239&lt;=6),INDEX(ATLAS_CHAR,(T239-1)*26+$A39-INDEX(WIN_Y,T239)+1,T$2-INDEX(WIN_X,T239)+1),IF(T239=0,IF(AND(MOD(T$2,4)=0,MOD($A39,2)=0),"·",""),""))))</f>
        <v/>
      </c>
      <c r="U39" s="1">
        <f>IF($A39=0,INDEX(CHROME_CHAR,1,U$2+1),IF($A39=39,INDEX(CHROME_CHAR,2,U$2+1),IF(AND(U239&gt;=1,U239&lt;=6),INDEX(ATLAS_CHAR,(U239-1)*26+$A39-INDEX(WIN_Y,U239)+1,U$2-INDEX(WIN_X,U239)+1),IF(U239=0,IF(AND(MOD(U$2,4)=0,MOD($A39,2)=0),"·",""),""))))</f>
        <v/>
      </c>
      <c r="V39" s="1">
        <f>IF($A39=0,INDEX(CHROME_CHAR,1,V$2+1),IF($A39=39,INDEX(CHROME_CHAR,2,V$2+1),IF(AND(V239&gt;=1,V239&lt;=6),INDEX(ATLAS_CHAR,(V239-1)*26+$A39-INDEX(WIN_Y,V239)+1,V$2-INDEX(WIN_X,V239)+1),IF(V239=0,IF(AND(MOD(V$2,4)=0,MOD($A39,2)=0),"·",""),""))))</f>
        <v/>
      </c>
      <c r="W39" s="1">
        <f>IF($A39=0,INDEX(CHROME_CHAR,1,W$2+1),IF($A39=39,INDEX(CHROME_CHAR,2,W$2+1),IF(AND(W239&gt;=1,W239&lt;=6),INDEX(ATLAS_CHAR,(W239-1)*26+$A39-INDEX(WIN_Y,W239)+1,W$2-INDEX(WIN_X,W239)+1),IF(W239=0,IF(AND(MOD(W$2,4)=0,MOD($A39,2)=0),"·",""),""))))</f>
        <v/>
      </c>
      <c r="X39" s="1">
        <f>IF($A39=0,INDEX(CHROME_CHAR,1,X$2+1),IF($A39=39,INDEX(CHROME_CHAR,2,X$2+1),IF(AND(X239&gt;=1,X239&lt;=6),INDEX(ATLAS_CHAR,(X239-1)*26+$A39-INDEX(WIN_Y,X239)+1,X$2-INDEX(WIN_X,X239)+1),IF(X239=0,IF(AND(MOD(X$2,4)=0,MOD($A39,2)=0),"·",""),""))))</f>
        <v/>
      </c>
      <c r="Y39" s="1">
        <f>IF($A39=0,INDEX(CHROME_CHAR,1,Y$2+1),IF($A39=39,INDEX(CHROME_CHAR,2,Y$2+1),IF(AND(Y239&gt;=1,Y239&lt;=6),INDEX(ATLAS_CHAR,(Y239-1)*26+$A39-INDEX(WIN_Y,Y239)+1,Y$2-INDEX(WIN_X,Y239)+1),IF(Y239=0,IF(AND(MOD(Y$2,4)=0,MOD($A39,2)=0),"·",""),""))))</f>
        <v/>
      </c>
      <c r="Z39" s="1">
        <f>IF($A39=0,INDEX(CHROME_CHAR,1,Z$2+1),IF($A39=39,INDEX(CHROME_CHAR,2,Z$2+1),IF(AND(Z239&gt;=1,Z239&lt;=6),INDEX(ATLAS_CHAR,(Z239-1)*26+$A39-INDEX(WIN_Y,Z239)+1,Z$2-INDEX(WIN_X,Z239)+1),IF(Z239=0,IF(AND(MOD(Z$2,4)=0,MOD($A39,2)=0),"·",""),""))))</f>
        <v/>
      </c>
      <c r="AA39" s="1">
        <f>IF($A39=0,INDEX(CHROME_CHAR,1,AA$2+1),IF($A39=39,INDEX(CHROME_CHAR,2,AA$2+1),IF(AND(AA239&gt;=1,AA239&lt;=6),INDEX(ATLAS_CHAR,(AA239-1)*26+$A39-INDEX(WIN_Y,AA239)+1,AA$2-INDEX(WIN_X,AA239)+1),IF(AA239=0,IF(AND(MOD(AA$2,4)=0,MOD($A39,2)=0),"·",""),""))))</f>
        <v/>
      </c>
      <c r="AB39" s="1">
        <f>IF($A39=0,INDEX(CHROME_CHAR,1,AB$2+1),IF($A39=39,INDEX(CHROME_CHAR,2,AB$2+1),IF(AND(AB239&gt;=1,AB239&lt;=6),INDEX(ATLAS_CHAR,(AB239-1)*26+$A39-INDEX(WIN_Y,AB239)+1,AB$2-INDEX(WIN_X,AB239)+1),IF(AB239=0,IF(AND(MOD(AB$2,4)=0,MOD($A39,2)=0),"·",""),""))))</f>
        <v/>
      </c>
      <c r="AC39" s="1">
        <f>IF($A39=0,INDEX(CHROME_CHAR,1,AC$2+1),IF($A39=39,INDEX(CHROME_CHAR,2,AC$2+1),IF(AND(AC239&gt;=1,AC239&lt;=6),INDEX(ATLAS_CHAR,(AC239-1)*26+$A39-INDEX(WIN_Y,AC239)+1,AC$2-INDEX(WIN_X,AC239)+1),IF(AC239=0,IF(AND(MOD(AC$2,4)=0,MOD($A39,2)=0),"·",""),""))))</f>
        <v/>
      </c>
      <c r="AD39" s="1">
        <f>IF($A39=0,INDEX(CHROME_CHAR,1,AD$2+1),IF($A39=39,INDEX(CHROME_CHAR,2,AD$2+1),IF(AND(AD239&gt;=1,AD239&lt;=6),INDEX(ATLAS_CHAR,(AD239-1)*26+$A39-INDEX(WIN_Y,AD239)+1,AD$2-INDEX(WIN_X,AD239)+1),IF(AD239=0,IF(AND(MOD(AD$2,4)=0,MOD($A39,2)=0),"·",""),""))))</f>
        <v/>
      </c>
      <c r="AE39" s="1">
        <f>IF($A39=0,INDEX(CHROME_CHAR,1,AE$2+1),IF($A39=39,INDEX(CHROME_CHAR,2,AE$2+1),IF(AND(AE239&gt;=1,AE239&lt;=6),INDEX(ATLAS_CHAR,(AE239-1)*26+$A39-INDEX(WIN_Y,AE239)+1,AE$2-INDEX(WIN_X,AE239)+1),IF(AE239=0,IF(AND(MOD(AE$2,4)=0,MOD($A39,2)=0),"·",""),""))))</f>
        <v/>
      </c>
      <c r="AF39" s="1">
        <f>IF($A39=0,INDEX(CHROME_CHAR,1,AF$2+1),IF($A39=39,INDEX(CHROME_CHAR,2,AF$2+1),IF(AND(AF239&gt;=1,AF239&lt;=6),INDEX(ATLAS_CHAR,(AF239-1)*26+$A39-INDEX(WIN_Y,AF239)+1,AF$2-INDEX(WIN_X,AF239)+1),IF(AF239=0,IF(AND(MOD(AF$2,4)=0,MOD($A39,2)=0),"·",""),""))))</f>
        <v/>
      </c>
      <c r="AG39" s="1">
        <f>IF($A39=0,INDEX(CHROME_CHAR,1,AG$2+1),IF($A39=39,INDEX(CHROME_CHAR,2,AG$2+1),IF(AND(AG239&gt;=1,AG239&lt;=6),INDEX(ATLAS_CHAR,(AG239-1)*26+$A39-INDEX(WIN_Y,AG239)+1,AG$2-INDEX(WIN_X,AG239)+1),IF(AG239=0,IF(AND(MOD(AG$2,4)=0,MOD($A39,2)=0),"·",""),""))))</f>
        <v/>
      </c>
      <c r="AH39" s="1">
        <f>IF($A39=0,INDEX(CHROME_CHAR,1,AH$2+1),IF($A39=39,INDEX(CHROME_CHAR,2,AH$2+1),IF(AND(AH239&gt;=1,AH239&lt;=6),INDEX(ATLAS_CHAR,(AH239-1)*26+$A39-INDEX(WIN_Y,AH239)+1,AH$2-INDEX(WIN_X,AH239)+1),IF(AH239=0,IF(AND(MOD(AH$2,4)=0,MOD($A39,2)=0),"·",""),""))))</f>
        <v/>
      </c>
      <c r="AI39" s="1">
        <f>IF($A39=0,INDEX(CHROME_CHAR,1,AI$2+1),IF($A39=39,INDEX(CHROME_CHAR,2,AI$2+1),IF(AND(AI239&gt;=1,AI239&lt;=6),INDEX(ATLAS_CHAR,(AI239-1)*26+$A39-INDEX(WIN_Y,AI239)+1,AI$2-INDEX(WIN_X,AI239)+1),IF(AI239=0,IF(AND(MOD(AI$2,4)=0,MOD($A39,2)=0),"·",""),""))))</f>
        <v/>
      </c>
      <c r="AJ39" s="1">
        <f>IF($A39=0,INDEX(CHROME_CHAR,1,AJ$2+1),IF($A39=39,INDEX(CHROME_CHAR,2,AJ$2+1),IF(AND(AJ239&gt;=1,AJ239&lt;=6),INDEX(ATLAS_CHAR,(AJ239-1)*26+$A39-INDEX(WIN_Y,AJ239)+1,AJ$2-INDEX(WIN_X,AJ239)+1),IF(AJ239=0,IF(AND(MOD(AJ$2,4)=0,MOD($A39,2)=0),"·",""),""))))</f>
        <v/>
      </c>
      <c r="AK39" s="1">
        <f>IF($A39=0,INDEX(CHROME_CHAR,1,AK$2+1),IF($A39=39,INDEX(CHROME_CHAR,2,AK$2+1),IF(AND(AK239&gt;=1,AK239&lt;=6),INDEX(ATLAS_CHAR,(AK239-1)*26+$A39-INDEX(WIN_Y,AK239)+1,AK$2-INDEX(WIN_X,AK239)+1),IF(AK239=0,IF(AND(MOD(AK$2,4)=0,MOD($A39,2)=0),"·",""),""))))</f>
        <v/>
      </c>
      <c r="AL39" s="1">
        <f>IF($A39=0,INDEX(CHROME_CHAR,1,AL$2+1),IF($A39=39,INDEX(CHROME_CHAR,2,AL$2+1),IF(AND(AL239&gt;=1,AL239&lt;=6),INDEX(ATLAS_CHAR,(AL239-1)*26+$A39-INDEX(WIN_Y,AL239)+1,AL$2-INDEX(WIN_X,AL239)+1),IF(AL239=0,IF(AND(MOD(AL$2,4)=0,MOD($A39,2)=0),"·",""),""))))</f>
        <v/>
      </c>
      <c r="AM39" s="1">
        <f>IF($A39=0,INDEX(CHROME_CHAR,1,AM$2+1),IF($A39=39,INDEX(CHROME_CHAR,2,AM$2+1),IF(AND(AM239&gt;=1,AM239&lt;=6),INDEX(ATLAS_CHAR,(AM239-1)*26+$A39-INDEX(WIN_Y,AM239)+1,AM$2-INDEX(WIN_X,AM239)+1),IF(AM239=0,IF(AND(MOD(AM$2,4)=0,MOD($A39,2)=0),"·",""),""))))</f>
        <v/>
      </c>
      <c r="AN39" s="1">
        <f>IF($A39=0,INDEX(CHROME_CHAR,1,AN$2+1),IF($A39=39,INDEX(CHROME_CHAR,2,AN$2+1),IF(AND(AN239&gt;=1,AN239&lt;=6),INDEX(ATLAS_CHAR,(AN239-1)*26+$A39-INDEX(WIN_Y,AN239)+1,AN$2-INDEX(WIN_X,AN239)+1),IF(AN239=0,IF(AND(MOD(AN$2,4)=0,MOD($A39,2)=0),"·",""),""))))</f>
        <v/>
      </c>
      <c r="AO39" s="1">
        <f>IF($A39=0,INDEX(CHROME_CHAR,1,AO$2+1),IF($A39=39,INDEX(CHROME_CHAR,2,AO$2+1),IF(AND(AO239&gt;=1,AO239&lt;=6),INDEX(ATLAS_CHAR,(AO239-1)*26+$A39-INDEX(WIN_Y,AO239)+1,AO$2-INDEX(WIN_X,AO239)+1),IF(AO239=0,IF(AND(MOD(AO$2,4)=0,MOD($A39,2)=0),"·",""),""))))</f>
        <v/>
      </c>
      <c r="AP39" s="1">
        <f>IF($A39=0,INDEX(CHROME_CHAR,1,AP$2+1),IF($A39=39,INDEX(CHROME_CHAR,2,AP$2+1),IF(AND(AP239&gt;=1,AP239&lt;=6),INDEX(ATLAS_CHAR,(AP239-1)*26+$A39-INDEX(WIN_Y,AP239)+1,AP$2-INDEX(WIN_X,AP239)+1),IF(AP239=0,IF(AND(MOD(AP$2,4)=0,MOD($A39,2)=0),"·",""),""))))</f>
        <v/>
      </c>
      <c r="AQ39" s="1">
        <f>IF($A39=0,INDEX(CHROME_CHAR,1,AQ$2+1),IF($A39=39,INDEX(CHROME_CHAR,2,AQ$2+1),IF(AND(AQ239&gt;=1,AQ239&lt;=6),INDEX(ATLAS_CHAR,(AQ239-1)*26+$A39-INDEX(WIN_Y,AQ239)+1,AQ$2-INDEX(WIN_X,AQ239)+1),IF(AQ239=0,IF(AND(MOD(AQ$2,4)=0,MOD($A39,2)=0),"·",""),""))))</f>
        <v/>
      </c>
      <c r="AR39" s="1">
        <f>IF($A39=0,INDEX(CHROME_CHAR,1,AR$2+1),IF($A39=39,INDEX(CHROME_CHAR,2,AR$2+1),IF(AND(AR239&gt;=1,AR239&lt;=6),INDEX(ATLAS_CHAR,(AR239-1)*26+$A39-INDEX(WIN_Y,AR239)+1,AR$2-INDEX(WIN_X,AR239)+1),IF(AR239=0,IF(AND(MOD(AR$2,4)=0,MOD($A39,2)=0),"·",""),""))))</f>
        <v/>
      </c>
      <c r="AS39" s="1">
        <f>IF($A39=0,INDEX(CHROME_CHAR,1,AS$2+1),IF($A39=39,INDEX(CHROME_CHAR,2,AS$2+1),IF(AND(AS239&gt;=1,AS239&lt;=6),INDEX(ATLAS_CHAR,(AS239-1)*26+$A39-INDEX(WIN_Y,AS239)+1,AS$2-INDEX(WIN_X,AS239)+1),IF(AS239=0,IF(AND(MOD(AS$2,4)=0,MOD($A39,2)=0),"·",""),""))))</f>
        <v/>
      </c>
      <c r="AT39" s="1">
        <f>IF($A39=0,INDEX(CHROME_CHAR,1,AT$2+1),IF($A39=39,INDEX(CHROME_CHAR,2,AT$2+1),IF(AND(AT239&gt;=1,AT239&lt;=6),INDEX(ATLAS_CHAR,(AT239-1)*26+$A39-INDEX(WIN_Y,AT239)+1,AT$2-INDEX(WIN_X,AT239)+1),IF(AT239=0,IF(AND(MOD(AT$2,4)=0,MOD($A39,2)=0),"·",""),""))))</f>
        <v/>
      </c>
      <c r="AU39" s="1">
        <f>IF($A39=0,INDEX(CHROME_CHAR,1,AU$2+1),IF($A39=39,INDEX(CHROME_CHAR,2,AU$2+1),IF(AND(AU239&gt;=1,AU239&lt;=6),INDEX(ATLAS_CHAR,(AU239-1)*26+$A39-INDEX(WIN_Y,AU239)+1,AU$2-INDEX(WIN_X,AU239)+1),IF(AU239=0,IF(AND(MOD(AU$2,4)=0,MOD($A39,2)=0),"·",""),""))))</f>
        <v/>
      </c>
      <c r="AV39" s="1">
        <f>IF($A39=0,INDEX(CHROME_CHAR,1,AV$2+1),IF($A39=39,INDEX(CHROME_CHAR,2,AV$2+1),IF(AND(AV239&gt;=1,AV239&lt;=6),INDEX(ATLAS_CHAR,(AV239-1)*26+$A39-INDEX(WIN_Y,AV239)+1,AV$2-INDEX(WIN_X,AV239)+1),IF(AV239=0,IF(AND(MOD(AV$2,4)=0,MOD($A39,2)=0),"·",""),""))))</f>
        <v/>
      </c>
      <c r="AW39" s="1">
        <f>IF($A39=0,INDEX(CHROME_CHAR,1,AW$2+1),IF($A39=39,INDEX(CHROME_CHAR,2,AW$2+1),IF(AND(AW239&gt;=1,AW239&lt;=6),INDEX(ATLAS_CHAR,(AW239-1)*26+$A39-INDEX(WIN_Y,AW239)+1,AW$2-INDEX(WIN_X,AW239)+1),IF(AW239=0,IF(AND(MOD(AW$2,4)=0,MOD($A39,2)=0),"·",""),""))))</f>
        <v/>
      </c>
      <c r="AX39" s="1">
        <f>IF($A39=0,INDEX(CHROME_CHAR,1,AX$2+1),IF($A39=39,INDEX(CHROME_CHAR,2,AX$2+1),IF(AND(AX239&gt;=1,AX239&lt;=6),INDEX(ATLAS_CHAR,(AX239-1)*26+$A39-INDEX(WIN_Y,AX239)+1,AX$2-INDEX(WIN_X,AX239)+1),IF(AX239=0,IF(AND(MOD(AX$2,4)=0,MOD($A39,2)=0),"·",""),""))))</f>
        <v/>
      </c>
      <c r="AY39" s="1">
        <f>IF($A39=0,INDEX(CHROME_CHAR,1,AY$2+1),IF($A39=39,INDEX(CHROME_CHAR,2,AY$2+1),IF(AND(AY239&gt;=1,AY239&lt;=6),INDEX(ATLAS_CHAR,(AY239-1)*26+$A39-INDEX(WIN_Y,AY239)+1,AY$2-INDEX(WIN_X,AY239)+1),IF(AY239=0,IF(AND(MOD(AY$2,4)=0,MOD($A39,2)=0),"·",""),""))))</f>
        <v/>
      </c>
      <c r="AZ39" s="1">
        <f>IF($A39=0,INDEX(CHROME_CHAR,1,AZ$2+1),IF($A39=39,INDEX(CHROME_CHAR,2,AZ$2+1),IF(AND(AZ239&gt;=1,AZ239&lt;=6),INDEX(ATLAS_CHAR,(AZ239-1)*26+$A39-INDEX(WIN_Y,AZ239)+1,AZ$2-INDEX(WIN_X,AZ239)+1),IF(AZ239=0,IF(AND(MOD(AZ$2,4)=0,MOD($A39,2)=0),"·",""),""))))</f>
        <v/>
      </c>
      <c r="BA39" s="1">
        <f>IF($A39=0,INDEX(CHROME_CHAR,1,BA$2+1),IF($A39=39,INDEX(CHROME_CHAR,2,BA$2+1),IF(AND(BA239&gt;=1,BA239&lt;=6),INDEX(ATLAS_CHAR,(BA239-1)*26+$A39-INDEX(WIN_Y,BA239)+1,BA$2-INDEX(WIN_X,BA239)+1),IF(BA239=0,IF(AND(MOD(BA$2,4)=0,MOD($A39,2)=0),"·",""),""))))</f>
        <v/>
      </c>
      <c r="BB39" s="1">
        <f>IF($A39=0,INDEX(CHROME_CHAR,1,BB$2+1),IF($A39=39,INDEX(CHROME_CHAR,2,BB$2+1),IF(AND(BB239&gt;=1,BB239&lt;=6),INDEX(ATLAS_CHAR,(BB239-1)*26+$A39-INDEX(WIN_Y,BB239)+1,BB$2-INDEX(WIN_X,BB239)+1),IF(BB239=0,IF(AND(MOD(BB$2,4)=0,MOD($A39,2)=0),"·",""),""))))</f>
        <v/>
      </c>
      <c r="BC39" s="1">
        <f>IF($A39=0,INDEX(CHROME_CHAR,1,BC$2+1),IF($A39=39,INDEX(CHROME_CHAR,2,BC$2+1),IF(AND(BC239&gt;=1,BC239&lt;=6),INDEX(ATLAS_CHAR,(BC239-1)*26+$A39-INDEX(WIN_Y,BC239)+1,BC$2-INDEX(WIN_X,BC239)+1),IF(BC239=0,IF(AND(MOD(BC$2,4)=0,MOD($A39,2)=0),"·",""),""))))</f>
        <v/>
      </c>
      <c r="BD39" s="1">
        <f>IF($A39=0,INDEX(CHROME_CHAR,1,BD$2+1),IF($A39=39,INDEX(CHROME_CHAR,2,BD$2+1),IF(AND(BD239&gt;=1,BD239&lt;=6),INDEX(ATLAS_CHAR,(BD239-1)*26+$A39-INDEX(WIN_Y,BD239)+1,BD$2-INDEX(WIN_X,BD239)+1),IF(BD239=0,IF(AND(MOD(BD$2,4)=0,MOD($A39,2)=0),"·",""),""))))</f>
        <v/>
      </c>
      <c r="BE39" s="1">
        <f>IF($A39=0,INDEX(CHROME_CHAR,1,BE$2+1),IF($A39=39,INDEX(CHROME_CHAR,2,BE$2+1),IF(AND(BE239&gt;=1,BE239&lt;=6),INDEX(ATLAS_CHAR,(BE239-1)*26+$A39-INDEX(WIN_Y,BE239)+1,BE$2-INDEX(WIN_X,BE239)+1),IF(BE239=0,IF(AND(MOD(BE$2,4)=0,MOD($A39,2)=0),"·",""),""))))</f>
        <v/>
      </c>
      <c r="BF39" s="1">
        <f>IF($A39=0,INDEX(CHROME_CHAR,1,BF$2+1),IF($A39=39,INDEX(CHROME_CHAR,2,BF$2+1),IF(AND(BF239&gt;=1,BF239&lt;=6),INDEX(ATLAS_CHAR,(BF239-1)*26+$A39-INDEX(WIN_Y,BF239)+1,BF$2-INDEX(WIN_X,BF239)+1),IF(BF239=0,IF(AND(MOD(BF$2,4)=0,MOD($A39,2)=0),"·",""),""))))</f>
        <v/>
      </c>
      <c r="BG39" s="1">
        <f>IF($A39=0,INDEX(CHROME_CHAR,1,BG$2+1),IF($A39=39,INDEX(CHROME_CHAR,2,BG$2+1),IF(AND(BG239&gt;=1,BG239&lt;=6),INDEX(ATLAS_CHAR,(BG239-1)*26+$A39-INDEX(WIN_Y,BG239)+1,BG$2-INDEX(WIN_X,BG239)+1),IF(BG239=0,IF(AND(MOD(BG$2,4)=0,MOD($A39,2)=0),"·",""),""))))</f>
        <v/>
      </c>
      <c r="BH39" s="1">
        <f>IF($A39=0,INDEX(CHROME_CHAR,1,BH$2+1),IF($A39=39,INDEX(CHROME_CHAR,2,BH$2+1),IF(AND(BH239&gt;=1,BH239&lt;=6),INDEX(ATLAS_CHAR,(BH239-1)*26+$A39-INDEX(WIN_Y,BH239)+1,BH$2-INDEX(WIN_X,BH239)+1),IF(BH239=0,IF(AND(MOD(BH$2,4)=0,MOD($A39,2)=0),"·",""),""))))</f>
        <v/>
      </c>
      <c r="BI39" s="1">
        <f>IF($A39=0,INDEX(CHROME_CHAR,1,BI$2+1),IF($A39=39,INDEX(CHROME_CHAR,2,BI$2+1),IF(AND(BI239&gt;=1,BI239&lt;=6),INDEX(ATLAS_CHAR,(BI239-1)*26+$A39-INDEX(WIN_Y,BI239)+1,BI$2-INDEX(WIN_X,BI239)+1),IF(BI239=0,IF(AND(MOD(BI$2,4)=0,MOD($A39,2)=0),"·",""),""))))</f>
        <v/>
      </c>
      <c r="BJ39" s="1">
        <f>IF($A39=0,INDEX(CHROME_CHAR,1,BJ$2+1),IF($A39=39,INDEX(CHROME_CHAR,2,BJ$2+1),IF(AND(BJ239&gt;=1,BJ239&lt;=6),INDEX(ATLAS_CHAR,(BJ239-1)*26+$A39-INDEX(WIN_Y,BJ239)+1,BJ$2-INDEX(WIN_X,BJ239)+1),IF(BJ239=0,IF(AND(MOD(BJ$2,4)=0,MOD($A39,2)=0),"·",""),""))))</f>
        <v/>
      </c>
      <c r="BK39" s="1">
        <f>IF($A39=0,INDEX(CHROME_CHAR,1,BK$2+1),IF($A39=39,INDEX(CHROME_CHAR,2,BK$2+1),IF(AND(BK239&gt;=1,BK239&lt;=6),INDEX(ATLAS_CHAR,(BK239-1)*26+$A39-INDEX(WIN_Y,BK239)+1,BK$2-INDEX(WIN_X,BK239)+1),IF(BK239=0,IF(AND(MOD(BK$2,4)=0,MOD($A39,2)=0),"·",""),""))))</f>
        <v/>
      </c>
      <c r="BL39" s="1">
        <f>IF($A39=0,INDEX(CHROME_CHAR,1,BL$2+1),IF($A39=39,INDEX(CHROME_CHAR,2,BL$2+1),IF(AND(BL239&gt;=1,BL239&lt;=6),INDEX(ATLAS_CHAR,(BL239-1)*26+$A39-INDEX(WIN_Y,BL239)+1,BL$2-INDEX(WIN_X,BL239)+1),IF(BL239=0,IF(AND(MOD(BL$2,4)=0,MOD($A39,2)=0),"·",""),""))))</f>
        <v/>
      </c>
      <c r="BM39" s="1">
        <f>IF($A39=0,INDEX(CHROME_CHAR,1,BM$2+1),IF($A39=39,INDEX(CHROME_CHAR,2,BM$2+1),IF(AND(BM239&gt;=1,BM239&lt;=6),INDEX(ATLAS_CHAR,(BM239-1)*26+$A39-INDEX(WIN_Y,BM239)+1,BM$2-INDEX(WIN_X,BM239)+1),IF(BM239=0,IF(AND(MOD(BM$2,4)=0,MOD($A39,2)=0),"·",""),""))))</f>
        <v/>
      </c>
      <c r="BN39" s="1">
        <f>IF($A39=0,INDEX(CHROME_CHAR,1,BN$2+1),IF($A39=39,INDEX(CHROME_CHAR,2,BN$2+1),IF(AND(BN239&gt;=1,BN239&lt;=6),INDEX(ATLAS_CHAR,(BN239-1)*26+$A39-INDEX(WIN_Y,BN239)+1,BN$2-INDEX(WIN_X,BN239)+1),IF(BN239=0,IF(AND(MOD(BN$2,4)=0,MOD($A39,2)=0),"·",""),""))))</f>
        <v/>
      </c>
      <c r="BO39" s="1">
        <f>IF($A39=0,INDEX(CHROME_CHAR,1,BO$2+1),IF($A39=39,INDEX(CHROME_CHAR,2,BO$2+1),IF(AND(BO239&gt;=1,BO239&lt;=6),INDEX(ATLAS_CHAR,(BO239-1)*26+$A39-INDEX(WIN_Y,BO239)+1,BO$2-INDEX(WIN_X,BO239)+1),IF(BO239=0,IF(AND(MOD(BO$2,4)=0,MOD($A39,2)=0),"·",""),""))))</f>
        <v/>
      </c>
      <c r="BP39" s="1">
        <f>IF($A39=0,INDEX(CHROME_CHAR,1,BP$2+1),IF($A39=39,INDEX(CHROME_CHAR,2,BP$2+1),IF(AND(BP239&gt;=1,BP239&lt;=6),INDEX(ATLAS_CHAR,(BP239-1)*26+$A39-INDEX(WIN_Y,BP239)+1,BP$2-INDEX(WIN_X,BP239)+1),IF(BP239=0,IF(AND(MOD(BP$2,4)=0,MOD($A39,2)=0),"·",""),""))))</f>
        <v/>
      </c>
      <c r="BQ39" s="1">
        <f>IF($A39=0,INDEX(CHROME_CHAR,1,BQ$2+1),IF($A39=39,INDEX(CHROME_CHAR,2,BQ$2+1),IF(AND(BQ239&gt;=1,BQ239&lt;=6),INDEX(ATLAS_CHAR,(BQ239-1)*26+$A39-INDEX(WIN_Y,BQ239)+1,BQ$2-INDEX(WIN_X,BQ239)+1),IF(BQ239=0,IF(AND(MOD(BQ$2,4)=0,MOD($A39,2)=0),"·",""),""))))</f>
        <v/>
      </c>
      <c r="BR39" s="1">
        <f>IF($A39=0,INDEX(CHROME_CHAR,1,BR$2+1),IF($A39=39,INDEX(CHROME_CHAR,2,BR$2+1),IF(AND(BR239&gt;=1,BR239&lt;=6),INDEX(ATLAS_CHAR,(BR239-1)*26+$A39-INDEX(WIN_Y,BR239)+1,BR$2-INDEX(WIN_X,BR239)+1),IF(BR239=0,IF(AND(MOD(BR$2,4)=0,MOD($A39,2)=0),"·",""),""))))</f>
        <v/>
      </c>
      <c r="BS39" s="1">
        <f>IF($A39=0,INDEX(CHROME_CHAR,1,BS$2+1),IF($A39=39,INDEX(CHROME_CHAR,2,BS$2+1),IF(AND(BS239&gt;=1,BS239&lt;=6),INDEX(ATLAS_CHAR,(BS239-1)*26+$A39-INDEX(WIN_Y,BS239)+1,BS$2-INDEX(WIN_X,BS239)+1),IF(BS239=0,IF(AND(MOD(BS$2,4)=0,MOD($A39,2)=0),"·",""),""))))</f>
        <v/>
      </c>
      <c r="BT39" s="1">
        <f>IF($A39=0,INDEX(CHROME_CHAR,1,BT$2+1),IF($A39=39,INDEX(CHROME_CHAR,2,BT$2+1),IF(AND(BT239&gt;=1,BT239&lt;=6),INDEX(ATLAS_CHAR,(BT239-1)*26+$A39-INDEX(WIN_Y,BT239)+1,BT$2-INDEX(WIN_X,BT239)+1),IF(BT239=0,IF(AND(MOD(BT$2,4)=0,MOD($A39,2)=0),"·",""),""))))</f>
        <v/>
      </c>
      <c r="BU39" s="1">
        <f>IF($A39=0,INDEX(CHROME_CHAR,1,BU$2+1),IF($A39=39,INDEX(CHROME_CHAR,2,BU$2+1),IF(AND(BU239&gt;=1,BU239&lt;=6),INDEX(ATLAS_CHAR,(BU239-1)*26+$A39-INDEX(WIN_Y,BU239)+1,BU$2-INDEX(WIN_X,BU239)+1),IF(BU239=0,IF(AND(MOD(BU$2,4)=0,MOD($A39,2)=0),"·",""),""))))</f>
        <v/>
      </c>
      <c r="BV39" s="1">
        <f>IF($A39=0,INDEX(CHROME_CHAR,1,BV$2+1),IF($A39=39,INDEX(CHROME_CHAR,2,BV$2+1),IF(AND(BV239&gt;=1,BV239&lt;=6),INDEX(ATLAS_CHAR,(BV239-1)*26+$A39-INDEX(WIN_Y,BV239)+1,BV$2-INDEX(WIN_X,BV239)+1),IF(BV239=0,IF(AND(MOD(BV$2,4)=0,MOD($A39,2)=0),"·",""),""))))</f>
        <v/>
      </c>
      <c r="BW39" s="1">
        <f>IF($A39=0,INDEX(CHROME_CHAR,1,BW$2+1),IF($A39=39,INDEX(CHROME_CHAR,2,BW$2+1),IF(AND(BW239&gt;=1,BW239&lt;=6),INDEX(ATLAS_CHAR,(BW239-1)*26+$A39-INDEX(WIN_Y,BW239)+1,BW$2-INDEX(WIN_X,BW239)+1),IF(BW239=0,IF(AND(MOD(BW$2,4)=0,MOD($A39,2)=0),"·",""),""))))</f>
        <v/>
      </c>
      <c r="BX39" s="1">
        <f>IF($A39=0,INDEX(CHROME_CHAR,1,BX$2+1),IF($A39=39,INDEX(CHROME_CHAR,2,BX$2+1),IF(AND(BX239&gt;=1,BX239&lt;=6),INDEX(ATLAS_CHAR,(BX239-1)*26+$A39-INDEX(WIN_Y,BX239)+1,BX$2-INDEX(WIN_X,BX239)+1),IF(BX239=0,IF(AND(MOD(BX$2,4)=0,MOD($A39,2)=0),"·",""),""))))</f>
        <v/>
      </c>
      <c r="BY39" s="1">
        <f>IF($A39=0,INDEX(CHROME_CHAR,1,BY$2+1),IF($A39=39,INDEX(CHROME_CHAR,2,BY$2+1),IF(AND(BY239&gt;=1,BY239&lt;=6),INDEX(ATLAS_CHAR,(BY239-1)*26+$A39-INDEX(WIN_Y,BY239)+1,BY$2-INDEX(WIN_X,BY239)+1),IF(BY239=0,IF(AND(MOD(BY$2,4)=0,MOD($A39,2)=0),"·",""),""))))</f>
        <v/>
      </c>
      <c r="BZ39" s="1">
        <f>IF($A39=0,INDEX(CHROME_CHAR,1,BZ$2+1),IF($A39=39,INDEX(CHROME_CHAR,2,BZ$2+1),IF(AND(BZ239&gt;=1,BZ239&lt;=6),INDEX(ATLAS_CHAR,(BZ239-1)*26+$A39-INDEX(WIN_Y,BZ239)+1,BZ$2-INDEX(WIN_X,BZ239)+1),IF(BZ239=0,IF(AND(MOD(BZ$2,4)=0,MOD($A39,2)=0),"·",""),""))))</f>
        <v/>
      </c>
      <c r="CA39" s="1">
        <f>IF($A39=0,INDEX(CHROME_CHAR,1,CA$2+1),IF($A39=39,INDEX(CHROME_CHAR,2,CA$2+1),IF(AND(CA239&gt;=1,CA239&lt;=6),INDEX(ATLAS_CHAR,(CA239-1)*26+$A39-INDEX(WIN_Y,CA239)+1,CA$2-INDEX(WIN_X,CA239)+1),IF(CA239=0,IF(AND(MOD(CA$2,4)=0,MOD($A39,2)=0),"·",""),""))))</f>
        <v/>
      </c>
      <c r="CB39" s="1">
        <f>IF($A39=0,INDEX(CHROME_CHAR,1,CB$2+1),IF($A39=39,INDEX(CHROME_CHAR,2,CB$2+1),IF(AND(CB239&gt;=1,CB239&lt;=6),INDEX(ATLAS_CHAR,(CB239-1)*26+$A39-INDEX(WIN_Y,CB239)+1,CB$2-INDEX(WIN_X,CB239)+1),IF(CB239=0,IF(AND(MOD(CB$2,4)=0,MOD($A39,2)=0),"·",""),""))))</f>
        <v/>
      </c>
      <c r="CC39" s="1">
        <f>IF($A39=0,INDEX(CHROME_CHAR,1,CC$2+1),IF($A39=39,INDEX(CHROME_CHAR,2,CC$2+1),IF(AND(CC239&gt;=1,CC239&lt;=6),INDEX(ATLAS_CHAR,(CC239-1)*26+$A39-INDEX(WIN_Y,CC239)+1,CC$2-INDEX(WIN_X,CC239)+1),IF(CC239=0,IF(AND(MOD(CC$2,4)=0,MOD($A39,2)=0),"·",""),""))))</f>
        <v/>
      </c>
      <c r="CD39" s="1">
        <f>IF($A39=0,INDEX(CHROME_CHAR,1,CD$2+1),IF($A39=39,INDEX(CHROME_CHAR,2,CD$2+1),IF(AND(CD239&gt;=1,CD239&lt;=6),INDEX(ATLAS_CHAR,(CD239-1)*26+$A39-INDEX(WIN_Y,CD239)+1,CD$2-INDEX(WIN_X,CD239)+1),IF(CD239=0,IF(AND(MOD(CD$2,4)=0,MOD($A39,2)=0),"·",""),""))))</f>
        <v/>
      </c>
      <c r="CE39" s="1">
        <f>IF($A39=0,INDEX(CHROME_CHAR,1,CE$2+1),IF($A39=39,INDEX(CHROME_CHAR,2,CE$2+1),IF(AND(CE239&gt;=1,CE239&lt;=6),INDEX(ATLAS_CHAR,(CE239-1)*26+$A39-INDEX(WIN_Y,CE239)+1,CE$2-INDEX(WIN_X,CE239)+1),IF(CE239=0,IF(AND(MOD(CE$2,4)=0,MOD($A39,2)=0),"·",""),""))))</f>
        <v/>
      </c>
      <c r="CF39" s="1">
        <f>IF($A39=0,INDEX(CHROME_CHAR,1,CF$2+1),IF($A39=39,INDEX(CHROME_CHAR,2,CF$2+1),IF(AND(CF239&gt;=1,CF239&lt;=6),INDEX(ATLAS_CHAR,(CF239-1)*26+$A39-INDEX(WIN_Y,CF239)+1,CF$2-INDEX(WIN_X,CF239)+1),IF(CF239=0,IF(AND(MOD(CF$2,4)=0,MOD($A39,2)=0),"·",""),""))))</f>
        <v/>
      </c>
      <c r="CG39" s="1">
        <f>IF($A39=0,INDEX(CHROME_CHAR,1,CG$2+1),IF($A39=39,INDEX(CHROME_CHAR,2,CG$2+1),IF(AND(CG239&gt;=1,CG239&lt;=6),INDEX(ATLAS_CHAR,(CG239-1)*26+$A39-INDEX(WIN_Y,CG239)+1,CG$2-INDEX(WIN_X,CG239)+1),IF(CG239=0,IF(AND(MOD(CG$2,4)=0,MOD($A39,2)=0),"·",""),""))))</f>
        <v/>
      </c>
      <c r="CH39" s="1">
        <f>IF($A39=0,INDEX(CHROME_CHAR,1,CH$2+1),IF($A39=39,INDEX(CHROME_CHAR,2,CH$2+1),IF(AND(CH239&gt;=1,CH239&lt;=6),INDEX(ATLAS_CHAR,(CH239-1)*26+$A39-INDEX(WIN_Y,CH239)+1,CH$2-INDEX(WIN_X,CH239)+1),IF(CH239=0,IF(AND(MOD(CH$2,4)=0,MOD($A39,2)=0),"·",""),""))))</f>
        <v/>
      </c>
      <c r="CI39" s="1">
        <f>IF($A39=0,INDEX(CHROME_CHAR,1,CI$2+1),IF($A39=39,INDEX(CHROME_CHAR,2,CI$2+1),IF(AND(CI239&gt;=1,CI239&lt;=6),INDEX(ATLAS_CHAR,(CI239-1)*26+$A39-INDEX(WIN_Y,CI239)+1,CI$2-INDEX(WIN_X,CI239)+1),IF(CI239=0,IF(AND(MOD(CI$2,4)=0,MOD($A39,2)=0),"·",""),""))))</f>
        <v/>
      </c>
      <c r="CJ39" s="1">
        <f>IF($A39=0,INDEX(CHROME_CHAR,1,CJ$2+1),IF($A39=39,INDEX(CHROME_CHAR,2,CJ$2+1),IF(AND(CJ239&gt;=1,CJ239&lt;=6),INDEX(ATLAS_CHAR,(CJ239-1)*26+$A39-INDEX(WIN_Y,CJ239)+1,CJ$2-INDEX(WIN_X,CJ239)+1),IF(CJ239=0,IF(AND(MOD(CJ$2,4)=0,MOD($A39,2)=0),"·",""),""))))</f>
        <v/>
      </c>
      <c r="CK39" s="1">
        <f>IF($A39=0,INDEX(CHROME_CHAR,1,CK$2+1),IF($A39=39,INDEX(CHROME_CHAR,2,CK$2+1),IF(AND(CK239&gt;=1,CK239&lt;=6),INDEX(ATLAS_CHAR,(CK239-1)*26+$A39-INDEX(WIN_Y,CK239)+1,CK$2-INDEX(WIN_X,CK239)+1),IF(CK239=0,IF(AND(MOD(CK$2,4)=0,MOD($A39,2)=0),"·",""),""))))</f>
        <v/>
      </c>
      <c r="CL39" s="1">
        <f>IF($A39=0,INDEX(CHROME_CHAR,1,CL$2+1),IF($A39=39,INDEX(CHROME_CHAR,2,CL$2+1),IF(AND(CL239&gt;=1,CL239&lt;=6),INDEX(ATLAS_CHAR,(CL239-1)*26+$A39-INDEX(WIN_Y,CL239)+1,CL$2-INDEX(WIN_X,CL239)+1),IF(CL239=0,IF(AND(MOD(CL$2,4)=0,MOD($A39,2)=0),"·",""),""))))</f>
        <v/>
      </c>
      <c r="CM39" s="1">
        <f>IF($A39=0,INDEX(CHROME_CHAR,1,CM$2+1),IF($A39=39,INDEX(CHROME_CHAR,2,CM$2+1),IF(AND(CM239&gt;=1,CM239&lt;=6),INDEX(ATLAS_CHAR,(CM239-1)*26+$A39-INDEX(WIN_Y,CM239)+1,CM$2-INDEX(WIN_X,CM239)+1),IF(CM239=0,IF(AND(MOD(CM$2,4)=0,MOD($A39,2)=0),"·",""),""))))</f>
        <v/>
      </c>
      <c r="CN39" s="1">
        <f>IF($A39=0,INDEX(CHROME_CHAR,1,CN$2+1),IF($A39=39,INDEX(CHROME_CHAR,2,CN$2+1),IF(AND(CN239&gt;=1,CN239&lt;=6),INDEX(ATLAS_CHAR,(CN239-1)*26+$A39-INDEX(WIN_Y,CN239)+1,CN$2-INDEX(WIN_X,CN239)+1),IF(CN239=0,IF(AND(MOD(CN$2,4)=0,MOD($A39,2)=0),"·",""),""))))</f>
        <v/>
      </c>
      <c r="CO39" s="1">
        <f>IF($A39=0,INDEX(CHROME_CHAR,1,CO$2+1),IF($A39=39,INDEX(CHROME_CHAR,2,CO$2+1),IF(AND(CO239&gt;=1,CO239&lt;=6),INDEX(ATLAS_CHAR,(CO239-1)*26+$A39-INDEX(WIN_Y,CO239)+1,CO$2-INDEX(WIN_X,CO239)+1),IF(CO239=0,IF(AND(MOD(CO$2,4)=0,MOD($A39,2)=0),"·",""),""))))</f>
        <v/>
      </c>
      <c r="CP39" s="1">
        <f>IF($A39=0,INDEX(CHROME_CHAR,1,CP$2+1),IF($A39=39,INDEX(CHROME_CHAR,2,CP$2+1),IF(AND(CP239&gt;=1,CP239&lt;=6),INDEX(ATLAS_CHAR,(CP239-1)*26+$A39-INDEX(WIN_Y,CP239)+1,CP$2-INDEX(WIN_X,CP239)+1),IF(CP239=0,IF(AND(MOD(CP$2,4)=0,MOD($A39,2)=0),"·",""),""))))</f>
        <v/>
      </c>
      <c r="CQ39" s="1">
        <f>IF($A39=0,INDEX(CHROME_CHAR,1,CQ$2+1),IF($A39=39,INDEX(CHROME_CHAR,2,CQ$2+1),IF(AND(CQ239&gt;=1,CQ239&lt;=6),INDEX(ATLAS_CHAR,(CQ239-1)*26+$A39-INDEX(WIN_Y,CQ239)+1,CQ$2-INDEX(WIN_X,CQ239)+1),IF(CQ239=0,IF(AND(MOD(CQ$2,4)=0,MOD($A39,2)=0),"·",""),""))))</f>
        <v/>
      </c>
      <c r="CR39" s="1">
        <f>IF($A39=0,INDEX(CHROME_CHAR,1,CR$2+1),IF($A39=39,INDEX(CHROME_CHAR,2,CR$2+1),IF(AND(CR239&gt;=1,CR239&lt;=6),INDEX(ATLAS_CHAR,(CR239-1)*26+$A39-INDEX(WIN_Y,CR239)+1,CR$2-INDEX(WIN_X,CR239)+1),IF(CR239=0,IF(AND(MOD(CR$2,4)=0,MOD($A39,2)=0),"·",""),""))))</f>
        <v/>
      </c>
      <c r="CS39" s="1">
        <f>IF($A39=0,INDEX(CHROME_CHAR,1,CS$2+1),IF($A39=39,INDEX(CHROME_CHAR,2,CS$2+1),IF(AND(CS239&gt;=1,CS239&lt;=6),INDEX(ATLAS_CHAR,(CS239-1)*26+$A39-INDEX(WIN_Y,CS239)+1,CS$2-INDEX(WIN_X,CS239)+1),IF(CS239=0,IF(AND(MOD(CS$2,4)=0,MOD($A39,2)=0),"·",""),""))))</f>
        <v/>
      </c>
      <c r="CT39" s="1">
        <f>IF($A39=0,INDEX(CHROME_CHAR,1,CT$2+1),IF($A39=39,INDEX(CHROME_CHAR,2,CT$2+1),IF(AND(CT239&gt;=1,CT239&lt;=6),INDEX(ATLAS_CHAR,(CT239-1)*26+$A39-INDEX(WIN_Y,CT239)+1,CT$2-INDEX(WIN_X,CT239)+1),IF(CT239=0,IF(AND(MOD(CT$2,4)=0,MOD($A39,2)=0),"·",""),""))))</f>
        <v/>
      </c>
      <c r="CU39" s="1">
        <f>IF($A39=0,INDEX(CHROME_CHAR,1,CU$2+1),IF($A39=39,INDEX(CHROME_CHAR,2,CU$2+1),IF(AND(CU239&gt;=1,CU239&lt;=6),INDEX(ATLAS_CHAR,(CU239-1)*26+$A39-INDEX(WIN_Y,CU239)+1,CU$2-INDEX(WIN_X,CU239)+1),IF(CU239=0,IF(AND(MOD(CU$2,4)=0,MOD($A39,2)=0),"·",""),""))))</f>
        <v/>
      </c>
      <c r="CV39" s="1">
        <f>IF($A39=0,INDEX(CHROME_CHAR,1,CV$2+1),IF($A39=39,INDEX(CHROME_CHAR,2,CV$2+1),IF(AND(CV239&gt;=1,CV239&lt;=6),INDEX(ATLAS_CHAR,(CV239-1)*26+$A39-INDEX(WIN_Y,CV239)+1,CV$2-INDEX(WIN_X,CV239)+1),IF(CV239=0,IF(AND(MOD(CV$2,4)=0,MOD($A39,2)=0),"·",""),""))))</f>
        <v/>
      </c>
      <c r="CW39" s="1">
        <f>IF($A39=0,INDEX(CHROME_CHAR,1,CW$2+1),IF($A39=39,INDEX(CHROME_CHAR,2,CW$2+1),IF(AND(CW239&gt;=1,CW239&lt;=6),INDEX(ATLAS_CHAR,(CW239-1)*26+$A39-INDEX(WIN_Y,CW239)+1,CW$2-INDEX(WIN_X,CW239)+1),IF(CW239=0,IF(AND(MOD(CW$2,4)=0,MOD($A39,2)=0),"·",""),""))))</f>
        <v/>
      </c>
      <c r="CX39" s="1">
        <f>IF($A39=0,INDEX(CHROME_CHAR,1,CX$2+1),IF($A39=39,INDEX(CHROME_CHAR,2,CX$2+1),IF(AND(CX239&gt;=1,CX239&lt;=6),INDEX(ATLAS_CHAR,(CX239-1)*26+$A39-INDEX(WIN_Y,CX239)+1,CX$2-INDEX(WIN_X,CX239)+1),IF(CX239=0,IF(AND(MOD(CX$2,4)=0,MOD($A39,2)=0),"·",""),""))))</f>
        <v/>
      </c>
      <c r="CY39" s="1">
        <f>IF($A39=0,INDEX(CHROME_CHAR,1,CY$2+1),IF($A39=39,INDEX(CHROME_CHAR,2,CY$2+1),IF(AND(CY239&gt;=1,CY239&lt;=6),INDEX(ATLAS_CHAR,(CY239-1)*26+$A39-INDEX(WIN_Y,CY239)+1,CY$2-INDEX(WIN_X,CY239)+1),IF(CY239=0,IF(AND(MOD(CY$2,4)=0,MOD($A39,2)=0),"·",""),""))))</f>
        <v/>
      </c>
      <c r="CZ39" s="1">
        <f>IF($A39=0,INDEX(CHROME_CHAR,1,CZ$2+1),IF($A39=39,INDEX(CHROME_CHAR,2,CZ$2+1),IF(AND(CZ239&gt;=1,CZ239&lt;=6),INDEX(ATLAS_CHAR,(CZ239-1)*26+$A39-INDEX(WIN_Y,CZ239)+1,CZ$2-INDEX(WIN_X,CZ239)+1),IF(CZ239=0,IF(AND(MOD(CZ$2,4)=0,MOD($A39,2)=0),"·",""),""))))</f>
        <v/>
      </c>
      <c r="DA39" s="1">
        <f>IF($A39=0,INDEX(CHROME_CHAR,1,DA$2+1),IF($A39=39,INDEX(CHROME_CHAR,2,DA$2+1),IF(AND(DA239&gt;=1,DA239&lt;=6),INDEX(ATLAS_CHAR,(DA239-1)*26+$A39-INDEX(WIN_Y,DA239)+1,DA$2-INDEX(WIN_X,DA239)+1),IF(DA239=0,IF(AND(MOD(DA$2,4)=0,MOD($A39,2)=0),"·",""),""))))</f>
        <v/>
      </c>
      <c r="DB39" s="1">
        <f>IF($A39=0,INDEX(CHROME_CHAR,1,DB$2+1),IF($A39=39,INDEX(CHROME_CHAR,2,DB$2+1),IF(AND(DB239&gt;=1,DB239&lt;=6),INDEX(ATLAS_CHAR,(DB239-1)*26+$A39-INDEX(WIN_Y,DB239)+1,DB$2-INDEX(WIN_X,DB239)+1),IF(DB239=0,IF(AND(MOD(DB$2,4)=0,MOD($A39,2)=0),"·",""),""))))</f>
        <v/>
      </c>
      <c r="DC39" s="1">
        <f>IF($A39=0,INDEX(CHROME_CHAR,1,DC$2+1),IF($A39=39,INDEX(CHROME_CHAR,2,DC$2+1),IF(AND(DC239&gt;=1,DC239&lt;=6),INDEX(ATLAS_CHAR,(DC239-1)*26+$A39-INDEX(WIN_Y,DC239)+1,DC$2-INDEX(WIN_X,DC239)+1),IF(DC239=0,IF(AND(MOD(DC$2,4)=0,MOD($A39,2)=0),"·",""),""))))</f>
        <v/>
      </c>
      <c r="DD39" s="1">
        <f>IF($A39=0,INDEX(CHROME_CHAR,1,DD$2+1),IF($A39=39,INDEX(CHROME_CHAR,2,DD$2+1),IF(AND(DD239&gt;=1,DD239&lt;=6),INDEX(ATLAS_CHAR,(DD239-1)*26+$A39-INDEX(WIN_Y,DD239)+1,DD$2-INDEX(WIN_X,DD239)+1),IF(DD239=0,IF(AND(MOD(DD$2,4)=0,MOD($A39,2)=0),"·",""),""))))</f>
        <v/>
      </c>
      <c r="DE39" s="1">
        <f>IF($A39=0,INDEX(CHROME_CHAR,1,DE$2+1),IF($A39=39,INDEX(CHROME_CHAR,2,DE$2+1),IF(AND(DE239&gt;=1,DE239&lt;=6),INDEX(ATLAS_CHAR,(DE239-1)*26+$A39-INDEX(WIN_Y,DE239)+1,DE$2-INDEX(WIN_X,DE239)+1),IF(DE239=0,IF(AND(MOD(DE$2,4)=0,MOD($A39,2)=0),"·",""),""))))</f>
        <v/>
      </c>
      <c r="DF39" s="1">
        <f>IF($A39=0,INDEX(CHROME_CHAR,1,DF$2+1),IF($A39=39,INDEX(CHROME_CHAR,2,DF$2+1),IF(AND(DF239&gt;=1,DF239&lt;=6),INDEX(ATLAS_CHAR,(DF239-1)*26+$A39-INDEX(WIN_Y,DF239)+1,DF$2-INDEX(WIN_X,DF239)+1),IF(DF239=0,IF(AND(MOD(DF$2,4)=0,MOD($A39,2)=0),"·",""),""))))</f>
        <v/>
      </c>
      <c r="DG39" s="1">
        <f>IF($A39=0,INDEX(CHROME_CHAR,1,DG$2+1),IF($A39=39,INDEX(CHROME_CHAR,2,DG$2+1),IF(AND(DG239&gt;=1,DG239&lt;=6),INDEX(ATLAS_CHAR,(DG239-1)*26+$A39-INDEX(WIN_Y,DG239)+1,DG$2-INDEX(WIN_X,DG239)+1),IF(DG239=0,IF(AND(MOD(DG$2,4)=0,MOD($A39,2)=0),"·",""),""))))</f>
        <v/>
      </c>
      <c r="DH39" s="1">
        <f>IF($A39=0,INDEX(CHROME_CHAR,1,DH$2+1),IF($A39=39,INDEX(CHROME_CHAR,2,DH$2+1),IF(AND(DH239&gt;=1,DH239&lt;=6),INDEX(ATLAS_CHAR,(DH239-1)*26+$A39-INDEX(WIN_Y,DH239)+1,DH$2-INDEX(WIN_X,DH239)+1),IF(DH239=0,IF(AND(MOD(DH$2,4)=0,MOD($A39,2)=0),"·",""),""))))</f>
        <v/>
      </c>
      <c r="DI39" s="1">
        <f>IF($A39=0,INDEX(CHROME_CHAR,1,DI$2+1),IF($A39=39,INDEX(CHROME_CHAR,2,DI$2+1),IF(AND(DI239&gt;=1,DI239&lt;=6),INDEX(ATLAS_CHAR,(DI239-1)*26+$A39-INDEX(WIN_Y,DI239)+1,DI$2-INDEX(WIN_X,DI239)+1),IF(DI239=0,IF(AND(MOD(DI$2,4)=0,MOD($A39,2)=0),"·",""),""))))</f>
        <v/>
      </c>
      <c r="DJ39" s="1">
        <f>IF($A39=0,INDEX(CHROME_CHAR,1,DJ$2+1),IF($A39=39,INDEX(CHROME_CHAR,2,DJ$2+1),IF(AND(DJ239&gt;=1,DJ239&lt;=6),INDEX(ATLAS_CHAR,(DJ239-1)*26+$A39-INDEX(WIN_Y,DJ239)+1,DJ$2-INDEX(WIN_X,DJ239)+1),IF(DJ239=0,IF(AND(MOD(DJ$2,4)=0,MOD($A39,2)=0),"·",""),""))))</f>
        <v/>
      </c>
      <c r="DK39" s="1">
        <f>IF($A39=0,INDEX(CHROME_CHAR,1,DK$2+1),IF($A39=39,INDEX(CHROME_CHAR,2,DK$2+1),IF(AND(DK239&gt;=1,DK239&lt;=6),INDEX(ATLAS_CHAR,(DK239-1)*26+$A39-INDEX(WIN_Y,DK239)+1,DK$2-INDEX(WIN_X,DK239)+1),IF(DK239=0,IF(AND(MOD(DK$2,4)=0,MOD($A39,2)=0),"·",""),""))))</f>
        <v/>
      </c>
      <c r="DL39" s="1">
        <f>IF($A39=0,INDEX(CHROME_CHAR,1,DL$2+1),IF($A39=39,INDEX(CHROME_CHAR,2,DL$2+1),IF(AND(DL239&gt;=1,DL239&lt;=6),INDEX(ATLAS_CHAR,(DL239-1)*26+$A39-INDEX(WIN_Y,DL239)+1,DL$2-INDEX(WIN_X,DL239)+1),IF(DL239=0,IF(AND(MOD(DL$2,4)=0,MOD($A39,2)=0),"·",""),""))))</f>
        <v/>
      </c>
      <c r="DM39" s="1">
        <f>IF($A39=0,INDEX(CHROME_CHAR,1,DM$2+1),IF($A39=39,INDEX(CHROME_CHAR,2,DM$2+1),IF(AND(DM239&gt;=1,DM239&lt;=6),INDEX(ATLAS_CHAR,(DM239-1)*26+$A39-INDEX(WIN_Y,DM239)+1,DM$2-INDEX(WIN_X,DM239)+1),IF(DM239=0,IF(AND(MOD(DM$2,4)=0,MOD($A39,2)=0),"·",""),""))))</f>
        <v/>
      </c>
      <c r="DN39" s="1">
        <f>IF($A39=0,INDEX(CHROME_CHAR,1,DN$2+1),IF($A39=39,INDEX(CHROME_CHAR,2,DN$2+1),IF(AND(DN239&gt;=1,DN239&lt;=6),INDEX(ATLAS_CHAR,(DN239-1)*26+$A39-INDEX(WIN_Y,DN239)+1,DN$2-INDEX(WIN_X,DN239)+1),IF(DN239=0,IF(AND(MOD(DN$2,4)=0,MOD($A39,2)=0),"·",""),""))))</f>
        <v/>
      </c>
      <c r="DO39" s="1">
        <f>IF($A39=0,INDEX(CHROME_CHAR,1,DO$2+1),IF($A39=39,INDEX(CHROME_CHAR,2,DO$2+1),IF(AND(DO239&gt;=1,DO239&lt;=6),INDEX(ATLAS_CHAR,(DO239-1)*26+$A39-INDEX(WIN_Y,DO239)+1,DO$2-INDEX(WIN_X,DO239)+1),IF(DO239=0,IF(AND(MOD(DO$2,4)=0,MOD($A39,2)=0),"·",""),""))))</f>
        <v/>
      </c>
    </row>
    <row r="40" ht="12.75" customHeight="1">
      <c r="A40" t="n">
        <v>37</v>
      </c>
      <c r="B40" s="1">
        <f>IF($A40=0,INDEX(CHROME_CHAR,1,B$2+1),IF($A40=39,INDEX(CHROME_CHAR,2,B$2+1),IF(AND(B240&gt;=1,B240&lt;=6),INDEX(ATLAS_CHAR,(B240-1)*26+$A40-INDEX(WIN_Y,B240)+1,B$2-INDEX(WIN_X,B240)+1),IF(B240=0,IF(AND(MOD(B$2,4)=0,MOD($A40,2)=0),"·",""),""))))</f>
        <v/>
      </c>
      <c r="C40" s="1">
        <f>IF($A40=0,INDEX(CHROME_CHAR,1,C$2+1),IF($A40=39,INDEX(CHROME_CHAR,2,C$2+1),IF(AND(C240&gt;=1,C240&lt;=6),INDEX(ATLAS_CHAR,(C240-1)*26+$A40-INDEX(WIN_Y,C240)+1,C$2-INDEX(WIN_X,C240)+1),IF(C240=0,IF(AND(MOD(C$2,4)=0,MOD($A40,2)=0),"·",""),""))))</f>
        <v/>
      </c>
      <c r="D40" s="1">
        <f>IF($A40=0,INDEX(CHROME_CHAR,1,D$2+1),IF($A40=39,INDEX(CHROME_CHAR,2,D$2+1),IF(AND(D240&gt;=1,D240&lt;=6),INDEX(ATLAS_CHAR,(D240-1)*26+$A40-INDEX(WIN_Y,D240)+1,D$2-INDEX(WIN_X,D240)+1),IF(D240=0,IF(AND(MOD(D$2,4)=0,MOD($A40,2)=0),"·",""),""))))</f>
        <v/>
      </c>
      <c r="E40" s="1">
        <f>IF($A40=0,INDEX(CHROME_CHAR,1,E$2+1),IF($A40=39,INDEX(CHROME_CHAR,2,E$2+1),IF(AND(E240&gt;=1,E240&lt;=6),INDEX(ATLAS_CHAR,(E240-1)*26+$A40-INDEX(WIN_Y,E240)+1,E$2-INDEX(WIN_X,E240)+1),IF(E240=0,IF(AND(MOD(E$2,4)=0,MOD($A40,2)=0),"·",""),""))))</f>
        <v/>
      </c>
      <c r="F40" s="1">
        <f>IF($A40=0,INDEX(CHROME_CHAR,1,F$2+1),IF($A40=39,INDEX(CHROME_CHAR,2,F$2+1),IF(AND(F240&gt;=1,F240&lt;=6),INDEX(ATLAS_CHAR,(F240-1)*26+$A40-INDEX(WIN_Y,F240)+1,F$2-INDEX(WIN_X,F240)+1),IF(F240=0,IF(AND(MOD(F$2,4)=0,MOD($A40,2)=0),"·",""),""))))</f>
        <v/>
      </c>
      <c r="G40" s="1">
        <f>IF($A40=0,INDEX(CHROME_CHAR,1,G$2+1),IF($A40=39,INDEX(CHROME_CHAR,2,G$2+1),IF(AND(G240&gt;=1,G240&lt;=6),INDEX(ATLAS_CHAR,(G240-1)*26+$A40-INDEX(WIN_Y,G240)+1,G$2-INDEX(WIN_X,G240)+1),IF(G240=0,IF(AND(MOD(G$2,4)=0,MOD($A40,2)=0),"·",""),""))))</f>
        <v/>
      </c>
      <c r="H40" s="1">
        <f>IF($A40=0,INDEX(CHROME_CHAR,1,H$2+1),IF($A40=39,INDEX(CHROME_CHAR,2,H$2+1),IF(AND(H240&gt;=1,H240&lt;=6),INDEX(ATLAS_CHAR,(H240-1)*26+$A40-INDEX(WIN_Y,H240)+1,H$2-INDEX(WIN_X,H240)+1),IF(H240=0,IF(AND(MOD(H$2,4)=0,MOD($A40,2)=0),"·",""),""))))</f>
        <v/>
      </c>
      <c r="I40" s="1">
        <f>IF($A40=0,INDEX(CHROME_CHAR,1,I$2+1),IF($A40=39,INDEX(CHROME_CHAR,2,I$2+1),IF(AND(I240&gt;=1,I240&lt;=6),INDEX(ATLAS_CHAR,(I240-1)*26+$A40-INDEX(WIN_Y,I240)+1,I$2-INDEX(WIN_X,I240)+1),IF(I240=0,IF(AND(MOD(I$2,4)=0,MOD($A40,2)=0),"·",""),""))))</f>
        <v/>
      </c>
      <c r="J40" s="1">
        <f>IF($A40=0,INDEX(CHROME_CHAR,1,J$2+1),IF($A40=39,INDEX(CHROME_CHAR,2,J$2+1),IF(AND(J240&gt;=1,J240&lt;=6),INDEX(ATLAS_CHAR,(J240-1)*26+$A40-INDEX(WIN_Y,J240)+1,J$2-INDEX(WIN_X,J240)+1),IF(J240=0,IF(AND(MOD(J$2,4)=0,MOD($A40,2)=0),"·",""),""))))</f>
        <v/>
      </c>
      <c r="K40" s="1">
        <f>IF($A40=0,INDEX(CHROME_CHAR,1,K$2+1),IF($A40=39,INDEX(CHROME_CHAR,2,K$2+1),IF(AND(K240&gt;=1,K240&lt;=6),INDEX(ATLAS_CHAR,(K240-1)*26+$A40-INDEX(WIN_Y,K240)+1,K$2-INDEX(WIN_X,K240)+1),IF(K240=0,IF(AND(MOD(K$2,4)=0,MOD($A40,2)=0),"·",""),""))))</f>
        <v/>
      </c>
      <c r="L40" s="1">
        <f>IF($A40=0,INDEX(CHROME_CHAR,1,L$2+1),IF($A40=39,INDEX(CHROME_CHAR,2,L$2+1),IF(AND(L240&gt;=1,L240&lt;=6),INDEX(ATLAS_CHAR,(L240-1)*26+$A40-INDEX(WIN_Y,L240)+1,L$2-INDEX(WIN_X,L240)+1),IF(L240=0,IF(AND(MOD(L$2,4)=0,MOD($A40,2)=0),"·",""),""))))</f>
        <v/>
      </c>
      <c r="M40" s="1">
        <f>IF($A40=0,INDEX(CHROME_CHAR,1,M$2+1),IF($A40=39,INDEX(CHROME_CHAR,2,M$2+1),IF(AND(M240&gt;=1,M240&lt;=6),INDEX(ATLAS_CHAR,(M240-1)*26+$A40-INDEX(WIN_Y,M240)+1,M$2-INDEX(WIN_X,M240)+1),IF(M240=0,IF(AND(MOD(M$2,4)=0,MOD($A40,2)=0),"·",""),""))))</f>
        <v/>
      </c>
      <c r="N40" s="1">
        <f>IF($A40=0,INDEX(CHROME_CHAR,1,N$2+1),IF($A40=39,INDEX(CHROME_CHAR,2,N$2+1),IF(AND(N240&gt;=1,N240&lt;=6),INDEX(ATLAS_CHAR,(N240-1)*26+$A40-INDEX(WIN_Y,N240)+1,N$2-INDEX(WIN_X,N240)+1),IF(N240=0,IF(AND(MOD(N$2,4)=0,MOD($A40,2)=0),"·",""),""))))</f>
        <v/>
      </c>
      <c r="O40" s="1">
        <f>IF($A40=0,INDEX(CHROME_CHAR,1,O$2+1),IF($A40=39,INDEX(CHROME_CHAR,2,O$2+1),IF(AND(O240&gt;=1,O240&lt;=6),INDEX(ATLAS_CHAR,(O240-1)*26+$A40-INDEX(WIN_Y,O240)+1,O$2-INDEX(WIN_X,O240)+1),IF(O240=0,IF(AND(MOD(O$2,4)=0,MOD($A40,2)=0),"·",""),""))))</f>
        <v/>
      </c>
      <c r="P40" s="1">
        <f>IF($A40=0,INDEX(CHROME_CHAR,1,P$2+1),IF($A40=39,INDEX(CHROME_CHAR,2,P$2+1),IF(AND(P240&gt;=1,P240&lt;=6),INDEX(ATLAS_CHAR,(P240-1)*26+$A40-INDEX(WIN_Y,P240)+1,P$2-INDEX(WIN_X,P240)+1),IF(P240=0,IF(AND(MOD(P$2,4)=0,MOD($A40,2)=0),"·",""),""))))</f>
        <v/>
      </c>
      <c r="Q40" s="1">
        <f>IF($A40=0,INDEX(CHROME_CHAR,1,Q$2+1),IF($A40=39,INDEX(CHROME_CHAR,2,Q$2+1),IF(AND(Q240&gt;=1,Q240&lt;=6),INDEX(ATLAS_CHAR,(Q240-1)*26+$A40-INDEX(WIN_Y,Q240)+1,Q$2-INDEX(WIN_X,Q240)+1),IF(Q240=0,IF(AND(MOD(Q$2,4)=0,MOD($A40,2)=0),"·",""),""))))</f>
        <v/>
      </c>
      <c r="R40" s="1">
        <f>IF($A40=0,INDEX(CHROME_CHAR,1,R$2+1),IF($A40=39,INDEX(CHROME_CHAR,2,R$2+1),IF(AND(R240&gt;=1,R240&lt;=6),INDEX(ATLAS_CHAR,(R240-1)*26+$A40-INDEX(WIN_Y,R240)+1,R$2-INDEX(WIN_X,R240)+1),IF(R240=0,IF(AND(MOD(R$2,4)=0,MOD($A40,2)=0),"·",""),""))))</f>
        <v/>
      </c>
      <c r="S40" s="1">
        <f>IF($A40=0,INDEX(CHROME_CHAR,1,S$2+1),IF($A40=39,INDEX(CHROME_CHAR,2,S$2+1),IF(AND(S240&gt;=1,S240&lt;=6),INDEX(ATLAS_CHAR,(S240-1)*26+$A40-INDEX(WIN_Y,S240)+1,S$2-INDEX(WIN_X,S240)+1),IF(S240=0,IF(AND(MOD(S$2,4)=0,MOD($A40,2)=0),"·",""),""))))</f>
        <v/>
      </c>
      <c r="T40" s="1">
        <f>IF($A40=0,INDEX(CHROME_CHAR,1,T$2+1),IF($A40=39,INDEX(CHROME_CHAR,2,T$2+1),IF(AND(T240&gt;=1,T240&lt;=6),INDEX(ATLAS_CHAR,(T240-1)*26+$A40-INDEX(WIN_Y,T240)+1,T$2-INDEX(WIN_X,T240)+1),IF(T240=0,IF(AND(MOD(T$2,4)=0,MOD($A40,2)=0),"·",""),""))))</f>
        <v/>
      </c>
      <c r="U40" s="1">
        <f>IF($A40=0,INDEX(CHROME_CHAR,1,U$2+1),IF($A40=39,INDEX(CHROME_CHAR,2,U$2+1),IF(AND(U240&gt;=1,U240&lt;=6),INDEX(ATLAS_CHAR,(U240-1)*26+$A40-INDEX(WIN_Y,U240)+1,U$2-INDEX(WIN_X,U240)+1),IF(U240=0,IF(AND(MOD(U$2,4)=0,MOD($A40,2)=0),"·",""),""))))</f>
        <v/>
      </c>
      <c r="V40" s="1">
        <f>IF($A40=0,INDEX(CHROME_CHAR,1,V$2+1),IF($A40=39,INDEX(CHROME_CHAR,2,V$2+1),IF(AND(V240&gt;=1,V240&lt;=6),INDEX(ATLAS_CHAR,(V240-1)*26+$A40-INDEX(WIN_Y,V240)+1,V$2-INDEX(WIN_X,V240)+1),IF(V240=0,IF(AND(MOD(V$2,4)=0,MOD($A40,2)=0),"·",""),""))))</f>
        <v/>
      </c>
      <c r="W40" s="1">
        <f>IF($A40=0,INDEX(CHROME_CHAR,1,W$2+1),IF($A40=39,INDEX(CHROME_CHAR,2,W$2+1),IF(AND(W240&gt;=1,W240&lt;=6),INDEX(ATLAS_CHAR,(W240-1)*26+$A40-INDEX(WIN_Y,W240)+1,W$2-INDEX(WIN_X,W240)+1),IF(W240=0,IF(AND(MOD(W$2,4)=0,MOD($A40,2)=0),"·",""),""))))</f>
        <v/>
      </c>
      <c r="X40" s="1">
        <f>IF($A40=0,INDEX(CHROME_CHAR,1,X$2+1),IF($A40=39,INDEX(CHROME_CHAR,2,X$2+1),IF(AND(X240&gt;=1,X240&lt;=6),INDEX(ATLAS_CHAR,(X240-1)*26+$A40-INDEX(WIN_Y,X240)+1,X$2-INDEX(WIN_X,X240)+1),IF(X240=0,IF(AND(MOD(X$2,4)=0,MOD($A40,2)=0),"·",""),""))))</f>
        <v/>
      </c>
      <c r="Y40" s="1">
        <f>IF($A40=0,INDEX(CHROME_CHAR,1,Y$2+1),IF($A40=39,INDEX(CHROME_CHAR,2,Y$2+1),IF(AND(Y240&gt;=1,Y240&lt;=6),INDEX(ATLAS_CHAR,(Y240-1)*26+$A40-INDEX(WIN_Y,Y240)+1,Y$2-INDEX(WIN_X,Y240)+1),IF(Y240=0,IF(AND(MOD(Y$2,4)=0,MOD($A40,2)=0),"·",""),""))))</f>
        <v/>
      </c>
      <c r="Z40" s="1">
        <f>IF($A40=0,INDEX(CHROME_CHAR,1,Z$2+1),IF($A40=39,INDEX(CHROME_CHAR,2,Z$2+1),IF(AND(Z240&gt;=1,Z240&lt;=6),INDEX(ATLAS_CHAR,(Z240-1)*26+$A40-INDEX(WIN_Y,Z240)+1,Z$2-INDEX(WIN_X,Z240)+1),IF(Z240=0,IF(AND(MOD(Z$2,4)=0,MOD($A40,2)=0),"·",""),""))))</f>
        <v/>
      </c>
      <c r="AA40" s="1">
        <f>IF($A40=0,INDEX(CHROME_CHAR,1,AA$2+1),IF($A40=39,INDEX(CHROME_CHAR,2,AA$2+1),IF(AND(AA240&gt;=1,AA240&lt;=6),INDEX(ATLAS_CHAR,(AA240-1)*26+$A40-INDEX(WIN_Y,AA240)+1,AA$2-INDEX(WIN_X,AA240)+1),IF(AA240=0,IF(AND(MOD(AA$2,4)=0,MOD($A40,2)=0),"·",""),""))))</f>
        <v/>
      </c>
      <c r="AB40" s="1">
        <f>IF($A40=0,INDEX(CHROME_CHAR,1,AB$2+1),IF($A40=39,INDEX(CHROME_CHAR,2,AB$2+1),IF(AND(AB240&gt;=1,AB240&lt;=6),INDEX(ATLAS_CHAR,(AB240-1)*26+$A40-INDEX(WIN_Y,AB240)+1,AB$2-INDEX(WIN_X,AB240)+1),IF(AB240=0,IF(AND(MOD(AB$2,4)=0,MOD($A40,2)=0),"·",""),""))))</f>
        <v/>
      </c>
      <c r="AC40" s="1">
        <f>IF($A40=0,INDEX(CHROME_CHAR,1,AC$2+1),IF($A40=39,INDEX(CHROME_CHAR,2,AC$2+1),IF(AND(AC240&gt;=1,AC240&lt;=6),INDEX(ATLAS_CHAR,(AC240-1)*26+$A40-INDEX(WIN_Y,AC240)+1,AC$2-INDEX(WIN_X,AC240)+1),IF(AC240=0,IF(AND(MOD(AC$2,4)=0,MOD($A40,2)=0),"·",""),""))))</f>
        <v/>
      </c>
      <c r="AD40" s="1">
        <f>IF($A40=0,INDEX(CHROME_CHAR,1,AD$2+1),IF($A40=39,INDEX(CHROME_CHAR,2,AD$2+1),IF(AND(AD240&gt;=1,AD240&lt;=6),INDEX(ATLAS_CHAR,(AD240-1)*26+$A40-INDEX(WIN_Y,AD240)+1,AD$2-INDEX(WIN_X,AD240)+1),IF(AD240=0,IF(AND(MOD(AD$2,4)=0,MOD($A40,2)=0),"·",""),""))))</f>
        <v/>
      </c>
      <c r="AE40" s="1">
        <f>IF($A40=0,INDEX(CHROME_CHAR,1,AE$2+1),IF($A40=39,INDEX(CHROME_CHAR,2,AE$2+1),IF(AND(AE240&gt;=1,AE240&lt;=6),INDEX(ATLAS_CHAR,(AE240-1)*26+$A40-INDEX(WIN_Y,AE240)+1,AE$2-INDEX(WIN_X,AE240)+1),IF(AE240=0,IF(AND(MOD(AE$2,4)=0,MOD($A40,2)=0),"·",""),""))))</f>
        <v/>
      </c>
      <c r="AF40" s="1">
        <f>IF($A40=0,INDEX(CHROME_CHAR,1,AF$2+1),IF($A40=39,INDEX(CHROME_CHAR,2,AF$2+1),IF(AND(AF240&gt;=1,AF240&lt;=6),INDEX(ATLAS_CHAR,(AF240-1)*26+$A40-INDEX(WIN_Y,AF240)+1,AF$2-INDEX(WIN_X,AF240)+1),IF(AF240=0,IF(AND(MOD(AF$2,4)=0,MOD($A40,2)=0),"·",""),""))))</f>
        <v/>
      </c>
      <c r="AG40" s="1">
        <f>IF($A40=0,INDEX(CHROME_CHAR,1,AG$2+1),IF($A40=39,INDEX(CHROME_CHAR,2,AG$2+1),IF(AND(AG240&gt;=1,AG240&lt;=6),INDEX(ATLAS_CHAR,(AG240-1)*26+$A40-INDEX(WIN_Y,AG240)+1,AG$2-INDEX(WIN_X,AG240)+1),IF(AG240=0,IF(AND(MOD(AG$2,4)=0,MOD($A40,2)=0),"·",""),""))))</f>
        <v/>
      </c>
      <c r="AH40" s="1">
        <f>IF($A40=0,INDEX(CHROME_CHAR,1,AH$2+1),IF($A40=39,INDEX(CHROME_CHAR,2,AH$2+1),IF(AND(AH240&gt;=1,AH240&lt;=6),INDEX(ATLAS_CHAR,(AH240-1)*26+$A40-INDEX(WIN_Y,AH240)+1,AH$2-INDEX(WIN_X,AH240)+1),IF(AH240=0,IF(AND(MOD(AH$2,4)=0,MOD($A40,2)=0),"·",""),""))))</f>
        <v/>
      </c>
      <c r="AI40" s="1">
        <f>IF($A40=0,INDEX(CHROME_CHAR,1,AI$2+1),IF($A40=39,INDEX(CHROME_CHAR,2,AI$2+1),IF(AND(AI240&gt;=1,AI240&lt;=6),INDEX(ATLAS_CHAR,(AI240-1)*26+$A40-INDEX(WIN_Y,AI240)+1,AI$2-INDEX(WIN_X,AI240)+1),IF(AI240=0,IF(AND(MOD(AI$2,4)=0,MOD($A40,2)=0),"·",""),""))))</f>
        <v/>
      </c>
      <c r="AJ40" s="1">
        <f>IF($A40=0,INDEX(CHROME_CHAR,1,AJ$2+1),IF($A40=39,INDEX(CHROME_CHAR,2,AJ$2+1),IF(AND(AJ240&gt;=1,AJ240&lt;=6),INDEX(ATLAS_CHAR,(AJ240-1)*26+$A40-INDEX(WIN_Y,AJ240)+1,AJ$2-INDEX(WIN_X,AJ240)+1),IF(AJ240=0,IF(AND(MOD(AJ$2,4)=0,MOD($A40,2)=0),"·",""),""))))</f>
        <v/>
      </c>
      <c r="AK40" s="1">
        <f>IF($A40=0,INDEX(CHROME_CHAR,1,AK$2+1),IF($A40=39,INDEX(CHROME_CHAR,2,AK$2+1),IF(AND(AK240&gt;=1,AK240&lt;=6),INDEX(ATLAS_CHAR,(AK240-1)*26+$A40-INDEX(WIN_Y,AK240)+1,AK$2-INDEX(WIN_X,AK240)+1),IF(AK240=0,IF(AND(MOD(AK$2,4)=0,MOD($A40,2)=0),"·",""),""))))</f>
        <v/>
      </c>
      <c r="AL40" s="1">
        <f>IF($A40=0,INDEX(CHROME_CHAR,1,AL$2+1),IF($A40=39,INDEX(CHROME_CHAR,2,AL$2+1),IF(AND(AL240&gt;=1,AL240&lt;=6),INDEX(ATLAS_CHAR,(AL240-1)*26+$A40-INDEX(WIN_Y,AL240)+1,AL$2-INDEX(WIN_X,AL240)+1),IF(AL240=0,IF(AND(MOD(AL$2,4)=0,MOD($A40,2)=0),"·",""),""))))</f>
        <v/>
      </c>
      <c r="AM40" s="1">
        <f>IF($A40=0,INDEX(CHROME_CHAR,1,AM$2+1),IF($A40=39,INDEX(CHROME_CHAR,2,AM$2+1),IF(AND(AM240&gt;=1,AM240&lt;=6),INDEX(ATLAS_CHAR,(AM240-1)*26+$A40-INDEX(WIN_Y,AM240)+1,AM$2-INDEX(WIN_X,AM240)+1),IF(AM240=0,IF(AND(MOD(AM$2,4)=0,MOD($A40,2)=0),"·",""),""))))</f>
        <v/>
      </c>
      <c r="AN40" s="1">
        <f>IF($A40=0,INDEX(CHROME_CHAR,1,AN$2+1),IF($A40=39,INDEX(CHROME_CHAR,2,AN$2+1),IF(AND(AN240&gt;=1,AN240&lt;=6),INDEX(ATLAS_CHAR,(AN240-1)*26+$A40-INDEX(WIN_Y,AN240)+1,AN$2-INDEX(WIN_X,AN240)+1),IF(AN240=0,IF(AND(MOD(AN$2,4)=0,MOD($A40,2)=0),"·",""),""))))</f>
        <v/>
      </c>
      <c r="AO40" s="1">
        <f>IF($A40=0,INDEX(CHROME_CHAR,1,AO$2+1),IF($A40=39,INDEX(CHROME_CHAR,2,AO$2+1),IF(AND(AO240&gt;=1,AO240&lt;=6),INDEX(ATLAS_CHAR,(AO240-1)*26+$A40-INDEX(WIN_Y,AO240)+1,AO$2-INDEX(WIN_X,AO240)+1),IF(AO240=0,IF(AND(MOD(AO$2,4)=0,MOD($A40,2)=0),"·",""),""))))</f>
        <v/>
      </c>
      <c r="AP40" s="1">
        <f>IF($A40=0,INDEX(CHROME_CHAR,1,AP$2+1),IF($A40=39,INDEX(CHROME_CHAR,2,AP$2+1),IF(AND(AP240&gt;=1,AP240&lt;=6),INDEX(ATLAS_CHAR,(AP240-1)*26+$A40-INDEX(WIN_Y,AP240)+1,AP$2-INDEX(WIN_X,AP240)+1),IF(AP240=0,IF(AND(MOD(AP$2,4)=0,MOD($A40,2)=0),"·",""),""))))</f>
        <v/>
      </c>
      <c r="AQ40" s="1">
        <f>IF($A40=0,INDEX(CHROME_CHAR,1,AQ$2+1),IF($A40=39,INDEX(CHROME_CHAR,2,AQ$2+1),IF(AND(AQ240&gt;=1,AQ240&lt;=6),INDEX(ATLAS_CHAR,(AQ240-1)*26+$A40-INDEX(WIN_Y,AQ240)+1,AQ$2-INDEX(WIN_X,AQ240)+1),IF(AQ240=0,IF(AND(MOD(AQ$2,4)=0,MOD($A40,2)=0),"·",""),""))))</f>
        <v/>
      </c>
      <c r="AR40" s="1">
        <f>IF($A40=0,INDEX(CHROME_CHAR,1,AR$2+1),IF($A40=39,INDEX(CHROME_CHAR,2,AR$2+1),IF(AND(AR240&gt;=1,AR240&lt;=6),INDEX(ATLAS_CHAR,(AR240-1)*26+$A40-INDEX(WIN_Y,AR240)+1,AR$2-INDEX(WIN_X,AR240)+1),IF(AR240=0,IF(AND(MOD(AR$2,4)=0,MOD($A40,2)=0),"·",""),""))))</f>
        <v/>
      </c>
      <c r="AS40" s="1">
        <f>IF($A40=0,INDEX(CHROME_CHAR,1,AS$2+1),IF($A40=39,INDEX(CHROME_CHAR,2,AS$2+1),IF(AND(AS240&gt;=1,AS240&lt;=6),INDEX(ATLAS_CHAR,(AS240-1)*26+$A40-INDEX(WIN_Y,AS240)+1,AS$2-INDEX(WIN_X,AS240)+1),IF(AS240=0,IF(AND(MOD(AS$2,4)=0,MOD($A40,2)=0),"·",""),""))))</f>
        <v/>
      </c>
      <c r="AT40" s="1">
        <f>IF($A40=0,INDEX(CHROME_CHAR,1,AT$2+1),IF($A40=39,INDEX(CHROME_CHAR,2,AT$2+1),IF(AND(AT240&gt;=1,AT240&lt;=6),INDEX(ATLAS_CHAR,(AT240-1)*26+$A40-INDEX(WIN_Y,AT240)+1,AT$2-INDEX(WIN_X,AT240)+1),IF(AT240=0,IF(AND(MOD(AT$2,4)=0,MOD($A40,2)=0),"·",""),""))))</f>
        <v/>
      </c>
      <c r="AU40" s="1">
        <f>IF($A40=0,INDEX(CHROME_CHAR,1,AU$2+1),IF($A40=39,INDEX(CHROME_CHAR,2,AU$2+1),IF(AND(AU240&gt;=1,AU240&lt;=6),INDEX(ATLAS_CHAR,(AU240-1)*26+$A40-INDEX(WIN_Y,AU240)+1,AU$2-INDEX(WIN_X,AU240)+1),IF(AU240=0,IF(AND(MOD(AU$2,4)=0,MOD($A40,2)=0),"·",""),""))))</f>
        <v/>
      </c>
      <c r="AV40" s="1">
        <f>IF($A40=0,INDEX(CHROME_CHAR,1,AV$2+1),IF($A40=39,INDEX(CHROME_CHAR,2,AV$2+1),IF(AND(AV240&gt;=1,AV240&lt;=6),INDEX(ATLAS_CHAR,(AV240-1)*26+$A40-INDEX(WIN_Y,AV240)+1,AV$2-INDEX(WIN_X,AV240)+1),IF(AV240=0,IF(AND(MOD(AV$2,4)=0,MOD($A40,2)=0),"·",""),""))))</f>
        <v/>
      </c>
      <c r="AW40" s="1">
        <f>IF($A40=0,INDEX(CHROME_CHAR,1,AW$2+1),IF($A40=39,INDEX(CHROME_CHAR,2,AW$2+1),IF(AND(AW240&gt;=1,AW240&lt;=6),INDEX(ATLAS_CHAR,(AW240-1)*26+$A40-INDEX(WIN_Y,AW240)+1,AW$2-INDEX(WIN_X,AW240)+1),IF(AW240=0,IF(AND(MOD(AW$2,4)=0,MOD($A40,2)=0),"·",""),""))))</f>
        <v/>
      </c>
      <c r="AX40" s="1">
        <f>IF($A40=0,INDEX(CHROME_CHAR,1,AX$2+1),IF($A40=39,INDEX(CHROME_CHAR,2,AX$2+1),IF(AND(AX240&gt;=1,AX240&lt;=6),INDEX(ATLAS_CHAR,(AX240-1)*26+$A40-INDEX(WIN_Y,AX240)+1,AX$2-INDEX(WIN_X,AX240)+1),IF(AX240=0,IF(AND(MOD(AX$2,4)=0,MOD($A40,2)=0),"·",""),""))))</f>
        <v/>
      </c>
      <c r="AY40" s="1">
        <f>IF($A40=0,INDEX(CHROME_CHAR,1,AY$2+1),IF($A40=39,INDEX(CHROME_CHAR,2,AY$2+1),IF(AND(AY240&gt;=1,AY240&lt;=6),INDEX(ATLAS_CHAR,(AY240-1)*26+$A40-INDEX(WIN_Y,AY240)+1,AY$2-INDEX(WIN_X,AY240)+1),IF(AY240=0,IF(AND(MOD(AY$2,4)=0,MOD($A40,2)=0),"·",""),""))))</f>
        <v/>
      </c>
      <c r="AZ40" s="1">
        <f>IF($A40=0,INDEX(CHROME_CHAR,1,AZ$2+1),IF($A40=39,INDEX(CHROME_CHAR,2,AZ$2+1),IF(AND(AZ240&gt;=1,AZ240&lt;=6),INDEX(ATLAS_CHAR,(AZ240-1)*26+$A40-INDEX(WIN_Y,AZ240)+1,AZ$2-INDEX(WIN_X,AZ240)+1),IF(AZ240=0,IF(AND(MOD(AZ$2,4)=0,MOD($A40,2)=0),"·",""),""))))</f>
        <v/>
      </c>
      <c r="BA40" s="1">
        <f>IF($A40=0,INDEX(CHROME_CHAR,1,BA$2+1),IF($A40=39,INDEX(CHROME_CHAR,2,BA$2+1),IF(AND(BA240&gt;=1,BA240&lt;=6),INDEX(ATLAS_CHAR,(BA240-1)*26+$A40-INDEX(WIN_Y,BA240)+1,BA$2-INDEX(WIN_X,BA240)+1),IF(BA240=0,IF(AND(MOD(BA$2,4)=0,MOD($A40,2)=0),"·",""),""))))</f>
        <v/>
      </c>
      <c r="BB40" s="1">
        <f>IF($A40=0,INDEX(CHROME_CHAR,1,BB$2+1),IF($A40=39,INDEX(CHROME_CHAR,2,BB$2+1),IF(AND(BB240&gt;=1,BB240&lt;=6),INDEX(ATLAS_CHAR,(BB240-1)*26+$A40-INDEX(WIN_Y,BB240)+1,BB$2-INDEX(WIN_X,BB240)+1),IF(BB240=0,IF(AND(MOD(BB$2,4)=0,MOD($A40,2)=0),"·",""),""))))</f>
        <v/>
      </c>
      <c r="BC40" s="1">
        <f>IF($A40=0,INDEX(CHROME_CHAR,1,BC$2+1),IF($A40=39,INDEX(CHROME_CHAR,2,BC$2+1),IF(AND(BC240&gt;=1,BC240&lt;=6),INDEX(ATLAS_CHAR,(BC240-1)*26+$A40-INDEX(WIN_Y,BC240)+1,BC$2-INDEX(WIN_X,BC240)+1),IF(BC240=0,IF(AND(MOD(BC$2,4)=0,MOD($A40,2)=0),"·",""),""))))</f>
        <v/>
      </c>
      <c r="BD40" s="1">
        <f>IF($A40=0,INDEX(CHROME_CHAR,1,BD$2+1),IF($A40=39,INDEX(CHROME_CHAR,2,BD$2+1),IF(AND(BD240&gt;=1,BD240&lt;=6),INDEX(ATLAS_CHAR,(BD240-1)*26+$A40-INDEX(WIN_Y,BD240)+1,BD$2-INDEX(WIN_X,BD240)+1),IF(BD240=0,IF(AND(MOD(BD$2,4)=0,MOD($A40,2)=0),"·",""),""))))</f>
        <v/>
      </c>
      <c r="BE40" s="1">
        <f>IF($A40=0,INDEX(CHROME_CHAR,1,BE$2+1),IF($A40=39,INDEX(CHROME_CHAR,2,BE$2+1),IF(AND(BE240&gt;=1,BE240&lt;=6),INDEX(ATLAS_CHAR,(BE240-1)*26+$A40-INDEX(WIN_Y,BE240)+1,BE$2-INDEX(WIN_X,BE240)+1),IF(BE240=0,IF(AND(MOD(BE$2,4)=0,MOD($A40,2)=0),"·",""),""))))</f>
        <v/>
      </c>
      <c r="BF40" s="1">
        <f>IF($A40=0,INDEX(CHROME_CHAR,1,BF$2+1),IF($A40=39,INDEX(CHROME_CHAR,2,BF$2+1),IF(AND(BF240&gt;=1,BF240&lt;=6),INDEX(ATLAS_CHAR,(BF240-1)*26+$A40-INDEX(WIN_Y,BF240)+1,BF$2-INDEX(WIN_X,BF240)+1),IF(BF240=0,IF(AND(MOD(BF$2,4)=0,MOD($A40,2)=0),"·",""),""))))</f>
        <v/>
      </c>
      <c r="BG40" s="1">
        <f>IF($A40=0,INDEX(CHROME_CHAR,1,BG$2+1),IF($A40=39,INDEX(CHROME_CHAR,2,BG$2+1),IF(AND(BG240&gt;=1,BG240&lt;=6),INDEX(ATLAS_CHAR,(BG240-1)*26+$A40-INDEX(WIN_Y,BG240)+1,BG$2-INDEX(WIN_X,BG240)+1),IF(BG240=0,IF(AND(MOD(BG$2,4)=0,MOD($A40,2)=0),"·",""),""))))</f>
        <v/>
      </c>
      <c r="BH40" s="1">
        <f>IF($A40=0,INDEX(CHROME_CHAR,1,BH$2+1),IF($A40=39,INDEX(CHROME_CHAR,2,BH$2+1),IF(AND(BH240&gt;=1,BH240&lt;=6),INDEX(ATLAS_CHAR,(BH240-1)*26+$A40-INDEX(WIN_Y,BH240)+1,BH$2-INDEX(WIN_X,BH240)+1),IF(BH240=0,IF(AND(MOD(BH$2,4)=0,MOD($A40,2)=0),"·",""),""))))</f>
        <v/>
      </c>
      <c r="BI40" s="1">
        <f>IF($A40=0,INDEX(CHROME_CHAR,1,BI$2+1),IF($A40=39,INDEX(CHROME_CHAR,2,BI$2+1),IF(AND(BI240&gt;=1,BI240&lt;=6),INDEX(ATLAS_CHAR,(BI240-1)*26+$A40-INDEX(WIN_Y,BI240)+1,BI$2-INDEX(WIN_X,BI240)+1),IF(BI240=0,IF(AND(MOD(BI$2,4)=0,MOD($A40,2)=0),"·",""),""))))</f>
        <v/>
      </c>
      <c r="BJ40" s="1">
        <f>IF($A40=0,INDEX(CHROME_CHAR,1,BJ$2+1),IF($A40=39,INDEX(CHROME_CHAR,2,BJ$2+1),IF(AND(BJ240&gt;=1,BJ240&lt;=6),INDEX(ATLAS_CHAR,(BJ240-1)*26+$A40-INDEX(WIN_Y,BJ240)+1,BJ$2-INDEX(WIN_X,BJ240)+1),IF(BJ240=0,IF(AND(MOD(BJ$2,4)=0,MOD($A40,2)=0),"·",""),""))))</f>
        <v/>
      </c>
      <c r="BK40" s="1">
        <f>IF($A40=0,INDEX(CHROME_CHAR,1,BK$2+1),IF($A40=39,INDEX(CHROME_CHAR,2,BK$2+1),IF(AND(BK240&gt;=1,BK240&lt;=6),INDEX(ATLAS_CHAR,(BK240-1)*26+$A40-INDEX(WIN_Y,BK240)+1,BK$2-INDEX(WIN_X,BK240)+1),IF(BK240=0,IF(AND(MOD(BK$2,4)=0,MOD($A40,2)=0),"·",""),""))))</f>
        <v/>
      </c>
      <c r="BL40" s="1">
        <f>IF($A40=0,INDEX(CHROME_CHAR,1,BL$2+1),IF($A40=39,INDEX(CHROME_CHAR,2,BL$2+1),IF(AND(BL240&gt;=1,BL240&lt;=6),INDEX(ATLAS_CHAR,(BL240-1)*26+$A40-INDEX(WIN_Y,BL240)+1,BL$2-INDEX(WIN_X,BL240)+1),IF(BL240=0,IF(AND(MOD(BL$2,4)=0,MOD($A40,2)=0),"·",""),""))))</f>
        <v/>
      </c>
      <c r="BM40" s="1">
        <f>IF($A40=0,INDEX(CHROME_CHAR,1,BM$2+1),IF($A40=39,INDEX(CHROME_CHAR,2,BM$2+1),IF(AND(BM240&gt;=1,BM240&lt;=6),INDEX(ATLAS_CHAR,(BM240-1)*26+$A40-INDEX(WIN_Y,BM240)+1,BM$2-INDEX(WIN_X,BM240)+1),IF(BM240=0,IF(AND(MOD(BM$2,4)=0,MOD($A40,2)=0),"·",""),""))))</f>
        <v/>
      </c>
      <c r="BN40" s="1">
        <f>IF($A40=0,INDEX(CHROME_CHAR,1,BN$2+1),IF($A40=39,INDEX(CHROME_CHAR,2,BN$2+1),IF(AND(BN240&gt;=1,BN240&lt;=6),INDEX(ATLAS_CHAR,(BN240-1)*26+$A40-INDEX(WIN_Y,BN240)+1,BN$2-INDEX(WIN_X,BN240)+1),IF(BN240=0,IF(AND(MOD(BN$2,4)=0,MOD($A40,2)=0),"·",""),""))))</f>
        <v/>
      </c>
      <c r="BO40" s="1">
        <f>IF($A40=0,INDEX(CHROME_CHAR,1,BO$2+1),IF($A40=39,INDEX(CHROME_CHAR,2,BO$2+1),IF(AND(BO240&gt;=1,BO240&lt;=6),INDEX(ATLAS_CHAR,(BO240-1)*26+$A40-INDEX(WIN_Y,BO240)+1,BO$2-INDEX(WIN_X,BO240)+1),IF(BO240=0,IF(AND(MOD(BO$2,4)=0,MOD($A40,2)=0),"·",""),""))))</f>
        <v/>
      </c>
      <c r="BP40" s="1">
        <f>IF($A40=0,INDEX(CHROME_CHAR,1,BP$2+1),IF($A40=39,INDEX(CHROME_CHAR,2,BP$2+1),IF(AND(BP240&gt;=1,BP240&lt;=6),INDEX(ATLAS_CHAR,(BP240-1)*26+$A40-INDEX(WIN_Y,BP240)+1,BP$2-INDEX(WIN_X,BP240)+1),IF(BP240=0,IF(AND(MOD(BP$2,4)=0,MOD($A40,2)=0),"·",""),""))))</f>
        <v/>
      </c>
      <c r="BQ40" s="1">
        <f>IF($A40=0,INDEX(CHROME_CHAR,1,BQ$2+1),IF($A40=39,INDEX(CHROME_CHAR,2,BQ$2+1),IF(AND(BQ240&gt;=1,BQ240&lt;=6),INDEX(ATLAS_CHAR,(BQ240-1)*26+$A40-INDEX(WIN_Y,BQ240)+1,BQ$2-INDEX(WIN_X,BQ240)+1),IF(BQ240=0,IF(AND(MOD(BQ$2,4)=0,MOD($A40,2)=0),"·",""),""))))</f>
        <v/>
      </c>
      <c r="BR40" s="1">
        <f>IF($A40=0,INDEX(CHROME_CHAR,1,BR$2+1),IF($A40=39,INDEX(CHROME_CHAR,2,BR$2+1),IF(AND(BR240&gt;=1,BR240&lt;=6),INDEX(ATLAS_CHAR,(BR240-1)*26+$A40-INDEX(WIN_Y,BR240)+1,BR$2-INDEX(WIN_X,BR240)+1),IF(BR240=0,IF(AND(MOD(BR$2,4)=0,MOD($A40,2)=0),"·",""),""))))</f>
        <v/>
      </c>
      <c r="BS40" s="1">
        <f>IF($A40=0,INDEX(CHROME_CHAR,1,BS$2+1),IF($A40=39,INDEX(CHROME_CHAR,2,BS$2+1),IF(AND(BS240&gt;=1,BS240&lt;=6),INDEX(ATLAS_CHAR,(BS240-1)*26+$A40-INDEX(WIN_Y,BS240)+1,BS$2-INDEX(WIN_X,BS240)+1),IF(BS240=0,IF(AND(MOD(BS$2,4)=0,MOD($A40,2)=0),"·",""),""))))</f>
        <v/>
      </c>
      <c r="BT40" s="1">
        <f>IF($A40=0,INDEX(CHROME_CHAR,1,BT$2+1),IF($A40=39,INDEX(CHROME_CHAR,2,BT$2+1),IF(AND(BT240&gt;=1,BT240&lt;=6),INDEX(ATLAS_CHAR,(BT240-1)*26+$A40-INDEX(WIN_Y,BT240)+1,BT$2-INDEX(WIN_X,BT240)+1),IF(BT240=0,IF(AND(MOD(BT$2,4)=0,MOD($A40,2)=0),"·",""),""))))</f>
        <v/>
      </c>
      <c r="BU40" s="1">
        <f>IF($A40=0,INDEX(CHROME_CHAR,1,BU$2+1),IF($A40=39,INDEX(CHROME_CHAR,2,BU$2+1),IF(AND(BU240&gt;=1,BU240&lt;=6),INDEX(ATLAS_CHAR,(BU240-1)*26+$A40-INDEX(WIN_Y,BU240)+1,BU$2-INDEX(WIN_X,BU240)+1),IF(BU240=0,IF(AND(MOD(BU$2,4)=0,MOD($A40,2)=0),"·",""),""))))</f>
        <v/>
      </c>
      <c r="BV40" s="1">
        <f>IF($A40=0,INDEX(CHROME_CHAR,1,BV$2+1),IF($A40=39,INDEX(CHROME_CHAR,2,BV$2+1),IF(AND(BV240&gt;=1,BV240&lt;=6),INDEX(ATLAS_CHAR,(BV240-1)*26+$A40-INDEX(WIN_Y,BV240)+1,BV$2-INDEX(WIN_X,BV240)+1),IF(BV240=0,IF(AND(MOD(BV$2,4)=0,MOD($A40,2)=0),"·",""),""))))</f>
        <v/>
      </c>
      <c r="BW40" s="1">
        <f>IF($A40=0,INDEX(CHROME_CHAR,1,BW$2+1),IF($A40=39,INDEX(CHROME_CHAR,2,BW$2+1),IF(AND(BW240&gt;=1,BW240&lt;=6),INDEX(ATLAS_CHAR,(BW240-1)*26+$A40-INDEX(WIN_Y,BW240)+1,BW$2-INDEX(WIN_X,BW240)+1),IF(BW240=0,IF(AND(MOD(BW$2,4)=0,MOD($A40,2)=0),"·",""),""))))</f>
        <v/>
      </c>
      <c r="BX40" s="1">
        <f>IF($A40=0,INDEX(CHROME_CHAR,1,BX$2+1),IF($A40=39,INDEX(CHROME_CHAR,2,BX$2+1),IF(AND(BX240&gt;=1,BX240&lt;=6),INDEX(ATLAS_CHAR,(BX240-1)*26+$A40-INDEX(WIN_Y,BX240)+1,BX$2-INDEX(WIN_X,BX240)+1),IF(BX240=0,IF(AND(MOD(BX$2,4)=0,MOD($A40,2)=0),"·",""),""))))</f>
        <v/>
      </c>
      <c r="BY40" s="1">
        <f>IF($A40=0,INDEX(CHROME_CHAR,1,BY$2+1),IF($A40=39,INDEX(CHROME_CHAR,2,BY$2+1),IF(AND(BY240&gt;=1,BY240&lt;=6),INDEX(ATLAS_CHAR,(BY240-1)*26+$A40-INDEX(WIN_Y,BY240)+1,BY$2-INDEX(WIN_X,BY240)+1),IF(BY240=0,IF(AND(MOD(BY$2,4)=0,MOD($A40,2)=0),"·",""),""))))</f>
        <v/>
      </c>
      <c r="BZ40" s="1">
        <f>IF($A40=0,INDEX(CHROME_CHAR,1,BZ$2+1),IF($A40=39,INDEX(CHROME_CHAR,2,BZ$2+1),IF(AND(BZ240&gt;=1,BZ240&lt;=6),INDEX(ATLAS_CHAR,(BZ240-1)*26+$A40-INDEX(WIN_Y,BZ240)+1,BZ$2-INDEX(WIN_X,BZ240)+1),IF(BZ240=0,IF(AND(MOD(BZ$2,4)=0,MOD($A40,2)=0),"·",""),""))))</f>
        <v/>
      </c>
      <c r="CA40" s="1">
        <f>IF($A40=0,INDEX(CHROME_CHAR,1,CA$2+1),IF($A40=39,INDEX(CHROME_CHAR,2,CA$2+1),IF(AND(CA240&gt;=1,CA240&lt;=6),INDEX(ATLAS_CHAR,(CA240-1)*26+$A40-INDEX(WIN_Y,CA240)+1,CA$2-INDEX(WIN_X,CA240)+1),IF(CA240=0,IF(AND(MOD(CA$2,4)=0,MOD($A40,2)=0),"·",""),""))))</f>
        <v/>
      </c>
      <c r="CB40" s="1">
        <f>IF($A40=0,INDEX(CHROME_CHAR,1,CB$2+1),IF($A40=39,INDEX(CHROME_CHAR,2,CB$2+1),IF(AND(CB240&gt;=1,CB240&lt;=6),INDEX(ATLAS_CHAR,(CB240-1)*26+$A40-INDEX(WIN_Y,CB240)+1,CB$2-INDEX(WIN_X,CB240)+1),IF(CB240=0,IF(AND(MOD(CB$2,4)=0,MOD($A40,2)=0),"·",""),""))))</f>
        <v/>
      </c>
      <c r="CC40" s="1">
        <f>IF($A40=0,INDEX(CHROME_CHAR,1,CC$2+1),IF($A40=39,INDEX(CHROME_CHAR,2,CC$2+1),IF(AND(CC240&gt;=1,CC240&lt;=6),INDEX(ATLAS_CHAR,(CC240-1)*26+$A40-INDEX(WIN_Y,CC240)+1,CC$2-INDEX(WIN_X,CC240)+1),IF(CC240=0,IF(AND(MOD(CC$2,4)=0,MOD($A40,2)=0),"·",""),""))))</f>
        <v/>
      </c>
      <c r="CD40" s="1">
        <f>IF($A40=0,INDEX(CHROME_CHAR,1,CD$2+1),IF($A40=39,INDEX(CHROME_CHAR,2,CD$2+1),IF(AND(CD240&gt;=1,CD240&lt;=6),INDEX(ATLAS_CHAR,(CD240-1)*26+$A40-INDEX(WIN_Y,CD240)+1,CD$2-INDEX(WIN_X,CD240)+1),IF(CD240=0,IF(AND(MOD(CD$2,4)=0,MOD($A40,2)=0),"·",""),""))))</f>
        <v/>
      </c>
      <c r="CE40" s="1">
        <f>IF($A40=0,INDEX(CHROME_CHAR,1,CE$2+1),IF($A40=39,INDEX(CHROME_CHAR,2,CE$2+1),IF(AND(CE240&gt;=1,CE240&lt;=6),INDEX(ATLAS_CHAR,(CE240-1)*26+$A40-INDEX(WIN_Y,CE240)+1,CE$2-INDEX(WIN_X,CE240)+1),IF(CE240=0,IF(AND(MOD(CE$2,4)=0,MOD($A40,2)=0),"·",""),""))))</f>
        <v/>
      </c>
      <c r="CF40" s="1">
        <f>IF($A40=0,INDEX(CHROME_CHAR,1,CF$2+1),IF($A40=39,INDEX(CHROME_CHAR,2,CF$2+1),IF(AND(CF240&gt;=1,CF240&lt;=6),INDEX(ATLAS_CHAR,(CF240-1)*26+$A40-INDEX(WIN_Y,CF240)+1,CF$2-INDEX(WIN_X,CF240)+1),IF(CF240=0,IF(AND(MOD(CF$2,4)=0,MOD($A40,2)=0),"·",""),""))))</f>
        <v/>
      </c>
      <c r="CG40" s="1">
        <f>IF($A40=0,INDEX(CHROME_CHAR,1,CG$2+1),IF($A40=39,INDEX(CHROME_CHAR,2,CG$2+1),IF(AND(CG240&gt;=1,CG240&lt;=6),INDEX(ATLAS_CHAR,(CG240-1)*26+$A40-INDEX(WIN_Y,CG240)+1,CG$2-INDEX(WIN_X,CG240)+1),IF(CG240=0,IF(AND(MOD(CG$2,4)=0,MOD($A40,2)=0),"·",""),""))))</f>
        <v/>
      </c>
      <c r="CH40" s="1">
        <f>IF($A40=0,INDEX(CHROME_CHAR,1,CH$2+1),IF($A40=39,INDEX(CHROME_CHAR,2,CH$2+1),IF(AND(CH240&gt;=1,CH240&lt;=6),INDEX(ATLAS_CHAR,(CH240-1)*26+$A40-INDEX(WIN_Y,CH240)+1,CH$2-INDEX(WIN_X,CH240)+1),IF(CH240=0,IF(AND(MOD(CH$2,4)=0,MOD($A40,2)=0),"·",""),""))))</f>
        <v/>
      </c>
      <c r="CI40" s="1">
        <f>IF($A40=0,INDEX(CHROME_CHAR,1,CI$2+1),IF($A40=39,INDEX(CHROME_CHAR,2,CI$2+1),IF(AND(CI240&gt;=1,CI240&lt;=6),INDEX(ATLAS_CHAR,(CI240-1)*26+$A40-INDEX(WIN_Y,CI240)+1,CI$2-INDEX(WIN_X,CI240)+1),IF(CI240=0,IF(AND(MOD(CI$2,4)=0,MOD($A40,2)=0),"·",""),""))))</f>
        <v/>
      </c>
      <c r="CJ40" s="1">
        <f>IF($A40=0,INDEX(CHROME_CHAR,1,CJ$2+1),IF($A40=39,INDEX(CHROME_CHAR,2,CJ$2+1),IF(AND(CJ240&gt;=1,CJ240&lt;=6),INDEX(ATLAS_CHAR,(CJ240-1)*26+$A40-INDEX(WIN_Y,CJ240)+1,CJ$2-INDEX(WIN_X,CJ240)+1),IF(CJ240=0,IF(AND(MOD(CJ$2,4)=0,MOD($A40,2)=0),"·",""),""))))</f>
        <v/>
      </c>
      <c r="CK40" s="1">
        <f>IF($A40=0,INDEX(CHROME_CHAR,1,CK$2+1),IF($A40=39,INDEX(CHROME_CHAR,2,CK$2+1),IF(AND(CK240&gt;=1,CK240&lt;=6),INDEX(ATLAS_CHAR,(CK240-1)*26+$A40-INDEX(WIN_Y,CK240)+1,CK$2-INDEX(WIN_X,CK240)+1),IF(CK240=0,IF(AND(MOD(CK$2,4)=0,MOD($A40,2)=0),"·",""),""))))</f>
        <v/>
      </c>
      <c r="CL40" s="1">
        <f>IF($A40=0,INDEX(CHROME_CHAR,1,CL$2+1),IF($A40=39,INDEX(CHROME_CHAR,2,CL$2+1),IF(AND(CL240&gt;=1,CL240&lt;=6),INDEX(ATLAS_CHAR,(CL240-1)*26+$A40-INDEX(WIN_Y,CL240)+1,CL$2-INDEX(WIN_X,CL240)+1),IF(CL240=0,IF(AND(MOD(CL$2,4)=0,MOD($A40,2)=0),"·",""),""))))</f>
        <v/>
      </c>
      <c r="CM40" s="1">
        <f>IF($A40=0,INDEX(CHROME_CHAR,1,CM$2+1),IF($A40=39,INDEX(CHROME_CHAR,2,CM$2+1),IF(AND(CM240&gt;=1,CM240&lt;=6),INDEX(ATLAS_CHAR,(CM240-1)*26+$A40-INDEX(WIN_Y,CM240)+1,CM$2-INDEX(WIN_X,CM240)+1),IF(CM240=0,IF(AND(MOD(CM$2,4)=0,MOD($A40,2)=0),"·",""),""))))</f>
        <v/>
      </c>
      <c r="CN40" s="1">
        <f>IF($A40=0,INDEX(CHROME_CHAR,1,CN$2+1),IF($A40=39,INDEX(CHROME_CHAR,2,CN$2+1),IF(AND(CN240&gt;=1,CN240&lt;=6),INDEX(ATLAS_CHAR,(CN240-1)*26+$A40-INDEX(WIN_Y,CN240)+1,CN$2-INDEX(WIN_X,CN240)+1),IF(CN240=0,IF(AND(MOD(CN$2,4)=0,MOD($A40,2)=0),"·",""),""))))</f>
        <v/>
      </c>
      <c r="CO40" s="1">
        <f>IF($A40=0,INDEX(CHROME_CHAR,1,CO$2+1),IF($A40=39,INDEX(CHROME_CHAR,2,CO$2+1),IF(AND(CO240&gt;=1,CO240&lt;=6),INDEX(ATLAS_CHAR,(CO240-1)*26+$A40-INDEX(WIN_Y,CO240)+1,CO$2-INDEX(WIN_X,CO240)+1),IF(CO240=0,IF(AND(MOD(CO$2,4)=0,MOD($A40,2)=0),"·",""),""))))</f>
        <v/>
      </c>
      <c r="CP40" s="1">
        <f>IF($A40=0,INDEX(CHROME_CHAR,1,CP$2+1),IF($A40=39,INDEX(CHROME_CHAR,2,CP$2+1),IF(AND(CP240&gt;=1,CP240&lt;=6),INDEX(ATLAS_CHAR,(CP240-1)*26+$A40-INDEX(WIN_Y,CP240)+1,CP$2-INDEX(WIN_X,CP240)+1),IF(CP240=0,IF(AND(MOD(CP$2,4)=0,MOD($A40,2)=0),"·",""),""))))</f>
        <v/>
      </c>
      <c r="CQ40" s="1">
        <f>IF($A40=0,INDEX(CHROME_CHAR,1,CQ$2+1),IF($A40=39,INDEX(CHROME_CHAR,2,CQ$2+1),IF(AND(CQ240&gt;=1,CQ240&lt;=6),INDEX(ATLAS_CHAR,(CQ240-1)*26+$A40-INDEX(WIN_Y,CQ240)+1,CQ$2-INDEX(WIN_X,CQ240)+1),IF(CQ240=0,IF(AND(MOD(CQ$2,4)=0,MOD($A40,2)=0),"·",""),""))))</f>
        <v/>
      </c>
      <c r="CR40" s="1">
        <f>IF($A40=0,INDEX(CHROME_CHAR,1,CR$2+1),IF($A40=39,INDEX(CHROME_CHAR,2,CR$2+1),IF(AND(CR240&gt;=1,CR240&lt;=6),INDEX(ATLAS_CHAR,(CR240-1)*26+$A40-INDEX(WIN_Y,CR240)+1,CR$2-INDEX(WIN_X,CR240)+1),IF(CR240=0,IF(AND(MOD(CR$2,4)=0,MOD($A40,2)=0),"·",""),""))))</f>
        <v/>
      </c>
      <c r="CS40" s="1">
        <f>IF($A40=0,INDEX(CHROME_CHAR,1,CS$2+1),IF($A40=39,INDEX(CHROME_CHAR,2,CS$2+1),IF(AND(CS240&gt;=1,CS240&lt;=6),INDEX(ATLAS_CHAR,(CS240-1)*26+$A40-INDEX(WIN_Y,CS240)+1,CS$2-INDEX(WIN_X,CS240)+1),IF(CS240=0,IF(AND(MOD(CS$2,4)=0,MOD($A40,2)=0),"·",""),""))))</f>
        <v/>
      </c>
      <c r="CT40" s="1">
        <f>IF($A40=0,INDEX(CHROME_CHAR,1,CT$2+1),IF($A40=39,INDEX(CHROME_CHAR,2,CT$2+1),IF(AND(CT240&gt;=1,CT240&lt;=6),INDEX(ATLAS_CHAR,(CT240-1)*26+$A40-INDEX(WIN_Y,CT240)+1,CT$2-INDEX(WIN_X,CT240)+1),IF(CT240=0,IF(AND(MOD(CT$2,4)=0,MOD($A40,2)=0),"·",""),""))))</f>
        <v/>
      </c>
      <c r="CU40" s="1">
        <f>IF($A40=0,INDEX(CHROME_CHAR,1,CU$2+1),IF($A40=39,INDEX(CHROME_CHAR,2,CU$2+1),IF(AND(CU240&gt;=1,CU240&lt;=6),INDEX(ATLAS_CHAR,(CU240-1)*26+$A40-INDEX(WIN_Y,CU240)+1,CU$2-INDEX(WIN_X,CU240)+1),IF(CU240=0,IF(AND(MOD(CU$2,4)=0,MOD($A40,2)=0),"·",""),""))))</f>
        <v/>
      </c>
      <c r="CV40" s="1">
        <f>IF($A40=0,INDEX(CHROME_CHAR,1,CV$2+1),IF($A40=39,INDEX(CHROME_CHAR,2,CV$2+1),IF(AND(CV240&gt;=1,CV240&lt;=6),INDEX(ATLAS_CHAR,(CV240-1)*26+$A40-INDEX(WIN_Y,CV240)+1,CV$2-INDEX(WIN_X,CV240)+1),IF(CV240=0,IF(AND(MOD(CV$2,4)=0,MOD($A40,2)=0),"·",""),""))))</f>
        <v/>
      </c>
      <c r="CW40" s="1">
        <f>IF($A40=0,INDEX(CHROME_CHAR,1,CW$2+1),IF($A40=39,INDEX(CHROME_CHAR,2,CW$2+1),IF(AND(CW240&gt;=1,CW240&lt;=6),INDEX(ATLAS_CHAR,(CW240-1)*26+$A40-INDEX(WIN_Y,CW240)+1,CW$2-INDEX(WIN_X,CW240)+1),IF(CW240=0,IF(AND(MOD(CW$2,4)=0,MOD($A40,2)=0),"·",""),""))))</f>
        <v/>
      </c>
      <c r="CX40" s="1">
        <f>IF($A40=0,INDEX(CHROME_CHAR,1,CX$2+1),IF($A40=39,INDEX(CHROME_CHAR,2,CX$2+1),IF(AND(CX240&gt;=1,CX240&lt;=6),INDEX(ATLAS_CHAR,(CX240-1)*26+$A40-INDEX(WIN_Y,CX240)+1,CX$2-INDEX(WIN_X,CX240)+1),IF(CX240=0,IF(AND(MOD(CX$2,4)=0,MOD($A40,2)=0),"·",""),""))))</f>
        <v/>
      </c>
      <c r="CY40" s="1">
        <f>IF($A40=0,INDEX(CHROME_CHAR,1,CY$2+1),IF($A40=39,INDEX(CHROME_CHAR,2,CY$2+1),IF(AND(CY240&gt;=1,CY240&lt;=6),INDEX(ATLAS_CHAR,(CY240-1)*26+$A40-INDEX(WIN_Y,CY240)+1,CY$2-INDEX(WIN_X,CY240)+1),IF(CY240=0,IF(AND(MOD(CY$2,4)=0,MOD($A40,2)=0),"·",""),""))))</f>
        <v/>
      </c>
      <c r="CZ40" s="1">
        <f>IF($A40=0,INDEX(CHROME_CHAR,1,CZ$2+1),IF($A40=39,INDEX(CHROME_CHAR,2,CZ$2+1),IF(AND(CZ240&gt;=1,CZ240&lt;=6),INDEX(ATLAS_CHAR,(CZ240-1)*26+$A40-INDEX(WIN_Y,CZ240)+1,CZ$2-INDEX(WIN_X,CZ240)+1),IF(CZ240=0,IF(AND(MOD(CZ$2,4)=0,MOD($A40,2)=0),"·",""),""))))</f>
        <v/>
      </c>
      <c r="DA40" s="1">
        <f>IF($A40=0,INDEX(CHROME_CHAR,1,DA$2+1),IF($A40=39,INDEX(CHROME_CHAR,2,DA$2+1),IF(AND(DA240&gt;=1,DA240&lt;=6),INDEX(ATLAS_CHAR,(DA240-1)*26+$A40-INDEX(WIN_Y,DA240)+1,DA$2-INDEX(WIN_X,DA240)+1),IF(DA240=0,IF(AND(MOD(DA$2,4)=0,MOD($A40,2)=0),"·",""),""))))</f>
        <v/>
      </c>
      <c r="DB40" s="1">
        <f>IF($A40=0,INDEX(CHROME_CHAR,1,DB$2+1),IF($A40=39,INDEX(CHROME_CHAR,2,DB$2+1),IF(AND(DB240&gt;=1,DB240&lt;=6),INDEX(ATLAS_CHAR,(DB240-1)*26+$A40-INDEX(WIN_Y,DB240)+1,DB$2-INDEX(WIN_X,DB240)+1),IF(DB240=0,IF(AND(MOD(DB$2,4)=0,MOD($A40,2)=0),"·",""),""))))</f>
        <v/>
      </c>
      <c r="DC40" s="1">
        <f>IF($A40=0,INDEX(CHROME_CHAR,1,DC$2+1),IF($A40=39,INDEX(CHROME_CHAR,2,DC$2+1),IF(AND(DC240&gt;=1,DC240&lt;=6),INDEX(ATLAS_CHAR,(DC240-1)*26+$A40-INDEX(WIN_Y,DC240)+1,DC$2-INDEX(WIN_X,DC240)+1),IF(DC240=0,IF(AND(MOD(DC$2,4)=0,MOD($A40,2)=0),"·",""),""))))</f>
        <v/>
      </c>
      <c r="DD40" s="1">
        <f>IF($A40=0,INDEX(CHROME_CHAR,1,DD$2+1),IF($A40=39,INDEX(CHROME_CHAR,2,DD$2+1),IF(AND(DD240&gt;=1,DD240&lt;=6),INDEX(ATLAS_CHAR,(DD240-1)*26+$A40-INDEX(WIN_Y,DD240)+1,DD$2-INDEX(WIN_X,DD240)+1),IF(DD240=0,IF(AND(MOD(DD$2,4)=0,MOD($A40,2)=0),"·",""),""))))</f>
        <v/>
      </c>
      <c r="DE40" s="1">
        <f>IF($A40=0,INDEX(CHROME_CHAR,1,DE$2+1),IF($A40=39,INDEX(CHROME_CHAR,2,DE$2+1),IF(AND(DE240&gt;=1,DE240&lt;=6),INDEX(ATLAS_CHAR,(DE240-1)*26+$A40-INDEX(WIN_Y,DE240)+1,DE$2-INDEX(WIN_X,DE240)+1),IF(DE240=0,IF(AND(MOD(DE$2,4)=0,MOD($A40,2)=0),"·",""),""))))</f>
        <v/>
      </c>
      <c r="DF40" s="1">
        <f>IF($A40=0,INDEX(CHROME_CHAR,1,DF$2+1),IF($A40=39,INDEX(CHROME_CHAR,2,DF$2+1),IF(AND(DF240&gt;=1,DF240&lt;=6),INDEX(ATLAS_CHAR,(DF240-1)*26+$A40-INDEX(WIN_Y,DF240)+1,DF$2-INDEX(WIN_X,DF240)+1),IF(DF240=0,IF(AND(MOD(DF$2,4)=0,MOD($A40,2)=0),"·",""),""))))</f>
        <v/>
      </c>
      <c r="DG40" s="1">
        <f>IF($A40=0,INDEX(CHROME_CHAR,1,DG$2+1),IF($A40=39,INDEX(CHROME_CHAR,2,DG$2+1),IF(AND(DG240&gt;=1,DG240&lt;=6),INDEX(ATLAS_CHAR,(DG240-1)*26+$A40-INDEX(WIN_Y,DG240)+1,DG$2-INDEX(WIN_X,DG240)+1),IF(DG240=0,IF(AND(MOD(DG$2,4)=0,MOD($A40,2)=0),"·",""),""))))</f>
        <v/>
      </c>
      <c r="DH40" s="1">
        <f>IF($A40=0,INDEX(CHROME_CHAR,1,DH$2+1),IF($A40=39,INDEX(CHROME_CHAR,2,DH$2+1),IF(AND(DH240&gt;=1,DH240&lt;=6),INDEX(ATLAS_CHAR,(DH240-1)*26+$A40-INDEX(WIN_Y,DH240)+1,DH$2-INDEX(WIN_X,DH240)+1),IF(DH240=0,IF(AND(MOD(DH$2,4)=0,MOD($A40,2)=0),"·",""),""))))</f>
        <v/>
      </c>
      <c r="DI40" s="1">
        <f>IF($A40=0,INDEX(CHROME_CHAR,1,DI$2+1),IF($A40=39,INDEX(CHROME_CHAR,2,DI$2+1),IF(AND(DI240&gt;=1,DI240&lt;=6),INDEX(ATLAS_CHAR,(DI240-1)*26+$A40-INDEX(WIN_Y,DI240)+1,DI$2-INDEX(WIN_X,DI240)+1),IF(DI240=0,IF(AND(MOD(DI$2,4)=0,MOD($A40,2)=0),"·",""),""))))</f>
        <v/>
      </c>
      <c r="DJ40" s="1">
        <f>IF($A40=0,INDEX(CHROME_CHAR,1,DJ$2+1),IF($A40=39,INDEX(CHROME_CHAR,2,DJ$2+1),IF(AND(DJ240&gt;=1,DJ240&lt;=6),INDEX(ATLAS_CHAR,(DJ240-1)*26+$A40-INDEX(WIN_Y,DJ240)+1,DJ$2-INDEX(WIN_X,DJ240)+1),IF(DJ240=0,IF(AND(MOD(DJ$2,4)=0,MOD($A40,2)=0),"·",""),""))))</f>
        <v/>
      </c>
      <c r="DK40" s="1">
        <f>IF($A40=0,INDEX(CHROME_CHAR,1,DK$2+1),IF($A40=39,INDEX(CHROME_CHAR,2,DK$2+1),IF(AND(DK240&gt;=1,DK240&lt;=6),INDEX(ATLAS_CHAR,(DK240-1)*26+$A40-INDEX(WIN_Y,DK240)+1,DK$2-INDEX(WIN_X,DK240)+1),IF(DK240=0,IF(AND(MOD(DK$2,4)=0,MOD($A40,2)=0),"·",""),""))))</f>
        <v/>
      </c>
      <c r="DL40" s="1">
        <f>IF($A40=0,INDEX(CHROME_CHAR,1,DL$2+1),IF($A40=39,INDEX(CHROME_CHAR,2,DL$2+1),IF(AND(DL240&gt;=1,DL240&lt;=6),INDEX(ATLAS_CHAR,(DL240-1)*26+$A40-INDEX(WIN_Y,DL240)+1,DL$2-INDEX(WIN_X,DL240)+1),IF(DL240=0,IF(AND(MOD(DL$2,4)=0,MOD($A40,2)=0),"·",""),""))))</f>
        <v/>
      </c>
      <c r="DM40" s="1">
        <f>IF($A40=0,INDEX(CHROME_CHAR,1,DM$2+1),IF($A40=39,INDEX(CHROME_CHAR,2,DM$2+1),IF(AND(DM240&gt;=1,DM240&lt;=6),INDEX(ATLAS_CHAR,(DM240-1)*26+$A40-INDEX(WIN_Y,DM240)+1,DM$2-INDEX(WIN_X,DM240)+1),IF(DM240=0,IF(AND(MOD(DM$2,4)=0,MOD($A40,2)=0),"·",""),""))))</f>
        <v/>
      </c>
      <c r="DN40" s="1">
        <f>IF($A40=0,INDEX(CHROME_CHAR,1,DN$2+1),IF($A40=39,INDEX(CHROME_CHAR,2,DN$2+1),IF(AND(DN240&gt;=1,DN240&lt;=6),INDEX(ATLAS_CHAR,(DN240-1)*26+$A40-INDEX(WIN_Y,DN240)+1,DN$2-INDEX(WIN_X,DN240)+1),IF(DN240=0,IF(AND(MOD(DN$2,4)=0,MOD($A40,2)=0),"·",""),""))))</f>
        <v/>
      </c>
      <c r="DO40" s="1">
        <f>IF($A40=0,INDEX(CHROME_CHAR,1,DO$2+1),IF($A40=39,INDEX(CHROME_CHAR,2,DO$2+1),IF(AND(DO240&gt;=1,DO240&lt;=6),INDEX(ATLAS_CHAR,(DO240-1)*26+$A40-INDEX(WIN_Y,DO240)+1,DO$2-INDEX(WIN_X,DO240)+1),IF(DO240=0,IF(AND(MOD(DO$2,4)=0,MOD($A40,2)=0),"·",""),""))))</f>
        <v/>
      </c>
    </row>
    <row r="41" ht="12.75" customHeight="1">
      <c r="A41" t="n">
        <v>38</v>
      </c>
      <c r="B41" s="1">
        <f>IF($A41=0,INDEX(CHROME_CHAR,1,B$2+1),IF($A41=39,INDEX(CHROME_CHAR,2,B$2+1),IF(AND(B241&gt;=1,B241&lt;=6),INDEX(ATLAS_CHAR,(B241-1)*26+$A41-INDEX(WIN_Y,B241)+1,B$2-INDEX(WIN_X,B241)+1),IF(B241=0,IF(AND(MOD(B$2,4)=0,MOD($A41,2)=0),"·",""),""))))</f>
        <v/>
      </c>
      <c r="C41" s="1">
        <f>IF($A41=0,INDEX(CHROME_CHAR,1,C$2+1),IF($A41=39,INDEX(CHROME_CHAR,2,C$2+1),IF(AND(C241&gt;=1,C241&lt;=6),INDEX(ATLAS_CHAR,(C241-1)*26+$A41-INDEX(WIN_Y,C241)+1,C$2-INDEX(WIN_X,C241)+1),IF(C241=0,IF(AND(MOD(C$2,4)=0,MOD($A41,2)=0),"·",""),""))))</f>
        <v/>
      </c>
      <c r="D41" s="1">
        <f>IF($A41=0,INDEX(CHROME_CHAR,1,D$2+1),IF($A41=39,INDEX(CHROME_CHAR,2,D$2+1),IF(AND(D241&gt;=1,D241&lt;=6),INDEX(ATLAS_CHAR,(D241-1)*26+$A41-INDEX(WIN_Y,D241)+1,D$2-INDEX(WIN_X,D241)+1),IF(D241=0,IF(AND(MOD(D$2,4)=0,MOD($A41,2)=0),"·",""),""))))</f>
        <v/>
      </c>
      <c r="E41" s="1">
        <f>IF($A41=0,INDEX(CHROME_CHAR,1,E$2+1),IF($A41=39,INDEX(CHROME_CHAR,2,E$2+1),IF(AND(E241&gt;=1,E241&lt;=6),INDEX(ATLAS_CHAR,(E241-1)*26+$A41-INDEX(WIN_Y,E241)+1,E$2-INDEX(WIN_X,E241)+1),IF(E241=0,IF(AND(MOD(E$2,4)=0,MOD($A41,2)=0),"·",""),""))))</f>
        <v/>
      </c>
      <c r="F41" s="1">
        <f>IF($A41=0,INDEX(CHROME_CHAR,1,F$2+1),IF($A41=39,INDEX(CHROME_CHAR,2,F$2+1),IF(AND(F241&gt;=1,F241&lt;=6),INDEX(ATLAS_CHAR,(F241-1)*26+$A41-INDEX(WIN_Y,F241)+1,F$2-INDEX(WIN_X,F241)+1),IF(F241=0,IF(AND(MOD(F$2,4)=0,MOD($A41,2)=0),"·",""),""))))</f>
        <v/>
      </c>
      <c r="G41" s="1">
        <f>IF($A41=0,INDEX(CHROME_CHAR,1,G$2+1),IF($A41=39,INDEX(CHROME_CHAR,2,G$2+1),IF(AND(G241&gt;=1,G241&lt;=6),INDEX(ATLAS_CHAR,(G241-1)*26+$A41-INDEX(WIN_Y,G241)+1,G$2-INDEX(WIN_X,G241)+1),IF(G241=0,IF(AND(MOD(G$2,4)=0,MOD($A41,2)=0),"·",""),""))))</f>
        <v/>
      </c>
      <c r="H41" s="1">
        <f>IF($A41=0,INDEX(CHROME_CHAR,1,H$2+1),IF($A41=39,INDEX(CHROME_CHAR,2,H$2+1),IF(AND(H241&gt;=1,H241&lt;=6),INDEX(ATLAS_CHAR,(H241-1)*26+$A41-INDEX(WIN_Y,H241)+1,H$2-INDEX(WIN_X,H241)+1),IF(H241=0,IF(AND(MOD(H$2,4)=0,MOD($A41,2)=0),"·",""),""))))</f>
        <v/>
      </c>
      <c r="I41" s="1">
        <f>IF($A41=0,INDEX(CHROME_CHAR,1,I$2+1),IF($A41=39,INDEX(CHROME_CHAR,2,I$2+1),IF(AND(I241&gt;=1,I241&lt;=6),INDEX(ATLAS_CHAR,(I241-1)*26+$A41-INDEX(WIN_Y,I241)+1,I$2-INDEX(WIN_X,I241)+1),IF(I241=0,IF(AND(MOD(I$2,4)=0,MOD($A41,2)=0),"·",""),""))))</f>
        <v/>
      </c>
      <c r="J41" s="1">
        <f>IF($A41=0,INDEX(CHROME_CHAR,1,J$2+1),IF($A41=39,INDEX(CHROME_CHAR,2,J$2+1),IF(AND(J241&gt;=1,J241&lt;=6),INDEX(ATLAS_CHAR,(J241-1)*26+$A41-INDEX(WIN_Y,J241)+1,J$2-INDEX(WIN_X,J241)+1),IF(J241=0,IF(AND(MOD(J$2,4)=0,MOD($A41,2)=0),"·",""),""))))</f>
        <v/>
      </c>
      <c r="K41" s="1">
        <f>IF($A41=0,INDEX(CHROME_CHAR,1,K$2+1),IF($A41=39,INDEX(CHROME_CHAR,2,K$2+1),IF(AND(K241&gt;=1,K241&lt;=6),INDEX(ATLAS_CHAR,(K241-1)*26+$A41-INDEX(WIN_Y,K241)+1,K$2-INDEX(WIN_X,K241)+1),IF(K241=0,IF(AND(MOD(K$2,4)=0,MOD($A41,2)=0),"·",""),""))))</f>
        <v/>
      </c>
      <c r="L41" s="1">
        <f>IF($A41=0,INDEX(CHROME_CHAR,1,L$2+1),IF($A41=39,INDEX(CHROME_CHAR,2,L$2+1),IF(AND(L241&gt;=1,L241&lt;=6),INDEX(ATLAS_CHAR,(L241-1)*26+$A41-INDEX(WIN_Y,L241)+1,L$2-INDEX(WIN_X,L241)+1),IF(L241=0,IF(AND(MOD(L$2,4)=0,MOD($A41,2)=0),"·",""),""))))</f>
        <v/>
      </c>
      <c r="M41" s="1">
        <f>IF($A41=0,INDEX(CHROME_CHAR,1,M$2+1),IF($A41=39,INDEX(CHROME_CHAR,2,M$2+1),IF(AND(M241&gt;=1,M241&lt;=6),INDEX(ATLAS_CHAR,(M241-1)*26+$A41-INDEX(WIN_Y,M241)+1,M$2-INDEX(WIN_X,M241)+1),IF(M241=0,IF(AND(MOD(M$2,4)=0,MOD($A41,2)=0),"·",""),""))))</f>
        <v/>
      </c>
      <c r="N41" s="1">
        <f>IF($A41=0,INDEX(CHROME_CHAR,1,N$2+1),IF($A41=39,INDEX(CHROME_CHAR,2,N$2+1),IF(AND(N241&gt;=1,N241&lt;=6),INDEX(ATLAS_CHAR,(N241-1)*26+$A41-INDEX(WIN_Y,N241)+1,N$2-INDEX(WIN_X,N241)+1),IF(N241=0,IF(AND(MOD(N$2,4)=0,MOD($A41,2)=0),"·",""),""))))</f>
        <v/>
      </c>
      <c r="O41" s="1">
        <f>IF($A41=0,INDEX(CHROME_CHAR,1,O$2+1),IF($A41=39,INDEX(CHROME_CHAR,2,O$2+1),IF(AND(O241&gt;=1,O241&lt;=6),INDEX(ATLAS_CHAR,(O241-1)*26+$A41-INDEX(WIN_Y,O241)+1,O$2-INDEX(WIN_X,O241)+1),IF(O241=0,IF(AND(MOD(O$2,4)=0,MOD($A41,2)=0),"·",""),""))))</f>
        <v/>
      </c>
      <c r="P41" s="1">
        <f>IF($A41=0,INDEX(CHROME_CHAR,1,P$2+1),IF($A41=39,INDEX(CHROME_CHAR,2,P$2+1),IF(AND(P241&gt;=1,P241&lt;=6),INDEX(ATLAS_CHAR,(P241-1)*26+$A41-INDEX(WIN_Y,P241)+1,P$2-INDEX(WIN_X,P241)+1),IF(P241=0,IF(AND(MOD(P$2,4)=0,MOD($A41,2)=0),"·",""),""))))</f>
        <v/>
      </c>
      <c r="Q41" s="1">
        <f>IF($A41=0,INDEX(CHROME_CHAR,1,Q$2+1),IF($A41=39,INDEX(CHROME_CHAR,2,Q$2+1),IF(AND(Q241&gt;=1,Q241&lt;=6),INDEX(ATLAS_CHAR,(Q241-1)*26+$A41-INDEX(WIN_Y,Q241)+1,Q$2-INDEX(WIN_X,Q241)+1),IF(Q241=0,IF(AND(MOD(Q$2,4)=0,MOD($A41,2)=0),"·",""),""))))</f>
        <v/>
      </c>
      <c r="R41" s="1">
        <f>IF($A41=0,INDEX(CHROME_CHAR,1,R$2+1),IF($A41=39,INDEX(CHROME_CHAR,2,R$2+1),IF(AND(R241&gt;=1,R241&lt;=6),INDEX(ATLAS_CHAR,(R241-1)*26+$A41-INDEX(WIN_Y,R241)+1,R$2-INDEX(WIN_X,R241)+1),IF(R241=0,IF(AND(MOD(R$2,4)=0,MOD($A41,2)=0),"·",""),""))))</f>
        <v/>
      </c>
      <c r="S41" s="1">
        <f>IF($A41=0,INDEX(CHROME_CHAR,1,S$2+1),IF($A41=39,INDEX(CHROME_CHAR,2,S$2+1),IF(AND(S241&gt;=1,S241&lt;=6),INDEX(ATLAS_CHAR,(S241-1)*26+$A41-INDEX(WIN_Y,S241)+1,S$2-INDEX(WIN_X,S241)+1),IF(S241=0,IF(AND(MOD(S$2,4)=0,MOD($A41,2)=0),"·",""),""))))</f>
        <v/>
      </c>
      <c r="T41" s="1">
        <f>IF($A41=0,INDEX(CHROME_CHAR,1,T$2+1),IF($A41=39,INDEX(CHROME_CHAR,2,T$2+1),IF(AND(T241&gt;=1,T241&lt;=6),INDEX(ATLAS_CHAR,(T241-1)*26+$A41-INDEX(WIN_Y,T241)+1,T$2-INDEX(WIN_X,T241)+1),IF(T241=0,IF(AND(MOD(T$2,4)=0,MOD($A41,2)=0),"·",""),""))))</f>
        <v/>
      </c>
      <c r="U41" s="1">
        <f>IF($A41=0,INDEX(CHROME_CHAR,1,U$2+1),IF($A41=39,INDEX(CHROME_CHAR,2,U$2+1),IF(AND(U241&gt;=1,U241&lt;=6),INDEX(ATLAS_CHAR,(U241-1)*26+$A41-INDEX(WIN_Y,U241)+1,U$2-INDEX(WIN_X,U241)+1),IF(U241=0,IF(AND(MOD(U$2,4)=0,MOD($A41,2)=0),"·",""),""))))</f>
        <v/>
      </c>
      <c r="V41" s="1">
        <f>IF($A41=0,INDEX(CHROME_CHAR,1,V$2+1),IF($A41=39,INDEX(CHROME_CHAR,2,V$2+1),IF(AND(V241&gt;=1,V241&lt;=6),INDEX(ATLAS_CHAR,(V241-1)*26+$A41-INDEX(WIN_Y,V241)+1,V$2-INDEX(WIN_X,V241)+1),IF(V241=0,IF(AND(MOD(V$2,4)=0,MOD($A41,2)=0),"·",""),""))))</f>
        <v/>
      </c>
      <c r="W41" s="1">
        <f>IF($A41=0,INDEX(CHROME_CHAR,1,W$2+1),IF($A41=39,INDEX(CHROME_CHAR,2,W$2+1),IF(AND(W241&gt;=1,W241&lt;=6),INDEX(ATLAS_CHAR,(W241-1)*26+$A41-INDEX(WIN_Y,W241)+1,W$2-INDEX(WIN_X,W241)+1),IF(W241=0,IF(AND(MOD(W$2,4)=0,MOD($A41,2)=0),"·",""),""))))</f>
        <v/>
      </c>
      <c r="X41" s="1">
        <f>IF($A41=0,INDEX(CHROME_CHAR,1,X$2+1),IF($A41=39,INDEX(CHROME_CHAR,2,X$2+1),IF(AND(X241&gt;=1,X241&lt;=6),INDEX(ATLAS_CHAR,(X241-1)*26+$A41-INDEX(WIN_Y,X241)+1,X$2-INDEX(WIN_X,X241)+1),IF(X241=0,IF(AND(MOD(X$2,4)=0,MOD($A41,2)=0),"·",""),""))))</f>
        <v/>
      </c>
      <c r="Y41" s="1">
        <f>IF($A41=0,INDEX(CHROME_CHAR,1,Y$2+1),IF($A41=39,INDEX(CHROME_CHAR,2,Y$2+1),IF(AND(Y241&gt;=1,Y241&lt;=6),INDEX(ATLAS_CHAR,(Y241-1)*26+$A41-INDEX(WIN_Y,Y241)+1,Y$2-INDEX(WIN_X,Y241)+1),IF(Y241=0,IF(AND(MOD(Y$2,4)=0,MOD($A41,2)=0),"·",""),""))))</f>
        <v/>
      </c>
      <c r="Z41" s="1">
        <f>IF($A41=0,INDEX(CHROME_CHAR,1,Z$2+1),IF($A41=39,INDEX(CHROME_CHAR,2,Z$2+1),IF(AND(Z241&gt;=1,Z241&lt;=6),INDEX(ATLAS_CHAR,(Z241-1)*26+$A41-INDEX(WIN_Y,Z241)+1,Z$2-INDEX(WIN_X,Z241)+1),IF(Z241=0,IF(AND(MOD(Z$2,4)=0,MOD($A41,2)=0),"·",""),""))))</f>
        <v/>
      </c>
      <c r="AA41" s="1">
        <f>IF($A41=0,INDEX(CHROME_CHAR,1,AA$2+1),IF($A41=39,INDEX(CHROME_CHAR,2,AA$2+1),IF(AND(AA241&gt;=1,AA241&lt;=6),INDEX(ATLAS_CHAR,(AA241-1)*26+$A41-INDEX(WIN_Y,AA241)+1,AA$2-INDEX(WIN_X,AA241)+1),IF(AA241=0,IF(AND(MOD(AA$2,4)=0,MOD($A41,2)=0),"·",""),""))))</f>
        <v/>
      </c>
      <c r="AB41" s="1">
        <f>IF($A41=0,INDEX(CHROME_CHAR,1,AB$2+1),IF($A41=39,INDEX(CHROME_CHAR,2,AB$2+1),IF(AND(AB241&gt;=1,AB241&lt;=6),INDEX(ATLAS_CHAR,(AB241-1)*26+$A41-INDEX(WIN_Y,AB241)+1,AB$2-INDEX(WIN_X,AB241)+1),IF(AB241=0,IF(AND(MOD(AB$2,4)=0,MOD($A41,2)=0),"·",""),""))))</f>
        <v/>
      </c>
      <c r="AC41" s="1">
        <f>IF($A41=0,INDEX(CHROME_CHAR,1,AC$2+1),IF($A41=39,INDEX(CHROME_CHAR,2,AC$2+1),IF(AND(AC241&gt;=1,AC241&lt;=6),INDEX(ATLAS_CHAR,(AC241-1)*26+$A41-INDEX(WIN_Y,AC241)+1,AC$2-INDEX(WIN_X,AC241)+1),IF(AC241=0,IF(AND(MOD(AC$2,4)=0,MOD($A41,2)=0),"·",""),""))))</f>
        <v/>
      </c>
      <c r="AD41" s="1">
        <f>IF($A41=0,INDEX(CHROME_CHAR,1,AD$2+1),IF($A41=39,INDEX(CHROME_CHAR,2,AD$2+1),IF(AND(AD241&gt;=1,AD241&lt;=6),INDEX(ATLAS_CHAR,(AD241-1)*26+$A41-INDEX(WIN_Y,AD241)+1,AD$2-INDEX(WIN_X,AD241)+1),IF(AD241=0,IF(AND(MOD(AD$2,4)=0,MOD($A41,2)=0),"·",""),""))))</f>
        <v/>
      </c>
      <c r="AE41" s="1">
        <f>IF($A41=0,INDEX(CHROME_CHAR,1,AE$2+1),IF($A41=39,INDEX(CHROME_CHAR,2,AE$2+1),IF(AND(AE241&gt;=1,AE241&lt;=6),INDEX(ATLAS_CHAR,(AE241-1)*26+$A41-INDEX(WIN_Y,AE241)+1,AE$2-INDEX(WIN_X,AE241)+1),IF(AE241=0,IF(AND(MOD(AE$2,4)=0,MOD($A41,2)=0),"·",""),""))))</f>
        <v/>
      </c>
      <c r="AF41" s="1">
        <f>IF($A41=0,INDEX(CHROME_CHAR,1,AF$2+1),IF($A41=39,INDEX(CHROME_CHAR,2,AF$2+1),IF(AND(AF241&gt;=1,AF241&lt;=6),INDEX(ATLAS_CHAR,(AF241-1)*26+$A41-INDEX(WIN_Y,AF241)+1,AF$2-INDEX(WIN_X,AF241)+1),IF(AF241=0,IF(AND(MOD(AF$2,4)=0,MOD($A41,2)=0),"·",""),""))))</f>
        <v/>
      </c>
      <c r="AG41" s="1">
        <f>IF($A41=0,INDEX(CHROME_CHAR,1,AG$2+1),IF($A41=39,INDEX(CHROME_CHAR,2,AG$2+1),IF(AND(AG241&gt;=1,AG241&lt;=6),INDEX(ATLAS_CHAR,(AG241-1)*26+$A41-INDEX(WIN_Y,AG241)+1,AG$2-INDEX(WIN_X,AG241)+1),IF(AG241=0,IF(AND(MOD(AG$2,4)=0,MOD($A41,2)=0),"·",""),""))))</f>
        <v/>
      </c>
      <c r="AH41" s="1">
        <f>IF($A41=0,INDEX(CHROME_CHAR,1,AH$2+1),IF($A41=39,INDEX(CHROME_CHAR,2,AH$2+1),IF(AND(AH241&gt;=1,AH241&lt;=6),INDEX(ATLAS_CHAR,(AH241-1)*26+$A41-INDEX(WIN_Y,AH241)+1,AH$2-INDEX(WIN_X,AH241)+1),IF(AH241=0,IF(AND(MOD(AH$2,4)=0,MOD($A41,2)=0),"·",""),""))))</f>
        <v/>
      </c>
      <c r="AI41" s="1">
        <f>IF($A41=0,INDEX(CHROME_CHAR,1,AI$2+1),IF($A41=39,INDEX(CHROME_CHAR,2,AI$2+1),IF(AND(AI241&gt;=1,AI241&lt;=6),INDEX(ATLAS_CHAR,(AI241-1)*26+$A41-INDEX(WIN_Y,AI241)+1,AI$2-INDEX(WIN_X,AI241)+1),IF(AI241=0,IF(AND(MOD(AI$2,4)=0,MOD($A41,2)=0),"·",""),""))))</f>
        <v/>
      </c>
      <c r="AJ41" s="1">
        <f>IF($A41=0,INDEX(CHROME_CHAR,1,AJ$2+1),IF($A41=39,INDEX(CHROME_CHAR,2,AJ$2+1),IF(AND(AJ241&gt;=1,AJ241&lt;=6),INDEX(ATLAS_CHAR,(AJ241-1)*26+$A41-INDEX(WIN_Y,AJ241)+1,AJ$2-INDEX(WIN_X,AJ241)+1),IF(AJ241=0,IF(AND(MOD(AJ$2,4)=0,MOD($A41,2)=0),"·",""),""))))</f>
        <v/>
      </c>
      <c r="AK41" s="1">
        <f>IF($A41=0,INDEX(CHROME_CHAR,1,AK$2+1),IF($A41=39,INDEX(CHROME_CHAR,2,AK$2+1),IF(AND(AK241&gt;=1,AK241&lt;=6),INDEX(ATLAS_CHAR,(AK241-1)*26+$A41-INDEX(WIN_Y,AK241)+1,AK$2-INDEX(WIN_X,AK241)+1),IF(AK241=0,IF(AND(MOD(AK$2,4)=0,MOD($A41,2)=0),"·",""),""))))</f>
        <v/>
      </c>
      <c r="AL41" s="1">
        <f>IF($A41=0,INDEX(CHROME_CHAR,1,AL$2+1),IF($A41=39,INDEX(CHROME_CHAR,2,AL$2+1),IF(AND(AL241&gt;=1,AL241&lt;=6),INDEX(ATLAS_CHAR,(AL241-1)*26+$A41-INDEX(WIN_Y,AL241)+1,AL$2-INDEX(WIN_X,AL241)+1),IF(AL241=0,IF(AND(MOD(AL$2,4)=0,MOD($A41,2)=0),"·",""),""))))</f>
        <v/>
      </c>
      <c r="AM41" s="1">
        <f>IF($A41=0,INDEX(CHROME_CHAR,1,AM$2+1),IF($A41=39,INDEX(CHROME_CHAR,2,AM$2+1),IF(AND(AM241&gt;=1,AM241&lt;=6),INDEX(ATLAS_CHAR,(AM241-1)*26+$A41-INDEX(WIN_Y,AM241)+1,AM$2-INDEX(WIN_X,AM241)+1),IF(AM241=0,IF(AND(MOD(AM$2,4)=0,MOD($A41,2)=0),"·",""),""))))</f>
        <v/>
      </c>
      <c r="AN41" s="1">
        <f>IF($A41=0,INDEX(CHROME_CHAR,1,AN$2+1),IF($A41=39,INDEX(CHROME_CHAR,2,AN$2+1),IF(AND(AN241&gt;=1,AN241&lt;=6),INDEX(ATLAS_CHAR,(AN241-1)*26+$A41-INDEX(WIN_Y,AN241)+1,AN$2-INDEX(WIN_X,AN241)+1),IF(AN241=0,IF(AND(MOD(AN$2,4)=0,MOD($A41,2)=0),"·",""),""))))</f>
        <v/>
      </c>
      <c r="AO41" s="1">
        <f>IF($A41=0,INDEX(CHROME_CHAR,1,AO$2+1),IF($A41=39,INDEX(CHROME_CHAR,2,AO$2+1),IF(AND(AO241&gt;=1,AO241&lt;=6),INDEX(ATLAS_CHAR,(AO241-1)*26+$A41-INDEX(WIN_Y,AO241)+1,AO$2-INDEX(WIN_X,AO241)+1),IF(AO241=0,IF(AND(MOD(AO$2,4)=0,MOD($A41,2)=0),"·",""),""))))</f>
        <v/>
      </c>
      <c r="AP41" s="1">
        <f>IF($A41=0,INDEX(CHROME_CHAR,1,AP$2+1),IF($A41=39,INDEX(CHROME_CHAR,2,AP$2+1),IF(AND(AP241&gt;=1,AP241&lt;=6),INDEX(ATLAS_CHAR,(AP241-1)*26+$A41-INDEX(WIN_Y,AP241)+1,AP$2-INDEX(WIN_X,AP241)+1),IF(AP241=0,IF(AND(MOD(AP$2,4)=0,MOD($A41,2)=0),"·",""),""))))</f>
        <v/>
      </c>
      <c r="AQ41" s="1">
        <f>IF($A41=0,INDEX(CHROME_CHAR,1,AQ$2+1),IF($A41=39,INDEX(CHROME_CHAR,2,AQ$2+1),IF(AND(AQ241&gt;=1,AQ241&lt;=6),INDEX(ATLAS_CHAR,(AQ241-1)*26+$A41-INDEX(WIN_Y,AQ241)+1,AQ$2-INDEX(WIN_X,AQ241)+1),IF(AQ241=0,IF(AND(MOD(AQ$2,4)=0,MOD($A41,2)=0),"·",""),""))))</f>
        <v/>
      </c>
      <c r="AR41" s="1">
        <f>IF($A41=0,INDEX(CHROME_CHAR,1,AR$2+1),IF($A41=39,INDEX(CHROME_CHAR,2,AR$2+1),IF(AND(AR241&gt;=1,AR241&lt;=6),INDEX(ATLAS_CHAR,(AR241-1)*26+$A41-INDEX(WIN_Y,AR241)+1,AR$2-INDEX(WIN_X,AR241)+1),IF(AR241=0,IF(AND(MOD(AR$2,4)=0,MOD($A41,2)=0),"·",""),""))))</f>
        <v/>
      </c>
      <c r="AS41" s="1">
        <f>IF($A41=0,INDEX(CHROME_CHAR,1,AS$2+1),IF($A41=39,INDEX(CHROME_CHAR,2,AS$2+1),IF(AND(AS241&gt;=1,AS241&lt;=6),INDEX(ATLAS_CHAR,(AS241-1)*26+$A41-INDEX(WIN_Y,AS241)+1,AS$2-INDEX(WIN_X,AS241)+1),IF(AS241=0,IF(AND(MOD(AS$2,4)=0,MOD($A41,2)=0),"·",""),""))))</f>
        <v/>
      </c>
      <c r="AT41" s="1">
        <f>IF($A41=0,INDEX(CHROME_CHAR,1,AT$2+1),IF($A41=39,INDEX(CHROME_CHAR,2,AT$2+1),IF(AND(AT241&gt;=1,AT241&lt;=6),INDEX(ATLAS_CHAR,(AT241-1)*26+$A41-INDEX(WIN_Y,AT241)+1,AT$2-INDEX(WIN_X,AT241)+1),IF(AT241=0,IF(AND(MOD(AT$2,4)=0,MOD($A41,2)=0),"·",""),""))))</f>
        <v/>
      </c>
      <c r="AU41" s="1">
        <f>IF($A41=0,INDEX(CHROME_CHAR,1,AU$2+1),IF($A41=39,INDEX(CHROME_CHAR,2,AU$2+1),IF(AND(AU241&gt;=1,AU241&lt;=6),INDEX(ATLAS_CHAR,(AU241-1)*26+$A41-INDEX(WIN_Y,AU241)+1,AU$2-INDEX(WIN_X,AU241)+1),IF(AU241=0,IF(AND(MOD(AU$2,4)=0,MOD($A41,2)=0),"·",""),""))))</f>
        <v/>
      </c>
      <c r="AV41" s="1">
        <f>IF($A41=0,INDEX(CHROME_CHAR,1,AV$2+1),IF($A41=39,INDEX(CHROME_CHAR,2,AV$2+1),IF(AND(AV241&gt;=1,AV241&lt;=6),INDEX(ATLAS_CHAR,(AV241-1)*26+$A41-INDEX(WIN_Y,AV241)+1,AV$2-INDEX(WIN_X,AV241)+1),IF(AV241=0,IF(AND(MOD(AV$2,4)=0,MOD($A41,2)=0),"·",""),""))))</f>
        <v/>
      </c>
      <c r="AW41" s="1">
        <f>IF($A41=0,INDEX(CHROME_CHAR,1,AW$2+1),IF($A41=39,INDEX(CHROME_CHAR,2,AW$2+1),IF(AND(AW241&gt;=1,AW241&lt;=6),INDEX(ATLAS_CHAR,(AW241-1)*26+$A41-INDEX(WIN_Y,AW241)+1,AW$2-INDEX(WIN_X,AW241)+1),IF(AW241=0,IF(AND(MOD(AW$2,4)=0,MOD($A41,2)=0),"·",""),""))))</f>
        <v/>
      </c>
      <c r="AX41" s="1">
        <f>IF($A41=0,INDEX(CHROME_CHAR,1,AX$2+1),IF($A41=39,INDEX(CHROME_CHAR,2,AX$2+1),IF(AND(AX241&gt;=1,AX241&lt;=6),INDEX(ATLAS_CHAR,(AX241-1)*26+$A41-INDEX(WIN_Y,AX241)+1,AX$2-INDEX(WIN_X,AX241)+1),IF(AX241=0,IF(AND(MOD(AX$2,4)=0,MOD($A41,2)=0),"·",""),""))))</f>
        <v/>
      </c>
      <c r="AY41" s="1">
        <f>IF($A41=0,INDEX(CHROME_CHAR,1,AY$2+1),IF($A41=39,INDEX(CHROME_CHAR,2,AY$2+1),IF(AND(AY241&gt;=1,AY241&lt;=6),INDEX(ATLAS_CHAR,(AY241-1)*26+$A41-INDEX(WIN_Y,AY241)+1,AY$2-INDEX(WIN_X,AY241)+1),IF(AY241=0,IF(AND(MOD(AY$2,4)=0,MOD($A41,2)=0),"·",""),""))))</f>
        <v/>
      </c>
      <c r="AZ41" s="1">
        <f>IF($A41=0,INDEX(CHROME_CHAR,1,AZ$2+1),IF($A41=39,INDEX(CHROME_CHAR,2,AZ$2+1),IF(AND(AZ241&gt;=1,AZ241&lt;=6),INDEX(ATLAS_CHAR,(AZ241-1)*26+$A41-INDEX(WIN_Y,AZ241)+1,AZ$2-INDEX(WIN_X,AZ241)+1),IF(AZ241=0,IF(AND(MOD(AZ$2,4)=0,MOD($A41,2)=0),"·",""),""))))</f>
        <v/>
      </c>
      <c r="BA41" s="1">
        <f>IF($A41=0,INDEX(CHROME_CHAR,1,BA$2+1),IF($A41=39,INDEX(CHROME_CHAR,2,BA$2+1),IF(AND(BA241&gt;=1,BA241&lt;=6),INDEX(ATLAS_CHAR,(BA241-1)*26+$A41-INDEX(WIN_Y,BA241)+1,BA$2-INDEX(WIN_X,BA241)+1),IF(BA241=0,IF(AND(MOD(BA$2,4)=0,MOD($A41,2)=0),"·",""),""))))</f>
        <v/>
      </c>
      <c r="BB41" s="1">
        <f>IF($A41=0,INDEX(CHROME_CHAR,1,BB$2+1),IF($A41=39,INDEX(CHROME_CHAR,2,BB$2+1),IF(AND(BB241&gt;=1,BB241&lt;=6),INDEX(ATLAS_CHAR,(BB241-1)*26+$A41-INDEX(WIN_Y,BB241)+1,BB$2-INDEX(WIN_X,BB241)+1),IF(BB241=0,IF(AND(MOD(BB$2,4)=0,MOD($A41,2)=0),"·",""),""))))</f>
        <v/>
      </c>
      <c r="BC41" s="1">
        <f>IF($A41=0,INDEX(CHROME_CHAR,1,BC$2+1),IF($A41=39,INDEX(CHROME_CHAR,2,BC$2+1),IF(AND(BC241&gt;=1,BC241&lt;=6),INDEX(ATLAS_CHAR,(BC241-1)*26+$A41-INDEX(WIN_Y,BC241)+1,BC$2-INDEX(WIN_X,BC241)+1),IF(BC241=0,IF(AND(MOD(BC$2,4)=0,MOD($A41,2)=0),"·",""),""))))</f>
        <v/>
      </c>
      <c r="BD41" s="1">
        <f>IF($A41=0,INDEX(CHROME_CHAR,1,BD$2+1),IF($A41=39,INDEX(CHROME_CHAR,2,BD$2+1),IF(AND(BD241&gt;=1,BD241&lt;=6),INDEX(ATLAS_CHAR,(BD241-1)*26+$A41-INDEX(WIN_Y,BD241)+1,BD$2-INDEX(WIN_X,BD241)+1),IF(BD241=0,IF(AND(MOD(BD$2,4)=0,MOD($A41,2)=0),"·",""),""))))</f>
        <v/>
      </c>
      <c r="BE41" s="1">
        <f>IF($A41=0,INDEX(CHROME_CHAR,1,BE$2+1),IF($A41=39,INDEX(CHROME_CHAR,2,BE$2+1),IF(AND(BE241&gt;=1,BE241&lt;=6),INDEX(ATLAS_CHAR,(BE241-1)*26+$A41-INDEX(WIN_Y,BE241)+1,BE$2-INDEX(WIN_X,BE241)+1),IF(BE241=0,IF(AND(MOD(BE$2,4)=0,MOD($A41,2)=0),"·",""),""))))</f>
        <v/>
      </c>
      <c r="BF41" s="1">
        <f>IF($A41=0,INDEX(CHROME_CHAR,1,BF$2+1),IF($A41=39,INDEX(CHROME_CHAR,2,BF$2+1),IF(AND(BF241&gt;=1,BF241&lt;=6),INDEX(ATLAS_CHAR,(BF241-1)*26+$A41-INDEX(WIN_Y,BF241)+1,BF$2-INDEX(WIN_X,BF241)+1),IF(BF241=0,IF(AND(MOD(BF$2,4)=0,MOD($A41,2)=0),"·",""),""))))</f>
        <v/>
      </c>
      <c r="BG41" s="1">
        <f>IF($A41=0,INDEX(CHROME_CHAR,1,BG$2+1),IF($A41=39,INDEX(CHROME_CHAR,2,BG$2+1),IF(AND(BG241&gt;=1,BG241&lt;=6),INDEX(ATLAS_CHAR,(BG241-1)*26+$A41-INDEX(WIN_Y,BG241)+1,BG$2-INDEX(WIN_X,BG241)+1),IF(BG241=0,IF(AND(MOD(BG$2,4)=0,MOD($A41,2)=0),"·",""),""))))</f>
        <v/>
      </c>
      <c r="BH41" s="1">
        <f>IF($A41=0,INDEX(CHROME_CHAR,1,BH$2+1),IF($A41=39,INDEX(CHROME_CHAR,2,BH$2+1),IF(AND(BH241&gt;=1,BH241&lt;=6),INDEX(ATLAS_CHAR,(BH241-1)*26+$A41-INDEX(WIN_Y,BH241)+1,BH$2-INDEX(WIN_X,BH241)+1),IF(BH241=0,IF(AND(MOD(BH$2,4)=0,MOD($A41,2)=0),"·",""),""))))</f>
        <v/>
      </c>
      <c r="BI41" s="1">
        <f>IF($A41=0,INDEX(CHROME_CHAR,1,BI$2+1),IF($A41=39,INDEX(CHROME_CHAR,2,BI$2+1),IF(AND(BI241&gt;=1,BI241&lt;=6),INDEX(ATLAS_CHAR,(BI241-1)*26+$A41-INDEX(WIN_Y,BI241)+1,BI$2-INDEX(WIN_X,BI241)+1),IF(BI241=0,IF(AND(MOD(BI$2,4)=0,MOD($A41,2)=0),"·",""),""))))</f>
        <v/>
      </c>
      <c r="BJ41" s="1">
        <f>IF($A41=0,INDEX(CHROME_CHAR,1,BJ$2+1),IF($A41=39,INDEX(CHROME_CHAR,2,BJ$2+1),IF(AND(BJ241&gt;=1,BJ241&lt;=6),INDEX(ATLAS_CHAR,(BJ241-1)*26+$A41-INDEX(WIN_Y,BJ241)+1,BJ$2-INDEX(WIN_X,BJ241)+1),IF(BJ241=0,IF(AND(MOD(BJ$2,4)=0,MOD($A41,2)=0),"·",""),""))))</f>
        <v/>
      </c>
      <c r="BK41" s="1">
        <f>IF($A41=0,INDEX(CHROME_CHAR,1,BK$2+1),IF($A41=39,INDEX(CHROME_CHAR,2,BK$2+1),IF(AND(BK241&gt;=1,BK241&lt;=6),INDEX(ATLAS_CHAR,(BK241-1)*26+$A41-INDEX(WIN_Y,BK241)+1,BK$2-INDEX(WIN_X,BK241)+1),IF(BK241=0,IF(AND(MOD(BK$2,4)=0,MOD($A41,2)=0),"·",""),""))))</f>
        <v/>
      </c>
      <c r="BL41" s="1">
        <f>IF($A41=0,INDEX(CHROME_CHAR,1,BL$2+1),IF($A41=39,INDEX(CHROME_CHAR,2,BL$2+1),IF(AND(BL241&gt;=1,BL241&lt;=6),INDEX(ATLAS_CHAR,(BL241-1)*26+$A41-INDEX(WIN_Y,BL241)+1,BL$2-INDEX(WIN_X,BL241)+1),IF(BL241=0,IF(AND(MOD(BL$2,4)=0,MOD($A41,2)=0),"·",""),""))))</f>
        <v/>
      </c>
      <c r="BM41" s="1">
        <f>IF($A41=0,INDEX(CHROME_CHAR,1,BM$2+1),IF($A41=39,INDEX(CHROME_CHAR,2,BM$2+1),IF(AND(BM241&gt;=1,BM241&lt;=6),INDEX(ATLAS_CHAR,(BM241-1)*26+$A41-INDEX(WIN_Y,BM241)+1,BM$2-INDEX(WIN_X,BM241)+1),IF(BM241=0,IF(AND(MOD(BM$2,4)=0,MOD($A41,2)=0),"·",""),""))))</f>
        <v/>
      </c>
      <c r="BN41" s="1">
        <f>IF($A41=0,INDEX(CHROME_CHAR,1,BN$2+1),IF($A41=39,INDEX(CHROME_CHAR,2,BN$2+1),IF(AND(BN241&gt;=1,BN241&lt;=6),INDEX(ATLAS_CHAR,(BN241-1)*26+$A41-INDEX(WIN_Y,BN241)+1,BN$2-INDEX(WIN_X,BN241)+1),IF(BN241=0,IF(AND(MOD(BN$2,4)=0,MOD($A41,2)=0),"·",""),""))))</f>
        <v/>
      </c>
      <c r="BO41" s="1">
        <f>IF($A41=0,INDEX(CHROME_CHAR,1,BO$2+1),IF($A41=39,INDEX(CHROME_CHAR,2,BO$2+1),IF(AND(BO241&gt;=1,BO241&lt;=6),INDEX(ATLAS_CHAR,(BO241-1)*26+$A41-INDEX(WIN_Y,BO241)+1,BO$2-INDEX(WIN_X,BO241)+1),IF(BO241=0,IF(AND(MOD(BO$2,4)=0,MOD($A41,2)=0),"·",""),""))))</f>
        <v/>
      </c>
      <c r="BP41" s="1">
        <f>IF($A41=0,INDEX(CHROME_CHAR,1,BP$2+1),IF($A41=39,INDEX(CHROME_CHAR,2,BP$2+1),IF(AND(BP241&gt;=1,BP241&lt;=6),INDEX(ATLAS_CHAR,(BP241-1)*26+$A41-INDEX(WIN_Y,BP241)+1,BP$2-INDEX(WIN_X,BP241)+1),IF(BP241=0,IF(AND(MOD(BP$2,4)=0,MOD($A41,2)=0),"·",""),""))))</f>
        <v/>
      </c>
      <c r="BQ41" s="1">
        <f>IF($A41=0,INDEX(CHROME_CHAR,1,BQ$2+1),IF($A41=39,INDEX(CHROME_CHAR,2,BQ$2+1),IF(AND(BQ241&gt;=1,BQ241&lt;=6),INDEX(ATLAS_CHAR,(BQ241-1)*26+$A41-INDEX(WIN_Y,BQ241)+1,BQ$2-INDEX(WIN_X,BQ241)+1),IF(BQ241=0,IF(AND(MOD(BQ$2,4)=0,MOD($A41,2)=0),"·",""),""))))</f>
        <v/>
      </c>
      <c r="BR41" s="1">
        <f>IF($A41=0,INDEX(CHROME_CHAR,1,BR$2+1),IF($A41=39,INDEX(CHROME_CHAR,2,BR$2+1),IF(AND(BR241&gt;=1,BR241&lt;=6),INDEX(ATLAS_CHAR,(BR241-1)*26+$A41-INDEX(WIN_Y,BR241)+1,BR$2-INDEX(WIN_X,BR241)+1),IF(BR241=0,IF(AND(MOD(BR$2,4)=0,MOD($A41,2)=0),"·",""),""))))</f>
        <v/>
      </c>
      <c r="BS41" s="1">
        <f>IF($A41=0,INDEX(CHROME_CHAR,1,BS$2+1),IF($A41=39,INDEX(CHROME_CHAR,2,BS$2+1),IF(AND(BS241&gt;=1,BS241&lt;=6),INDEX(ATLAS_CHAR,(BS241-1)*26+$A41-INDEX(WIN_Y,BS241)+1,BS$2-INDEX(WIN_X,BS241)+1),IF(BS241=0,IF(AND(MOD(BS$2,4)=0,MOD($A41,2)=0),"·",""),""))))</f>
        <v/>
      </c>
      <c r="BT41" s="1">
        <f>IF($A41=0,INDEX(CHROME_CHAR,1,BT$2+1),IF($A41=39,INDEX(CHROME_CHAR,2,BT$2+1),IF(AND(BT241&gt;=1,BT241&lt;=6),INDEX(ATLAS_CHAR,(BT241-1)*26+$A41-INDEX(WIN_Y,BT241)+1,BT$2-INDEX(WIN_X,BT241)+1),IF(BT241=0,IF(AND(MOD(BT$2,4)=0,MOD($A41,2)=0),"·",""),""))))</f>
        <v/>
      </c>
      <c r="BU41" s="1">
        <f>IF($A41=0,INDEX(CHROME_CHAR,1,BU$2+1),IF($A41=39,INDEX(CHROME_CHAR,2,BU$2+1),IF(AND(BU241&gt;=1,BU241&lt;=6),INDEX(ATLAS_CHAR,(BU241-1)*26+$A41-INDEX(WIN_Y,BU241)+1,BU$2-INDEX(WIN_X,BU241)+1),IF(BU241=0,IF(AND(MOD(BU$2,4)=0,MOD($A41,2)=0),"·",""),""))))</f>
        <v/>
      </c>
      <c r="BV41" s="1">
        <f>IF($A41=0,INDEX(CHROME_CHAR,1,BV$2+1),IF($A41=39,INDEX(CHROME_CHAR,2,BV$2+1),IF(AND(BV241&gt;=1,BV241&lt;=6),INDEX(ATLAS_CHAR,(BV241-1)*26+$A41-INDEX(WIN_Y,BV241)+1,BV$2-INDEX(WIN_X,BV241)+1),IF(BV241=0,IF(AND(MOD(BV$2,4)=0,MOD($A41,2)=0),"·",""),""))))</f>
        <v/>
      </c>
      <c r="BW41" s="1">
        <f>IF($A41=0,INDEX(CHROME_CHAR,1,BW$2+1),IF($A41=39,INDEX(CHROME_CHAR,2,BW$2+1),IF(AND(BW241&gt;=1,BW241&lt;=6),INDEX(ATLAS_CHAR,(BW241-1)*26+$A41-INDEX(WIN_Y,BW241)+1,BW$2-INDEX(WIN_X,BW241)+1),IF(BW241=0,IF(AND(MOD(BW$2,4)=0,MOD($A41,2)=0),"·",""),""))))</f>
        <v/>
      </c>
      <c r="BX41" s="1">
        <f>IF($A41=0,INDEX(CHROME_CHAR,1,BX$2+1),IF($A41=39,INDEX(CHROME_CHAR,2,BX$2+1),IF(AND(BX241&gt;=1,BX241&lt;=6),INDEX(ATLAS_CHAR,(BX241-1)*26+$A41-INDEX(WIN_Y,BX241)+1,BX$2-INDEX(WIN_X,BX241)+1),IF(BX241=0,IF(AND(MOD(BX$2,4)=0,MOD($A41,2)=0),"·",""),""))))</f>
        <v/>
      </c>
      <c r="BY41" s="1">
        <f>IF($A41=0,INDEX(CHROME_CHAR,1,BY$2+1),IF($A41=39,INDEX(CHROME_CHAR,2,BY$2+1),IF(AND(BY241&gt;=1,BY241&lt;=6),INDEX(ATLAS_CHAR,(BY241-1)*26+$A41-INDEX(WIN_Y,BY241)+1,BY$2-INDEX(WIN_X,BY241)+1),IF(BY241=0,IF(AND(MOD(BY$2,4)=0,MOD($A41,2)=0),"·",""),""))))</f>
        <v/>
      </c>
      <c r="BZ41" s="1">
        <f>IF($A41=0,INDEX(CHROME_CHAR,1,BZ$2+1),IF($A41=39,INDEX(CHROME_CHAR,2,BZ$2+1),IF(AND(BZ241&gt;=1,BZ241&lt;=6),INDEX(ATLAS_CHAR,(BZ241-1)*26+$A41-INDEX(WIN_Y,BZ241)+1,BZ$2-INDEX(WIN_X,BZ241)+1),IF(BZ241=0,IF(AND(MOD(BZ$2,4)=0,MOD($A41,2)=0),"·",""),""))))</f>
        <v/>
      </c>
      <c r="CA41" s="1">
        <f>IF($A41=0,INDEX(CHROME_CHAR,1,CA$2+1),IF($A41=39,INDEX(CHROME_CHAR,2,CA$2+1),IF(AND(CA241&gt;=1,CA241&lt;=6),INDEX(ATLAS_CHAR,(CA241-1)*26+$A41-INDEX(WIN_Y,CA241)+1,CA$2-INDEX(WIN_X,CA241)+1),IF(CA241=0,IF(AND(MOD(CA$2,4)=0,MOD($A41,2)=0),"·",""),""))))</f>
        <v/>
      </c>
      <c r="CB41" s="1">
        <f>IF($A41=0,INDEX(CHROME_CHAR,1,CB$2+1),IF($A41=39,INDEX(CHROME_CHAR,2,CB$2+1),IF(AND(CB241&gt;=1,CB241&lt;=6),INDEX(ATLAS_CHAR,(CB241-1)*26+$A41-INDEX(WIN_Y,CB241)+1,CB$2-INDEX(WIN_X,CB241)+1),IF(CB241=0,IF(AND(MOD(CB$2,4)=0,MOD($A41,2)=0),"·",""),""))))</f>
        <v/>
      </c>
      <c r="CC41" s="1">
        <f>IF($A41=0,INDEX(CHROME_CHAR,1,CC$2+1),IF($A41=39,INDEX(CHROME_CHAR,2,CC$2+1),IF(AND(CC241&gt;=1,CC241&lt;=6),INDEX(ATLAS_CHAR,(CC241-1)*26+$A41-INDEX(WIN_Y,CC241)+1,CC$2-INDEX(WIN_X,CC241)+1),IF(CC241=0,IF(AND(MOD(CC$2,4)=0,MOD($A41,2)=0),"·",""),""))))</f>
        <v/>
      </c>
      <c r="CD41" s="1">
        <f>IF($A41=0,INDEX(CHROME_CHAR,1,CD$2+1),IF($A41=39,INDEX(CHROME_CHAR,2,CD$2+1),IF(AND(CD241&gt;=1,CD241&lt;=6),INDEX(ATLAS_CHAR,(CD241-1)*26+$A41-INDEX(WIN_Y,CD241)+1,CD$2-INDEX(WIN_X,CD241)+1),IF(CD241=0,IF(AND(MOD(CD$2,4)=0,MOD($A41,2)=0),"·",""),""))))</f>
        <v/>
      </c>
      <c r="CE41" s="1">
        <f>IF($A41=0,INDEX(CHROME_CHAR,1,CE$2+1),IF($A41=39,INDEX(CHROME_CHAR,2,CE$2+1),IF(AND(CE241&gt;=1,CE241&lt;=6),INDEX(ATLAS_CHAR,(CE241-1)*26+$A41-INDEX(WIN_Y,CE241)+1,CE$2-INDEX(WIN_X,CE241)+1),IF(CE241=0,IF(AND(MOD(CE$2,4)=0,MOD($A41,2)=0),"·",""),""))))</f>
        <v/>
      </c>
      <c r="CF41" s="1">
        <f>IF($A41=0,INDEX(CHROME_CHAR,1,CF$2+1),IF($A41=39,INDEX(CHROME_CHAR,2,CF$2+1),IF(AND(CF241&gt;=1,CF241&lt;=6),INDEX(ATLAS_CHAR,(CF241-1)*26+$A41-INDEX(WIN_Y,CF241)+1,CF$2-INDEX(WIN_X,CF241)+1),IF(CF241=0,IF(AND(MOD(CF$2,4)=0,MOD($A41,2)=0),"·",""),""))))</f>
        <v/>
      </c>
      <c r="CG41" s="1">
        <f>IF($A41=0,INDEX(CHROME_CHAR,1,CG$2+1),IF($A41=39,INDEX(CHROME_CHAR,2,CG$2+1),IF(AND(CG241&gt;=1,CG241&lt;=6),INDEX(ATLAS_CHAR,(CG241-1)*26+$A41-INDEX(WIN_Y,CG241)+1,CG$2-INDEX(WIN_X,CG241)+1),IF(CG241=0,IF(AND(MOD(CG$2,4)=0,MOD($A41,2)=0),"·",""),""))))</f>
        <v/>
      </c>
      <c r="CH41" s="1">
        <f>IF($A41=0,INDEX(CHROME_CHAR,1,CH$2+1),IF($A41=39,INDEX(CHROME_CHAR,2,CH$2+1),IF(AND(CH241&gt;=1,CH241&lt;=6),INDEX(ATLAS_CHAR,(CH241-1)*26+$A41-INDEX(WIN_Y,CH241)+1,CH$2-INDEX(WIN_X,CH241)+1),IF(CH241=0,IF(AND(MOD(CH$2,4)=0,MOD($A41,2)=0),"·",""),""))))</f>
        <v/>
      </c>
      <c r="CI41" s="1">
        <f>IF($A41=0,INDEX(CHROME_CHAR,1,CI$2+1),IF($A41=39,INDEX(CHROME_CHAR,2,CI$2+1),IF(AND(CI241&gt;=1,CI241&lt;=6),INDEX(ATLAS_CHAR,(CI241-1)*26+$A41-INDEX(WIN_Y,CI241)+1,CI$2-INDEX(WIN_X,CI241)+1),IF(CI241=0,IF(AND(MOD(CI$2,4)=0,MOD($A41,2)=0),"·",""),""))))</f>
        <v/>
      </c>
      <c r="CJ41" s="1">
        <f>IF($A41=0,INDEX(CHROME_CHAR,1,CJ$2+1),IF($A41=39,INDEX(CHROME_CHAR,2,CJ$2+1),IF(AND(CJ241&gt;=1,CJ241&lt;=6),INDEX(ATLAS_CHAR,(CJ241-1)*26+$A41-INDEX(WIN_Y,CJ241)+1,CJ$2-INDEX(WIN_X,CJ241)+1),IF(CJ241=0,IF(AND(MOD(CJ$2,4)=0,MOD($A41,2)=0),"·",""),""))))</f>
        <v/>
      </c>
      <c r="CK41" s="1">
        <f>IF($A41=0,INDEX(CHROME_CHAR,1,CK$2+1),IF($A41=39,INDEX(CHROME_CHAR,2,CK$2+1),IF(AND(CK241&gt;=1,CK241&lt;=6),INDEX(ATLAS_CHAR,(CK241-1)*26+$A41-INDEX(WIN_Y,CK241)+1,CK$2-INDEX(WIN_X,CK241)+1),IF(CK241=0,IF(AND(MOD(CK$2,4)=0,MOD($A41,2)=0),"·",""),""))))</f>
        <v/>
      </c>
      <c r="CL41" s="1">
        <f>IF($A41=0,INDEX(CHROME_CHAR,1,CL$2+1),IF($A41=39,INDEX(CHROME_CHAR,2,CL$2+1),IF(AND(CL241&gt;=1,CL241&lt;=6),INDEX(ATLAS_CHAR,(CL241-1)*26+$A41-INDEX(WIN_Y,CL241)+1,CL$2-INDEX(WIN_X,CL241)+1),IF(CL241=0,IF(AND(MOD(CL$2,4)=0,MOD($A41,2)=0),"·",""),""))))</f>
        <v/>
      </c>
      <c r="CM41" s="1">
        <f>IF($A41=0,INDEX(CHROME_CHAR,1,CM$2+1),IF($A41=39,INDEX(CHROME_CHAR,2,CM$2+1),IF(AND(CM241&gt;=1,CM241&lt;=6),INDEX(ATLAS_CHAR,(CM241-1)*26+$A41-INDEX(WIN_Y,CM241)+1,CM$2-INDEX(WIN_X,CM241)+1),IF(CM241=0,IF(AND(MOD(CM$2,4)=0,MOD($A41,2)=0),"·",""),""))))</f>
        <v/>
      </c>
      <c r="CN41" s="1">
        <f>IF($A41=0,INDEX(CHROME_CHAR,1,CN$2+1),IF($A41=39,INDEX(CHROME_CHAR,2,CN$2+1),IF(AND(CN241&gt;=1,CN241&lt;=6),INDEX(ATLAS_CHAR,(CN241-1)*26+$A41-INDEX(WIN_Y,CN241)+1,CN$2-INDEX(WIN_X,CN241)+1),IF(CN241=0,IF(AND(MOD(CN$2,4)=0,MOD($A41,2)=0),"·",""),""))))</f>
        <v/>
      </c>
      <c r="CO41" s="1">
        <f>IF($A41=0,INDEX(CHROME_CHAR,1,CO$2+1),IF($A41=39,INDEX(CHROME_CHAR,2,CO$2+1),IF(AND(CO241&gt;=1,CO241&lt;=6),INDEX(ATLAS_CHAR,(CO241-1)*26+$A41-INDEX(WIN_Y,CO241)+1,CO$2-INDEX(WIN_X,CO241)+1),IF(CO241=0,IF(AND(MOD(CO$2,4)=0,MOD($A41,2)=0),"·",""),""))))</f>
        <v/>
      </c>
      <c r="CP41" s="1">
        <f>IF($A41=0,INDEX(CHROME_CHAR,1,CP$2+1),IF($A41=39,INDEX(CHROME_CHAR,2,CP$2+1),IF(AND(CP241&gt;=1,CP241&lt;=6),INDEX(ATLAS_CHAR,(CP241-1)*26+$A41-INDEX(WIN_Y,CP241)+1,CP$2-INDEX(WIN_X,CP241)+1),IF(CP241=0,IF(AND(MOD(CP$2,4)=0,MOD($A41,2)=0),"·",""),""))))</f>
        <v/>
      </c>
      <c r="CQ41" s="1">
        <f>IF($A41=0,INDEX(CHROME_CHAR,1,CQ$2+1),IF($A41=39,INDEX(CHROME_CHAR,2,CQ$2+1),IF(AND(CQ241&gt;=1,CQ241&lt;=6),INDEX(ATLAS_CHAR,(CQ241-1)*26+$A41-INDEX(WIN_Y,CQ241)+1,CQ$2-INDEX(WIN_X,CQ241)+1),IF(CQ241=0,IF(AND(MOD(CQ$2,4)=0,MOD($A41,2)=0),"·",""),""))))</f>
        <v/>
      </c>
      <c r="CR41" s="1">
        <f>IF($A41=0,INDEX(CHROME_CHAR,1,CR$2+1),IF($A41=39,INDEX(CHROME_CHAR,2,CR$2+1),IF(AND(CR241&gt;=1,CR241&lt;=6),INDEX(ATLAS_CHAR,(CR241-1)*26+$A41-INDEX(WIN_Y,CR241)+1,CR$2-INDEX(WIN_X,CR241)+1),IF(CR241=0,IF(AND(MOD(CR$2,4)=0,MOD($A41,2)=0),"·",""),""))))</f>
        <v/>
      </c>
      <c r="CS41" s="1">
        <f>IF($A41=0,INDEX(CHROME_CHAR,1,CS$2+1),IF($A41=39,INDEX(CHROME_CHAR,2,CS$2+1),IF(AND(CS241&gt;=1,CS241&lt;=6),INDEX(ATLAS_CHAR,(CS241-1)*26+$A41-INDEX(WIN_Y,CS241)+1,CS$2-INDEX(WIN_X,CS241)+1),IF(CS241=0,IF(AND(MOD(CS$2,4)=0,MOD($A41,2)=0),"·",""),""))))</f>
        <v/>
      </c>
      <c r="CT41" s="1">
        <f>IF($A41=0,INDEX(CHROME_CHAR,1,CT$2+1),IF($A41=39,INDEX(CHROME_CHAR,2,CT$2+1),IF(AND(CT241&gt;=1,CT241&lt;=6),INDEX(ATLAS_CHAR,(CT241-1)*26+$A41-INDEX(WIN_Y,CT241)+1,CT$2-INDEX(WIN_X,CT241)+1),IF(CT241=0,IF(AND(MOD(CT$2,4)=0,MOD($A41,2)=0),"·",""),""))))</f>
        <v/>
      </c>
      <c r="CU41" s="1">
        <f>IF($A41=0,INDEX(CHROME_CHAR,1,CU$2+1),IF($A41=39,INDEX(CHROME_CHAR,2,CU$2+1),IF(AND(CU241&gt;=1,CU241&lt;=6),INDEX(ATLAS_CHAR,(CU241-1)*26+$A41-INDEX(WIN_Y,CU241)+1,CU$2-INDEX(WIN_X,CU241)+1),IF(CU241=0,IF(AND(MOD(CU$2,4)=0,MOD($A41,2)=0),"·",""),""))))</f>
        <v/>
      </c>
      <c r="CV41" s="1">
        <f>IF($A41=0,INDEX(CHROME_CHAR,1,CV$2+1),IF($A41=39,INDEX(CHROME_CHAR,2,CV$2+1),IF(AND(CV241&gt;=1,CV241&lt;=6),INDEX(ATLAS_CHAR,(CV241-1)*26+$A41-INDEX(WIN_Y,CV241)+1,CV$2-INDEX(WIN_X,CV241)+1),IF(CV241=0,IF(AND(MOD(CV$2,4)=0,MOD($A41,2)=0),"·",""),""))))</f>
        <v/>
      </c>
      <c r="CW41" s="1">
        <f>IF($A41=0,INDEX(CHROME_CHAR,1,CW$2+1),IF($A41=39,INDEX(CHROME_CHAR,2,CW$2+1),IF(AND(CW241&gt;=1,CW241&lt;=6),INDEX(ATLAS_CHAR,(CW241-1)*26+$A41-INDEX(WIN_Y,CW241)+1,CW$2-INDEX(WIN_X,CW241)+1),IF(CW241=0,IF(AND(MOD(CW$2,4)=0,MOD($A41,2)=0),"·",""),""))))</f>
        <v/>
      </c>
      <c r="CX41" s="1">
        <f>IF($A41=0,INDEX(CHROME_CHAR,1,CX$2+1),IF($A41=39,INDEX(CHROME_CHAR,2,CX$2+1),IF(AND(CX241&gt;=1,CX241&lt;=6),INDEX(ATLAS_CHAR,(CX241-1)*26+$A41-INDEX(WIN_Y,CX241)+1,CX$2-INDEX(WIN_X,CX241)+1),IF(CX241=0,IF(AND(MOD(CX$2,4)=0,MOD($A41,2)=0),"·",""),""))))</f>
        <v/>
      </c>
      <c r="CY41" s="1">
        <f>IF($A41=0,INDEX(CHROME_CHAR,1,CY$2+1),IF($A41=39,INDEX(CHROME_CHAR,2,CY$2+1),IF(AND(CY241&gt;=1,CY241&lt;=6),INDEX(ATLAS_CHAR,(CY241-1)*26+$A41-INDEX(WIN_Y,CY241)+1,CY$2-INDEX(WIN_X,CY241)+1),IF(CY241=0,IF(AND(MOD(CY$2,4)=0,MOD($A41,2)=0),"·",""),""))))</f>
        <v/>
      </c>
      <c r="CZ41" s="1">
        <f>IF($A41=0,INDEX(CHROME_CHAR,1,CZ$2+1),IF($A41=39,INDEX(CHROME_CHAR,2,CZ$2+1),IF(AND(CZ241&gt;=1,CZ241&lt;=6),INDEX(ATLAS_CHAR,(CZ241-1)*26+$A41-INDEX(WIN_Y,CZ241)+1,CZ$2-INDEX(WIN_X,CZ241)+1),IF(CZ241=0,IF(AND(MOD(CZ$2,4)=0,MOD($A41,2)=0),"·",""),""))))</f>
        <v/>
      </c>
      <c r="DA41" s="1">
        <f>IF($A41=0,INDEX(CHROME_CHAR,1,DA$2+1),IF($A41=39,INDEX(CHROME_CHAR,2,DA$2+1),IF(AND(DA241&gt;=1,DA241&lt;=6),INDEX(ATLAS_CHAR,(DA241-1)*26+$A41-INDEX(WIN_Y,DA241)+1,DA$2-INDEX(WIN_X,DA241)+1),IF(DA241=0,IF(AND(MOD(DA$2,4)=0,MOD($A41,2)=0),"·",""),""))))</f>
        <v/>
      </c>
      <c r="DB41" s="1">
        <f>IF($A41=0,INDEX(CHROME_CHAR,1,DB$2+1),IF($A41=39,INDEX(CHROME_CHAR,2,DB$2+1),IF(AND(DB241&gt;=1,DB241&lt;=6),INDEX(ATLAS_CHAR,(DB241-1)*26+$A41-INDEX(WIN_Y,DB241)+1,DB$2-INDEX(WIN_X,DB241)+1),IF(DB241=0,IF(AND(MOD(DB$2,4)=0,MOD($A41,2)=0),"·",""),""))))</f>
        <v/>
      </c>
      <c r="DC41" s="1">
        <f>IF($A41=0,INDEX(CHROME_CHAR,1,DC$2+1),IF($A41=39,INDEX(CHROME_CHAR,2,DC$2+1),IF(AND(DC241&gt;=1,DC241&lt;=6),INDEX(ATLAS_CHAR,(DC241-1)*26+$A41-INDEX(WIN_Y,DC241)+1,DC$2-INDEX(WIN_X,DC241)+1),IF(DC241=0,IF(AND(MOD(DC$2,4)=0,MOD($A41,2)=0),"·",""),""))))</f>
        <v/>
      </c>
      <c r="DD41" s="1">
        <f>IF($A41=0,INDEX(CHROME_CHAR,1,DD$2+1),IF($A41=39,INDEX(CHROME_CHAR,2,DD$2+1),IF(AND(DD241&gt;=1,DD241&lt;=6),INDEX(ATLAS_CHAR,(DD241-1)*26+$A41-INDEX(WIN_Y,DD241)+1,DD$2-INDEX(WIN_X,DD241)+1),IF(DD241=0,IF(AND(MOD(DD$2,4)=0,MOD($A41,2)=0),"·",""),""))))</f>
        <v/>
      </c>
      <c r="DE41" s="1">
        <f>IF($A41=0,INDEX(CHROME_CHAR,1,DE$2+1),IF($A41=39,INDEX(CHROME_CHAR,2,DE$2+1),IF(AND(DE241&gt;=1,DE241&lt;=6),INDEX(ATLAS_CHAR,(DE241-1)*26+$A41-INDEX(WIN_Y,DE241)+1,DE$2-INDEX(WIN_X,DE241)+1),IF(DE241=0,IF(AND(MOD(DE$2,4)=0,MOD($A41,2)=0),"·",""),""))))</f>
        <v/>
      </c>
      <c r="DF41" s="1">
        <f>IF($A41=0,INDEX(CHROME_CHAR,1,DF$2+1),IF($A41=39,INDEX(CHROME_CHAR,2,DF$2+1),IF(AND(DF241&gt;=1,DF241&lt;=6),INDEX(ATLAS_CHAR,(DF241-1)*26+$A41-INDEX(WIN_Y,DF241)+1,DF$2-INDEX(WIN_X,DF241)+1),IF(DF241=0,IF(AND(MOD(DF$2,4)=0,MOD($A41,2)=0),"·",""),""))))</f>
        <v/>
      </c>
      <c r="DG41" s="1">
        <f>IF($A41=0,INDEX(CHROME_CHAR,1,DG$2+1),IF($A41=39,INDEX(CHROME_CHAR,2,DG$2+1),IF(AND(DG241&gt;=1,DG241&lt;=6),INDEX(ATLAS_CHAR,(DG241-1)*26+$A41-INDEX(WIN_Y,DG241)+1,DG$2-INDEX(WIN_X,DG241)+1),IF(DG241=0,IF(AND(MOD(DG$2,4)=0,MOD($A41,2)=0),"·",""),""))))</f>
        <v/>
      </c>
      <c r="DH41" s="1">
        <f>IF($A41=0,INDEX(CHROME_CHAR,1,DH$2+1),IF($A41=39,INDEX(CHROME_CHAR,2,DH$2+1),IF(AND(DH241&gt;=1,DH241&lt;=6),INDEX(ATLAS_CHAR,(DH241-1)*26+$A41-INDEX(WIN_Y,DH241)+1,DH$2-INDEX(WIN_X,DH241)+1),IF(DH241=0,IF(AND(MOD(DH$2,4)=0,MOD($A41,2)=0),"·",""),""))))</f>
        <v/>
      </c>
      <c r="DI41" s="1">
        <f>IF($A41=0,INDEX(CHROME_CHAR,1,DI$2+1),IF($A41=39,INDEX(CHROME_CHAR,2,DI$2+1),IF(AND(DI241&gt;=1,DI241&lt;=6),INDEX(ATLAS_CHAR,(DI241-1)*26+$A41-INDEX(WIN_Y,DI241)+1,DI$2-INDEX(WIN_X,DI241)+1),IF(DI241=0,IF(AND(MOD(DI$2,4)=0,MOD($A41,2)=0),"·",""),""))))</f>
        <v/>
      </c>
      <c r="DJ41" s="1">
        <f>IF($A41=0,INDEX(CHROME_CHAR,1,DJ$2+1),IF($A41=39,INDEX(CHROME_CHAR,2,DJ$2+1),IF(AND(DJ241&gt;=1,DJ241&lt;=6),INDEX(ATLAS_CHAR,(DJ241-1)*26+$A41-INDEX(WIN_Y,DJ241)+1,DJ$2-INDEX(WIN_X,DJ241)+1),IF(DJ241=0,IF(AND(MOD(DJ$2,4)=0,MOD($A41,2)=0),"·",""),""))))</f>
        <v/>
      </c>
      <c r="DK41" s="1">
        <f>IF($A41=0,INDEX(CHROME_CHAR,1,DK$2+1),IF($A41=39,INDEX(CHROME_CHAR,2,DK$2+1),IF(AND(DK241&gt;=1,DK241&lt;=6),INDEX(ATLAS_CHAR,(DK241-1)*26+$A41-INDEX(WIN_Y,DK241)+1,DK$2-INDEX(WIN_X,DK241)+1),IF(DK241=0,IF(AND(MOD(DK$2,4)=0,MOD($A41,2)=0),"·",""),""))))</f>
        <v/>
      </c>
      <c r="DL41" s="1">
        <f>IF($A41=0,INDEX(CHROME_CHAR,1,DL$2+1),IF($A41=39,INDEX(CHROME_CHAR,2,DL$2+1),IF(AND(DL241&gt;=1,DL241&lt;=6),INDEX(ATLAS_CHAR,(DL241-1)*26+$A41-INDEX(WIN_Y,DL241)+1,DL$2-INDEX(WIN_X,DL241)+1),IF(DL241=0,IF(AND(MOD(DL$2,4)=0,MOD($A41,2)=0),"·",""),""))))</f>
        <v/>
      </c>
      <c r="DM41" s="1">
        <f>IF($A41=0,INDEX(CHROME_CHAR,1,DM$2+1),IF($A41=39,INDEX(CHROME_CHAR,2,DM$2+1),IF(AND(DM241&gt;=1,DM241&lt;=6),INDEX(ATLAS_CHAR,(DM241-1)*26+$A41-INDEX(WIN_Y,DM241)+1,DM$2-INDEX(WIN_X,DM241)+1),IF(DM241=0,IF(AND(MOD(DM$2,4)=0,MOD($A41,2)=0),"·",""),""))))</f>
        <v/>
      </c>
      <c r="DN41" s="1">
        <f>IF($A41=0,INDEX(CHROME_CHAR,1,DN$2+1),IF($A41=39,INDEX(CHROME_CHAR,2,DN$2+1),IF(AND(DN241&gt;=1,DN241&lt;=6),INDEX(ATLAS_CHAR,(DN241-1)*26+$A41-INDEX(WIN_Y,DN241)+1,DN$2-INDEX(WIN_X,DN241)+1),IF(DN241=0,IF(AND(MOD(DN$2,4)=0,MOD($A41,2)=0),"·",""),""))))</f>
        <v/>
      </c>
      <c r="DO41" s="1">
        <f>IF($A41=0,INDEX(CHROME_CHAR,1,DO$2+1),IF($A41=39,INDEX(CHROME_CHAR,2,DO$2+1),IF(AND(DO241&gt;=1,DO241&lt;=6),INDEX(ATLAS_CHAR,(DO241-1)*26+$A41-INDEX(WIN_Y,DO241)+1,DO$2-INDEX(WIN_X,DO241)+1),IF(DO241=0,IF(AND(MOD(DO$2,4)=0,MOD($A41,2)=0),"·",""),""))))</f>
        <v/>
      </c>
    </row>
    <row r="42" ht="12.75" customHeight="1">
      <c r="A42" t="n">
        <v>39</v>
      </c>
      <c r="B42" s="1">
        <f>IF($A42=0,INDEX(CHROME_CHAR,1,B$2+1),IF($A42=39,INDEX(CHROME_CHAR,2,B$2+1),IF(AND(B242&gt;=1,B242&lt;=6),INDEX(ATLAS_CHAR,(B242-1)*26+$A42-INDEX(WIN_Y,B242)+1,B$2-INDEX(WIN_X,B242)+1),IF(B242=0,IF(AND(MOD(B$2,4)=0,MOD($A42,2)=0),"·",""),""))))</f>
        <v/>
      </c>
      <c r="C42" s="1">
        <f>IF($A42=0,INDEX(CHROME_CHAR,1,C$2+1),IF($A42=39,INDEX(CHROME_CHAR,2,C$2+1),IF(AND(C242&gt;=1,C242&lt;=6),INDEX(ATLAS_CHAR,(C242-1)*26+$A42-INDEX(WIN_Y,C242)+1,C$2-INDEX(WIN_X,C242)+1),IF(C242=0,IF(AND(MOD(C$2,4)=0,MOD($A42,2)=0),"·",""),""))))</f>
        <v/>
      </c>
      <c r="D42" s="1">
        <f>IF($A42=0,INDEX(CHROME_CHAR,1,D$2+1),IF($A42=39,INDEX(CHROME_CHAR,2,D$2+1),IF(AND(D242&gt;=1,D242&lt;=6),INDEX(ATLAS_CHAR,(D242-1)*26+$A42-INDEX(WIN_Y,D242)+1,D$2-INDEX(WIN_X,D242)+1),IF(D242=0,IF(AND(MOD(D$2,4)=0,MOD($A42,2)=0),"·",""),""))))</f>
        <v/>
      </c>
      <c r="E42" s="1">
        <f>IF($A42=0,INDEX(CHROME_CHAR,1,E$2+1),IF($A42=39,INDEX(CHROME_CHAR,2,E$2+1),IF(AND(E242&gt;=1,E242&lt;=6),INDEX(ATLAS_CHAR,(E242-1)*26+$A42-INDEX(WIN_Y,E242)+1,E$2-INDEX(WIN_X,E242)+1),IF(E242=0,IF(AND(MOD(E$2,4)=0,MOD($A42,2)=0),"·",""),""))))</f>
        <v/>
      </c>
      <c r="F42" s="1">
        <f>IF($A42=0,INDEX(CHROME_CHAR,1,F$2+1),IF($A42=39,INDEX(CHROME_CHAR,2,F$2+1),IF(AND(F242&gt;=1,F242&lt;=6),INDEX(ATLAS_CHAR,(F242-1)*26+$A42-INDEX(WIN_Y,F242)+1,F$2-INDEX(WIN_X,F242)+1),IF(F242=0,IF(AND(MOD(F$2,4)=0,MOD($A42,2)=0),"·",""),""))))</f>
        <v/>
      </c>
      <c r="G42" s="1">
        <f>IF($A42=0,INDEX(CHROME_CHAR,1,G$2+1),IF($A42=39,INDEX(CHROME_CHAR,2,G$2+1),IF(AND(G242&gt;=1,G242&lt;=6),INDEX(ATLAS_CHAR,(G242-1)*26+$A42-INDEX(WIN_Y,G242)+1,G$2-INDEX(WIN_X,G242)+1),IF(G242=0,IF(AND(MOD(G$2,4)=0,MOD($A42,2)=0),"·",""),""))))</f>
        <v/>
      </c>
      <c r="H42" s="1">
        <f>IF($A42=0,INDEX(CHROME_CHAR,1,H$2+1),IF($A42=39,INDEX(CHROME_CHAR,2,H$2+1),IF(AND(H242&gt;=1,H242&lt;=6),INDEX(ATLAS_CHAR,(H242-1)*26+$A42-INDEX(WIN_Y,H242)+1,H$2-INDEX(WIN_X,H242)+1),IF(H242=0,IF(AND(MOD(H$2,4)=0,MOD($A42,2)=0),"·",""),""))))</f>
        <v/>
      </c>
      <c r="I42" s="1">
        <f>IF($A42=0,INDEX(CHROME_CHAR,1,I$2+1),IF($A42=39,INDEX(CHROME_CHAR,2,I$2+1),IF(AND(I242&gt;=1,I242&lt;=6),INDEX(ATLAS_CHAR,(I242-1)*26+$A42-INDEX(WIN_Y,I242)+1,I$2-INDEX(WIN_X,I242)+1),IF(I242=0,IF(AND(MOD(I$2,4)=0,MOD($A42,2)=0),"·",""),""))))</f>
        <v/>
      </c>
      <c r="J42" s="1">
        <f>IF($A42=0,INDEX(CHROME_CHAR,1,J$2+1),IF($A42=39,INDEX(CHROME_CHAR,2,J$2+1),IF(AND(J242&gt;=1,J242&lt;=6),INDEX(ATLAS_CHAR,(J242-1)*26+$A42-INDEX(WIN_Y,J242)+1,J$2-INDEX(WIN_X,J242)+1),IF(J242=0,IF(AND(MOD(J$2,4)=0,MOD($A42,2)=0),"·",""),""))))</f>
        <v/>
      </c>
      <c r="K42" s="1">
        <f>IF($A42=0,INDEX(CHROME_CHAR,1,K$2+1),IF($A42=39,INDEX(CHROME_CHAR,2,K$2+1),IF(AND(K242&gt;=1,K242&lt;=6),INDEX(ATLAS_CHAR,(K242-1)*26+$A42-INDEX(WIN_Y,K242)+1,K$2-INDEX(WIN_X,K242)+1),IF(K242=0,IF(AND(MOD(K$2,4)=0,MOD($A42,2)=0),"·",""),""))))</f>
        <v/>
      </c>
      <c r="L42" s="1">
        <f>IF($A42=0,INDEX(CHROME_CHAR,1,L$2+1),IF($A42=39,INDEX(CHROME_CHAR,2,L$2+1),IF(AND(L242&gt;=1,L242&lt;=6),INDEX(ATLAS_CHAR,(L242-1)*26+$A42-INDEX(WIN_Y,L242)+1,L$2-INDEX(WIN_X,L242)+1),IF(L242=0,IF(AND(MOD(L$2,4)=0,MOD($A42,2)=0),"·",""),""))))</f>
        <v/>
      </c>
      <c r="M42" s="1">
        <f>IF($A42=0,INDEX(CHROME_CHAR,1,M$2+1),IF($A42=39,INDEX(CHROME_CHAR,2,M$2+1),IF(AND(M242&gt;=1,M242&lt;=6),INDEX(ATLAS_CHAR,(M242-1)*26+$A42-INDEX(WIN_Y,M242)+1,M$2-INDEX(WIN_X,M242)+1),IF(M242=0,IF(AND(MOD(M$2,4)=0,MOD($A42,2)=0),"·",""),""))))</f>
        <v/>
      </c>
      <c r="N42" s="1">
        <f>IF($A42=0,INDEX(CHROME_CHAR,1,N$2+1),IF($A42=39,INDEX(CHROME_CHAR,2,N$2+1),IF(AND(N242&gt;=1,N242&lt;=6),INDEX(ATLAS_CHAR,(N242-1)*26+$A42-INDEX(WIN_Y,N242)+1,N$2-INDEX(WIN_X,N242)+1),IF(N242=0,IF(AND(MOD(N$2,4)=0,MOD($A42,2)=0),"·",""),""))))</f>
        <v/>
      </c>
      <c r="O42" s="1">
        <f>IF($A42=0,INDEX(CHROME_CHAR,1,O$2+1),IF($A42=39,INDEX(CHROME_CHAR,2,O$2+1),IF(AND(O242&gt;=1,O242&lt;=6),INDEX(ATLAS_CHAR,(O242-1)*26+$A42-INDEX(WIN_Y,O242)+1,O$2-INDEX(WIN_X,O242)+1),IF(O242=0,IF(AND(MOD(O$2,4)=0,MOD($A42,2)=0),"·",""),""))))</f>
        <v/>
      </c>
      <c r="P42" s="1">
        <f>IF($A42=0,INDEX(CHROME_CHAR,1,P$2+1),IF($A42=39,INDEX(CHROME_CHAR,2,P$2+1),IF(AND(P242&gt;=1,P242&lt;=6),INDEX(ATLAS_CHAR,(P242-1)*26+$A42-INDEX(WIN_Y,P242)+1,P$2-INDEX(WIN_X,P242)+1),IF(P242=0,IF(AND(MOD(P$2,4)=0,MOD($A42,2)=0),"·",""),""))))</f>
        <v/>
      </c>
      <c r="Q42" s="1">
        <f>IF($A42=0,INDEX(CHROME_CHAR,1,Q$2+1),IF($A42=39,INDEX(CHROME_CHAR,2,Q$2+1),IF(AND(Q242&gt;=1,Q242&lt;=6),INDEX(ATLAS_CHAR,(Q242-1)*26+$A42-INDEX(WIN_Y,Q242)+1,Q$2-INDEX(WIN_X,Q242)+1),IF(Q242=0,IF(AND(MOD(Q$2,4)=0,MOD($A42,2)=0),"·",""),""))))</f>
        <v/>
      </c>
      <c r="R42" s="1">
        <f>IF($A42=0,INDEX(CHROME_CHAR,1,R$2+1),IF($A42=39,INDEX(CHROME_CHAR,2,R$2+1),IF(AND(R242&gt;=1,R242&lt;=6),INDEX(ATLAS_CHAR,(R242-1)*26+$A42-INDEX(WIN_Y,R242)+1,R$2-INDEX(WIN_X,R242)+1),IF(R242=0,IF(AND(MOD(R$2,4)=0,MOD($A42,2)=0),"·",""),""))))</f>
        <v/>
      </c>
      <c r="S42" s="1">
        <f>IF($A42=0,INDEX(CHROME_CHAR,1,S$2+1),IF($A42=39,INDEX(CHROME_CHAR,2,S$2+1),IF(AND(S242&gt;=1,S242&lt;=6),INDEX(ATLAS_CHAR,(S242-1)*26+$A42-INDEX(WIN_Y,S242)+1,S$2-INDEX(WIN_X,S242)+1),IF(S242=0,IF(AND(MOD(S$2,4)=0,MOD($A42,2)=0),"·",""),""))))</f>
        <v/>
      </c>
      <c r="T42" s="1">
        <f>IF($A42=0,INDEX(CHROME_CHAR,1,T$2+1),IF($A42=39,INDEX(CHROME_CHAR,2,T$2+1),IF(AND(T242&gt;=1,T242&lt;=6),INDEX(ATLAS_CHAR,(T242-1)*26+$A42-INDEX(WIN_Y,T242)+1,T$2-INDEX(WIN_X,T242)+1),IF(T242=0,IF(AND(MOD(T$2,4)=0,MOD($A42,2)=0),"·",""),""))))</f>
        <v/>
      </c>
      <c r="U42" s="1">
        <f>IF($A42=0,INDEX(CHROME_CHAR,1,U$2+1),IF($A42=39,INDEX(CHROME_CHAR,2,U$2+1),IF(AND(U242&gt;=1,U242&lt;=6),INDEX(ATLAS_CHAR,(U242-1)*26+$A42-INDEX(WIN_Y,U242)+1,U$2-INDEX(WIN_X,U242)+1),IF(U242=0,IF(AND(MOD(U$2,4)=0,MOD($A42,2)=0),"·",""),""))))</f>
        <v/>
      </c>
      <c r="V42" s="1">
        <f>IF($A42=0,INDEX(CHROME_CHAR,1,V$2+1),IF($A42=39,INDEX(CHROME_CHAR,2,V$2+1),IF(AND(V242&gt;=1,V242&lt;=6),INDEX(ATLAS_CHAR,(V242-1)*26+$A42-INDEX(WIN_Y,V242)+1,V$2-INDEX(WIN_X,V242)+1),IF(V242=0,IF(AND(MOD(V$2,4)=0,MOD($A42,2)=0),"·",""),""))))</f>
        <v/>
      </c>
      <c r="W42" s="1">
        <f>IF($A42=0,INDEX(CHROME_CHAR,1,W$2+1),IF($A42=39,INDEX(CHROME_CHAR,2,W$2+1),IF(AND(W242&gt;=1,W242&lt;=6),INDEX(ATLAS_CHAR,(W242-1)*26+$A42-INDEX(WIN_Y,W242)+1,W$2-INDEX(WIN_X,W242)+1),IF(W242=0,IF(AND(MOD(W$2,4)=0,MOD($A42,2)=0),"·",""),""))))</f>
        <v/>
      </c>
      <c r="X42" s="1">
        <f>IF($A42=0,INDEX(CHROME_CHAR,1,X$2+1),IF($A42=39,INDEX(CHROME_CHAR,2,X$2+1),IF(AND(X242&gt;=1,X242&lt;=6),INDEX(ATLAS_CHAR,(X242-1)*26+$A42-INDEX(WIN_Y,X242)+1,X$2-INDEX(WIN_X,X242)+1),IF(X242=0,IF(AND(MOD(X$2,4)=0,MOD($A42,2)=0),"·",""),""))))</f>
        <v/>
      </c>
      <c r="Y42" s="1">
        <f>IF($A42=0,INDEX(CHROME_CHAR,1,Y$2+1),IF($A42=39,INDEX(CHROME_CHAR,2,Y$2+1),IF(AND(Y242&gt;=1,Y242&lt;=6),INDEX(ATLAS_CHAR,(Y242-1)*26+$A42-INDEX(WIN_Y,Y242)+1,Y$2-INDEX(WIN_X,Y242)+1),IF(Y242=0,IF(AND(MOD(Y$2,4)=0,MOD($A42,2)=0),"·",""),""))))</f>
        <v/>
      </c>
      <c r="Z42" s="1">
        <f>IF($A42=0,INDEX(CHROME_CHAR,1,Z$2+1),IF($A42=39,INDEX(CHROME_CHAR,2,Z$2+1),IF(AND(Z242&gt;=1,Z242&lt;=6),INDEX(ATLAS_CHAR,(Z242-1)*26+$A42-INDEX(WIN_Y,Z242)+1,Z$2-INDEX(WIN_X,Z242)+1),IF(Z242=0,IF(AND(MOD(Z$2,4)=0,MOD($A42,2)=0),"·",""),""))))</f>
        <v/>
      </c>
      <c r="AA42" s="1">
        <f>IF($A42=0,INDEX(CHROME_CHAR,1,AA$2+1),IF($A42=39,INDEX(CHROME_CHAR,2,AA$2+1),IF(AND(AA242&gt;=1,AA242&lt;=6),INDEX(ATLAS_CHAR,(AA242-1)*26+$A42-INDEX(WIN_Y,AA242)+1,AA$2-INDEX(WIN_X,AA242)+1),IF(AA242=0,IF(AND(MOD(AA$2,4)=0,MOD($A42,2)=0),"·",""),""))))</f>
        <v/>
      </c>
      <c r="AB42" s="1">
        <f>IF($A42=0,INDEX(CHROME_CHAR,1,AB$2+1),IF($A42=39,INDEX(CHROME_CHAR,2,AB$2+1),IF(AND(AB242&gt;=1,AB242&lt;=6),INDEX(ATLAS_CHAR,(AB242-1)*26+$A42-INDEX(WIN_Y,AB242)+1,AB$2-INDEX(WIN_X,AB242)+1),IF(AB242=0,IF(AND(MOD(AB$2,4)=0,MOD($A42,2)=0),"·",""),""))))</f>
        <v/>
      </c>
      <c r="AC42" s="1">
        <f>IF($A42=0,INDEX(CHROME_CHAR,1,AC$2+1),IF($A42=39,INDEX(CHROME_CHAR,2,AC$2+1),IF(AND(AC242&gt;=1,AC242&lt;=6),INDEX(ATLAS_CHAR,(AC242-1)*26+$A42-INDEX(WIN_Y,AC242)+1,AC$2-INDEX(WIN_X,AC242)+1),IF(AC242=0,IF(AND(MOD(AC$2,4)=0,MOD($A42,2)=0),"·",""),""))))</f>
        <v/>
      </c>
      <c r="AD42" s="1">
        <f>IF($A42=0,INDEX(CHROME_CHAR,1,AD$2+1),IF($A42=39,INDEX(CHROME_CHAR,2,AD$2+1),IF(AND(AD242&gt;=1,AD242&lt;=6),INDEX(ATLAS_CHAR,(AD242-1)*26+$A42-INDEX(WIN_Y,AD242)+1,AD$2-INDEX(WIN_X,AD242)+1),IF(AD242=0,IF(AND(MOD(AD$2,4)=0,MOD($A42,2)=0),"·",""),""))))</f>
        <v/>
      </c>
      <c r="AE42" s="1">
        <f>IF($A42=0,INDEX(CHROME_CHAR,1,AE$2+1),IF($A42=39,INDEX(CHROME_CHAR,2,AE$2+1),IF(AND(AE242&gt;=1,AE242&lt;=6),INDEX(ATLAS_CHAR,(AE242-1)*26+$A42-INDEX(WIN_Y,AE242)+1,AE$2-INDEX(WIN_X,AE242)+1),IF(AE242=0,IF(AND(MOD(AE$2,4)=0,MOD($A42,2)=0),"·",""),""))))</f>
        <v/>
      </c>
      <c r="AF42" s="1">
        <f>IF($A42=0,INDEX(CHROME_CHAR,1,AF$2+1),IF($A42=39,INDEX(CHROME_CHAR,2,AF$2+1),IF(AND(AF242&gt;=1,AF242&lt;=6),INDEX(ATLAS_CHAR,(AF242-1)*26+$A42-INDEX(WIN_Y,AF242)+1,AF$2-INDEX(WIN_X,AF242)+1),IF(AF242=0,IF(AND(MOD(AF$2,4)=0,MOD($A42,2)=0),"·",""),""))))</f>
        <v/>
      </c>
      <c r="AG42" s="1">
        <f>IF($A42=0,INDEX(CHROME_CHAR,1,AG$2+1),IF($A42=39,INDEX(CHROME_CHAR,2,AG$2+1),IF(AND(AG242&gt;=1,AG242&lt;=6),INDEX(ATLAS_CHAR,(AG242-1)*26+$A42-INDEX(WIN_Y,AG242)+1,AG$2-INDEX(WIN_X,AG242)+1),IF(AG242=0,IF(AND(MOD(AG$2,4)=0,MOD($A42,2)=0),"·",""),""))))</f>
        <v/>
      </c>
      <c r="AH42" s="1">
        <f>IF($A42=0,INDEX(CHROME_CHAR,1,AH$2+1),IF($A42=39,INDEX(CHROME_CHAR,2,AH$2+1),IF(AND(AH242&gt;=1,AH242&lt;=6),INDEX(ATLAS_CHAR,(AH242-1)*26+$A42-INDEX(WIN_Y,AH242)+1,AH$2-INDEX(WIN_X,AH242)+1),IF(AH242=0,IF(AND(MOD(AH$2,4)=0,MOD($A42,2)=0),"·",""),""))))</f>
        <v/>
      </c>
      <c r="AI42" s="1">
        <f>IF($A42=0,INDEX(CHROME_CHAR,1,AI$2+1),IF($A42=39,INDEX(CHROME_CHAR,2,AI$2+1),IF(AND(AI242&gt;=1,AI242&lt;=6),INDEX(ATLAS_CHAR,(AI242-1)*26+$A42-INDEX(WIN_Y,AI242)+1,AI$2-INDEX(WIN_X,AI242)+1),IF(AI242=0,IF(AND(MOD(AI$2,4)=0,MOD($A42,2)=0),"·",""),""))))</f>
        <v/>
      </c>
      <c r="AJ42" s="1">
        <f>IF($A42=0,INDEX(CHROME_CHAR,1,AJ$2+1),IF($A42=39,INDEX(CHROME_CHAR,2,AJ$2+1),IF(AND(AJ242&gt;=1,AJ242&lt;=6),INDEX(ATLAS_CHAR,(AJ242-1)*26+$A42-INDEX(WIN_Y,AJ242)+1,AJ$2-INDEX(WIN_X,AJ242)+1),IF(AJ242=0,IF(AND(MOD(AJ$2,4)=0,MOD($A42,2)=0),"·",""),""))))</f>
        <v/>
      </c>
      <c r="AK42" s="1">
        <f>IF($A42=0,INDEX(CHROME_CHAR,1,AK$2+1),IF($A42=39,INDEX(CHROME_CHAR,2,AK$2+1),IF(AND(AK242&gt;=1,AK242&lt;=6),INDEX(ATLAS_CHAR,(AK242-1)*26+$A42-INDEX(WIN_Y,AK242)+1,AK$2-INDEX(WIN_X,AK242)+1),IF(AK242=0,IF(AND(MOD(AK$2,4)=0,MOD($A42,2)=0),"·",""),""))))</f>
        <v/>
      </c>
      <c r="AL42" s="1">
        <f>IF($A42=0,INDEX(CHROME_CHAR,1,AL$2+1),IF($A42=39,INDEX(CHROME_CHAR,2,AL$2+1),IF(AND(AL242&gt;=1,AL242&lt;=6),INDEX(ATLAS_CHAR,(AL242-1)*26+$A42-INDEX(WIN_Y,AL242)+1,AL$2-INDEX(WIN_X,AL242)+1),IF(AL242=0,IF(AND(MOD(AL$2,4)=0,MOD($A42,2)=0),"·",""),""))))</f>
        <v/>
      </c>
      <c r="AM42" s="1">
        <f>IF($A42=0,INDEX(CHROME_CHAR,1,AM$2+1),IF($A42=39,INDEX(CHROME_CHAR,2,AM$2+1),IF(AND(AM242&gt;=1,AM242&lt;=6),INDEX(ATLAS_CHAR,(AM242-1)*26+$A42-INDEX(WIN_Y,AM242)+1,AM$2-INDEX(WIN_X,AM242)+1),IF(AM242=0,IF(AND(MOD(AM$2,4)=0,MOD($A42,2)=0),"·",""),""))))</f>
        <v/>
      </c>
      <c r="AN42" s="1">
        <f>IF($A42=0,INDEX(CHROME_CHAR,1,AN$2+1),IF($A42=39,INDEX(CHROME_CHAR,2,AN$2+1),IF(AND(AN242&gt;=1,AN242&lt;=6),INDEX(ATLAS_CHAR,(AN242-1)*26+$A42-INDEX(WIN_Y,AN242)+1,AN$2-INDEX(WIN_X,AN242)+1),IF(AN242=0,IF(AND(MOD(AN$2,4)=0,MOD($A42,2)=0),"·",""),""))))</f>
        <v/>
      </c>
      <c r="AO42" s="1">
        <f>IF($A42=0,INDEX(CHROME_CHAR,1,AO$2+1),IF($A42=39,INDEX(CHROME_CHAR,2,AO$2+1),IF(AND(AO242&gt;=1,AO242&lt;=6),INDEX(ATLAS_CHAR,(AO242-1)*26+$A42-INDEX(WIN_Y,AO242)+1,AO$2-INDEX(WIN_X,AO242)+1),IF(AO242=0,IF(AND(MOD(AO$2,4)=0,MOD($A42,2)=0),"·",""),""))))</f>
        <v/>
      </c>
      <c r="AP42" s="1">
        <f>IF($A42=0,INDEX(CHROME_CHAR,1,AP$2+1),IF($A42=39,INDEX(CHROME_CHAR,2,AP$2+1),IF(AND(AP242&gt;=1,AP242&lt;=6),INDEX(ATLAS_CHAR,(AP242-1)*26+$A42-INDEX(WIN_Y,AP242)+1,AP$2-INDEX(WIN_X,AP242)+1),IF(AP242=0,IF(AND(MOD(AP$2,4)=0,MOD($A42,2)=0),"·",""),""))))</f>
        <v/>
      </c>
      <c r="AQ42" s="1">
        <f>IF($A42=0,INDEX(CHROME_CHAR,1,AQ$2+1),IF($A42=39,INDEX(CHROME_CHAR,2,AQ$2+1),IF(AND(AQ242&gt;=1,AQ242&lt;=6),INDEX(ATLAS_CHAR,(AQ242-1)*26+$A42-INDEX(WIN_Y,AQ242)+1,AQ$2-INDEX(WIN_X,AQ242)+1),IF(AQ242=0,IF(AND(MOD(AQ$2,4)=0,MOD($A42,2)=0),"·",""),""))))</f>
        <v/>
      </c>
      <c r="AR42" s="1">
        <f>IF($A42=0,INDEX(CHROME_CHAR,1,AR$2+1),IF($A42=39,INDEX(CHROME_CHAR,2,AR$2+1),IF(AND(AR242&gt;=1,AR242&lt;=6),INDEX(ATLAS_CHAR,(AR242-1)*26+$A42-INDEX(WIN_Y,AR242)+1,AR$2-INDEX(WIN_X,AR242)+1),IF(AR242=0,IF(AND(MOD(AR$2,4)=0,MOD($A42,2)=0),"·",""),""))))</f>
        <v/>
      </c>
      <c r="AS42" s="1">
        <f>IF($A42=0,INDEX(CHROME_CHAR,1,AS$2+1),IF($A42=39,INDEX(CHROME_CHAR,2,AS$2+1),IF(AND(AS242&gt;=1,AS242&lt;=6),INDEX(ATLAS_CHAR,(AS242-1)*26+$A42-INDEX(WIN_Y,AS242)+1,AS$2-INDEX(WIN_X,AS242)+1),IF(AS242=0,IF(AND(MOD(AS$2,4)=0,MOD($A42,2)=0),"·",""),""))))</f>
        <v/>
      </c>
      <c r="AT42" s="1">
        <f>IF($A42=0,INDEX(CHROME_CHAR,1,AT$2+1),IF($A42=39,INDEX(CHROME_CHAR,2,AT$2+1),IF(AND(AT242&gt;=1,AT242&lt;=6),INDEX(ATLAS_CHAR,(AT242-1)*26+$A42-INDEX(WIN_Y,AT242)+1,AT$2-INDEX(WIN_X,AT242)+1),IF(AT242=0,IF(AND(MOD(AT$2,4)=0,MOD($A42,2)=0),"·",""),""))))</f>
        <v/>
      </c>
      <c r="AU42" s="1">
        <f>IF($A42=0,INDEX(CHROME_CHAR,1,AU$2+1),IF($A42=39,INDEX(CHROME_CHAR,2,AU$2+1),IF(AND(AU242&gt;=1,AU242&lt;=6),INDEX(ATLAS_CHAR,(AU242-1)*26+$A42-INDEX(WIN_Y,AU242)+1,AU$2-INDEX(WIN_X,AU242)+1),IF(AU242=0,IF(AND(MOD(AU$2,4)=0,MOD($A42,2)=0),"·",""),""))))</f>
        <v/>
      </c>
      <c r="AV42" s="1">
        <f>IF($A42=0,INDEX(CHROME_CHAR,1,AV$2+1),IF($A42=39,INDEX(CHROME_CHAR,2,AV$2+1),IF(AND(AV242&gt;=1,AV242&lt;=6),INDEX(ATLAS_CHAR,(AV242-1)*26+$A42-INDEX(WIN_Y,AV242)+1,AV$2-INDEX(WIN_X,AV242)+1),IF(AV242=0,IF(AND(MOD(AV$2,4)=0,MOD($A42,2)=0),"·",""),""))))</f>
        <v/>
      </c>
      <c r="AW42" s="1">
        <f>IF($A42=0,INDEX(CHROME_CHAR,1,AW$2+1),IF($A42=39,INDEX(CHROME_CHAR,2,AW$2+1),IF(AND(AW242&gt;=1,AW242&lt;=6),INDEX(ATLAS_CHAR,(AW242-1)*26+$A42-INDEX(WIN_Y,AW242)+1,AW$2-INDEX(WIN_X,AW242)+1),IF(AW242=0,IF(AND(MOD(AW$2,4)=0,MOD($A42,2)=0),"·",""),""))))</f>
        <v/>
      </c>
      <c r="AX42" s="1">
        <f>IF($A42=0,INDEX(CHROME_CHAR,1,AX$2+1),IF($A42=39,INDEX(CHROME_CHAR,2,AX$2+1),IF(AND(AX242&gt;=1,AX242&lt;=6),INDEX(ATLAS_CHAR,(AX242-1)*26+$A42-INDEX(WIN_Y,AX242)+1,AX$2-INDEX(WIN_X,AX242)+1),IF(AX242=0,IF(AND(MOD(AX$2,4)=0,MOD($A42,2)=0),"·",""),""))))</f>
        <v/>
      </c>
      <c r="AY42" s="1">
        <f>IF($A42=0,INDEX(CHROME_CHAR,1,AY$2+1),IF($A42=39,INDEX(CHROME_CHAR,2,AY$2+1),IF(AND(AY242&gt;=1,AY242&lt;=6),INDEX(ATLAS_CHAR,(AY242-1)*26+$A42-INDEX(WIN_Y,AY242)+1,AY$2-INDEX(WIN_X,AY242)+1),IF(AY242=0,IF(AND(MOD(AY$2,4)=0,MOD($A42,2)=0),"·",""),""))))</f>
        <v/>
      </c>
      <c r="AZ42" s="1">
        <f>IF($A42=0,INDEX(CHROME_CHAR,1,AZ$2+1),IF($A42=39,INDEX(CHROME_CHAR,2,AZ$2+1),IF(AND(AZ242&gt;=1,AZ242&lt;=6),INDEX(ATLAS_CHAR,(AZ242-1)*26+$A42-INDEX(WIN_Y,AZ242)+1,AZ$2-INDEX(WIN_X,AZ242)+1),IF(AZ242=0,IF(AND(MOD(AZ$2,4)=0,MOD($A42,2)=0),"·",""),""))))</f>
        <v/>
      </c>
      <c r="BA42" s="1">
        <f>IF($A42=0,INDEX(CHROME_CHAR,1,BA$2+1),IF($A42=39,INDEX(CHROME_CHAR,2,BA$2+1),IF(AND(BA242&gt;=1,BA242&lt;=6),INDEX(ATLAS_CHAR,(BA242-1)*26+$A42-INDEX(WIN_Y,BA242)+1,BA$2-INDEX(WIN_X,BA242)+1),IF(BA242=0,IF(AND(MOD(BA$2,4)=0,MOD($A42,2)=0),"·",""),""))))</f>
        <v/>
      </c>
      <c r="BB42" s="1">
        <f>IF($A42=0,INDEX(CHROME_CHAR,1,BB$2+1),IF($A42=39,INDEX(CHROME_CHAR,2,BB$2+1),IF(AND(BB242&gt;=1,BB242&lt;=6),INDEX(ATLAS_CHAR,(BB242-1)*26+$A42-INDEX(WIN_Y,BB242)+1,BB$2-INDEX(WIN_X,BB242)+1),IF(BB242=0,IF(AND(MOD(BB$2,4)=0,MOD($A42,2)=0),"·",""),""))))</f>
        <v/>
      </c>
      <c r="BC42" s="1">
        <f>IF($A42=0,INDEX(CHROME_CHAR,1,BC$2+1),IF($A42=39,INDEX(CHROME_CHAR,2,BC$2+1),IF(AND(BC242&gt;=1,BC242&lt;=6),INDEX(ATLAS_CHAR,(BC242-1)*26+$A42-INDEX(WIN_Y,BC242)+1,BC$2-INDEX(WIN_X,BC242)+1),IF(BC242=0,IF(AND(MOD(BC$2,4)=0,MOD($A42,2)=0),"·",""),""))))</f>
        <v/>
      </c>
      <c r="BD42" s="1">
        <f>IF($A42=0,INDEX(CHROME_CHAR,1,BD$2+1),IF($A42=39,INDEX(CHROME_CHAR,2,BD$2+1),IF(AND(BD242&gt;=1,BD242&lt;=6),INDEX(ATLAS_CHAR,(BD242-1)*26+$A42-INDEX(WIN_Y,BD242)+1,BD$2-INDEX(WIN_X,BD242)+1),IF(BD242=0,IF(AND(MOD(BD$2,4)=0,MOD($A42,2)=0),"·",""),""))))</f>
        <v/>
      </c>
      <c r="BE42" s="1">
        <f>IF($A42=0,INDEX(CHROME_CHAR,1,BE$2+1),IF($A42=39,INDEX(CHROME_CHAR,2,BE$2+1),IF(AND(BE242&gt;=1,BE242&lt;=6),INDEX(ATLAS_CHAR,(BE242-1)*26+$A42-INDEX(WIN_Y,BE242)+1,BE$2-INDEX(WIN_X,BE242)+1),IF(BE242=0,IF(AND(MOD(BE$2,4)=0,MOD($A42,2)=0),"·",""),""))))</f>
        <v/>
      </c>
      <c r="BF42" s="1">
        <f>IF($A42=0,INDEX(CHROME_CHAR,1,BF$2+1),IF($A42=39,INDEX(CHROME_CHAR,2,BF$2+1),IF(AND(BF242&gt;=1,BF242&lt;=6),INDEX(ATLAS_CHAR,(BF242-1)*26+$A42-INDEX(WIN_Y,BF242)+1,BF$2-INDEX(WIN_X,BF242)+1),IF(BF242=0,IF(AND(MOD(BF$2,4)=0,MOD($A42,2)=0),"·",""),""))))</f>
        <v/>
      </c>
      <c r="BG42" s="1">
        <f>IF($A42=0,INDEX(CHROME_CHAR,1,BG$2+1),IF($A42=39,INDEX(CHROME_CHAR,2,BG$2+1),IF(AND(BG242&gt;=1,BG242&lt;=6),INDEX(ATLAS_CHAR,(BG242-1)*26+$A42-INDEX(WIN_Y,BG242)+1,BG$2-INDEX(WIN_X,BG242)+1),IF(BG242=0,IF(AND(MOD(BG$2,4)=0,MOD($A42,2)=0),"·",""),""))))</f>
        <v/>
      </c>
      <c r="BH42" s="1">
        <f>IF($A42=0,INDEX(CHROME_CHAR,1,BH$2+1),IF($A42=39,INDEX(CHROME_CHAR,2,BH$2+1),IF(AND(BH242&gt;=1,BH242&lt;=6),INDEX(ATLAS_CHAR,(BH242-1)*26+$A42-INDEX(WIN_Y,BH242)+1,BH$2-INDEX(WIN_X,BH242)+1),IF(BH242=0,IF(AND(MOD(BH$2,4)=0,MOD($A42,2)=0),"·",""),""))))</f>
        <v/>
      </c>
      <c r="BI42" s="1">
        <f>IF($A42=0,INDEX(CHROME_CHAR,1,BI$2+1),IF($A42=39,INDEX(CHROME_CHAR,2,BI$2+1),IF(AND(BI242&gt;=1,BI242&lt;=6),INDEX(ATLAS_CHAR,(BI242-1)*26+$A42-INDEX(WIN_Y,BI242)+1,BI$2-INDEX(WIN_X,BI242)+1),IF(BI242=0,IF(AND(MOD(BI$2,4)=0,MOD($A42,2)=0),"·",""),""))))</f>
        <v/>
      </c>
      <c r="BJ42" s="1">
        <f>IF($A42=0,INDEX(CHROME_CHAR,1,BJ$2+1),IF($A42=39,INDEX(CHROME_CHAR,2,BJ$2+1),IF(AND(BJ242&gt;=1,BJ242&lt;=6),INDEX(ATLAS_CHAR,(BJ242-1)*26+$A42-INDEX(WIN_Y,BJ242)+1,BJ$2-INDEX(WIN_X,BJ242)+1),IF(BJ242=0,IF(AND(MOD(BJ$2,4)=0,MOD($A42,2)=0),"·",""),""))))</f>
        <v/>
      </c>
      <c r="BK42" s="1">
        <f>IF($A42=0,INDEX(CHROME_CHAR,1,BK$2+1),IF($A42=39,INDEX(CHROME_CHAR,2,BK$2+1),IF(AND(BK242&gt;=1,BK242&lt;=6),INDEX(ATLAS_CHAR,(BK242-1)*26+$A42-INDEX(WIN_Y,BK242)+1,BK$2-INDEX(WIN_X,BK242)+1),IF(BK242=0,IF(AND(MOD(BK$2,4)=0,MOD($A42,2)=0),"·",""),""))))</f>
        <v/>
      </c>
      <c r="BL42" s="1">
        <f>IF($A42=0,INDEX(CHROME_CHAR,1,BL$2+1),IF($A42=39,INDEX(CHROME_CHAR,2,BL$2+1),IF(AND(BL242&gt;=1,BL242&lt;=6),INDEX(ATLAS_CHAR,(BL242-1)*26+$A42-INDEX(WIN_Y,BL242)+1,BL$2-INDEX(WIN_X,BL242)+1),IF(BL242=0,IF(AND(MOD(BL$2,4)=0,MOD($A42,2)=0),"·",""),""))))</f>
        <v/>
      </c>
      <c r="BM42" s="1">
        <f>IF($A42=0,INDEX(CHROME_CHAR,1,BM$2+1),IF($A42=39,INDEX(CHROME_CHAR,2,BM$2+1),IF(AND(BM242&gt;=1,BM242&lt;=6),INDEX(ATLAS_CHAR,(BM242-1)*26+$A42-INDEX(WIN_Y,BM242)+1,BM$2-INDEX(WIN_X,BM242)+1),IF(BM242=0,IF(AND(MOD(BM$2,4)=0,MOD($A42,2)=0),"·",""),""))))</f>
        <v/>
      </c>
      <c r="BN42" s="1">
        <f>IF($A42=0,INDEX(CHROME_CHAR,1,BN$2+1),IF($A42=39,INDEX(CHROME_CHAR,2,BN$2+1),IF(AND(BN242&gt;=1,BN242&lt;=6),INDEX(ATLAS_CHAR,(BN242-1)*26+$A42-INDEX(WIN_Y,BN242)+1,BN$2-INDEX(WIN_X,BN242)+1),IF(BN242=0,IF(AND(MOD(BN$2,4)=0,MOD($A42,2)=0),"·",""),""))))</f>
        <v/>
      </c>
      <c r="BO42" s="1">
        <f>IF($A42=0,INDEX(CHROME_CHAR,1,BO$2+1),IF($A42=39,INDEX(CHROME_CHAR,2,BO$2+1),IF(AND(BO242&gt;=1,BO242&lt;=6),INDEX(ATLAS_CHAR,(BO242-1)*26+$A42-INDEX(WIN_Y,BO242)+1,BO$2-INDEX(WIN_X,BO242)+1),IF(BO242=0,IF(AND(MOD(BO$2,4)=0,MOD($A42,2)=0),"·",""),""))))</f>
        <v/>
      </c>
      <c r="BP42" s="1">
        <f>IF($A42=0,INDEX(CHROME_CHAR,1,BP$2+1),IF($A42=39,INDEX(CHROME_CHAR,2,BP$2+1),IF(AND(BP242&gt;=1,BP242&lt;=6),INDEX(ATLAS_CHAR,(BP242-1)*26+$A42-INDEX(WIN_Y,BP242)+1,BP$2-INDEX(WIN_X,BP242)+1),IF(BP242=0,IF(AND(MOD(BP$2,4)=0,MOD($A42,2)=0),"·",""),""))))</f>
        <v/>
      </c>
      <c r="BQ42" s="1">
        <f>IF($A42=0,INDEX(CHROME_CHAR,1,BQ$2+1),IF($A42=39,INDEX(CHROME_CHAR,2,BQ$2+1),IF(AND(BQ242&gt;=1,BQ242&lt;=6),INDEX(ATLAS_CHAR,(BQ242-1)*26+$A42-INDEX(WIN_Y,BQ242)+1,BQ$2-INDEX(WIN_X,BQ242)+1),IF(BQ242=0,IF(AND(MOD(BQ$2,4)=0,MOD($A42,2)=0),"·",""),""))))</f>
        <v/>
      </c>
      <c r="BR42" s="1">
        <f>IF($A42=0,INDEX(CHROME_CHAR,1,BR$2+1),IF($A42=39,INDEX(CHROME_CHAR,2,BR$2+1),IF(AND(BR242&gt;=1,BR242&lt;=6),INDEX(ATLAS_CHAR,(BR242-1)*26+$A42-INDEX(WIN_Y,BR242)+1,BR$2-INDEX(WIN_X,BR242)+1),IF(BR242=0,IF(AND(MOD(BR$2,4)=0,MOD($A42,2)=0),"·",""),""))))</f>
        <v/>
      </c>
      <c r="BS42" s="1">
        <f>IF($A42=0,INDEX(CHROME_CHAR,1,BS$2+1),IF($A42=39,INDEX(CHROME_CHAR,2,BS$2+1),IF(AND(BS242&gt;=1,BS242&lt;=6),INDEX(ATLAS_CHAR,(BS242-1)*26+$A42-INDEX(WIN_Y,BS242)+1,BS$2-INDEX(WIN_X,BS242)+1),IF(BS242=0,IF(AND(MOD(BS$2,4)=0,MOD($A42,2)=0),"·",""),""))))</f>
        <v/>
      </c>
      <c r="BT42" s="1">
        <f>IF($A42=0,INDEX(CHROME_CHAR,1,BT$2+1),IF($A42=39,INDEX(CHROME_CHAR,2,BT$2+1),IF(AND(BT242&gt;=1,BT242&lt;=6),INDEX(ATLAS_CHAR,(BT242-1)*26+$A42-INDEX(WIN_Y,BT242)+1,BT$2-INDEX(WIN_X,BT242)+1),IF(BT242=0,IF(AND(MOD(BT$2,4)=0,MOD($A42,2)=0),"·",""),""))))</f>
        <v/>
      </c>
      <c r="BU42" s="1">
        <f>IF($A42=0,INDEX(CHROME_CHAR,1,BU$2+1),IF($A42=39,INDEX(CHROME_CHAR,2,BU$2+1),IF(AND(BU242&gt;=1,BU242&lt;=6),INDEX(ATLAS_CHAR,(BU242-1)*26+$A42-INDEX(WIN_Y,BU242)+1,BU$2-INDEX(WIN_X,BU242)+1),IF(BU242=0,IF(AND(MOD(BU$2,4)=0,MOD($A42,2)=0),"·",""),""))))</f>
        <v/>
      </c>
      <c r="BV42" s="1">
        <f>IF($A42=0,INDEX(CHROME_CHAR,1,BV$2+1),IF($A42=39,INDEX(CHROME_CHAR,2,BV$2+1),IF(AND(BV242&gt;=1,BV242&lt;=6),INDEX(ATLAS_CHAR,(BV242-1)*26+$A42-INDEX(WIN_Y,BV242)+1,BV$2-INDEX(WIN_X,BV242)+1),IF(BV242=0,IF(AND(MOD(BV$2,4)=0,MOD($A42,2)=0),"·",""),""))))</f>
        <v/>
      </c>
      <c r="BW42" s="1">
        <f>IF($A42=0,INDEX(CHROME_CHAR,1,BW$2+1),IF($A42=39,INDEX(CHROME_CHAR,2,BW$2+1),IF(AND(BW242&gt;=1,BW242&lt;=6),INDEX(ATLAS_CHAR,(BW242-1)*26+$A42-INDEX(WIN_Y,BW242)+1,BW$2-INDEX(WIN_X,BW242)+1),IF(BW242=0,IF(AND(MOD(BW$2,4)=0,MOD($A42,2)=0),"·",""),""))))</f>
        <v/>
      </c>
      <c r="BX42" s="1">
        <f>IF($A42=0,INDEX(CHROME_CHAR,1,BX$2+1),IF($A42=39,INDEX(CHROME_CHAR,2,BX$2+1),IF(AND(BX242&gt;=1,BX242&lt;=6),INDEX(ATLAS_CHAR,(BX242-1)*26+$A42-INDEX(WIN_Y,BX242)+1,BX$2-INDEX(WIN_X,BX242)+1),IF(BX242=0,IF(AND(MOD(BX$2,4)=0,MOD($A42,2)=0),"·",""),""))))</f>
        <v/>
      </c>
      <c r="BY42" s="1">
        <f>IF($A42=0,INDEX(CHROME_CHAR,1,BY$2+1),IF($A42=39,INDEX(CHROME_CHAR,2,BY$2+1),IF(AND(BY242&gt;=1,BY242&lt;=6),INDEX(ATLAS_CHAR,(BY242-1)*26+$A42-INDEX(WIN_Y,BY242)+1,BY$2-INDEX(WIN_X,BY242)+1),IF(BY242=0,IF(AND(MOD(BY$2,4)=0,MOD($A42,2)=0),"·",""),""))))</f>
        <v/>
      </c>
      <c r="BZ42" s="1">
        <f>IF($A42=0,INDEX(CHROME_CHAR,1,BZ$2+1),IF($A42=39,INDEX(CHROME_CHAR,2,BZ$2+1),IF(AND(BZ242&gt;=1,BZ242&lt;=6),INDEX(ATLAS_CHAR,(BZ242-1)*26+$A42-INDEX(WIN_Y,BZ242)+1,BZ$2-INDEX(WIN_X,BZ242)+1),IF(BZ242=0,IF(AND(MOD(BZ$2,4)=0,MOD($A42,2)=0),"·",""),""))))</f>
        <v/>
      </c>
      <c r="CA42" s="1">
        <f>IF($A42=0,INDEX(CHROME_CHAR,1,CA$2+1),IF($A42=39,INDEX(CHROME_CHAR,2,CA$2+1),IF(AND(CA242&gt;=1,CA242&lt;=6),INDEX(ATLAS_CHAR,(CA242-1)*26+$A42-INDEX(WIN_Y,CA242)+1,CA$2-INDEX(WIN_X,CA242)+1),IF(CA242=0,IF(AND(MOD(CA$2,4)=0,MOD($A42,2)=0),"·",""),""))))</f>
        <v/>
      </c>
      <c r="CB42" s="1">
        <f>IF($A42=0,INDEX(CHROME_CHAR,1,CB$2+1),IF($A42=39,INDEX(CHROME_CHAR,2,CB$2+1),IF(AND(CB242&gt;=1,CB242&lt;=6),INDEX(ATLAS_CHAR,(CB242-1)*26+$A42-INDEX(WIN_Y,CB242)+1,CB$2-INDEX(WIN_X,CB242)+1),IF(CB242=0,IF(AND(MOD(CB$2,4)=0,MOD($A42,2)=0),"·",""),""))))</f>
        <v/>
      </c>
      <c r="CC42" s="1">
        <f>IF($A42=0,INDEX(CHROME_CHAR,1,CC$2+1),IF($A42=39,INDEX(CHROME_CHAR,2,CC$2+1),IF(AND(CC242&gt;=1,CC242&lt;=6),INDEX(ATLAS_CHAR,(CC242-1)*26+$A42-INDEX(WIN_Y,CC242)+1,CC$2-INDEX(WIN_X,CC242)+1),IF(CC242=0,IF(AND(MOD(CC$2,4)=0,MOD($A42,2)=0),"·",""),""))))</f>
        <v/>
      </c>
      <c r="CD42" s="1">
        <f>IF($A42=0,INDEX(CHROME_CHAR,1,CD$2+1),IF($A42=39,INDEX(CHROME_CHAR,2,CD$2+1),IF(AND(CD242&gt;=1,CD242&lt;=6),INDEX(ATLAS_CHAR,(CD242-1)*26+$A42-INDEX(WIN_Y,CD242)+1,CD$2-INDEX(WIN_X,CD242)+1),IF(CD242=0,IF(AND(MOD(CD$2,4)=0,MOD($A42,2)=0),"·",""),""))))</f>
        <v/>
      </c>
      <c r="CE42" s="1">
        <f>IF($A42=0,INDEX(CHROME_CHAR,1,CE$2+1),IF($A42=39,INDEX(CHROME_CHAR,2,CE$2+1),IF(AND(CE242&gt;=1,CE242&lt;=6),INDEX(ATLAS_CHAR,(CE242-1)*26+$A42-INDEX(WIN_Y,CE242)+1,CE$2-INDEX(WIN_X,CE242)+1),IF(CE242=0,IF(AND(MOD(CE$2,4)=0,MOD($A42,2)=0),"·",""),""))))</f>
        <v/>
      </c>
      <c r="CF42" s="1">
        <f>IF($A42=0,INDEX(CHROME_CHAR,1,CF$2+1),IF($A42=39,INDEX(CHROME_CHAR,2,CF$2+1),IF(AND(CF242&gt;=1,CF242&lt;=6),INDEX(ATLAS_CHAR,(CF242-1)*26+$A42-INDEX(WIN_Y,CF242)+1,CF$2-INDEX(WIN_X,CF242)+1),IF(CF242=0,IF(AND(MOD(CF$2,4)=0,MOD($A42,2)=0),"·",""),""))))</f>
        <v/>
      </c>
      <c r="CG42" s="1">
        <f>IF($A42=0,INDEX(CHROME_CHAR,1,CG$2+1),IF($A42=39,INDEX(CHROME_CHAR,2,CG$2+1),IF(AND(CG242&gt;=1,CG242&lt;=6),INDEX(ATLAS_CHAR,(CG242-1)*26+$A42-INDEX(WIN_Y,CG242)+1,CG$2-INDEX(WIN_X,CG242)+1),IF(CG242=0,IF(AND(MOD(CG$2,4)=0,MOD($A42,2)=0),"·",""),""))))</f>
        <v/>
      </c>
      <c r="CH42" s="1">
        <f>IF($A42=0,INDEX(CHROME_CHAR,1,CH$2+1),IF($A42=39,INDEX(CHROME_CHAR,2,CH$2+1),IF(AND(CH242&gt;=1,CH242&lt;=6),INDEX(ATLAS_CHAR,(CH242-1)*26+$A42-INDEX(WIN_Y,CH242)+1,CH$2-INDEX(WIN_X,CH242)+1),IF(CH242=0,IF(AND(MOD(CH$2,4)=0,MOD($A42,2)=0),"·",""),""))))</f>
        <v/>
      </c>
      <c r="CI42" s="1">
        <f>IF($A42=0,INDEX(CHROME_CHAR,1,CI$2+1),IF($A42=39,INDEX(CHROME_CHAR,2,CI$2+1),IF(AND(CI242&gt;=1,CI242&lt;=6),INDEX(ATLAS_CHAR,(CI242-1)*26+$A42-INDEX(WIN_Y,CI242)+1,CI$2-INDEX(WIN_X,CI242)+1),IF(CI242=0,IF(AND(MOD(CI$2,4)=0,MOD($A42,2)=0),"·",""),""))))</f>
        <v/>
      </c>
      <c r="CJ42" s="1">
        <f>IF($A42=0,INDEX(CHROME_CHAR,1,CJ$2+1),IF($A42=39,INDEX(CHROME_CHAR,2,CJ$2+1),IF(AND(CJ242&gt;=1,CJ242&lt;=6),INDEX(ATLAS_CHAR,(CJ242-1)*26+$A42-INDEX(WIN_Y,CJ242)+1,CJ$2-INDEX(WIN_X,CJ242)+1),IF(CJ242=0,IF(AND(MOD(CJ$2,4)=0,MOD($A42,2)=0),"·",""),""))))</f>
        <v/>
      </c>
      <c r="CK42" s="1">
        <f>IF($A42=0,INDEX(CHROME_CHAR,1,CK$2+1),IF($A42=39,INDEX(CHROME_CHAR,2,CK$2+1),IF(AND(CK242&gt;=1,CK242&lt;=6),INDEX(ATLAS_CHAR,(CK242-1)*26+$A42-INDEX(WIN_Y,CK242)+1,CK$2-INDEX(WIN_X,CK242)+1),IF(CK242=0,IF(AND(MOD(CK$2,4)=0,MOD($A42,2)=0),"·",""),""))))</f>
        <v/>
      </c>
      <c r="CL42" s="1">
        <f>IF($A42=0,INDEX(CHROME_CHAR,1,CL$2+1),IF($A42=39,INDEX(CHROME_CHAR,2,CL$2+1),IF(AND(CL242&gt;=1,CL242&lt;=6),INDEX(ATLAS_CHAR,(CL242-1)*26+$A42-INDEX(WIN_Y,CL242)+1,CL$2-INDEX(WIN_X,CL242)+1),IF(CL242=0,IF(AND(MOD(CL$2,4)=0,MOD($A42,2)=0),"·",""),""))))</f>
        <v/>
      </c>
      <c r="CM42" s="1">
        <f>IF($A42=0,INDEX(CHROME_CHAR,1,CM$2+1),IF($A42=39,INDEX(CHROME_CHAR,2,CM$2+1),IF(AND(CM242&gt;=1,CM242&lt;=6),INDEX(ATLAS_CHAR,(CM242-1)*26+$A42-INDEX(WIN_Y,CM242)+1,CM$2-INDEX(WIN_X,CM242)+1),IF(CM242=0,IF(AND(MOD(CM$2,4)=0,MOD($A42,2)=0),"·",""),""))))</f>
        <v/>
      </c>
      <c r="CN42" s="1">
        <f>IF($A42=0,INDEX(CHROME_CHAR,1,CN$2+1),IF($A42=39,INDEX(CHROME_CHAR,2,CN$2+1),IF(AND(CN242&gt;=1,CN242&lt;=6),INDEX(ATLAS_CHAR,(CN242-1)*26+$A42-INDEX(WIN_Y,CN242)+1,CN$2-INDEX(WIN_X,CN242)+1),IF(CN242=0,IF(AND(MOD(CN$2,4)=0,MOD($A42,2)=0),"·",""),""))))</f>
        <v/>
      </c>
      <c r="CO42" s="1">
        <f>IF($A42=0,INDEX(CHROME_CHAR,1,CO$2+1),IF($A42=39,INDEX(CHROME_CHAR,2,CO$2+1),IF(AND(CO242&gt;=1,CO242&lt;=6),INDEX(ATLAS_CHAR,(CO242-1)*26+$A42-INDEX(WIN_Y,CO242)+1,CO$2-INDEX(WIN_X,CO242)+1),IF(CO242=0,IF(AND(MOD(CO$2,4)=0,MOD($A42,2)=0),"·",""),""))))</f>
        <v/>
      </c>
      <c r="CP42" s="1">
        <f>IF($A42=0,INDEX(CHROME_CHAR,1,CP$2+1),IF($A42=39,INDEX(CHROME_CHAR,2,CP$2+1),IF(AND(CP242&gt;=1,CP242&lt;=6),INDEX(ATLAS_CHAR,(CP242-1)*26+$A42-INDEX(WIN_Y,CP242)+1,CP$2-INDEX(WIN_X,CP242)+1),IF(CP242=0,IF(AND(MOD(CP$2,4)=0,MOD($A42,2)=0),"·",""),""))))</f>
        <v/>
      </c>
      <c r="CQ42" s="1">
        <f>IF($A42=0,INDEX(CHROME_CHAR,1,CQ$2+1),IF($A42=39,INDEX(CHROME_CHAR,2,CQ$2+1),IF(AND(CQ242&gt;=1,CQ242&lt;=6),INDEX(ATLAS_CHAR,(CQ242-1)*26+$A42-INDEX(WIN_Y,CQ242)+1,CQ$2-INDEX(WIN_X,CQ242)+1),IF(CQ242=0,IF(AND(MOD(CQ$2,4)=0,MOD($A42,2)=0),"·",""),""))))</f>
        <v/>
      </c>
      <c r="CR42" s="1">
        <f>IF($A42=0,INDEX(CHROME_CHAR,1,CR$2+1),IF($A42=39,INDEX(CHROME_CHAR,2,CR$2+1),IF(AND(CR242&gt;=1,CR242&lt;=6),INDEX(ATLAS_CHAR,(CR242-1)*26+$A42-INDEX(WIN_Y,CR242)+1,CR$2-INDEX(WIN_X,CR242)+1),IF(CR242=0,IF(AND(MOD(CR$2,4)=0,MOD($A42,2)=0),"·",""),""))))</f>
        <v/>
      </c>
      <c r="CS42" s="1">
        <f>IF($A42=0,INDEX(CHROME_CHAR,1,CS$2+1),IF($A42=39,INDEX(CHROME_CHAR,2,CS$2+1),IF(AND(CS242&gt;=1,CS242&lt;=6),INDEX(ATLAS_CHAR,(CS242-1)*26+$A42-INDEX(WIN_Y,CS242)+1,CS$2-INDEX(WIN_X,CS242)+1),IF(CS242=0,IF(AND(MOD(CS$2,4)=0,MOD($A42,2)=0),"·",""),""))))</f>
        <v/>
      </c>
      <c r="CT42" s="1">
        <f>IF($A42=0,INDEX(CHROME_CHAR,1,CT$2+1),IF($A42=39,INDEX(CHROME_CHAR,2,CT$2+1),IF(AND(CT242&gt;=1,CT242&lt;=6),INDEX(ATLAS_CHAR,(CT242-1)*26+$A42-INDEX(WIN_Y,CT242)+1,CT$2-INDEX(WIN_X,CT242)+1),IF(CT242=0,IF(AND(MOD(CT$2,4)=0,MOD($A42,2)=0),"·",""),""))))</f>
        <v/>
      </c>
      <c r="CU42" s="1">
        <f>IF($A42=0,INDEX(CHROME_CHAR,1,CU$2+1),IF($A42=39,INDEX(CHROME_CHAR,2,CU$2+1),IF(AND(CU242&gt;=1,CU242&lt;=6),INDEX(ATLAS_CHAR,(CU242-1)*26+$A42-INDEX(WIN_Y,CU242)+1,CU$2-INDEX(WIN_X,CU242)+1),IF(CU242=0,IF(AND(MOD(CU$2,4)=0,MOD($A42,2)=0),"·",""),""))))</f>
        <v/>
      </c>
      <c r="CV42" s="1">
        <f>IF($A42=0,INDEX(CHROME_CHAR,1,CV$2+1),IF($A42=39,INDEX(CHROME_CHAR,2,CV$2+1),IF(AND(CV242&gt;=1,CV242&lt;=6),INDEX(ATLAS_CHAR,(CV242-1)*26+$A42-INDEX(WIN_Y,CV242)+1,CV$2-INDEX(WIN_X,CV242)+1),IF(CV242=0,IF(AND(MOD(CV$2,4)=0,MOD($A42,2)=0),"·",""),""))))</f>
        <v/>
      </c>
      <c r="CW42" s="1">
        <f>IF($A42=0,INDEX(CHROME_CHAR,1,CW$2+1),IF($A42=39,INDEX(CHROME_CHAR,2,CW$2+1),IF(AND(CW242&gt;=1,CW242&lt;=6),INDEX(ATLAS_CHAR,(CW242-1)*26+$A42-INDEX(WIN_Y,CW242)+1,CW$2-INDEX(WIN_X,CW242)+1),IF(CW242=0,IF(AND(MOD(CW$2,4)=0,MOD($A42,2)=0),"·",""),""))))</f>
        <v/>
      </c>
      <c r="CX42" s="1">
        <f>IF($A42=0,INDEX(CHROME_CHAR,1,CX$2+1),IF($A42=39,INDEX(CHROME_CHAR,2,CX$2+1),IF(AND(CX242&gt;=1,CX242&lt;=6),INDEX(ATLAS_CHAR,(CX242-1)*26+$A42-INDEX(WIN_Y,CX242)+1,CX$2-INDEX(WIN_X,CX242)+1),IF(CX242=0,IF(AND(MOD(CX$2,4)=0,MOD($A42,2)=0),"·",""),""))))</f>
        <v/>
      </c>
      <c r="CY42" s="1">
        <f>IF($A42=0,INDEX(CHROME_CHAR,1,CY$2+1),IF($A42=39,INDEX(CHROME_CHAR,2,CY$2+1),IF(AND(CY242&gt;=1,CY242&lt;=6),INDEX(ATLAS_CHAR,(CY242-1)*26+$A42-INDEX(WIN_Y,CY242)+1,CY$2-INDEX(WIN_X,CY242)+1),IF(CY242=0,IF(AND(MOD(CY$2,4)=0,MOD($A42,2)=0),"·",""),""))))</f>
        <v/>
      </c>
      <c r="CZ42" s="1">
        <f>IF($A42=0,INDEX(CHROME_CHAR,1,CZ$2+1),IF($A42=39,INDEX(CHROME_CHAR,2,CZ$2+1),IF(AND(CZ242&gt;=1,CZ242&lt;=6),INDEX(ATLAS_CHAR,(CZ242-1)*26+$A42-INDEX(WIN_Y,CZ242)+1,CZ$2-INDEX(WIN_X,CZ242)+1),IF(CZ242=0,IF(AND(MOD(CZ$2,4)=0,MOD($A42,2)=0),"·",""),""))))</f>
        <v/>
      </c>
      <c r="DA42" s="1">
        <f>IF($A42=0,INDEX(CHROME_CHAR,1,DA$2+1),IF($A42=39,INDEX(CHROME_CHAR,2,DA$2+1),IF(AND(DA242&gt;=1,DA242&lt;=6),INDEX(ATLAS_CHAR,(DA242-1)*26+$A42-INDEX(WIN_Y,DA242)+1,DA$2-INDEX(WIN_X,DA242)+1),IF(DA242=0,IF(AND(MOD(DA$2,4)=0,MOD($A42,2)=0),"·",""),""))))</f>
        <v/>
      </c>
      <c r="DB42" s="1">
        <f>IF($A42=0,INDEX(CHROME_CHAR,1,DB$2+1),IF($A42=39,INDEX(CHROME_CHAR,2,DB$2+1),IF(AND(DB242&gt;=1,DB242&lt;=6),INDEX(ATLAS_CHAR,(DB242-1)*26+$A42-INDEX(WIN_Y,DB242)+1,DB$2-INDEX(WIN_X,DB242)+1),IF(DB242=0,IF(AND(MOD(DB$2,4)=0,MOD($A42,2)=0),"·",""),""))))</f>
        <v/>
      </c>
      <c r="DC42" s="1">
        <f>IF($A42=0,INDEX(CHROME_CHAR,1,DC$2+1),IF($A42=39,INDEX(CHROME_CHAR,2,DC$2+1),IF(AND(DC242&gt;=1,DC242&lt;=6),INDEX(ATLAS_CHAR,(DC242-1)*26+$A42-INDEX(WIN_Y,DC242)+1,DC$2-INDEX(WIN_X,DC242)+1),IF(DC242=0,IF(AND(MOD(DC$2,4)=0,MOD($A42,2)=0),"·",""),""))))</f>
        <v/>
      </c>
      <c r="DD42" s="1">
        <f>IF($A42=0,INDEX(CHROME_CHAR,1,DD$2+1),IF($A42=39,INDEX(CHROME_CHAR,2,DD$2+1),IF(AND(DD242&gt;=1,DD242&lt;=6),INDEX(ATLAS_CHAR,(DD242-1)*26+$A42-INDEX(WIN_Y,DD242)+1,DD$2-INDEX(WIN_X,DD242)+1),IF(DD242=0,IF(AND(MOD(DD$2,4)=0,MOD($A42,2)=0),"·",""),""))))</f>
        <v/>
      </c>
      <c r="DE42" s="1">
        <f>IF($A42=0,INDEX(CHROME_CHAR,1,DE$2+1),IF($A42=39,INDEX(CHROME_CHAR,2,DE$2+1),IF(AND(DE242&gt;=1,DE242&lt;=6),INDEX(ATLAS_CHAR,(DE242-1)*26+$A42-INDEX(WIN_Y,DE242)+1,DE$2-INDEX(WIN_X,DE242)+1),IF(DE242=0,IF(AND(MOD(DE$2,4)=0,MOD($A42,2)=0),"·",""),""))))</f>
        <v/>
      </c>
      <c r="DF42" s="1">
        <f>IF($A42=0,INDEX(CHROME_CHAR,1,DF$2+1),IF($A42=39,INDEX(CHROME_CHAR,2,DF$2+1),IF(AND(DF242&gt;=1,DF242&lt;=6),INDEX(ATLAS_CHAR,(DF242-1)*26+$A42-INDEX(WIN_Y,DF242)+1,DF$2-INDEX(WIN_X,DF242)+1),IF(DF242=0,IF(AND(MOD(DF$2,4)=0,MOD($A42,2)=0),"·",""),""))))</f>
        <v/>
      </c>
      <c r="DG42" s="1">
        <f>IF($A42=0,INDEX(CHROME_CHAR,1,DG$2+1),IF($A42=39,INDEX(CHROME_CHAR,2,DG$2+1),IF(AND(DG242&gt;=1,DG242&lt;=6),INDEX(ATLAS_CHAR,(DG242-1)*26+$A42-INDEX(WIN_Y,DG242)+1,DG$2-INDEX(WIN_X,DG242)+1),IF(DG242=0,IF(AND(MOD(DG$2,4)=0,MOD($A42,2)=0),"·",""),""))))</f>
        <v/>
      </c>
      <c r="DH42" s="1">
        <f>IF($A42=0,INDEX(CHROME_CHAR,1,DH$2+1),IF($A42=39,INDEX(CHROME_CHAR,2,DH$2+1),IF(AND(DH242&gt;=1,DH242&lt;=6),INDEX(ATLAS_CHAR,(DH242-1)*26+$A42-INDEX(WIN_Y,DH242)+1,DH$2-INDEX(WIN_X,DH242)+1),IF(DH242=0,IF(AND(MOD(DH$2,4)=0,MOD($A42,2)=0),"·",""),""))))</f>
        <v/>
      </c>
      <c r="DI42" s="1">
        <f>IF($A42=0,INDEX(CHROME_CHAR,1,DI$2+1),IF($A42=39,INDEX(CHROME_CHAR,2,DI$2+1),IF(AND(DI242&gt;=1,DI242&lt;=6),INDEX(ATLAS_CHAR,(DI242-1)*26+$A42-INDEX(WIN_Y,DI242)+1,DI$2-INDEX(WIN_X,DI242)+1),IF(DI242=0,IF(AND(MOD(DI$2,4)=0,MOD($A42,2)=0),"·",""),""))))</f>
        <v/>
      </c>
      <c r="DJ42" s="1">
        <f>IF($A42=0,INDEX(CHROME_CHAR,1,DJ$2+1),IF($A42=39,INDEX(CHROME_CHAR,2,DJ$2+1),IF(AND(DJ242&gt;=1,DJ242&lt;=6),INDEX(ATLAS_CHAR,(DJ242-1)*26+$A42-INDEX(WIN_Y,DJ242)+1,DJ$2-INDEX(WIN_X,DJ242)+1),IF(DJ242=0,IF(AND(MOD(DJ$2,4)=0,MOD($A42,2)=0),"·",""),""))))</f>
        <v/>
      </c>
      <c r="DK42" s="1">
        <f>IF($A42=0,INDEX(CHROME_CHAR,1,DK$2+1),IF($A42=39,INDEX(CHROME_CHAR,2,DK$2+1),IF(AND(DK242&gt;=1,DK242&lt;=6),INDEX(ATLAS_CHAR,(DK242-1)*26+$A42-INDEX(WIN_Y,DK242)+1,DK$2-INDEX(WIN_X,DK242)+1),IF(DK242=0,IF(AND(MOD(DK$2,4)=0,MOD($A42,2)=0),"·",""),""))))</f>
        <v/>
      </c>
      <c r="DL42" s="1">
        <f>IF($A42=0,INDEX(CHROME_CHAR,1,DL$2+1),IF($A42=39,INDEX(CHROME_CHAR,2,DL$2+1),IF(AND(DL242&gt;=1,DL242&lt;=6),INDEX(ATLAS_CHAR,(DL242-1)*26+$A42-INDEX(WIN_Y,DL242)+1,DL$2-INDEX(WIN_X,DL242)+1),IF(DL242=0,IF(AND(MOD(DL$2,4)=0,MOD($A42,2)=0),"·",""),""))))</f>
        <v/>
      </c>
      <c r="DM42" s="1">
        <f>IF($A42=0,INDEX(CHROME_CHAR,1,DM$2+1),IF($A42=39,INDEX(CHROME_CHAR,2,DM$2+1),IF(AND(DM242&gt;=1,DM242&lt;=6),INDEX(ATLAS_CHAR,(DM242-1)*26+$A42-INDEX(WIN_Y,DM242)+1,DM$2-INDEX(WIN_X,DM242)+1),IF(DM242=0,IF(AND(MOD(DM$2,4)=0,MOD($A42,2)=0),"·",""),""))))</f>
        <v/>
      </c>
      <c r="DN42" s="1">
        <f>IF($A42=0,INDEX(CHROME_CHAR,1,DN$2+1),IF($A42=39,INDEX(CHROME_CHAR,2,DN$2+1),IF(AND(DN242&gt;=1,DN242&lt;=6),INDEX(ATLAS_CHAR,(DN242-1)*26+$A42-INDEX(WIN_Y,DN242)+1,DN$2-INDEX(WIN_X,DN242)+1),IF(DN242=0,IF(AND(MOD(DN$2,4)=0,MOD($A42,2)=0),"·",""),""))))</f>
        <v/>
      </c>
      <c r="DO42" s="1">
        <f>IF($A42=0,INDEX(CHROME_CHAR,1,DO$2+1),IF($A42=39,INDEX(CHROME_CHAR,2,DO$2+1),IF(AND(DO242&gt;=1,DO242&lt;=6),INDEX(ATLAS_CHAR,(DO242-1)*26+$A42-INDEX(WIN_Y,DO242)+1,DO$2-INDEX(WIN_X,DO242)+1),IF(DO242=0,IF(AND(MOD(DO$2,4)=0,MOD($A42,2)=0),"·",""),""))))</f>
        <v/>
      </c>
    </row>
    <row r="43"/>
    <row r="44"/>
    <row r="45">
      <c r="B45" s="2" t="inlineStr">
        <is>
          <t>▌ KEYBOARD</t>
        </is>
      </c>
    </row>
    <row r="46">
      <c r="B46" s="3" t="inlineStr">
        <is>
          <t>Type a command and press Enter — or pick one from the dropdown. Press F9 to advance the clock. Try:  help</t>
        </is>
      </c>
    </row>
    <row r="47">
      <c r="B47" s="3" t="inlineStr">
        <is>
          <t>#</t>
        </is>
      </c>
      <c r="C47" s="3" t="inlineStr">
        <is>
          <t>PROMPT</t>
        </is>
      </c>
      <c r="D47" s="3" t="inlineStr">
        <is>
          <t>COMMAND</t>
        </is>
      </c>
    </row>
    <row r="48" ht="16" customHeight="1">
      <c r="B48" s="3" t="n">
        <v>1</v>
      </c>
      <c r="C48" s="3" t="inlineStr">
        <is>
          <t>C:\&gt;</t>
        </is>
      </c>
      <c r="D48" s="4" t="inlineStr">
        <is>
          <t>help</t>
        </is>
      </c>
      <c r="E48" s="5" t="n"/>
      <c r="F48" s="5" t="n"/>
      <c r="G48" s="5" t="n"/>
      <c r="H48" s="5" t="n"/>
      <c r="I48" s="5" t="n"/>
      <c r="J48" s="5" t="n"/>
      <c r="K48" s="5" t="n"/>
      <c r="L48" s="5" t="n"/>
      <c r="M48" s="5" t="n"/>
      <c r="N48" s="5" t="n"/>
      <c r="O48" s="5" t="n"/>
      <c r="P48" s="5" t="n"/>
      <c r="Q48" s="5" t="n"/>
      <c r="R48" s="5" t="n"/>
      <c r="S48" s="5" t="n"/>
      <c r="T48" s="5" t="n"/>
      <c r="U48" s="5" t="n"/>
      <c r="V48" s="5" t="n"/>
      <c r="W48" s="5" t="n"/>
      <c r="X48" s="5" t="n"/>
      <c r="Y48" s="5" t="n"/>
      <c r="Z48" s="5" t="n"/>
      <c r="AA48" s="5" t="n"/>
      <c r="AB48" s="5" t="n"/>
      <c r="AC48" s="5" t="n"/>
      <c r="AD48" s="5" t="n"/>
      <c r="AE48" s="5" t="n"/>
      <c r="AF48" s="5" t="n"/>
      <c r="AG48" s="5" t="n"/>
      <c r="AH48" s="5" t="n"/>
      <c r="AI48" s="5" t="n"/>
      <c r="AJ48" s="5" t="n"/>
      <c r="AK48" s="5" t="n"/>
      <c r="AL48" s="5" t="n"/>
      <c r="AM48" s="5" t="n"/>
      <c r="AN48" s="5" t="n"/>
      <c r="AO48" s="5" t="n"/>
      <c r="AP48" s="5" t="n"/>
      <c r="AQ48" s="5" t="n"/>
    </row>
    <row r="49" ht="16" customHeight="1">
      <c r="B49" s="3" t="n">
        <v>2</v>
      </c>
      <c r="C49" s="3" t="inlineStr">
        <is>
          <t>C:\&gt;</t>
        </is>
      </c>
      <c r="D49" s="4" t="n"/>
      <c r="E49" s="5" t="n"/>
      <c r="F49" s="5" t="n"/>
      <c r="G49" s="5" t="n"/>
      <c r="H49" s="5" t="n"/>
      <c r="I49" s="5" t="n"/>
      <c r="J49" s="5" t="n"/>
      <c r="K49" s="5" t="n"/>
      <c r="L49" s="5" t="n"/>
      <c r="M49" s="5" t="n"/>
      <c r="N49" s="5" t="n"/>
      <c r="O49" s="5" t="n"/>
      <c r="P49" s="5" t="n"/>
      <c r="Q49" s="5" t="n"/>
      <c r="R49" s="5" t="n"/>
      <c r="S49" s="5" t="n"/>
      <c r="T49" s="5" t="n"/>
      <c r="U49" s="5" t="n"/>
      <c r="V49" s="5" t="n"/>
      <c r="W49" s="5" t="n"/>
      <c r="X49" s="5" t="n"/>
      <c r="Y49" s="5" t="n"/>
      <c r="Z49" s="5" t="n"/>
      <c r="AA49" s="5" t="n"/>
      <c r="AB49" s="5" t="n"/>
      <c r="AC49" s="5" t="n"/>
      <c r="AD49" s="5" t="n"/>
      <c r="AE49" s="5" t="n"/>
      <c r="AF49" s="5" t="n"/>
      <c r="AG49" s="5" t="n"/>
      <c r="AH49" s="5" t="n"/>
      <c r="AI49" s="5" t="n"/>
      <c r="AJ49" s="5" t="n"/>
      <c r="AK49" s="5" t="n"/>
      <c r="AL49" s="5" t="n"/>
      <c r="AM49" s="5" t="n"/>
      <c r="AN49" s="5" t="n"/>
      <c r="AO49" s="5" t="n"/>
      <c r="AP49" s="5" t="n"/>
      <c r="AQ49" s="5" t="n"/>
    </row>
    <row r="50" ht="16" customHeight="1">
      <c r="B50" s="3" t="n">
        <v>3</v>
      </c>
      <c r="C50" s="3" t="inlineStr">
        <is>
          <t>C:\&gt;</t>
        </is>
      </c>
      <c r="D50" s="4" t="n"/>
      <c r="E50" s="5" t="n"/>
      <c r="F50" s="5" t="n"/>
      <c r="G50" s="5" t="n"/>
      <c r="H50" s="5" t="n"/>
      <c r="I50" s="5" t="n"/>
      <c r="J50" s="5" t="n"/>
      <c r="K50" s="5" t="n"/>
      <c r="L50" s="5" t="n"/>
      <c r="M50" s="5" t="n"/>
      <c r="N50" s="5" t="n"/>
      <c r="O50" s="5" t="n"/>
      <c r="P50" s="5" t="n"/>
      <c r="Q50" s="5" t="n"/>
      <c r="R50" s="5" t="n"/>
      <c r="S50" s="5" t="n"/>
      <c r="T50" s="5" t="n"/>
      <c r="U50" s="5" t="n"/>
      <c r="V50" s="5" t="n"/>
      <c r="W50" s="5" t="n"/>
      <c r="X50" s="5" t="n"/>
      <c r="Y50" s="5" t="n"/>
      <c r="Z50" s="5" t="n"/>
      <c r="AA50" s="5" t="n"/>
      <c r="AB50" s="5" t="n"/>
      <c r="AC50" s="5" t="n"/>
      <c r="AD50" s="5" t="n"/>
      <c r="AE50" s="5" t="n"/>
      <c r="AF50" s="5" t="n"/>
      <c r="AG50" s="5" t="n"/>
      <c r="AH50" s="5" t="n"/>
      <c r="AI50" s="5" t="n"/>
      <c r="AJ50" s="5" t="n"/>
      <c r="AK50" s="5" t="n"/>
      <c r="AL50" s="5" t="n"/>
      <c r="AM50" s="5" t="n"/>
      <c r="AN50" s="5" t="n"/>
      <c r="AO50" s="5" t="n"/>
      <c r="AP50" s="5" t="n"/>
      <c r="AQ50" s="5" t="n"/>
    </row>
    <row r="51" ht="16" customHeight="1">
      <c r="B51" s="3" t="n">
        <v>4</v>
      </c>
      <c r="C51" s="3" t="inlineStr">
        <is>
          <t>C:\&gt;</t>
        </is>
      </c>
      <c r="D51" s="4" t="n"/>
      <c r="E51" s="5" t="n"/>
      <c r="F51" s="5" t="n"/>
      <c r="G51" s="5" t="n"/>
      <c r="H51" s="5" t="n"/>
      <c r="I51" s="5" t="n"/>
      <c r="J51" s="5" t="n"/>
      <c r="K51" s="5" t="n"/>
      <c r="L51" s="5" t="n"/>
      <c r="M51" s="5" t="n"/>
      <c r="N51" s="5" t="n"/>
      <c r="O51" s="5" t="n"/>
      <c r="P51" s="5" t="n"/>
      <c r="Q51" s="5" t="n"/>
      <c r="R51" s="5" t="n"/>
      <c r="S51" s="5" t="n"/>
      <c r="T51" s="5" t="n"/>
      <c r="U51" s="5" t="n"/>
      <c r="V51" s="5" t="n"/>
      <c r="W51" s="5" t="n"/>
      <c r="X51" s="5" t="n"/>
      <c r="Y51" s="5" t="n"/>
      <c r="Z51" s="5" t="n"/>
      <c r="AA51" s="5" t="n"/>
      <c r="AB51" s="5" t="n"/>
      <c r="AC51" s="5" t="n"/>
      <c r="AD51" s="5" t="n"/>
      <c r="AE51" s="5" t="n"/>
      <c r="AF51" s="5" t="n"/>
      <c r="AG51" s="5" t="n"/>
      <c r="AH51" s="5" t="n"/>
      <c r="AI51" s="5" t="n"/>
      <c r="AJ51" s="5" t="n"/>
      <c r="AK51" s="5" t="n"/>
      <c r="AL51" s="5" t="n"/>
      <c r="AM51" s="5" t="n"/>
      <c r="AN51" s="5" t="n"/>
      <c r="AO51" s="5" t="n"/>
      <c r="AP51" s="5" t="n"/>
      <c r="AQ51" s="5" t="n"/>
    </row>
    <row r="52" ht="16" customHeight="1">
      <c r="B52" s="3" t="n">
        <v>5</v>
      </c>
      <c r="C52" s="3" t="inlineStr">
        <is>
          <t>C:\&gt;</t>
        </is>
      </c>
      <c r="D52" s="4" t="n"/>
      <c r="E52" s="5" t="n"/>
      <c r="F52" s="5" t="n"/>
      <c r="G52" s="5" t="n"/>
      <c r="H52" s="5" t="n"/>
      <c r="I52" s="5" t="n"/>
      <c r="J52" s="5" t="n"/>
      <c r="K52" s="5" t="n"/>
      <c r="L52" s="5" t="n"/>
      <c r="M52" s="5" t="n"/>
      <c r="N52" s="5" t="n"/>
      <c r="O52" s="5" t="n"/>
      <c r="P52" s="5" t="n"/>
      <c r="Q52" s="5" t="n"/>
      <c r="R52" s="5" t="n"/>
      <c r="S52" s="5" t="n"/>
      <c r="T52" s="5" t="n"/>
      <c r="U52" s="5" t="n"/>
      <c r="V52" s="5" t="n"/>
      <c r="W52" s="5" t="n"/>
      <c r="X52" s="5" t="n"/>
      <c r="Y52" s="5" t="n"/>
      <c r="Z52" s="5" t="n"/>
      <c r="AA52" s="5" t="n"/>
      <c r="AB52" s="5" t="n"/>
      <c r="AC52" s="5" t="n"/>
      <c r="AD52" s="5" t="n"/>
      <c r="AE52" s="5" t="n"/>
      <c r="AF52" s="5" t="n"/>
      <c r="AG52" s="5" t="n"/>
      <c r="AH52" s="5" t="n"/>
      <c r="AI52" s="5" t="n"/>
      <c r="AJ52" s="5" t="n"/>
      <c r="AK52" s="5" t="n"/>
      <c r="AL52" s="5" t="n"/>
      <c r="AM52" s="5" t="n"/>
      <c r="AN52" s="5" t="n"/>
      <c r="AO52" s="5" t="n"/>
      <c r="AP52" s="5" t="n"/>
      <c r="AQ52" s="5" t="n"/>
    </row>
    <row r="53" ht="16" customHeight="1">
      <c r="B53" s="3" t="n">
        <v>6</v>
      </c>
      <c r="C53" s="3" t="inlineStr">
        <is>
          <t>C:\&gt;</t>
        </is>
      </c>
      <c r="D53" s="4" t="n"/>
      <c r="E53" s="5" t="n"/>
      <c r="F53" s="5" t="n"/>
      <c r="G53" s="5" t="n"/>
      <c r="H53" s="5" t="n"/>
      <c r="I53" s="5" t="n"/>
      <c r="J53" s="5" t="n"/>
      <c r="K53" s="5" t="n"/>
      <c r="L53" s="5" t="n"/>
      <c r="M53" s="5" t="n"/>
      <c r="N53" s="5" t="n"/>
      <c r="O53" s="5" t="n"/>
      <c r="P53" s="5" t="n"/>
      <c r="Q53" s="5" t="n"/>
      <c r="R53" s="5" t="n"/>
      <c r="S53" s="5" t="n"/>
      <c r="T53" s="5" t="n"/>
      <c r="U53" s="5" t="n"/>
      <c r="V53" s="5" t="n"/>
      <c r="W53" s="5" t="n"/>
      <c r="X53" s="5" t="n"/>
      <c r="Y53" s="5" t="n"/>
      <c r="Z53" s="5" t="n"/>
      <c r="AA53" s="5" t="n"/>
      <c r="AB53" s="5" t="n"/>
      <c r="AC53" s="5" t="n"/>
      <c r="AD53" s="5" t="n"/>
      <c r="AE53" s="5" t="n"/>
      <c r="AF53" s="5" t="n"/>
      <c r="AG53" s="5" t="n"/>
      <c r="AH53" s="5" t="n"/>
      <c r="AI53" s="5" t="n"/>
      <c r="AJ53" s="5" t="n"/>
      <c r="AK53" s="5" t="n"/>
      <c r="AL53" s="5" t="n"/>
      <c r="AM53" s="5" t="n"/>
      <c r="AN53" s="5" t="n"/>
      <c r="AO53" s="5" t="n"/>
      <c r="AP53" s="5" t="n"/>
      <c r="AQ53" s="5" t="n"/>
    </row>
    <row r="54" ht="16" customHeight="1">
      <c r="B54" s="3" t="n">
        <v>7</v>
      </c>
      <c r="C54" s="3" t="inlineStr">
        <is>
          <t>C:\&gt;</t>
        </is>
      </c>
      <c r="D54" s="4" t="n"/>
      <c r="E54" s="5" t="n"/>
      <c r="F54" s="5" t="n"/>
      <c r="G54" s="5" t="n"/>
      <c r="H54" s="5" t="n"/>
      <c r="I54" s="5" t="n"/>
      <c r="J54" s="5" t="n"/>
      <c r="K54" s="5" t="n"/>
      <c r="L54" s="5" t="n"/>
      <c r="M54" s="5" t="n"/>
      <c r="N54" s="5" t="n"/>
      <c r="O54" s="5" t="n"/>
      <c r="P54" s="5" t="n"/>
      <c r="Q54" s="5" t="n"/>
      <c r="R54" s="5" t="n"/>
      <c r="S54" s="5" t="n"/>
      <c r="T54" s="5" t="n"/>
      <c r="U54" s="5" t="n"/>
      <c r="V54" s="5" t="n"/>
      <c r="W54" s="5" t="n"/>
      <c r="X54" s="5" t="n"/>
      <c r="Y54" s="5" t="n"/>
      <c r="Z54" s="5" t="n"/>
      <c r="AA54" s="5" t="n"/>
      <c r="AB54" s="5" t="n"/>
      <c r="AC54" s="5" t="n"/>
      <c r="AD54" s="5" t="n"/>
      <c r="AE54" s="5" t="n"/>
      <c r="AF54" s="5" t="n"/>
      <c r="AG54" s="5" t="n"/>
      <c r="AH54" s="5" t="n"/>
      <c r="AI54" s="5" t="n"/>
      <c r="AJ54" s="5" t="n"/>
      <c r="AK54" s="5" t="n"/>
      <c r="AL54" s="5" t="n"/>
      <c r="AM54" s="5" t="n"/>
      <c r="AN54" s="5" t="n"/>
      <c r="AO54" s="5" t="n"/>
      <c r="AP54" s="5" t="n"/>
      <c r="AQ54" s="5" t="n"/>
    </row>
    <row r="55" ht="16" customHeight="1">
      <c r="B55" s="3" t="n">
        <v>8</v>
      </c>
      <c r="C55" s="3" t="inlineStr">
        <is>
          <t>C:\&gt;</t>
        </is>
      </c>
      <c r="D55" s="4" t="n"/>
      <c r="E55" s="5" t="n"/>
      <c r="F55" s="5" t="n"/>
      <c r="G55" s="5" t="n"/>
      <c r="H55" s="5" t="n"/>
      <c r="I55" s="5" t="n"/>
      <c r="J55" s="5" t="n"/>
      <c r="K55" s="5" t="n"/>
      <c r="L55" s="5" t="n"/>
      <c r="M55" s="5" t="n"/>
      <c r="N55" s="5" t="n"/>
      <c r="O55" s="5" t="n"/>
      <c r="P55" s="5" t="n"/>
      <c r="Q55" s="5" t="n"/>
      <c r="R55" s="5" t="n"/>
      <c r="S55" s="5" t="n"/>
      <c r="T55" s="5" t="n"/>
      <c r="U55" s="5" t="n"/>
      <c r="V55" s="5" t="n"/>
      <c r="W55" s="5" t="n"/>
      <c r="X55" s="5" t="n"/>
      <c r="Y55" s="5" t="n"/>
      <c r="Z55" s="5" t="n"/>
      <c r="AA55" s="5" t="n"/>
      <c r="AB55" s="5" t="n"/>
      <c r="AC55" s="5" t="n"/>
      <c r="AD55" s="5" t="n"/>
      <c r="AE55" s="5" t="n"/>
      <c r="AF55" s="5" t="n"/>
      <c r="AG55" s="5" t="n"/>
      <c r="AH55" s="5" t="n"/>
      <c r="AI55" s="5" t="n"/>
      <c r="AJ55" s="5" t="n"/>
      <c r="AK55" s="5" t="n"/>
      <c r="AL55" s="5" t="n"/>
      <c r="AM55" s="5" t="n"/>
      <c r="AN55" s="5" t="n"/>
      <c r="AO55" s="5" t="n"/>
      <c r="AP55" s="5" t="n"/>
      <c r="AQ55" s="5" t="n"/>
    </row>
    <row r="56" ht="16" customHeight="1">
      <c r="B56" s="3" t="n">
        <v>9</v>
      </c>
      <c r="C56" s="3" t="inlineStr">
        <is>
          <t>C:\&gt;</t>
        </is>
      </c>
      <c r="D56" s="4" t="n"/>
      <c r="E56" s="5" t="n"/>
      <c r="F56" s="5" t="n"/>
      <c r="G56" s="5" t="n"/>
      <c r="H56" s="5" t="n"/>
      <c r="I56" s="5" t="n"/>
      <c r="J56" s="5" t="n"/>
      <c r="K56" s="5" t="n"/>
      <c r="L56" s="5" t="n"/>
      <c r="M56" s="5" t="n"/>
      <c r="N56" s="5" t="n"/>
      <c r="O56" s="5" t="n"/>
      <c r="P56" s="5" t="n"/>
      <c r="Q56" s="5" t="n"/>
      <c r="R56" s="5" t="n"/>
      <c r="S56" s="5" t="n"/>
      <c r="T56" s="5" t="n"/>
      <c r="U56" s="5" t="n"/>
      <c r="V56" s="5" t="n"/>
      <c r="W56" s="5" t="n"/>
      <c r="X56" s="5" t="n"/>
      <c r="Y56" s="5" t="n"/>
      <c r="Z56" s="5" t="n"/>
      <c r="AA56" s="5" t="n"/>
      <c r="AB56" s="5" t="n"/>
      <c r="AC56" s="5" t="n"/>
      <c r="AD56" s="5" t="n"/>
      <c r="AE56" s="5" t="n"/>
      <c r="AF56" s="5" t="n"/>
      <c r="AG56" s="5" t="n"/>
      <c r="AH56" s="5" t="n"/>
      <c r="AI56" s="5" t="n"/>
      <c r="AJ56" s="5" t="n"/>
      <c r="AK56" s="5" t="n"/>
      <c r="AL56" s="5" t="n"/>
      <c r="AM56" s="5" t="n"/>
      <c r="AN56" s="5" t="n"/>
      <c r="AO56" s="5" t="n"/>
      <c r="AP56" s="5" t="n"/>
      <c r="AQ56" s="5" t="n"/>
    </row>
    <row r="57" ht="16" customHeight="1">
      <c r="B57" s="3" t="n">
        <v>10</v>
      </c>
      <c r="C57" s="3" t="inlineStr">
        <is>
          <t>C:\&gt;</t>
        </is>
      </c>
      <c r="D57" s="4" t="n"/>
      <c r="E57" s="5" t="n"/>
      <c r="F57" s="5" t="n"/>
      <c r="G57" s="5" t="n"/>
      <c r="H57" s="5" t="n"/>
      <c r="I57" s="5" t="n"/>
      <c r="J57" s="5" t="n"/>
      <c r="K57" s="5" t="n"/>
      <c r="L57" s="5" t="n"/>
      <c r="M57" s="5" t="n"/>
      <c r="N57" s="5" t="n"/>
      <c r="O57" s="5" t="n"/>
      <c r="P57" s="5" t="n"/>
      <c r="Q57" s="5" t="n"/>
      <c r="R57" s="5" t="n"/>
      <c r="S57" s="5" t="n"/>
      <c r="T57" s="5" t="n"/>
      <c r="U57" s="5" t="n"/>
      <c r="V57" s="5" t="n"/>
      <c r="W57" s="5" t="n"/>
      <c r="X57" s="5" t="n"/>
      <c r="Y57" s="5" t="n"/>
      <c r="Z57" s="5" t="n"/>
      <c r="AA57" s="5" t="n"/>
      <c r="AB57" s="5" t="n"/>
      <c r="AC57" s="5" t="n"/>
      <c r="AD57" s="5" t="n"/>
      <c r="AE57" s="5" t="n"/>
      <c r="AF57" s="5" t="n"/>
      <c r="AG57" s="5" t="n"/>
      <c r="AH57" s="5" t="n"/>
      <c r="AI57" s="5" t="n"/>
      <c r="AJ57" s="5" t="n"/>
      <c r="AK57" s="5" t="n"/>
      <c r="AL57" s="5" t="n"/>
      <c r="AM57" s="5" t="n"/>
      <c r="AN57" s="5" t="n"/>
      <c r="AO57" s="5" t="n"/>
      <c r="AP57" s="5" t="n"/>
      <c r="AQ57" s="5" t="n"/>
    </row>
    <row r="58" ht="16" customHeight="1">
      <c r="B58" s="3" t="n">
        <v>11</v>
      </c>
      <c r="C58" s="3" t="inlineStr">
        <is>
          <t>C:\&gt;</t>
        </is>
      </c>
      <c r="D58" s="4" t="n"/>
      <c r="E58" s="5" t="n"/>
      <c r="F58" s="5" t="n"/>
      <c r="G58" s="5" t="n"/>
      <c r="H58" s="5" t="n"/>
      <c r="I58" s="5" t="n"/>
      <c r="J58" s="5" t="n"/>
      <c r="K58" s="5" t="n"/>
      <c r="L58" s="5" t="n"/>
      <c r="M58" s="5" t="n"/>
      <c r="N58" s="5" t="n"/>
      <c r="O58" s="5" t="n"/>
      <c r="P58" s="5" t="n"/>
      <c r="Q58" s="5" t="n"/>
      <c r="R58" s="5" t="n"/>
      <c r="S58" s="5" t="n"/>
      <c r="T58" s="5" t="n"/>
      <c r="U58" s="5" t="n"/>
      <c r="V58" s="5" t="n"/>
      <c r="W58" s="5" t="n"/>
      <c r="X58" s="5" t="n"/>
      <c r="Y58" s="5" t="n"/>
      <c r="Z58" s="5" t="n"/>
      <c r="AA58" s="5" t="n"/>
      <c r="AB58" s="5" t="n"/>
      <c r="AC58" s="5" t="n"/>
      <c r="AD58" s="5" t="n"/>
      <c r="AE58" s="5" t="n"/>
      <c r="AF58" s="5" t="n"/>
      <c r="AG58" s="5" t="n"/>
      <c r="AH58" s="5" t="n"/>
      <c r="AI58" s="5" t="n"/>
      <c r="AJ58" s="5" t="n"/>
      <c r="AK58" s="5" t="n"/>
      <c r="AL58" s="5" t="n"/>
      <c r="AM58" s="5" t="n"/>
      <c r="AN58" s="5" t="n"/>
      <c r="AO58" s="5" t="n"/>
      <c r="AP58" s="5" t="n"/>
      <c r="AQ58" s="5" t="n"/>
    </row>
    <row r="59" ht="16" customHeight="1">
      <c r="B59" s="3" t="n">
        <v>12</v>
      </c>
      <c r="C59" s="3" t="inlineStr">
        <is>
          <t>C:\&gt;</t>
        </is>
      </c>
      <c r="D59" s="4" t="n"/>
      <c r="E59" s="5" t="n"/>
      <c r="F59" s="5" t="n"/>
      <c r="G59" s="5" t="n"/>
      <c r="H59" s="5" t="n"/>
      <c r="I59" s="5" t="n"/>
      <c r="J59" s="5" t="n"/>
      <c r="K59" s="5" t="n"/>
      <c r="L59" s="5" t="n"/>
      <c r="M59" s="5" t="n"/>
      <c r="N59" s="5" t="n"/>
      <c r="O59" s="5" t="n"/>
      <c r="P59" s="5" t="n"/>
      <c r="Q59" s="5" t="n"/>
      <c r="R59" s="5" t="n"/>
      <c r="S59" s="5" t="n"/>
      <c r="T59" s="5" t="n"/>
      <c r="U59" s="5" t="n"/>
      <c r="V59" s="5" t="n"/>
      <c r="W59" s="5" t="n"/>
      <c r="X59" s="5" t="n"/>
      <c r="Y59" s="5" t="n"/>
      <c r="Z59" s="5" t="n"/>
      <c r="AA59" s="5" t="n"/>
      <c r="AB59" s="5" t="n"/>
      <c r="AC59" s="5" t="n"/>
      <c r="AD59" s="5" t="n"/>
      <c r="AE59" s="5" t="n"/>
      <c r="AF59" s="5" t="n"/>
      <c r="AG59" s="5" t="n"/>
      <c r="AH59" s="5" t="n"/>
      <c r="AI59" s="5" t="n"/>
      <c r="AJ59" s="5" t="n"/>
      <c r="AK59" s="5" t="n"/>
      <c r="AL59" s="5" t="n"/>
      <c r="AM59" s="5" t="n"/>
      <c r="AN59" s="5" t="n"/>
      <c r="AO59" s="5" t="n"/>
      <c r="AP59" s="5" t="n"/>
      <c r="AQ59" s="5" t="n"/>
    </row>
    <row r="60" ht="16" customHeight="1">
      <c r="B60" s="3" t="n">
        <v>13</v>
      </c>
      <c r="C60" s="3" t="inlineStr">
        <is>
          <t>C:\&gt;</t>
        </is>
      </c>
      <c r="D60" s="4" t="n"/>
      <c r="E60" s="5" t="n"/>
      <c r="F60" s="5" t="n"/>
      <c r="G60" s="5" t="n"/>
      <c r="H60" s="5" t="n"/>
      <c r="I60" s="5" t="n"/>
      <c r="J60" s="5" t="n"/>
      <c r="K60" s="5" t="n"/>
      <c r="L60" s="5" t="n"/>
      <c r="M60" s="5" t="n"/>
      <c r="N60" s="5" t="n"/>
      <c r="O60" s="5" t="n"/>
      <c r="P60" s="5" t="n"/>
      <c r="Q60" s="5" t="n"/>
      <c r="R60" s="5" t="n"/>
      <c r="S60" s="5" t="n"/>
      <c r="T60" s="5" t="n"/>
      <c r="U60" s="5" t="n"/>
      <c r="V60" s="5" t="n"/>
      <c r="W60" s="5" t="n"/>
      <c r="X60" s="5" t="n"/>
      <c r="Y60" s="5" t="n"/>
      <c r="Z60" s="5" t="n"/>
      <c r="AA60" s="5" t="n"/>
      <c r="AB60" s="5" t="n"/>
      <c r="AC60" s="5" t="n"/>
      <c r="AD60" s="5" t="n"/>
      <c r="AE60" s="5" t="n"/>
      <c r="AF60" s="5" t="n"/>
      <c r="AG60" s="5" t="n"/>
      <c r="AH60" s="5" t="n"/>
      <c r="AI60" s="5" t="n"/>
      <c r="AJ60" s="5" t="n"/>
      <c r="AK60" s="5" t="n"/>
      <c r="AL60" s="5" t="n"/>
      <c r="AM60" s="5" t="n"/>
      <c r="AN60" s="5" t="n"/>
      <c r="AO60" s="5" t="n"/>
      <c r="AP60" s="5" t="n"/>
      <c r="AQ60" s="5" t="n"/>
    </row>
    <row r="61" ht="16" customHeight="1">
      <c r="B61" s="3" t="n">
        <v>14</v>
      </c>
      <c r="C61" s="3" t="inlineStr">
        <is>
          <t>C:\&gt;</t>
        </is>
      </c>
      <c r="D61" s="4" t="n"/>
      <c r="E61" s="5" t="n"/>
      <c r="F61" s="5" t="n"/>
      <c r="G61" s="5" t="n"/>
      <c r="H61" s="5" t="n"/>
      <c r="I61" s="5" t="n"/>
      <c r="J61" s="5" t="n"/>
      <c r="K61" s="5" t="n"/>
      <c r="L61" s="5" t="n"/>
      <c r="M61" s="5" t="n"/>
      <c r="N61" s="5" t="n"/>
      <c r="O61" s="5" t="n"/>
      <c r="P61" s="5" t="n"/>
      <c r="Q61" s="5" t="n"/>
      <c r="R61" s="5" t="n"/>
      <c r="S61" s="5" t="n"/>
      <c r="T61" s="5" t="n"/>
      <c r="U61" s="5" t="n"/>
      <c r="V61" s="5" t="n"/>
      <c r="W61" s="5" t="n"/>
      <c r="X61" s="5" t="n"/>
      <c r="Y61" s="5" t="n"/>
      <c r="Z61" s="5" t="n"/>
      <c r="AA61" s="5" t="n"/>
      <c r="AB61" s="5" t="n"/>
      <c r="AC61" s="5" t="n"/>
      <c r="AD61" s="5" t="n"/>
      <c r="AE61" s="5" t="n"/>
      <c r="AF61" s="5" t="n"/>
      <c r="AG61" s="5" t="n"/>
      <c r="AH61" s="5" t="n"/>
      <c r="AI61" s="5" t="n"/>
      <c r="AJ61" s="5" t="n"/>
      <c r="AK61" s="5" t="n"/>
      <c r="AL61" s="5" t="n"/>
      <c r="AM61" s="5" t="n"/>
      <c r="AN61" s="5" t="n"/>
      <c r="AO61" s="5" t="n"/>
      <c r="AP61" s="5" t="n"/>
      <c r="AQ61" s="5" t="n"/>
    </row>
    <row r="62"/>
    <row r="63"/>
    <row r="64">
      <c r="B64" s="2" t="inlineStr">
        <is>
          <t>▌ EXTRA CONTROLS</t>
        </is>
      </c>
    </row>
    <row r="65">
      <c r="B65" s="3" t="inlineStr">
        <is>
          <t>LIFE GEN</t>
        </is>
      </c>
      <c r="C65" s="3" t="inlineStr">
        <is>
          <t>pin</t>
        </is>
      </c>
      <c r="D65" s="5" t="n"/>
      <c r="E65" s="5" t="n"/>
      <c r="F65" s="5" t="n"/>
      <c r="G65" s="5" t="n"/>
      <c r="H65" s="5" t="n"/>
      <c r="I65" s="5" t="n"/>
      <c r="J65" s="5" t="n"/>
      <c r="K65" s="5" t="n"/>
      <c r="L65" s="5" t="n"/>
      <c r="M65" s="5" t="n"/>
      <c r="O65" s="3" t="inlineStr">
        <is>
          <t>1-30 to hold a generation; leave blank to follow the clock</t>
        </is>
      </c>
    </row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>
      <c r="B101" s="2" t="inlineStr">
        <is>
          <t>▼ ATTRIBUTE BUFFER — which colour pair each screen cell uses. The conditional formatting above reads this.</t>
        </is>
      </c>
    </row>
    <row r="102"/>
    <row r="103" ht="8" customHeight="1">
      <c r="B103" s="6">
        <f>IF($A3=0,INDEX(CHROME_ATTR,1,B$2+1),IF($A3=39,INDEX(CHROME_ATTR,2,B$2+1),IF(AND(B203&gt;=1,B203&lt;=6),INDEX(ATLAS_ATTR,(B203-1)*26+$A3-INDEX(WIN_Y,B203)+1,B$2-INDEX(WIN_X,B203)+1),IF(B203=90,11,0))))+(THEME-1)*20</f>
        <v/>
      </c>
      <c r="C103" s="6">
        <f>IF($A3=0,INDEX(CHROME_ATTR,1,C$2+1),IF($A3=39,INDEX(CHROME_ATTR,2,C$2+1),IF(AND(C203&gt;=1,C203&lt;=6),INDEX(ATLAS_ATTR,(C203-1)*26+$A3-INDEX(WIN_Y,C203)+1,C$2-INDEX(WIN_X,C203)+1),IF(C203=90,11,0))))+(THEME-1)*20</f>
        <v/>
      </c>
      <c r="D103" s="6">
        <f>IF($A3=0,INDEX(CHROME_ATTR,1,D$2+1),IF($A3=39,INDEX(CHROME_ATTR,2,D$2+1),IF(AND(D203&gt;=1,D203&lt;=6),INDEX(ATLAS_ATTR,(D203-1)*26+$A3-INDEX(WIN_Y,D203)+1,D$2-INDEX(WIN_X,D203)+1),IF(D203=90,11,0))))+(THEME-1)*20</f>
        <v/>
      </c>
      <c r="E103" s="6">
        <f>IF($A3=0,INDEX(CHROME_ATTR,1,E$2+1),IF($A3=39,INDEX(CHROME_ATTR,2,E$2+1),IF(AND(E203&gt;=1,E203&lt;=6),INDEX(ATLAS_ATTR,(E203-1)*26+$A3-INDEX(WIN_Y,E203)+1,E$2-INDEX(WIN_X,E203)+1),IF(E203=90,11,0))))+(THEME-1)*20</f>
        <v/>
      </c>
      <c r="F103" s="6">
        <f>IF($A3=0,INDEX(CHROME_ATTR,1,F$2+1),IF($A3=39,INDEX(CHROME_ATTR,2,F$2+1),IF(AND(F203&gt;=1,F203&lt;=6),INDEX(ATLAS_ATTR,(F203-1)*26+$A3-INDEX(WIN_Y,F203)+1,F$2-INDEX(WIN_X,F203)+1),IF(F203=90,11,0))))+(THEME-1)*20</f>
        <v/>
      </c>
      <c r="G103" s="6">
        <f>IF($A3=0,INDEX(CHROME_ATTR,1,G$2+1),IF($A3=39,INDEX(CHROME_ATTR,2,G$2+1),IF(AND(G203&gt;=1,G203&lt;=6),INDEX(ATLAS_ATTR,(G203-1)*26+$A3-INDEX(WIN_Y,G203)+1,G$2-INDEX(WIN_X,G203)+1),IF(G203=90,11,0))))+(THEME-1)*20</f>
        <v/>
      </c>
      <c r="H103" s="6">
        <f>IF($A3=0,INDEX(CHROME_ATTR,1,H$2+1),IF($A3=39,INDEX(CHROME_ATTR,2,H$2+1),IF(AND(H203&gt;=1,H203&lt;=6),INDEX(ATLAS_ATTR,(H203-1)*26+$A3-INDEX(WIN_Y,H203)+1,H$2-INDEX(WIN_X,H203)+1),IF(H203=90,11,0))))+(THEME-1)*20</f>
        <v/>
      </c>
      <c r="I103" s="6">
        <f>IF($A3=0,INDEX(CHROME_ATTR,1,I$2+1),IF($A3=39,INDEX(CHROME_ATTR,2,I$2+1),IF(AND(I203&gt;=1,I203&lt;=6),INDEX(ATLAS_ATTR,(I203-1)*26+$A3-INDEX(WIN_Y,I203)+1,I$2-INDEX(WIN_X,I203)+1),IF(I203=90,11,0))))+(THEME-1)*20</f>
        <v/>
      </c>
      <c r="J103" s="6">
        <f>IF($A3=0,INDEX(CHROME_ATTR,1,J$2+1),IF($A3=39,INDEX(CHROME_ATTR,2,J$2+1),IF(AND(J203&gt;=1,J203&lt;=6),INDEX(ATLAS_ATTR,(J203-1)*26+$A3-INDEX(WIN_Y,J203)+1,J$2-INDEX(WIN_X,J203)+1),IF(J203=90,11,0))))+(THEME-1)*20</f>
        <v/>
      </c>
      <c r="K103" s="6">
        <f>IF($A3=0,INDEX(CHROME_ATTR,1,K$2+1),IF($A3=39,INDEX(CHROME_ATTR,2,K$2+1),IF(AND(K203&gt;=1,K203&lt;=6),INDEX(ATLAS_ATTR,(K203-1)*26+$A3-INDEX(WIN_Y,K203)+1,K$2-INDEX(WIN_X,K203)+1),IF(K203=90,11,0))))+(THEME-1)*20</f>
        <v/>
      </c>
      <c r="L103" s="6">
        <f>IF($A3=0,INDEX(CHROME_ATTR,1,L$2+1),IF($A3=39,INDEX(CHROME_ATTR,2,L$2+1),IF(AND(L203&gt;=1,L203&lt;=6),INDEX(ATLAS_ATTR,(L203-1)*26+$A3-INDEX(WIN_Y,L203)+1,L$2-INDEX(WIN_X,L203)+1),IF(L203=90,11,0))))+(THEME-1)*20</f>
        <v/>
      </c>
      <c r="M103" s="6">
        <f>IF($A3=0,INDEX(CHROME_ATTR,1,M$2+1),IF($A3=39,INDEX(CHROME_ATTR,2,M$2+1),IF(AND(M203&gt;=1,M203&lt;=6),INDEX(ATLAS_ATTR,(M203-1)*26+$A3-INDEX(WIN_Y,M203)+1,M$2-INDEX(WIN_X,M203)+1),IF(M203=90,11,0))))+(THEME-1)*20</f>
        <v/>
      </c>
      <c r="N103" s="6">
        <f>IF($A3=0,INDEX(CHROME_ATTR,1,N$2+1),IF($A3=39,INDEX(CHROME_ATTR,2,N$2+1),IF(AND(N203&gt;=1,N203&lt;=6),INDEX(ATLAS_ATTR,(N203-1)*26+$A3-INDEX(WIN_Y,N203)+1,N$2-INDEX(WIN_X,N203)+1),IF(N203=90,11,0))))+(THEME-1)*20</f>
        <v/>
      </c>
      <c r="O103" s="6">
        <f>IF($A3=0,INDEX(CHROME_ATTR,1,O$2+1),IF($A3=39,INDEX(CHROME_ATTR,2,O$2+1),IF(AND(O203&gt;=1,O203&lt;=6),INDEX(ATLAS_ATTR,(O203-1)*26+$A3-INDEX(WIN_Y,O203)+1,O$2-INDEX(WIN_X,O203)+1),IF(O203=90,11,0))))+(THEME-1)*20</f>
        <v/>
      </c>
      <c r="P103" s="6">
        <f>IF($A3=0,INDEX(CHROME_ATTR,1,P$2+1),IF($A3=39,INDEX(CHROME_ATTR,2,P$2+1),IF(AND(P203&gt;=1,P203&lt;=6),INDEX(ATLAS_ATTR,(P203-1)*26+$A3-INDEX(WIN_Y,P203)+1,P$2-INDEX(WIN_X,P203)+1),IF(P203=90,11,0))))+(THEME-1)*20</f>
        <v/>
      </c>
      <c r="Q103" s="6">
        <f>IF($A3=0,INDEX(CHROME_ATTR,1,Q$2+1),IF($A3=39,INDEX(CHROME_ATTR,2,Q$2+1),IF(AND(Q203&gt;=1,Q203&lt;=6),INDEX(ATLAS_ATTR,(Q203-1)*26+$A3-INDEX(WIN_Y,Q203)+1,Q$2-INDEX(WIN_X,Q203)+1),IF(Q203=90,11,0))))+(THEME-1)*20</f>
        <v/>
      </c>
      <c r="R103" s="6">
        <f>IF($A3=0,INDEX(CHROME_ATTR,1,R$2+1),IF($A3=39,INDEX(CHROME_ATTR,2,R$2+1),IF(AND(R203&gt;=1,R203&lt;=6),INDEX(ATLAS_ATTR,(R203-1)*26+$A3-INDEX(WIN_Y,R203)+1,R$2-INDEX(WIN_X,R203)+1),IF(R203=90,11,0))))+(THEME-1)*20</f>
        <v/>
      </c>
      <c r="S103" s="6">
        <f>IF($A3=0,INDEX(CHROME_ATTR,1,S$2+1),IF($A3=39,INDEX(CHROME_ATTR,2,S$2+1),IF(AND(S203&gt;=1,S203&lt;=6),INDEX(ATLAS_ATTR,(S203-1)*26+$A3-INDEX(WIN_Y,S203)+1,S$2-INDEX(WIN_X,S203)+1),IF(S203=90,11,0))))+(THEME-1)*20</f>
        <v/>
      </c>
      <c r="T103" s="6">
        <f>IF($A3=0,INDEX(CHROME_ATTR,1,T$2+1),IF($A3=39,INDEX(CHROME_ATTR,2,T$2+1),IF(AND(T203&gt;=1,T203&lt;=6),INDEX(ATLAS_ATTR,(T203-1)*26+$A3-INDEX(WIN_Y,T203)+1,T$2-INDEX(WIN_X,T203)+1),IF(T203=90,11,0))))+(THEME-1)*20</f>
        <v/>
      </c>
      <c r="U103" s="6">
        <f>IF($A3=0,INDEX(CHROME_ATTR,1,U$2+1),IF($A3=39,INDEX(CHROME_ATTR,2,U$2+1),IF(AND(U203&gt;=1,U203&lt;=6),INDEX(ATLAS_ATTR,(U203-1)*26+$A3-INDEX(WIN_Y,U203)+1,U$2-INDEX(WIN_X,U203)+1),IF(U203=90,11,0))))+(THEME-1)*20</f>
        <v/>
      </c>
      <c r="V103" s="6">
        <f>IF($A3=0,INDEX(CHROME_ATTR,1,V$2+1),IF($A3=39,INDEX(CHROME_ATTR,2,V$2+1),IF(AND(V203&gt;=1,V203&lt;=6),INDEX(ATLAS_ATTR,(V203-1)*26+$A3-INDEX(WIN_Y,V203)+1,V$2-INDEX(WIN_X,V203)+1),IF(V203=90,11,0))))+(THEME-1)*20</f>
        <v/>
      </c>
      <c r="W103" s="6">
        <f>IF($A3=0,INDEX(CHROME_ATTR,1,W$2+1),IF($A3=39,INDEX(CHROME_ATTR,2,W$2+1),IF(AND(W203&gt;=1,W203&lt;=6),INDEX(ATLAS_ATTR,(W203-1)*26+$A3-INDEX(WIN_Y,W203)+1,W$2-INDEX(WIN_X,W203)+1),IF(W203=90,11,0))))+(THEME-1)*20</f>
        <v/>
      </c>
      <c r="X103" s="6">
        <f>IF($A3=0,INDEX(CHROME_ATTR,1,X$2+1),IF($A3=39,INDEX(CHROME_ATTR,2,X$2+1),IF(AND(X203&gt;=1,X203&lt;=6),INDEX(ATLAS_ATTR,(X203-1)*26+$A3-INDEX(WIN_Y,X203)+1,X$2-INDEX(WIN_X,X203)+1),IF(X203=90,11,0))))+(THEME-1)*20</f>
        <v/>
      </c>
      <c r="Y103" s="6">
        <f>IF($A3=0,INDEX(CHROME_ATTR,1,Y$2+1),IF($A3=39,INDEX(CHROME_ATTR,2,Y$2+1),IF(AND(Y203&gt;=1,Y203&lt;=6),INDEX(ATLAS_ATTR,(Y203-1)*26+$A3-INDEX(WIN_Y,Y203)+1,Y$2-INDEX(WIN_X,Y203)+1),IF(Y203=90,11,0))))+(THEME-1)*20</f>
        <v/>
      </c>
      <c r="Z103" s="6">
        <f>IF($A3=0,INDEX(CHROME_ATTR,1,Z$2+1),IF($A3=39,INDEX(CHROME_ATTR,2,Z$2+1),IF(AND(Z203&gt;=1,Z203&lt;=6),INDEX(ATLAS_ATTR,(Z203-1)*26+$A3-INDEX(WIN_Y,Z203)+1,Z$2-INDEX(WIN_X,Z203)+1),IF(Z203=90,11,0))))+(THEME-1)*20</f>
        <v/>
      </c>
      <c r="AA103" s="6">
        <f>IF($A3=0,INDEX(CHROME_ATTR,1,AA$2+1),IF($A3=39,INDEX(CHROME_ATTR,2,AA$2+1),IF(AND(AA203&gt;=1,AA203&lt;=6),INDEX(ATLAS_ATTR,(AA203-1)*26+$A3-INDEX(WIN_Y,AA203)+1,AA$2-INDEX(WIN_X,AA203)+1),IF(AA203=90,11,0))))+(THEME-1)*20</f>
        <v/>
      </c>
      <c r="AB103" s="6">
        <f>IF($A3=0,INDEX(CHROME_ATTR,1,AB$2+1),IF($A3=39,INDEX(CHROME_ATTR,2,AB$2+1),IF(AND(AB203&gt;=1,AB203&lt;=6),INDEX(ATLAS_ATTR,(AB203-1)*26+$A3-INDEX(WIN_Y,AB203)+1,AB$2-INDEX(WIN_X,AB203)+1),IF(AB203=90,11,0))))+(THEME-1)*20</f>
        <v/>
      </c>
      <c r="AC103" s="6">
        <f>IF($A3=0,INDEX(CHROME_ATTR,1,AC$2+1),IF($A3=39,INDEX(CHROME_ATTR,2,AC$2+1),IF(AND(AC203&gt;=1,AC203&lt;=6),INDEX(ATLAS_ATTR,(AC203-1)*26+$A3-INDEX(WIN_Y,AC203)+1,AC$2-INDEX(WIN_X,AC203)+1),IF(AC203=90,11,0))))+(THEME-1)*20</f>
        <v/>
      </c>
      <c r="AD103" s="6">
        <f>IF($A3=0,INDEX(CHROME_ATTR,1,AD$2+1),IF($A3=39,INDEX(CHROME_ATTR,2,AD$2+1),IF(AND(AD203&gt;=1,AD203&lt;=6),INDEX(ATLAS_ATTR,(AD203-1)*26+$A3-INDEX(WIN_Y,AD203)+1,AD$2-INDEX(WIN_X,AD203)+1),IF(AD203=90,11,0))))+(THEME-1)*20</f>
        <v/>
      </c>
      <c r="AE103" s="6">
        <f>IF($A3=0,INDEX(CHROME_ATTR,1,AE$2+1),IF($A3=39,INDEX(CHROME_ATTR,2,AE$2+1),IF(AND(AE203&gt;=1,AE203&lt;=6),INDEX(ATLAS_ATTR,(AE203-1)*26+$A3-INDEX(WIN_Y,AE203)+1,AE$2-INDEX(WIN_X,AE203)+1),IF(AE203=90,11,0))))+(THEME-1)*20</f>
        <v/>
      </c>
      <c r="AF103" s="6">
        <f>IF($A3=0,INDEX(CHROME_ATTR,1,AF$2+1),IF($A3=39,INDEX(CHROME_ATTR,2,AF$2+1),IF(AND(AF203&gt;=1,AF203&lt;=6),INDEX(ATLAS_ATTR,(AF203-1)*26+$A3-INDEX(WIN_Y,AF203)+1,AF$2-INDEX(WIN_X,AF203)+1),IF(AF203=90,11,0))))+(THEME-1)*20</f>
        <v/>
      </c>
      <c r="AG103" s="6">
        <f>IF($A3=0,INDEX(CHROME_ATTR,1,AG$2+1),IF($A3=39,INDEX(CHROME_ATTR,2,AG$2+1),IF(AND(AG203&gt;=1,AG203&lt;=6),INDEX(ATLAS_ATTR,(AG203-1)*26+$A3-INDEX(WIN_Y,AG203)+1,AG$2-INDEX(WIN_X,AG203)+1),IF(AG203=90,11,0))))+(THEME-1)*20</f>
        <v/>
      </c>
      <c r="AH103" s="6">
        <f>IF($A3=0,INDEX(CHROME_ATTR,1,AH$2+1),IF($A3=39,INDEX(CHROME_ATTR,2,AH$2+1),IF(AND(AH203&gt;=1,AH203&lt;=6),INDEX(ATLAS_ATTR,(AH203-1)*26+$A3-INDEX(WIN_Y,AH203)+1,AH$2-INDEX(WIN_X,AH203)+1),IF(AH203=90,11,0))))+(THEME-1)*20</f>
        <v/>
      </c>
      <c r="AI103" s="6">
        <f>IF($A3=0,INDEX(CHROME_ATTR,1,AI$2+1),IF($A3=39,INDEX(CHROME_ATTR,2,AI$2+1),IF(AND(AI203&gt;=1,AI203&lt;=6),INDEX(ATLAS_ATTR,(AI203-1)*26+$A3-INDEX(WIN_Y,AI203)+1,AI$2-INDEX(WIN_X,AI203)+1),IF(AI203=90,11,0))))+(THEME-1)*20</f>
        <v/>
      </c>
      <c r="AJ103" s="6">
        <f>IF($A3=0,INDEX(CHROME_ATTR,1,AJ$2+1),IF($A3=39,INDEX(CHROME_ATTR,2,AJ$2+1),IF(AND(AJ203&gt;=1,AJ203&lt;=6),INDEX(ATLAS_ATTR,(AJ203-1)*26+$A3-INDEX(WIN_Y,AJ203)+1,AJ$2-INDEX(WIN_X,AJ203)+1),IF(AJ203=90,11,0))))+(THEME-1)*20</f>
        <v/>
      </c>
      <c r="AK103" s="6">
        <f>IF($A3=0,INDEX(CHROME_ATTR,1,AK$2+1),IF($A3=39,INDEX(CHROME_ATTR,2,AK$2+1),IF(AND(AK203&gt;=1,AK203&lt;=6),INDEX(ATLAS_ATTR,(AK203-1)*26+$A3-INDEX(WIN_Y,AK203)+1,AK$2-INDEX(WIN_X,AK203)+1),IF(AK203=90,11,0))))+(THEME-1)*20</f>
        <v/>
      </c>
      <c r="AL103" s="6">
        <f>IF($A3=0,INDEX(CHROME_ATTR,1,AL$2+1),IF($A3=39,INDEX(CHROME_ATTR,2,AL$2+1),IF(AND(AL203&gt;=1,AL203&lt;=6),INDEX(ATLAS_ATTR,(AL203-1)*26+$A3-INDEX(WIN_Y,AL203)+1,AL$2-INDEX(WIN_X,AL203)+1),IF(AL203=90,11,0))))+(THEME-1)*20</f>
        <v/>
      </c>
      <c r="AM103" s="6">
        <f>IF($A3=0,INDEX(CHROME_ATTR,1,AM$2+1),IF($A3=39,INDEX(CHROME_ATTR,2,AM$2+1),IF(AND(AM203&gt;=1,AM203&lt;=6),INDEX(ATLAS_ATTR,(AM203-1)*26+$A3-INDEX(WIN_Y,AM203)+1,AM$2-INDEX(WIN_X,AM203)+1),IF(AM203=90,11,0))))+(THEME-1)*20</f>
        <v/>
      </c>
      <c r="AN103" s="6">
        <f>IF($A3=0,INDEX(CHROME_ATTR,1,AN$2+1),IF($A3=39,INDEX(CHROME_ATTR,2,AN$2+1),IF(AND(AN203&gt;=1,AN203&lt;=6),INDEX(ATLAS_ATTR,(AN203-1)*26+$A3-INDEX(WIN_Y,AN203)+1,AN$2-INDEX(WIN_X,AN203)+1),IF(AN203=90,11,0))))+(THEME-1)*20</f>
        <v/>
      </c>
      <c r="AO103" s="6">
        <f>IF($A3=0,INDEX(CHROME_ATTR,1,AO$2+1),IF($A3=39,INDEX(CHROME_ATTR,2,AO$2+1),IF(AND(AO203&gt;=1,AO203&lt;=6),INDEX(ATLAS_ATTR,(AO203-1)*26+$A3-INDEX(WIN_Y,AO203)+1,AO$2-INDEX(WIN_X,AO203)+1),IF(AO203=90,11,0))))+(THEME-1)*20</f>
        <v/>
      </c>
      <c r="AP103" s="6">
        <f>IF($A3=0,INDEX(CHROME_ATTR,1,AP$2+1),IF($A3=39,INDEX(CHROME_ATTR,2,AP$2+1),IF(AND(AP203&gt;=1,AP203&lt;=6),INDEX(ATLAS_ATTR,(AP203-1)*26+$A3-INDEX(WIN_Y,AP203)+1,AP$2-INDEX(WIN_X,AP203)+1),IF(AP203=90,11,0))))+(THEME-1)*20</f>
        <v/>
      </c>
      <c r="AQ103" s="6">
        <f>IF($A3=0,INDEX(CHROME_ATTR,1,AQ$2+1),IF($A3=39,INDEX(CHROME_ATTR,2,AQ$2+1),IF(AND(AQ203&gt;=1,AQ203&lt;=6),INDEX(ATLAS_ATTR,(AQ203-1)*26+$A3-INDEX(WIN_Y,AQ203)+1,AQ$2-INDEX(WIN_X,AQ203)+1),IF(AQ203=90,11,0))))+(THEME-1)*20</f>
        <v/>
      </c>
      <c r="AR103" s="6">
        <f>IF($A3=0,INDEX(CHROME_ATTR,1,AR$2+1),IF($A3=39,INDEX(CHROME_ATTR,2,AR$2+1),IF(AND(AR203&gt;=1,AR203&lt;=6),INDEX(ATLAS_ATTR,(AR203-1)*26+$A3-INDEX(WIN_Y,AR203)+1,AR$2-INDEX(WIN_X,AR203)+1),IF(AR203=90,11,0))))+(THEME-1)*20</f>
        <v/>
      </c>
      <c r="AS103" s="6">
        <f>IF($A3=0,INDEX(CHROME_ATTR,1,AS$2+1),IF($A3=39,INDEX(CHROME_ATTR,2,AS$2+1),IF(AND(AS203&gt;=1,AS203&lt;=6),INDEX(ATLAS_ATTR,(AS203-1)*26+$A3-INDEX(WIN_Y,AS203)+1,AS$2-INDEX(WIN_X,AS203)+1),IF(AS203=90,11,0))))+(THEME-1)*20</f>
        <v/>
      </c>
      <c r="AT103" s="6">
        <f>IF($A3=0,INDEX(CHROME_ATTR,1,AT$2+1),IF($A3=39,INDEX(CHROME_ATTR,2,AT$2+1),IF(AND(AT203&gt;=1,AT203&lt;=6),INDEX(ATLAS_ATTR,(AT203-1)*26+$A3-INDEX(WIN_Y,AT203)+1,AT$2-INDEX(WIN_X,AT203)+1),IF(AT203=90,11,0))))+(THEME-1)*20</f>
        <v/>
      </c>
      <c r="AU103" s="6">
        <f>IF($A3=0,INDEX(CHROME_ATTR,1,AU$2+1),IF($A3=39,INDEX(CHROME_ATTR,2,AU$2+1),IF(AND(AU203&gt;=1,AU203&lt;=6),INDEX(ATLAS_ATTR,(AU203-1)*26+$A3-INDEX(WIN_Y,AU203)+1,AU$2-INDEX(WIN_X,AU203)+1),IF(AU203=90,11,0))))+(THEME-1)*20</f>
        <v/>
      </c>
      <c r="AV103" s="6">
        <f>IF($A3=0,INDEX(CHROME_ATTR,1,AV$2+1),IF($A3=39,INDEX(CHROME_ATTR,2,AV$2+1),IF(AND(AV203&gt;=1,AV203&lt;=6),INDEX(ATLAS_ATTR,(AV203-1)*26+$A3-INDEX(WIN_Y,AV203)+1,AV$2-INDEX(WIN_X,AV203)+1),IF(AV203=90,11,0))))+(THEME-1)*20</f>
        <v/>
      </c>
      <c r="AW103" s="6">
        <f>IF($A3=0,INDEX(CHROME_ATTR,1,AW$2+1),IF($A3=39,INDEX(CHROME_ATTR,2,AW$2+1),IF(AND(AW203&gt;=1,AW203&lt;=6),INDEX(ATLAS_ATTR,(AW203-1)*26+$A3-INDEX(WIN_Y,AW203)+1,AW$2-INDEX(WIN_X,AW203)+1),IF(AW203=90,11,0))))+(THEME-1)*20</f>
        <v/>
      </c>
      <c r="AX103" s="6">
        <f>IF($A3=0,INDEX(CHROME_ATTR,1,AX$2+1),IF($A3=39,INDEX(CHROME_ATTR,2,AX$2+1),IF(AND(AX203&gt;=1,AX203&lt;=6),INDEX(ATLAS_ATTR,(AX203-1)*26+$A3-INDEX(WIN_Y,AX203)+1,AX$2-INDEX(WIN_X,AX203)+1),IF(AX203=90,11,0))))+(THEME-1)*20</f>
        <v/>
      </c>
      <c r="AY103" s="6">
        <f>IF($A3=0,INDEX(CHROME_ATTR,1,AY$2+1),IF($A3=39,INDEX(CHROME_ATTR,2,AY$2+1),IF(AND(AY203&gt;=1,AY203&lt;=6),INDEX(ATLAS_ATTR,(AY203-1)*26+$A3-INDEX(WIN_Y,AY203)+1,AY$2-INDEX(WIN_X,AY203)+1),IF(AY203=90,11,0))))+(THEME-1)*20</f>
        <v/>
      </c>
      <c r="AZ103" s="6">
        <f>IF($A3=0,INDEX(CHROME_ATTR,1,AZ$2+1),IF($A3=39,INDEX(CHROME_ATTR,2,AZ$2+1),IF(AND(AZ203&gt;=1,AZ203&lt;=6),INDEX(ATLAS_ATTR,(AZ203-1)*26+$A3-INDEX(WIN_Y,AZ203)+1,AZ$2-INDEX(WIN_X,AZ203)+1),IF(AZ203=90,11,0))))+(THEME-1)*20</f>
        <v/>
      </c>
      <c r="BA103" s="6">
        <f>IF($A3=0,INDEX(CHROME_ATTR,1,BA$2+1),IF($A3=39,INDEX(CHROME_ATTR,2,BA$2+1),IF(AND(BA203&gt;=1,BA203&lt;=6),INDEX(ATLAS_ATTR,(BA203-1)*26+$A3-INDEX(WIN_Y,BA203)+1,BA$2-INDEX(WIN_X,BA203)+1),IF(BA203=90,11,0))))+(THEME-1)*20</f>
        <v/>
      </c>
      <c r="BB103" s="6">
        <f>IF($A3=0,INDEX(CHROME_ATTR,1,BB$2+1),IF($A3=39,INDEX(CHROME_ATTR,2,BB$2+1),IF(AND(BB203&gt;=1,BB203&lt;=6),INDEX(ATLAS_ATTR,(BB203-1)*26+$A3-INDEX(WIN_Y,BB203)+1,BB$2-INDEX(WIN_X,BB203)+1),IF(BB203=90,11,0))))+(THEME-1)*20</f>
        <v/>
      </c>
      <c r="BC103" s="6">
        <f>IF($A3=0,INDEX(CHROME_ATTR,1,BC$2+1),IF($A3=39,INDEX(CHROME_ATTR,2,BC$2+1),IF(AND(BC203&gt;=1,BC203&lt;=6),INDEX(ATLAS_ATTR,(BC203-1)*26+$A3-INDEX(WIN_Y,BC203)+1,BC$2-INDEX(WIN_X,BC203)+1),IF(BC203=90,11,0))))+(THEME-1)*20</f>
        <v/>
      </c>
      <c r="BD103" s="6">
        <f>IF($A3=0,INDEX(CHROME_ATTR,1,BD$2+1),IF($A3=39,INDEX(CHROME_ATTR,2,BD$2+1),IF(AND(BD203&gt;=1,BD203&lt;=6),INDEX(ATLAS_ATTR,(BD203-1)*26+$A3-INDEX(WIN_Y,BD203)+1,BD$2-INDEX(WIN_X,BD203)+1),IF(BD203=90,11,0))))+(THEME-1)*20</f>
        <v/>
      </c>
      <c r="BE103" s="6">
        <f>IF($A3=0,INDEX(CHROME_ATTR,1,BE$2+1),IF($A3=39,INDEX(CHROME_ATTR,2,BE$2+1),IF(AND(BE203&gt;=1,BE203&lt;=6),INDEX(ATLAS_ATTR,(BE203-1)*26+$A3-INDEX(WIN_Y,BE203)+1,BE$2-INDEX(WIN_X,BE203)+1),IF(BE203=90,11,0))))+(THEME-1)*20</f>
        <v/>
      </c>
      <c r="BF103" s="6">
        <f>IF($A3=0,INDEX(CHROME_ATTR,1,BF$2+1),IF($A3=39,INDEX(CHROME_ATTR,2,BF$2+1),IF(AND(BF203&gt;=1,BF203&lt;=6),INDEX(ATLAS_ATTR,(BF203-1)*26+$A3-INDEX(WIN_Y,BF203)+1,BF$2-INDEX(WIN_X,BF203)+1),IF(BF203=90,11,0))))+(THEME-1)*20</f>
        <v/>
      </c>
      <c r="BG103" s="6">
        <f>IF($A3=0,INDEX(CHROME_ATTR,1,BG$2+1),IF($A3=39,INDEX(CHROME_ATTR,2,BG$2+1),IF(AND(BG203&gt;=1,BG203&lt;=6),INDEX(ATLAS_ATTR,(BG203-1)*26+$A3-INDEX(WIN_Y,BG203)+1,BG$2-INDEX(WIN_X,BG203)+1),IF(BG203=90,11,0))))+(THEME-1)*20</f>
        <v/>
      </c>
      <c r="BH103" s="6">
        <f>IF($A3=0,INDEX(CHROME_ATTR,1,BH$2+1),IF($A3=39,INDEX(CHROME_ATTR,2,BH$2+1),IF(AND(BH203&gt;=1,BH203&lt;=6),INDEX(ATLAS_ATTR,(BH203-1)*26+$A3-INDEX(WIN_Y,BH203)+1,BH$2-INDEX(WIN_X,BH203)+1),IF(BH203=90,11,0))))+(THEME-1)*20</f>
        <v/>
      </c>
      <c r="BI103" s="6">
        <f>IF($A3=0,INDEX(CHROME_ATTR,1,BI$2+1),IF($A3=39,INDEX(CHROME_ATTR,2,BI$2+1),IF(AND(BI203&gt;=1,BI203&lt;=6),INDEX(ATLAS_ATTR,(BI203-1)*26+$A3-INDEX(WIN_Y,BI203)+1,BI$2-INDEX(WIN_X,BI203)+1),IF(BI203=90,11,0))))+(THEME-1)*20</f>
        <v/>
      </c>
      <c r="BJ103" s="6">
        <f>IF($A3=0,INDEX(CHROME_ATTR,1,BJ$2+1),IF($A3=39,INDEX(CHROME_ATTR,2,BJ$2+1),IF(AND(BJ203&gt;=1,BJ203&lt;=6),INDEX(ATLAS_ATTR,(BJ203-1)*26+$A3-INDEX(WIN_Y,BJ203)+1,BJ$2-INDEX(WIN_X,BJ203)+1),IF(BJ203=90,11,0))))+(THEME-1)*20</f>
        <v/>
      </c>
      <c r="BK103" s="6">
        <f>IF($A3=0,INDEX(CHROME_ATTR,1,BK$2+1),IF($A3=39,INDEX(CHROME_ATTR,2,BK$2+1),IF(AND(BK203&gt;=1,BK203&lt;=6),INDEX(ATLAS_ATTR,(BK203-1)*26+$A3-INDEX(WIN_Y,BK203)+1,BK$2-INDEX(WIN_X,BK203)+1),IF(BK203=90,11,0))))+(THEME-1)*20</f>
        <v/>
      </c>
      <c r="BL103" s="6">
        <f>IF($A3=0,INDEX(CHROME_ATTR,1,BL$2+1),IF($A3=39,INDEX(CHROME_ATTR,2,BL$2+1),IF(AND(BL203&gt;=1,BL203&lt;=6),INDEX(ATLAS_ATTR,(BL203-1)*26+$A3-INDEX(WIN_Y,BL203)+1,BL$2-INDEX(WIN_X,BL203)+1),IF(BL203=90,11,0))))+(THEME-1)*20</f>
        <v/>
      </c>
      <c r="BM103" s="6">
        <f>IF($A3=0,INDEX(CHROME_ATTR,1,BM$2+1),IF($A3=39,INDEX(CHROME_ATTR,2,BM$2+1),IF(AND(BM203&gt;=1,BM203&lt;=6),INDEX(ATLAS_ATTR,(BM203-1)*26+$A3-INDEX(WIN_Y,BM203)+1,BM$2-INDEX(WIN_X,BM203)+1),IF(BM203=90,11,0))))+(THEME-1)*20</f>
        <v/>
      </c>
      <c r="BN103" s="6">
        <f>IF($A3=0,INDEX(CHROME_ATTR,1,BN$2+1),IF($A3=39,INDEX(CHROME_ATTR,2,BN$2+1),IF(AND(BN203&gt;=1,BN203&lt;=6),INDEX(ATLAS_ATTR,(BN203-1)*26+$A3-INDEX(WIN_Y,BN203)+1,BN$2-INDEX(WIN_X,BN203)+1),IF(BN203=90,11,0))))+(THEME-1)*20</f>
        <v/>
      </c>
      <c r="BO103" s="6">
        <f>IF($A3=0,INDEX(CHROME_ATTR,1,BO$2+1),IF($A3=39,INDEX(CHROME_ATTR,2,BO$2+1),IF(AND(BO203&gt;=1,BO203&lt;=6),INDEX(ATLAS_ATTR,(BO203-1)*26+$A3-INDEX(WIN_Y,BO203)+1,BO$2-INDEX(WIN_X,BO203)+1),IF(BO203=90,11,0))))+(THEME-1)*20</f>
        <v/>
      </c>
      <c r="BP103" s="6">
        <f>IF($A3=0,INDEX(CHROME_ATTR,1,BP$2+1),IF($A3=39,INDEX(CHROME_ATTR,2,BP$2+1),IF(AND(BP203&gt;=1,BP203&lt;=6),INDEX(ATLAS_ATTR,(BP203-1)*26+$A3-INDEX(WIN_Y,BP203)+1,BP$2-INDEX(WIN_X,BP203)+1),IF(BP203=90,11,0))))+(THEME-1)*20</f>
        <v/>
      </c>
      <c r="BQ103" s="6">
        <f>IF($A3=0,INDEX(CHROME_ATTR,1,BQ$2+1),IF($A3=39,INDEX(CHROME_ATTR,2,BQ$2+1),IF(AND(BQ203&gt;=1,BQ203&lt;=6),INDEX(ATLAS_ATTR,(BQ203-1)*26+$A3-INDEX(WIN_Y,BQ203)+1,BQ$2-INDEX(WIN_X,BQ203)+1),IF(BQ203=90,11,0))))+(THEME-1)*20</f>
        <v/>
      </c>
      <c r="BR103" s="6">
        <f>IF($A3=0,INDEX(CHROME_ATTR,1,BR$2+1),IF($A3=39,INDEX(CHROME_ATTR,2,BR$2+1),IF(AND(BR203&gt;=1,BR203&lt;=6),INDEX(ATLAS_ATTR,(BR203-1)*26+$A3-INDEX(WIN_Y,BR203)+1,BR$2-INDEX(WIN_X,BR203)+1),IF(BR203=90,11,0))))+(THEME-1)*20</f>
        <v/>
      </c>
      <c r="BS103" s="6">
        <f>IF($A3=0,INDEX(CHROME_ATTR,1,BS$2+1),IF($A3=39,INDEX(CHROME_ATTR,2,BS$2+1),IF(AND(BS203&gt;=1,BS203&lt;=6),INDEX(ATLAS_ATTR,(BS203-1)*26+$A3-INDEX(WIN_Y,BS203)+1,BS$2-INDEX(WIN_X,BS203)+1),IF(BS203=90,11,0))))+(THEME-1)*20</f>
        <v/>
      </c>
      <c r="BT103" s="6">
        <f>IF($A3=0,INDEX(CHROME_ATTR,1,BT$2+1),IF($A3=39,INDEX(CHROME_ATTR,2,BT$2+1),IF(AND(BT203&gt;=1,BT203&lt;=6),INDEX(ATLAS_ATTR,(BT203-1)*26+$A3-INDEX(WIN_Y,BT203)+1,BT$2-INDEX(WIN_X,BT203)+1),IF(BT203=90,11,0))))+(THEME-1)*20</f>
        <v/>
      </c>
      <c r="BU103" s="6">
        <f>IF($A3=0,INDEX(CHROME_ATTR,1,BU$2+1),IF($A3=39,INDEX(CHROME_ATTR,2,BU$2+1),IF(AND(BU203&gt;=1,BU203&lt;=6),INDEX(ATLAS_ATTR,(BU203-1)*26+$A3-INDEX(WIN_Y,BU203)+1,BU$2-INDEX(WIN_X,BU203)+1),IF(BU203=90,11,0))))+(THEME-1)*20</f>
        <v/>
      </c>
      <c r="BV103" s="6">
        <f>IF($A3=0,INDEX(CHROME_ATTR,1,BV$2+1),IF($A3=39,INDEX(CHROME_ATTR,2,BV$2+1),IF(AND(BV203&gt;=1,BV203&lt;=6),INDEX(ATLAS_ATTR,(BV203-1)*26+$A3-INDEX(WIN_Y,BV203)+1,BV$2-INDEX(WIN_X,BV203)+1),IF(BV203=90,11,0))))+(THEME-1)*20</f>
        <v/>
      </c>
      <c r="BW103" s="6">
        <f>IF($A3=0,INDEX(CHROME_ATTR,1,BW$2+1),IF($A3=39,INDEX(CHROME_ATTR,2,BW$2+1),IF(AND(BW203&gt;=1,BW203&lt;=6),INDEX(ATLAS_ATTR,(BW203-1)*26+$A3-INDEX(WIN_Y,BW203)+1,BW$2-INDEX(WIN_X,BW203)+1),IF(BW203=90,11,0))))+(THEME-1)*20</f>
        <v/>
      </c>
      <c r="BX103" s="6">
        <f>IF($A3=0,INDEX(CHROME_ATTR,1,BX$2+1),IF($A3=39,INDEX(CHROME_ATTR,2,BX$2+1),IF(AND(BX203&gt;=1,BX203&lt;=6),INDEX(ATLAS_ATTR,(BX203-1)*26+$A3-INDEX(WIN_Y,BX203)+1,BX$2-INDEX(WIN_X,BX203)+1),IF(BX203=90,11,0))))+(THEME-1)*20</f>
        <v/>
      </c>
      <c r="BY103" s="6">
        <f>IF($A3=0,INDEX(CHROME_ATTR,1,BY$2+1),IF($A3=39,INDEX(CHROME_ATTR,2,BY$2+1),IF(AND(BY203&gt;=1,BY203&lt;=6),INDEX(ATLAS_ATTR,(BY203-1)*26+$A3-INDEX(WIN_Y,BY203)+1,BY$2-INDEX(WIN_X,BY203)+1),IF(BY203=90,11,0))))+(THEME-1)*20</f>
        <v/>
      </c>
      <c r="BZ103" s="6">
        <f>IF($A3=0,INDEX(CHROME_ATTR,1,BZ$2+1),IF($A3=39,INDEX(CHROME_ATTR,2,BZ$2+1),IF(AND(BZ203&gt;=1,BZ203&lt;=6),INDEX(ATLAS_ATTR,(BZ203-1)*26+$A3-INDEX(WIN_Y,BZ203)+1,BZ$2-INDEX(WIN_X,BZ203)+1),IF(BZ203=90,11,0))))+(THEME-1)*20</f>
        <v/>
      </c>
      <c r="CA103" s="6">
        <f>IF($A3=0,INDEX(CHROME_ATTR,1,CA$2+1),IF($A3=39,INDEX(CHROME_ATTR,2,CA$2+1),IF(AND(CA203&gt;=1,CA203&lt;=6),INDEX(ATLAS_ATTR,(CA203-1)*26+$A3-INDEX(WIN_Y,CA203)+1,CA$2-INDEX(WIN_X,CA203)+1),IF(CA203=90,11,0))))+(THEME-1)*20</f>
        <v/>
      </c>
      <c r="CB103" s="6">
        <f>IF($A3=0,INDEX(CHROME_ATTR,1,CB$2+1),IF($A3=39,INDEX(CHROME_ATTR,2,CB$2+1),IF(AND(CB203&gt;=1,CB203&lt;=6),INDEX(ATLAS_ATTR,(CB203-1)*26+$A3-INDEX(WIN_Y,CB203)+1,CB$2-INDEX(WIN_X,CB203)+1),IF(CB203=90,11,0))))+(THEME-1)*20</f>
        <v/>
      </c>
      <c r="CC103" s="6">
        <f>IF($A3=0,INDEX(CHROME_ATTR,1,CC$2+1),IF($A3=39,INDEX(CHROME_ATTR,2,CC$2+1),IF(AND(CC203&gt;=1,CC203&lt;=6),INDEX(ATLAS_ATTR,(CC203-1)*26+$A3-INDEX(WIN_Y,CC203)+1,CC$2-INDEX(WIN_X,CC203)+1),IF(CC203=90,11,0))))+(THEME-1)*20</f>
        <v/>
      </c>
      <c r="CD103" s="6">
        <f>IF($A3=0,INDEX(CHROME_ATTR,1,CD$2+1),IF($A3=39,INDEX(CHROME_ATTR,2,CD$2+1),IF(AND(CD203&gt;=1,CD203&lt;=6),INDEX(ATLAS_ATTR,(CD203-1)*26+$A3-INDEX(WIN_Y,CD203)+1,CD$2-INDEX(WIN_X,CD203)+1),IF(CD203=90,11,0))))+(THEME-1)*20</f>
        <v/>
      </c>
      <c r="CE103" s="6">
        <f>IF($A3=0,INDEX(CHROME_ATTR,1,CE$2+1),IF($A3=39,INDEX(CHROME_ATTR,2,CE$2+1),IF(AND(CE203&gt;=1,CE203&lt;=6),INDEX(ATLAS_ATTR,(CE203-1)*26+$A3-INDEX(WIN_Y,CE203)+1,CE$2-INDEX(WIN_X,CE203)+1),IF(CE203=90,11,0))))+(THEME-1)*20</f>
        <v/>
      </c>
      <c r="CF103" s="6">
        <f>IF($A3=0,INDEX(CHROME_ATTR,1,CF$2+1),IF($A3=39,INDEX(CHROME_ATTR,2,CF$2+1),IF(AND(CF203&gt;=1,CF203&lt;=6),INDEX(ATLAS_ATTR,(CF203-1)*26+$A3-INDEX(WIN_Y,CF203)+1,CF$2-INDEX(WIN_X,CF203)+1),IF(CF203=90,11,0))))+(THEME-1)*20</f>
        <v/>
      </c>
      <c r="CG103" s="6">
        <f>IF($A3=0,INDEX(CHROME_ATTR,1,CG$2+1),IF($A3=39,INDEX(CHROME_ATTR,2,CG$2+1),IF(AND(CG203&gt;=1,CG203&lt;=6),INDEX(ATLAS_ATTR,(CG203-1)*26+$A3-INDEX(WIN_Y,CG203)+1,CG$2-INDEX(WIN_X,CG203)+1),IF(CG203=90,11,0))))+(THEME-1)*20</f>
        <v/>
      </c>
      <c r="CH103" s="6">
        <f>IF($A3=0,INDEX(CHROME_ATTR,1,CH$2+1),IF($A3=39,INDEX(CHROME_ATTR,2,CH$2+1),IF(AND(CH203&gt;=1,CH203&lt;=6),INDEX(ATLAS_ATTR,(CH203-1)*26+$A3-INDEX(WIN_Y,CH203)+1,CH$2-INDEX(WIN_X,CH203)+1),IF(CH203=90,11,0))))+(THEME-1)*20</f>
        <v/>
      </c>
      <c r="CI103" s="6">
        <f>IF($A3=0,INDEX(CHROME_ATTR,1,CI$2+1),IF($A3=39,INDEX(CHROME_ATTR,2,CI$2+1),IF(AND(CI203&gt;=1,CI203&lt;=6),INDEX(ATLAS_ATTR,(CI203-1)*26+$A3-INDEX(WIN_Y,CI203)+1,CI$2-INDEX(WIN_X,CI203)+1),IF(CI203=90,11,0))))+(THEME-1)*20</f>
        <v/>
      </c>
      <c r="CJ103" s="6">
        <f>IF($A3=0,INDEX(CHROME_ATTR,1,CJ$2+1),IF($A3=39,INDEX(CHROME_ATTR,2,CJ$2+1),IF(AND(CJ203&gt;=1,CJ203&lt;=6),INDEX(ATLAS_ATTR,(CJ203-1)*26+$A3-INDEX(WIN_Y,CJ203)+1,CJ$2-INDEX(WIN_X,CJ203)+1),IF(CJ203=90,11,0))))+(THEME-1)*20</f>
        <v/>
      </c>
      <c r="CK103" s="6">
        <f>IF($A3=0,INDEX(CHROME_ATTR,1,CK$2+1),IF($A3=39,INDEX(CHROME_ATTR,2,CK$2+1),IF(AND(CK203&gt;=1,CK203&lt;=6),INDEX(ATLAS_ATTR,(CK203-1)*26+$A3-INDEX(WIN_Y,CK203)+1,CK$2-INDEX(WIN_X,CK203)+1),IF(CK203=90,11,0))))+(THEME-1)*20</f>
        <v/>
      </c>
      <c r="CL103" s="6">
        <f>IF($A3=0,INDEX(CHROME_ATTR,1,CL$2+1),IF($A3=39,INDEX(CHROME_ATTR,2,CL$2+1),IF(AND(CL203&gt;=1,CL203&lt;=6),INDEX(ATLAS_ATTR,(CL203-1)*26+$A3-INDEX(WIN_Y,CL203)+1,CL$2-INDEX(WIN_X,CL203)+1),IF(CL203=90,11,0))))+(THEME-1)*20</f>
        <v/>
      </c>
      <c r="CM103" s="6">
        <f>IF($A3=0,INDEX(CHROME_ATTR,1,CM$2+1),IF($A3=39,INDEX(CHROME_ATTR,2,CM$2+1),IF(AND(CM203&gt;=1,CM203&lt;=6),INDEX(ATLAS_ATTR,(CM203-1)*26+$A3-INDEX(WIN_Y,CM203)+1,CM$2-INDEX(WIN_X,CM203)+1),IF(CM203=90,11,0))))+(THEME-1)*20</f>
        <v/>
      </c>
      <c r="CN103" s="6">
        <f>IF($A3=0,INDEX(CHROME_ATTR,1,CN$2+1),IF($A3=39,INDEX(CHROME_ATTR,2,CN$2+1),IF(AND(CN203&gt;=1,CN203&lt;=6),INDEX(ATLAS_ATTR,(CN203-1)*26+$A3-INDEX(WIN_Y,CN203)+1,CN$2-INDEX(WIN_X,CN203)+1),IF(CN203=90,11,0))))+(THEME-1)*20</f>
        <v/>
      </c>
      <c r="CO103" s="6">
        <f>IF($A3=0,INDEX(CHROME_ATTR,1,CO$2+1),IF($A3=39,INDEX(CHROME_ATTR,2,CO$2+1),IF(AND(CO203&gt;=1,CO203&lt;=6),INDEX(ATLAS_ATTR,(CO203-1)*26+$A3-INDEX(WIN_Y,CO203)+1,CO$2-INDEX(WIN_X,CO203)+1),IF(CO203=90,11,0))))+(THEME-1)*20</f>
        <v/>
      </c>
      <c r="CP103" s="6">
        <f>IF($A3=0,INDEX(CHROME_ATTR,1,CP$2+1),IF($A3=39,INDEX(CHROME_ATTR,2,CP$2+1),IF(AND(CP203&gt;=1,CP203&lt;=6),INDEX(ATLAS_ATTR,(CP203-1)*26+$A3-INDEX(WIN_Y,CP203)+1,CP$2-INDEX(WIN_X,CP203)+1),IF(CP203=90,11,0))))+(THEME-1)*20</f>
        <v/>
      </c>
      <c r="CQ103" s="6">
        <f>IF($A3=0,INDEX(CHROME_ATTR,1,CQ$2+1),IF($A3=39,INDEX(CHROME_ATTR,2,CQ$2+1),IF(AND(CQ203&gt;=1,CQ203&lt;=6),INDEX(ATLAS_ATTR,(CQ203-1)*26+$A3-INDEX(WIN_Y,CQ203)+1,CQ$2-INDEX(WIN_X,CQ203)+1),IF(CQ203=90,11,0))))+(THEME-1)*20</f>
        <v/>
      </c>
      <c r="CR103" s="6">
        <f>IF($A3=0,INDEX(CHROME_ATTR,1,CR$2+1),IF($A3=39,INDEX(CHROME_ATTR,2,CR$2+1),IF(AND(CR203&gt;=1,CR203&lt;=6),INDEX(ATLAS_ATTR,(CR203-1)*26+$A3-INDEX(WIN_Y,CR203)+1,CR$2-INDEX(WIN_X,CR203)+1),IF(CR203=90,11,0))))+(THEME-1)*20</f>
        <v/>
      </c>
      <c r="CS103" s="6">
        <f>IF($A3=0,INDEX(CHROME_ATTR,1,CS$2+1),IF($A3=39,INDEX(CHROME_ATTR,2,CS$2+1),IF(AND(CS203&gt;=1,CS203&lt;=6),INDEX(ATLAS_ATTR,(CS203-1)*26+$A3-INDEX(WIN_Y,CS203)+1,CS$2-INDEX(WIN_X,CS203)+1),IF(CS203=90,11,0))))+(THEME-1)*20</f>
        <v/>
      </c>
      <c r="CT103" s="6">
        <f>IF($A3=0,INDEX(CHROME_ATTR,1,CT$2+1),IF($A3=39,INDEX(CHROME_ATTR,2,CT$2+1),IF(AND(CT203&gt;=1,CT203&lt;=6),INDEX(ATLAS_ATTR,(CT203-1)*26+$A3-INDEX(WIN_Y,CT203)+1,CT$2-INDEX(WIN_X,CT203)+1),IF(CT203=90,11,0))))+(THEME-1)*20</f>
        <v/>
      </c>
      <c r="CU103" s="6">
        <f>IF($A3=0,INDEX(CHROME_ATTR,1,CU$2+1),IF($A3=39,INDEX(CHROME_ATTR,2,CU$2+1),IF(AND(CU203&gt;=1,CU203&lt;=6),INDEX(ATLAS_ATTR,(CU203-1)*26+$A3-INDEX(WIN_Y,CU203)+1,CU$2-INDEX(WIN_X,CU203)+1),IF(CU203=90,11,0))))+(THEME-1)*20</f>
        <v/>
      </c>
      <c r="CV103" s="6">
        <f>IF($A3=0,INDEX(CHROME_ATTR,1,CV$2+1),IF($A3=39,INDEX(CHROME_ATTR,2,CV$2+1),IF(AND(CV203&gt;=1,CV203&lt;=6),INDEX(ATLAS_ATTR,(CV203-1)*26+$A3-INDEX(WIN_Y,CV203)+1,CV$2-INDEX(WIN_X,CV203)+1),IF(CV203=90,11,0))))+(THEME-1)*20</f>
        <v/>
      </c>
      <c r="CW103" s="6">
        <f>IF($A3=0,INDEX(CHROME_ATTR,1,CW$2+1),IF($A3=39,INDEX(CHROME_ATTR,2,CW$2+1),IF(AND(CW203&gt;=1,CW203&lt;=6),INDEX(ATLAS_ATTR,(CW203-1)*26+$A3-INDEX(WIN_Y,CW203)+1,CW$2-INDEX(WIN_X,CW203)+1),IF(CW203=90,11,0))))+(THEME-1)*20</f>
        <v/>
      </c>
      <c r="CX103" s="6">
        <f>IF($A3=0,INDEX(CHROME_ATTR,1,CX$2+1),IF($A3=39,INDEX(CHROME_ATTR,2,CX$2+1),IF(AND(CX203&gt;=1,CX203&lt;=6),INDEX(ATLAS_ATTR,(CX203-1)*26+$A3-INDEX(WIN_Y,CX203)+1,CX$2-INDEX(WIN_X,CX203)+1),IF(CX203=90,11,0))))+(THEME-1)*20</f>
        <v/>
      </c>
      <c r="CY103" s="6">
        <f>IF($A3=0,INDEX(CHROME_ATTR,1,CY$2+1),IF($A3=39,INDEX(CHROME_ATTR,2,CY$2+1),IF(AND(CY203&gt;=1,CY203&lt;=6),INDEX(ATLAS_ATTR,(CY203-1)*26+$A3-INDEX(WIN_Y,CY203)+1,CY$2-INDEX(WIN_X,CY203)+1),IF(CY203=90,11,0))))+(THEME-1)*20</f>
        <v/>
      </c>
      <c r="CZ103" s="6">
        <f>IF($A3=0,INDEX(CHROME_ATTR,1,CZ$2+1),IF($A3=39,INDEX(CHROME_ATTR,2,CZ$2+1),IF(AND(CZ203&gt;=1,CZ203&lt;=6),INDEX(ATLAS_ATTR,(CZ203-1)*26+$A3-INDEX(WIN_Y,CZ203)+1,CZ$2-INDEX(WIN_X,CZ203)+1),IF(CZ203=90,11,0))))+(THEME-1)*20</f>
        <v/>
      </c>
      <c r="DA103" s="6">
        <f>IF($A3=0,INDEX(CHROME_ATTR,1,DA$2+1),IF($A3=39,INDEX(CHROME_ATTR,2,DA$2+1),IF(AND(DA203&gt;=1,DA203&lt;=6),INDEX(ATLAS_ATTR,(DA203-1)*26+$A3-INDEX(WIN_Y,DA203)+1,DA$2-INDEX(WIN_X,DA203)+1),IF(DA203=90,11,0))))+(THEME-1)*20</f>
        <v/>
      </c>
      <c r="DB103" s="6">
        <f>IF($A3=0,INDEX(CHROME_ATTR,1,DB$2+1),IF($A3=39,INDEX(CHROME_ATTR,2,DB$2+1),IF(AND(DB203&gt;=1,DB203&lt;=6),INDEX(ATLAS_ATTR,(DB203-1)*26+$A3-INDEX(WIN_Y,DB203)+1,DB$2-INDEX(WIN_X,DB203)+1),IF(DB203=90,11,0))))+(THEME-1)*20</f>
        <v/>
      </c>
      <c r="DC103" s="6">
        <f>IF($A3=0,INDEX(CHROME_ATTR,1,DC$2+1),IF($A3=39,INDEX(CHROME_ATTR,2,DC$2+1),IF(AND(DC203&gt;=1,DC203&lt;=6),INDEX(ATLAS_ATTR,(DC203-1)*26+$A3-INDEX(WIN_Y,DC203)+1,DC$2-INDEX(WIN_X,DC203)+1),IF(DC203=90,11,0))))+(THEME-1)*20</f>
        <v/>
      </c>
      <c r="DD103" s="6">
        <f>IF($A3=0,INDEX(CHROME_ATTR,1,DD$2+1),IF($A3=39,INDEX(CHROME_ATTR,2,DD$2+1),IF(AND(DD203&gt;=1,DD203&lt;=6),INDEX(ATLAS_ATTR,(DD203-1)*26+$A3-INDEX(WIN_Y,DD203)+1,DD$2-INDEX(WIN_X,DD203)+1),IF(DD203=90,11,0))))+(THEME-1)*20</f>
        <v/>
      </c>
      <c r="DE103" s="6">
        <f>IF($A3=0,INDEX(CHROME_ATTR,1,DE$2+1),IF($A3=39,INDEX(CHROME_ATTR,2,DE$2+1),IF(AND(DE203&gt;=1,DE203&lt;=6),INDEX(ATLAS_ATTR,(DE203-1)*26+$A3-INDEX(WIN_Y,DE203)+1,DE$2-INDEX(WIN_X,DE203)+1),IF(DE203=90,11,0))))+(THEME-1)*20</f>
        <v/>
      </c>
      <c r="DF103" s="6">
        <f>IF($A3=0,INDEX(CHROME_ATTR,1,DF$2+1),IF($A3=39,INDEX(CHROME_ATTR,2,DF$2+1),IF(AND(DF203&gt;=1,DF203&lt;=6),INDEX(ATLAS_ATTR,(DF203-1)*26+$A3-INDEX(WIN_Y,DF203)+1,DF$2-INDEX(WIN_X,DF203)+1),IF(DF203=90,11,0))))+(THEME-1)*20</f>
        <v/>
      </c>
      <c r="DG103" s="6">
        <f>IF($A3=0,INDEX(CHROME_ATTR,1,DG$2+1),IF($A3=39,INDEX(CHROME_ATTR,2,DG$2+1),IF(AND(DG203&gt;=1,DG203&lt;=6),INDEX(ATLAS_ATTR,(DG203-1)*26+$A3-INDEX(WIN_Y,DG203)+1,DG$2-INDEX(WIN_X,DG203)+1),IF(DG203=90,11,0))))+(THEME-1)*20</f>
        <v/>
      </c>
      <c r="DH103" s="6">
        <f>IF($A3=0,INDEX(CHROME_ATTR,1,DH$2+1),IF($A3=39,INDEX(CHROME_ATTR,2,DH$2+1),IF(AND(DH203&gt;=1,DH203&lt;=6),INDEX(ATLAS_ATTR,(DH203-1)*26+$A3-INDEX(WIN_Y,DH203)+1,DH$2-INDEX(WIN_X,DH203)+1),IF(DH203=90,11,0))))+(THEME-1)*20</f>
        <v/>
      </c>
      <c r="DI103" s="6">
        <f>IF($A3=0,INDEX(CHROME_ATTR,1,DI$2+1),IF($A3=39,INDEX(CHROME_ATTR,2,DI$2+1),IF(AND(DI203&gt;=1,DI203&lt;=6),INDEX(ATLAS_ATTR,(DI203-1)*26+$A3-INDEX(WIN_Y,DI203)+1,DI$2-INDEX(WIN_X,DI203)+1),IF(DI203=90,11,0))))+(THEME-1)*20</f>
        <v/>
      </c>
      <c r="DJ103" s="6">
        <f>IF($A3=0,INDEX(CHROME_ATTR,1,DJ$2+1),IF($A3=39,INDEX(CHROME_ATTR,2,DJ$2+1),IF(AND(DJ203&gt;=1,DJ203&lt;=6),INDEX(ATLAS_ATTR,(DJ203-1)*26+$A3-INDEX(WIN_Y,DJ203)+1,DJ$2-INDEX(WIN_X,DJ203)+1),IF(DJ203=90,11,0))))+(THEME-1)*20</f>
        <v/>
      </c>
      <c r="DK103" s="6">
        <f>IF($A3=0,INDEX(CHROME_ATTR,1,DK$2+1),IF($A3=39,INDEX(CHROME_ATTR,2,DK$2+1),IF(AND(DK203&gt;=1,DK203&lt;=6),INDEX(ATLAS_ATTR,(DK203-1)*26+$A3-INDEX(WIN_Y,DK203)+1,DK$2-INDEX(WIN_X,DK203)+1),IF(DK203=90,11,0))))+(THEME-1)*20</f>
        <v/>
      </c>
      <c r="DL103" s="6">
        <f>IF($A3=0,INDEX(CHROME_ATTR,1,DL$2+1),IF($A3=39,INDEX(CHROME_ATTR,2,DL$2+1),IF(AND(DL203&gt;=1,DL203&lt;=6),INDEX(ATLAS_ATTR,(DL203-1)*26+$A3-INDEX(WIN_Y,DL203)+1,DL$2-INDEX(WIN_X,DL203)+1),IF(DL203=90,11,0))))+(THEME-1)*20</f>
        <v/>
      </c>
      <c r="DM103" s="6">
        <f>IF($A3=0,INDEX(CHROME_ATTR,1,DM$2+1),IF($A3=39,INDEX(CHROME_ATTR,2,DM$2+1),IF(AND(DM203&gt;=1,DM203&lt;=6),INDEX(ATLAS_ATTR,(DM203-1)*26+$A3-INDEX(WIN_Y,DM203)+1,DM$2-INDEX(WIN_X,DM203)+1),IF(DM203=90,11,0))))+(THEME-1)*20</f>
        <v/>
      </c>
      <c r="DN103" s="6">
        <f>IF($A3=0,INDEX(CHROME_ATTR,1,DN$2+1),IF($A3=39,INDEX(CHROME_ATTR,2,DN$2+1),IF(AND(DN203&gt;=1,DN203&lt;=6),INDEX(ATLAS_ATTR,(DN203-1)*26+$A3-INDEX(WIN_Y,DN203)+1,DN$2-INDEX(WIN_X,DN203)+1),IF(DN203=90,11,0))))+(THEME-1)*20</f>
        <v/>
      </c>
      <c r="DO103" s="6">
        <f>IF($A3=0,INDEX(CHROME_ATTR,1,DO$2+1),IF($A3=39,INDEX(CHROME_ATTR,2,DO$2+1),IF(AND(DO203&gt;=1,DO203&lt;=6),INDEX(ATLAS_ATTR,(DO203-1)*26+$A3-INDEX(WIN_Y,DO203)+1,DO$2-INDEX(WIN_X,DO203)+1),IF(DO203=90,11,0))))+(THEME-1)*20</f>
        <v/>
      </c>
    </row>
    <row r="104" ht="8" customHeight="1">
      <c r="B104" s="6">
        <f>IF($A4=0,INDEX(CHROME_ATTR,1,B$2+1),IF($A4=39,INDEX(CHROME_ATTR,2,B$2+1),IF(AND(B204&gt;=1,B204&lt;=6),INDEX(ATLAS_ATTR,(B204-1)*26+$A4-INDEX(WIN_Y,B204)+1,B$2-INDEX(WIN_X,B204)+1),IF(B204=90,11,0))))+(THEME-1)*20</f>
        <v/>
      </c>
      <c r="C104" s="6">
        <f>IF($A4=0,INDEX(CHROME_ATTR,1,C$2+1),IF($A4=39,INDEX(CHROME_ATTR,2,C$2+1),IF(AND(C204&gt;=1,C204&lt;=6),INDEX(ATLAS_ATTR,(C204-1)*26+$A4-INDEX(WIN_Y,C204)+1,C$2-INDEX(WIN_X,C204)+1),IF(C204=90,11,0))))+(THEME-1)*20</f>
        <v/>
      </c>
      <c r="D104" s="6">
        <f>IF($A4=0,INDEX(CHROME_ATTR,1,D$2+1),IF($A4=39,INDEX(CHROME_ATTR,2,D$2+1),IF(AND(D204&gt;=1,D204&lt;=6),INDEX(ATLAS_ATTR,(D204-1)*26+$A4-INDEX(WIN_Y,D204)+1,D$2-INDEX(WIN_X,D204)+1),IF(D204=90,11,0))))+(THEME-1)*20</f>
        <v/>
      </c>
      <c r="E104" s="6">
        <f>IF($A4=0,INDEX(CHROME_ATTR,1,E$2+1),IF($A4=39,INDEX(CHROME_ATTR,2,E$2+1),IF(AND(E204&gt;=1,E204&lt;=6),INDEX(ATLAS_ATTR,(E204-1)*26+$A4-INDEX(WIN_Y,E204)+1,E$2-INDEX(WIN_X,E204)+1),IF(E204=90,11,0))))+(THEME-1)*20</f>
        <v/>
      </c>
      <c r="F104" s="6">
        <f>IF($A4=0,INDEX(CHROME_ATTR,1,F$2+1),IF($A4=39,INDEX(CHROME_ATTR,2,F$2+1),IF(AND(F204&gt;=1,F204&lt;=6),INDEX(ATLAS_ATTR,(F204-1)*26+$A4-INDEX(WIN_Y,F204)+1,F$2-INDEX(WIN_X,F204)+1),IF(F204=90,11,0))))+(THEME-1)*20</f>
        <v/>
      </c>
      <c r="G104" s="6">
        <f>IF($A4=0,INDEX(CHROME_ATTR,1,G$2+1),IF($A4=39,INDEX(CHROME_ATTR,2,G$2+1),IF(AND(G204&gt;=1,G204&lt;=6),INDEX(ATLAS_ATTR,(G204-1)*26+$A4-INDEX(WIN_Y,G204)+1,G$2-INDEX(WIN_X,G204)+1),IF(G204=90,11,0))))+(THEME-1)*20</f>
        <v/>
      </c>
      <c r="H104" s="6">
        <f>IF($A4=0,INDEX(CHROME_ATTR,1,H$2+1),IF($A4=39,INDEX(CHROME_ATTR,2,H$2+1),IF(AND(H204&gt;=1,H204&lt;=6),INDEX(ATLAS_ATTR,(H204-1)*26+$A4-INDEX(WIN_Y,H204)+1,H$2-INDEX(WIN_X,H204)+1),IF(H204=90,11,0))))+(THEME-1)*20</f>
        <v/>
      </c>
      <c r="I104" s="6">
        <f>IF($A4=0,INDEX(CHROME_ATTR,1,I$2+1),IF($A4=39,INDEX(CHROME_ATTR,2,I$2+1),IF(AND(I204&gt;=1,I204&lt;=6),INDEX(ATLAS_ATTR,(I204-1)*26+$A4-INDEX(WIN_Y,I204)+1,I$2-INDEX(WIN_X,I204)+1),IF(I204=90,11,0))))+(THEME-1)*20</f>
        <v/>
      </c>
      <c r="J104" s="6">
        <f>IF($A4=0,INDEX(CHROME_ATTR,1,J$2+1),IF($A4=39,INDEX(CHROME_ATTR,2,J$2+1),IF(AND(J204&gt;=1,J204&lt;=6),INDEX(ATLAS_ATTR,(J204-1)*26+$A4-INDEX(WIN_Y,J204)+1,J$2-INDEX(WIN_X,J204)+1),IF(J204=90,11,0))))+(THEME-1)*20</f>
        <v/>
      </c>
      <c r="K104" s="6">
        <f>IF($A4=0,INDEX(CHROME_ATTR,1,K$2+1),IF($A4=39,INDEX(CHROME_ATTR,2,K$2+1),IF(AND(K204&gt;=1,K204&lt;=6),INDEX(ATLAS_ATTR,(K204-1)*26+$A4-INDEX(WIN_Y,K204)+1,K$2-INDEX(WIN_X,K204)+1),IF(K204=90,11,0))))+(THEME-1)*20</f>
        <v/>
      </c>
      <c r="L104" s="6">
        <f>IF($A4=0,INDEX(CHROME_ATTR,1,L$2+1),IF($A4=39,INDEX(CHROME_ATTR,2,L$2+1),IF(AND(L204&gt;=1,L204&lt;=6),INDEX(ATLAS_ATTR,(L204-1)*26+$A4-INDEX(WIN_Y,L204)+1,L$2-INDEX(WIN_X,L204)+1),IF(L204=90,11,0))))+(THEME-1)*20</f>
        <v/>
      </c>
      <c r="M104" s="6">
        <f>IF($A4=0,INDEX(CHROME_ATTR,1,M$2+1),IF($A4=39,INDEX(CHROME_ATTR,2,M$2+1),IF(AND(M204&gt;=1,M204&lt;=6),INDEX(ATLAS_ATTR,(M204-1)*26+$A4-INDEX(WIN_Y,M204)+1,M$2-INDEX(WIN_X,M204)+1),IF(M204=90,11,0))))+(THEME-1)*20</f>
        <v/>
      </c>
      <c r="N104" s="6">
        <f>IF($A4=0,INDEX(CHROME_ATTR,1,N$2+1),IF($A4=39,INDEX(CHROME_ATTR,2,N$2+1),IF(AND(N204&gt;=1,N204&lt;=6),INDEX(ATLAS_ATTR,(N204-1)*26+$A4-INDEX(WIN_Y,N204)+1,N$2-INDEX(WIN_X,N204)+1),IF(N204=90,11,0))))+(THEME-1)*20</f>
        <v/>
      </c>
      <c r="O104" s="6">
        <f>IF($A4=0,INDEX(CHROME_ATTR,1,O$2+1),IF($A4=39,INDEX(CHROME_ATTR,2,O$2+1),IF(AND(O204&gt;=1,O204&lt;=6),INDEX(ATLAS_ATTR,(O204-1)*26+$A4-INDEX(WIN_Y,O204)+1,O$2-INDEX(WIN_X,O204)+1),IF(O204=90,11,0))))+(THEME-1)*20</f>
        <v/>
      </c>
      <c r="P104" s="6">
        <f>IF($A4=0,INDEX(CHROME_ATTR,1,P$2+1),IF($A4=39,INDEX(CHROME_ATTR,2,P$2+1),IF(AND(P204&gt;=1,P204&lt;=6),INDEX(ATLAS_ATTR,(P204-1)*26+$A4-INDEX(WIN_Y,P204)+1,P$2-INDEX(WIN_X,P204)+1),IF(P204=90,11,0))))+(THEME-1)*20</f>
        <v/>
      </c>
      <c r="Q104" s="6">
        <f>IF($A4=0,INDEX(CHROME_ATTR,1,Q$2+1),IF($A4=39,INDEX(CHROME_ATTR,2,Q$2+1),IF(AND(Q204&gt;=1,Q204&lt;=6),INDEX(ATLAS_ATTR,(Q204-1)*26+$A4-INDEX(WIN_Y,Q204)+1,Q$2-INDEX(WIN_X,Q204)+1),IF(Q204=90,11,0))))+(THEME-1)*20</f>
        <v/>
      </c>
      <c r="R104" s="6">
        <f>IF($A4=0,INDEX(CHROME_ATTR,1,R$2+1),IF($A4=39,INDEX(CHROME_ATTR,2,R$2+1),IF(AND(R204&gt;=1,R204&lt;=6),INDEX(ATLAS_ATTR,(R204-1)*26+$A4-INDEX(WIN_Y,R204)+1,R$2-INDEX(WIN_X,R204)+1),IF(R204=90,11,0))))+(THEME-1)*20</f>
        <v/>
      </c>
      <c r="S104" s="6">
        <f>IF($A4=0,INDEX(CHROME_ATTR,1,S$2+1),IF($A4=39,INDEX(CHROME_ATTR,2,S$2+1),IF(AND(S204&gt;=1,S204&lt;=6),INDEX(ATLAS_ATTR,(S204-1)*26+$A4-INDEX(WIN_Y,S204)+1,S$2-INDEX(WIN_X,S204)+1),IF(S204=90,11,0))))+(THEME-1)*20</f>
        <v/>
      </c>
      <c r="T104" s="6">
        <f>IF($A4=0,INDEX(CHROME_ATTR,1,T$2+1),IF($A4=39,INDEX(CHROME_ATTR,2,T$2+1),IF(AND(T204&gt;=1,T204&lt;=6),INDEX(ATLAS_ATTR,(T204-1)*26+$A4-INDEX(WIN_Y,T204)+1,T$2-INDEX(WIN_X,T204)+1),IF(T204=90,11,0))))+(THEME-1)*20</f>
        <v/>
      </c>
      <c r="U104" s="6">
        <f>IF($A4=0,INDEX(CHROME_ATTR,1,U$2+1),IF($A4=39,INDEX(CHROME_ATTR,2,U$2+1),IF(AND(U204&gt;=1,U204&lt;=6),INDEX(ATLAS_ATTR,(U204-1)*26+$A4-INDEX(WIN_Y,U204)+1,U$2-INDEX(WIN_X,U204)+1),IF(U204=90,11,0))))+(THEME-1)*20</f>
        <v/>
      </c>
      <c r="V104" s="6">
        <f>IF($A4=0,INDEX(CHROME_ATTR,1,V$2+1),IF($A4=39,INDEX(CHROME_ATTR,2,V$2+1),IF(AND(V204&gt;=1,V204&lt;=6),INDEX(ATLAS_ATTR,(V204-1)*26+$A4-INDEX(WIN_Y,V204)+1,V$2-INDEX(WIN_X,V204)+1),IF(V204=90,11,0))))+(THEME-1)*20</f>
        <v/>
      </c>
      <c r="W104" s="6">
        <f>IF($A4=0,INDEX(CHROME_ATTR,1,W$2+1),IF($A4=39,INDEX(CHROME_ATTR,2,W$2+1),IF(AND(W204&gt;=1,W204&lt;=6),INDEX(ATLAS_ATTR,(W204-1)*26+$A4-INDEX(WIN_Y,W204)+1,W$2-INDEX(WIN_X,W204)+1),IF(W204=90,11,0))))+(THEME-1)*20</f>
        <v/>
      </c>
      <c r="X104" s="6">
        <f>IF($A4=0,INDEX(CHROME_ATTR,1,X$2+1),IF($A4=39,INDEX(CHROME_ATTR,2,X$2+1),IF(AND(X204&gt;=1,X204&lt;=6),INDEX(ATLAS_ATTR,(X204-1)*26+$A4-INDEX(WIN_Y,X204)+1,X$2-INDEX(WIN_X,X204)+1),IF(X204=90,11,0))))+(THEME-1)*20</f>
        <v/>
      </c>
      <c r="Y104" s="6">
        <f>IF($A4=0,INDEX(CHROME_ATTR,1,Y$2+1),IF($A4=39,INDEX(CHROME_ATTR,2,Y$2+1),IF(AND(Y204&gt;=1,Y204&lt;=6),INDEX(ATLAS_ATTR,(Y204-1)*26+$A4-INDEX(WIN_Y,Y204)+1,Y$2-INDEX(WIN_X,Y204)+1),IF(Y204=90,11,0))))+(THEME-1)*20</f>
        <v/>
      </c>
      <c r="Z104" s="6">
        <f>IF($A4=0,INDEX(CHROME_ATTR,1,Z$2+1),IF($A4=39,INDEX(CHROME_ATTR,2,Z$2+1),IF(AND(Z204&gt;=1,Z204&lt;=6),INDEX(ATLAS_ATTR,(Z204-1)*26+$A4-INDEX(WIN_Y,Z204)+1,Z$2-INDEX(WIN_X,Z204)+1),IF(Z204=90,11,0))))+(THEME-1)*20</f>
        <v/>
      </c>
      <c r="AA104" s="6">
        <f>IF($A4=0,INDEX(CHROME_ATTR,1,AA$2+1),IF($A4=39,INDEX(CHROME_ATTR,2,AA$2+1),IF(AND(AA204&gt;=1,AA204&lt;=6),INDEX(ATLAS_ATTR,(AA204-1)*26+$A4-INDEX(WIN_Y,AA204)+1,AA$2-INDEX(WIN_X,AA204)+1),IF(AA204=90,11,0))))+(THEME-1)*20</f>
        <v/>
      </c>
      <c r="AB104" s="6">
        <f>IF($A4=0,INDEX(CHROME_ATTR,1,AB$2+1),IF($A4=39,INDEX(CHROME_ATTR,2,AB$2+1),IF(AND(AB204&gt;=1,AB204&lt;=6),INDEX(ATLAS_ATTR,(AB204-1)*26+$A4-INDEX(WIN_Y,AB204)+1,AB$2-INDEX(WIN_X,AB204)+1),IF(AB204=90,11,0))))+(THEME-1)*20</f>
        <v/>
      </c>
      <c r="AC104" s="6">
        <f>IF($A4=0,INDEX(CHROME_ATTR,1,AC$2+1),IF($A4=39,INDEX(CHROME_ATTR,2,AC$2+1),IF(AND(AC204&gt;=1,AC204&lt;=6),INDEX(ATLAS_ATTR,(AC204-1)*26+$A4-INDEX(WIN_Y,AC204)+1,AC$2-INDEX(WIN_X,AC204)+1),IF(AC204=90,11,0))))+(THEME-1)*20</f>
        <v/>
      </c>
      <c r="AD104" s="6">
        <f>IF($A4=0,INDEX(CHROME_ATTR,1,AD$2+1),IF($A4=39,INDEX(CHROME_ATTR,2,AD$2+1),IF(AND(AD204&gt;=1,AD204&lt;=6),INDEX(ATLAS_ATTR,(AD204-1)*26+$A4-INDEX(WIN_Y,AD204)+1,AD$2-INDEX(WIN_X,AD204)+1),IF(AD204=90,11,0))))+(THEME-1)*20</f>
        <v/>
      </c>
      <c r="AE104" s="6">
        <f>IF($A4=0,INDEX(CHROME_ATTR,1,AE$2+1),IF($A4=39,INDEX(CHROME_ATTR,2,AE$2+1),IF(AND(AE204&gt;=1,AE204&lt;=6),INDEX(ATLAS_ATTR,(AE204-1)*26+$A4-INDEX(WIN_Y,AE204)+1,AE$2-INDEX(WIN_X,AE204)+1),IF(AE204=90,11,0))))+(THEME-1)*20</f>
        <v/>
      </c>
      <c r="AF104" s="6">
        <f>IF($A4=0,INDEX(CHROME_ATTR,1,AF$2+1),IF($A4=39,INDEX(CHROME_ATTR,2,AF$2+1),IF(AND(AF204&gt;=1,AF204&lt;=6),INDEX(ATLAS_ATTR,(AF204-1)*26+$A4-INDEX(WIN_Y,AF204)+1,AF$2-INDEX(WIN_X,AF204)+1),IF(AF204=90,11,0))))+(THEME-1)*20</f>
        <v/>
      </c>
      <c r="AG104" s="6">
        <f>IF($A4=0,INDEX(CHROME_ATTR,1,AG$2+1),IF($A4=39,INDEX(CHROME_ATTR,2,AG$2+1),IF(AND(AG204&gt;=1,AG204&lt;=6),INDEX(ATLAS_ATTR,(AG204-1)*26+$A4-INDEX(WIN_Y,AG204)+1,AG$2-INDEX(WIN_X,AG204)+1),IF(AG204=90,11,0))))+(THEME-1)*20</f>
        <v/>
      </c>
      <c r="AH104" s="6">
        <f>IF($A4=0,INDEX(CHROME_ATTR,1,AH$2+1),IF($A4=39,INDEX(CHROME_ATTR,2,AH$2+1),IF(AND(AH204&gt;=1,AH204&lt;=6),INDEX(ATLAS_ATTR,(AH204-1)*26+$A4-INDEX(WIN_Y,AH204)+1,AH$2-INDEX(WIN_X,AH204)+1),IF(AH204=90,11,0))))+(THEME-1)*20</f>
        <v/>
      </c>
      <c r="AI104" s="6">
        <f>IF($A4=0,INDEX(CHROME_ATTR,1,AI$2+1),IF($A4=39,INDEX(CHROME_ATTR,2,AI$2+1),IF(AND(AI204&gt;=1,AI204&lt;=6),INDEX(ATLAS_ATTR,(AI204-1)*26+$A4-INDEX(WIN_Y,AI204)+1,AI$2-INDEX(WIN_X,AI204)+1),IF(AI204=90,11,0))))+(THEME-1)*20</f>
        <v/>
      </c>
      <c r="AJ104" s="6">
        <f>IF($A4=0,INDEX(CHROME_ATTR,1,AJ$2+1),IF($A4=39,INDEX(CHROME_ATTR,2,AJ$2+1),IF(AND(AJ204&gt;=1,AJ204&lt;=6),INDEX(ATLAS_ATTR,(AJ204-1)*26+$A4-INDEX(WIN_Y,AJ204)+1,AJ$2-INDEX(WIN_X,AJ204)+1),IF(AJ204=90,11,0))))+(THEME-1)*20</f>
        <v/>
      </c>
      <c r="AK104" s="6">
        <f>IF($A4=0,INDEX(CHROME_ATTR,1,AK$2+1),IF($A4=39,INDEX(CHROME_ATTR,2,AK$2+1),IF(AND(AK204&gt;=1,AK204&lt;=6),INDEX(ATLAS_ATTR,(AK204-1)*26+$A4-INDEX(WIN_Y,AK204)+1,AK$2-INDEX(WIN_X,AK204)+1),IF(AK204=90,11,0))))+(THEME-1)*20</f>
        <v/>
      </c>
      <c r="AL104" s="6">
        <f>IF($A4=0,INDEX(CHROME_ATTR,1,AL$2+1),IF($A4=39,INDEX(CHROME_ATTR,2,AL$2+1),IF(AND(AL204&gt;=1,AL204&lt;=6),INDEX(ATLAS_ATTR,(AL204-1)*26+$A4-INDEX(WIN_Y,AL204)+1,AL$2-INDEX(WIN_X,AL204)+1),IF(AL204=90,11,0))))+(THEME-1)*20</f>
        <v/>
      </c>
      <c r="AM104" s="6">
        <f>IF($A4=0,INDEX(CHROME_ATTR,1,AM$2+1),IF($A4=39,INDEX(CHROME_ATTR,2,AM$2+1),IF(AND(AM204&gt;=1,AM204&lt;=6),INDEX(ATLAS_ATTR,(AM204-1)*26+$A4-INDEX(WIN_Y,AM204)+1,AM$2-INDEX(WIN_X,AM204)+1),IF(AM204=90,11,0))))+(THEME-1)*20</f>
        <v/>
      </c>
      <c r="AN104" s="6">
        <f>IF($A4=0,INDEX(CHROME_ATTR,1,AN$2+1),IF($A4=39,INDEX(CHROME_ATTR,2,AN$2+1),IF(AND(AN204&gt;=1,AN204&lt;=6),INDEX(ATLAS_ATTR,(AN204-1)*26+$A4-INDEX(WIN_Y,AN204)+1,AN$2-INDEX(WIN_X,AN204)+1),IF(AN204=90,11,0))))+(THEME-1)*20</f>
        <v/>
      </c>
      <c r="AO104" s="6">
        <f>IF($A4=0,INDEX(CHROME_ATTR,1,AO$2+1),IF($A4=39,INDEX(CHROME_ATTR,2,AO$2+1),IF(AND(AO204&gt;=1,AO204&lt;=6),INDEX(ATLAS_ATTR,(AO204-1)*26+$A4-INDEX(WIN_Y,AO204)+1,AO$2-INDEX(WIN_X,AO204)+1),IF(AO204=90,11,0))))+(THEME-1)*20</f>
        <v/>
      </c>
      <c r="AP104" s="6">
        <f>IF($A4=0,INDEX(CHROME_ATTR,1,AP$2+1),IF($A4=39,INDEX(CHROME_ATTR,2,AP$2+1),IF(AND(AP204&gt;=1,AP204&lt;=6),INDEX(ATLAS_ATTR,(AP204-1)*26+$A4-INDEX(WIN_Y,AP204)+1,AP$2-INDEX(WIN_X,AP204)+1),IF(AP204=90,11,0))))+(THEME-1)*20</f>
        <v/>
      </c>
      <c r="AQ104" s="6">
        <f>IF($A4=0,INDEX(CHROME_ATTR,1,AQ$2+1),IF($A4=39,INDEX(CHROME_ATTR,2,AQ$2+1),IF(AND(AQ204&gt;=1,AQ204&lt;=6),INDEX(ATLAS_ATTR,(AQ204-1)*26+$A4-INDEX(WIN_Y,AQ204)+1,AQ$2-INDEX(WIN_X,AQ204)+1),IF(AQ204=90,11,0))))+(THEME-1)*20</f>
        <v/>
      </c>
      <c r="AR104" s="6">
        <f>IF($A4=0,INDEX(CHROME_ATTR,1,AR$2+1),IF($A4=39,INDEX(CHROME_ATTR,2,AR$2+1),IF(AND(AR204&gt;=1,AR204&lt;=6),INDEX(ATLAS_ATTR,(AR204-1)*26+$A4-INDEX(WIN_Y,AR204)+1,AR$2-INDEX(WIN_X,AR204)+1),IF(AR204=90,11,0))))+(THEME-1)*20</f>
        <v/>
      </c>
      <c r="AS104" s="6">
        <f>IF($A4=0,INDEX(CHROME_ATTR,1,AS$2+1),IF($A4=39,INDEX(CHROME_ATTR,2,AS$2+1),IF(AND(AS204&gt;=1,AS204&lt;=6),INDEX(ATLAS_ATTR,(AS204-1)*26+$A4-INDEX(WIN_Y,AS204)+1,AS$2-INDEX(WIN_X,AS204)+1),IF(AS204=90,11,0))))+(THEME-1)*20</f>
        <v/>
      </c>
      <c r="AT104" s="6">
        <f>IF($A4=0,INDEX(CHROME_ATTR,1,AT$2+1),IF($A4=39,INDEX(CHROME_ATTR,2,AT$2+1),IF(AND(AT204&gt;=1,AT204&lt;=6),INDEX(ATLAS_ATTR,(AT204-1)*26+$A4-INDEX(WIN_Y,AT204)+1,AT$2-INDEX(WIN_X,AT204)+1),IF(AT204=90,11,0))))+(THEME-1)*20</f>
        <v/>
      </c>
      <c r="AU104" s="6">
        <f>IF($A4=0,INDEX(CHROME_ATTR,1,AU$2+1),IF($A4=39,INDEX(CHROME_ATTR,2,AU$2+1),IF(AND(AU204&gt;=1,AU204&lt;=6),INDEX(ATLAS_ATTR,(AU204-1)*26+$A4-INDEX(WIN_Y,AU204)+1,AU$2-INDEX(WIN_X,AU204)+1),IF(AU204=90,11,0))))+(THEME-1)*20</f>
        <v/>
      </c>
      <c r="AV104" s="6">
        <f>IF($A4=0,INDEX(CHROME_ATTR,1,AV$2+1),IF($A4=39,INDEX(CHROME_ATTR,2,AV$2+1),IF(AND(AV204&gt;=1,AV204&lt;=6),INDEX(ATLAS_ATTR,(AV204-1)*26+$A4-INDEX(WIN_Y,AV204)+1,AV$2-INDEX(WIN_X,AV204)+1),IF(AV204=90,11,0))))+(THEME-1)*20</f>
        <v/>
      </c>
      <c r="AW104" s="6">
        <f>IF($A4=0,INDEX(CHROME_ATTR,1,AW$2+1),IF($A4=39,INDEX(CHROME_ATTR,2,AW$2+1),IF(AND(AW204&gt;=1,AW204&lt;=6),INDEX(ATLAS_ATTR,(AW204-1)*26+$A4-INDEX(WIN_Y,AW204)+1,AW$2-INDEX(WIN_X,AW204)+1),IF(AW204=90,11,0))))+(THEME-1)*20</f>
        <v/>
      </c>
      <c r="AX104" s="6">
        <f>IF($A4=0,INDEX(CHROME_ATTR,1,AX$2+1),IF($A4=39,INDEX(CHROME_ATTR,2,AX$2+1),IF(AND(AX204&gt;=1,AX204&lt;=6),INDEX(ATLAS_ATTR,(AX204-1)*26+$A4-INDEX(WIN_Y,AX204)+1,AX$2-INDEX(WIN_X,AX204)+1),IF(AX204=90,11,0))))+(THEME-1)*20</f>
        <v/>
      </c>
      <c r="AY104" s="6">
        <f>IF($A4=0,INDEX(CHROME_ATTR,1,AY$2+1),IF($A4=39,INDEX(CHROME_ATTR,2,AY$2+1),IF(AND(AY204&gt;=1,AY204&lt;=6),INDEX(ATLAS_ATTR,(AY204-1)*26+$A4-INDEX(WIN_Y,AY204)+1,AY$2-INDEX(WIN_X,AY204)+1),IF(AY204=90,11,0))))+(THEME-1)*20</f>
        <v/>
      </c>
      <c r="AZ104" s="6">
        <f>IF($A4=0,INDEX(CHROME_ATTR,1,AZ$2+1),IF($A4=39,INDEX(CHROME_ATTR,2,AZ$2+1),IF(AND(AZ204&gt;=1,AZ204&lt;=6),INDEX(ATLAS_ATTR,(AZ204-1)*26+$A4-INDEX(WIN_Y,AZ204)+1,AZ$2-INDEX(WIN_X,AZ204)+1),IF(AZ204=90,11,0))))+(THEME-1)*20</f>
        <v/>
      </c>
      <c r="BA104" s="6">
        <f>IF($A4=0,INDEX(CHROME_ATTR,1,BA$2+1),IF($A4=39,INDEX(CHROME_ATTR,2,BA$2+1),IF(AND(BA204&gt;=1,BA204&lt;=6),INDEX(ATLAS_ATTR,(BA204-1)*26+$A4-INDEX(WIN_Y,BA204)+1,BA$2-INDEX(WIN_X,BA204)+1),IF(BA204=90,11,0))))+(THEME-1)*20</f>
        <v/>
      </c>
      <c r="BB104" s="6">
        <f>IF($A4=0,INDEX(CHROME_ATTR,1,BB$2+1),IF($A4=39,INDEX(CHROME_ATTR,2,BB$2+1),IF(AND(BB204&gt;=1,BB204&lt;=6),INDEX(ATLAS_ATTR,(BB204-1)*26+$A4-INDEX(WIN_Y,BB204)+1,BB$2-INDEX(WIN_X,BB204)+1),IF(BB204=90,11,0))))+(THEME-1)*20</f>
        <v/>
      </c>
      <c r="BC104" s="6">
        <f>IF($A4=0,INDEX(CHROME_ATTR,1,BC$2+1),IF($A4=39,INDEX(CHROME_ATTR,2,BC$2+1),IF(AND(BC204&gt;=1,BC204&lt;=6),INDEX(ATLAS_ATTR,(BC204-1)*26+$A4-INDEX(WIN_Y,BC204)+1,BC$2-INDEX(WIN_X,BC204)+1),IF(BC204=90,11,0))))+(THEME-1)*20</f>
        <v/>
      </c>
      <c r="BD104" s="6">
        <f>IF($A4=0,INDEX(CHROME_ATTR,1,BD$2+1),IF($A4=39,INDEX(CHROME_ATTR,2,BD$2+1),IF(AND(BD204&gt;=1,BD204&lt;=6),INDEX(ATLAS_ATTR,(BD204-1)*26+$A4-INDEX(WIN_Y,BD204)+1,BD$2-INDEX(WIN_X,BD204)+1),IF(BD204=90,11,0))))+(THEME-1)*20</f>
        <v/>
      </c>
      <c r="BE104" s="6">
        <f>IF($A4=0,INDEX(CHROME_ATTR,1,BE$2+1),IF($A4=39,INDEX(CHROME_ATTR,2,BE$2+1),IF(AND(BE204&gt;=1,BE204&lt;=6),INDEX(ATLAS_ATTR,(BE204-1)*26+$A4-INDEX(WIN_Y,BE204)+1,BE$2-INDEX(WIN_X,BE204)+1),IF(BE204=90,11,0))))+(THEME-1)*20</f>
        <v/>
      </c>
      <c r="BF104" s="6">
        <f>IF($A4=0,INDEX(CHROME_ATTR,1,BF$2+1),IF($A4=39,INDEX(CHROME_ATTR,2,BF$2+1),IF(AND(BF204&gt;=1,BF204&lt;=6),INDEX(ATLAS_ATTR,(BF204-1)*26+$A4-INDEX(WIN_Y,BF204)+1,BF$2-INDEX(WIN_X,BF204)+1),IF(BF204=90,11,0))))+(THEME-1)*20</f>
        <v/>
      </c>
      <c r="BG104" s="6">
        <f>IF($A4=0,INDEX(CHROME_ATTR,1,BG$2+1),IF($A4=39,INDEX(CHROME_ATTR,2,BG$2+1),IF(AND(BG204&gt;=1,BG204&lt;=6),INDEX(ATLAS_ATTR,(BG204-1)*26+$A4-INDEX(WIN_Y,BG204)+1,BG$2-INDEX(WIN_X,BG204)+1),IF(BG204=90,11,0))))+(THEME-1)*20</f>
        <v/>
      </c>
      <c r="BH104" s="6">
        <f>IF($A4=0,INDEX(CHROME_ATTR,1,BH$2+1),IF($A4=39,INDEX(CHROME_ATTR,2,BH$2+1),IF(AND(BH204&gt;=1,BH204&lt;=6),INDEX(ATLAS_ATTR,(BH204-1)*26+$A4-INDEX(WIN_Y,BH204)+1,BH$2-INDEX(WIN_X,BH204)+1),IF(BH204=90,11,0))))+(THEME-1)*20</f>
        <v/>
      </c>
      <c r="BI104" s="6">
        <f>IF($A4=0,INDEX(CHROME_ATTR,1,BI$2+1),IF($A4=39,INDEX(CHROME_ATTR,2,BI$2+1),IF(AND(BI204&gt;=1,BI204&lt;=6),INDEX(ATLAS_ATTR,(BI204-1)*26+$A4-INDEX(WIN_Y,BI204)+1,BI$2-INDEX(WIN_X,BI204)+1),IF(BI204=90,11,0))))+(THEME-1)*20</f>
        <v/>
      </c>
      <c r="BJ104" s="6">
        <f>IF($A4=0,INDEX(CHROME_ATTR,1,BJ$2+1),IF($A4=39,INDEX(CHROME_ATTR,2,BJ$2+1),IF(AND(BJ204&gt;=1,BJ204&lt;=6),INDEX(ATLAS_ATTR,(BJ204-1)*26+$A4-INDEX(WIN_Y,BJ204)+1,BJ$2-INDEX(WIN_X,BJ204)+1),IF(BJ204=90,11,0))))+(THEME-1)*20</f>
        <v/>
      </c>
      <c r="BK104" s="6">
        <f>IF($A4=0,INDEX(CHROME_ATTR,1,BK$2+1),IF($A4=39,INDEX(CHROME_ATTR,2,BK$2+1),IF(AND(BK204&gt;=1,BK204&lt;=6),INDEX(ATLAS_ATTR,(BK204-1)*26+$A4-INDEX(WIN_Y,BK204)+1,BK$2-INDEX(WIN_X,BK204)+1),IF(BK204=90,11,0))))+(THEME-1)*20</f>
        <v/>
      </c>
      <c r="BL104" s="6">
        <f>IF($A4=0,INDEX(CHROME_ATTR,1,BL$2+1),IF($A4=39,INDEX(CHROME_ATTR,2,BL$2+1),IF(AND(BL204&gt;=1,BL204&lt;=6),INDEX(ATLAS_ATTR,(BL204-1)*26+$A4-INDEX(WIN_Y,BL204)+1,BL$2-INDEX(WIN_X,BL204)+1),IF(BL204=90,11,0))))+(THEME-1)*20</f>
        <v/>
      </c>
      <c r="BM104" s="6">
        <f>IF($A4=0,INDEX(CHROME_ATTR,1,BM$2+1),IF($A4=39,INDEX(CHROME_ATTR,2,BM$2+1),IF(AND(BM204&gt;=1,BM204&lt;=6),INDEX(ATLAS_ATTR,(BM204-1)*26+$A4-INDEX(WIN_Y,BM204)+1,BM$2-INDEX(WIN_X,BM204)+1),IF(BM204=90,11,0))))+(THEME-1)*20</f>
        <v/>
      </c>
      <c r="BN104" s="6">
        <f>IF($A4=0,INDEX(CHROME_ATTR,1,BN$2+1),IF($A4=39,INDEX(CHROME_ATTR,2,BN$2+1),IF(AND(BN204&gt;=1,BN204&lt;=6),INDEX(ATLAS_ATTR,(BN204-1)*26+$A4-INDEX(WIN_Y,BN204)+1,BN$2-INDEX(WIN_X,BN204)+1),IF(BN204=90,11,0))))+(THEME-1)*20</f>
        <v/>
      </c>
      <c r="BO104" s="6">
        <f>IF($A4=0,INDEX(CHROME_ATTR,1,BO$2+1),IF($A4=39,INDEX(CHROME_ATTR,2,BO$2+1),IF(AND(BO204&gt;=1,BO204&lt;=6),INDEX(ATLAS_ATTR,(BO204-1)*26+$A4-INDEX(WIN_Y,BO204)+1,BO$2-INDEX(WIN_X,BO204)+1),IF(BO204=90,11,0))))+(THEME-1)*20</f>
        <v/>
      </c>
      <c r="BP104" s="6">
        <f>IF($A4=0,INDEX(CHROME_ATTR,1,BP$2+1),IF($A4=39,INDEX(CHROME_ATTR,2,BP$2+1),IF(AND(BP204&gt;=1,BP204&lt;=6),INDEX(ATLAS_ATTR,(BP204-1)*26+$A4-INDEX(WIN_Y,BP204)+1,BP$2-INDEX(WIN_X,BP204)+1),IF(BP204=90,11,0))))+(THEME-1)*20</f>
        <v/>
      </c>
      <c r="BQ104" s="6">
        <f>IF($A4=0,INDEX(CHROME_ATTR,1,BQ$2+1),IF($A4=39,INDEX(CHROME_ATTR,2,BQ$2+1),IF(AND(BQ204&gt;=1,BQ204&lt;=6),INDEX(ATLAS_ATTR,(BQ204-1)*26+$A4-INDEX(WIN_Y,BQ204)+1,BQ$2-INDEX(WIN_X,BQ204)+1),IF(BQ204=90,11,0))))+(THEME-1)*20</f>
        <v/>
      </c>
      <c r="BR104" s="6">
        <f>IF($A4=0,INDEX(CHROME_ATTR,1,BR$2+1),IF($A4=39,INDEX(CHROME_ATTR,2,BR$2+1),IF(AND(BR204&gt;=1,BR204&lt;=6),INDEX(ATLAS_ATTR,(BR204-1)*26+$A4-INDEX(WIN_Y,BR204)+1,BR$2-INDEX(WIN_X,BR204)+1),IF(BR204=90,11,0))))+(THEME-1)*20</f>
        <v/>
      </c>
      <c r="BS104" s="6">
        <f>IF($A4=0,INDEX(CHROME_ATTR,1,BS$2+1),IF($A4=39,INDEX(CHROME_ATTR,2,BS$2+1),IF(AND(BS204&gt;=1,BS204&lt;=6),INDEX(ATLAS_ATTR,(BS204-1)*26+$A4-INDEX(WIN_Y,BS204)+1,BS$2-INDEX(WIN_X,BS204)+1),IF(BS204=90,11,0))))+(THEME-1)*20</f>
        <v/>
      </c>
      <c r="BT104" s="6">
        <f>IF($A4=0,INDEX(CHROME_ATTR,1,BT$2+1),IF($A4=39,INDEX(CHROME_ATTR,2,BT$2+1),IF(AND(BT204&gt;=1,BT204&lt;=6),INDEX(ATLAS_ATTR,(BT204-1)*26+$A4-INDEX(WIN_Y,BT204)+1,BT$2-INDEX(WIN_X,BT204)+1),IF(BT204=90,11,0))))+(THEME-1)*20</f>
        <v/>
      </c>
      <c r="BU104" s="6">
        <f>IF($A4=0,INDEX(CHROME_ATTR,1,BU$2+1),IF($A4=39,INDEX(CHROME_ATTR,2,BU$2+1),IF(AND(BU204&gt;=1,BU204&lt;=6),INDEX(ATLAS_ATTR,(BU204-1)*26+$A4-INDEX(WIN_Y,BU204)+1,BU$2-INDEX(WIN_X,BU204)+1),IF(BU204=90,11,0))))+(THEME-1)*20</f>
        <v/>
      </c>
      <c r="BV104" s="6">
        <f>IF($A4=0,INDEX(CHROME_ATTR,1,BV$2+1),IF($A4=39,INDEX(CHROME_ATTR,2,BV$2+1),IF(AND(BV204&gt;=1,BV204&lt;=6),INDEX(ATLAS_ATTR,(BV204-1)*26+$A4-INDEX(WIN_Y,BV204)+1,BV$2-INDEX(WIN_X,BV204)+1),IF(BV204=90,11,0))))+(THEME-1)*20</f>
        <v/>
      </c>
      <c r="BW104" s="6">
        <f>IF($A4=0,INDEX(CHROME_ATTR,1,BW$2+1),IF($A4=39,INDEX(CHROME_ATTR,2,BW$2+1),IF(AND(BW204&gt;=1,BW204&lt;=6),INDEX(ATLAS_ATTR,(BW204-1)*26+$A4-INDEX(WIN_Y,BW204)+1,BW$2-INDEX(WIN_X,BW204)+1),IF(BW204=90,11,0))))+(THEME-1)*20</f>
        <v/>
      </c>
      <c r="BX104" s="6">
        <f>IF($A4=0,INDEX(CHROME_ATTR,1,BX$2+1),IF($A4=39,INDEX(CHROME_ATTR,2,BX$2+1),IF(AND(BX204&gt;=1,BX204&lt;=6),INDEX(ATLAS_ATTR,(BX204-1)*26+$A4-INDEX(WIN_Y,BX204)+1,BX$2-INDEX(WIN_X,BX204)+1),IF(BX204=90,11,0))))+(THEME-1)*20</f>
        <v/>
      </c>
      <c r="BY104" s="6">
        <f>IF($A4=0,INDEX(CHROME_ATTR,1,BY$2+1),IF($A4=39,INDEX(CHROME_ATTR,2,BY$2+1),IF(AND(BY204&gt;=1,BY204&lt;=6),INDEX(ATLAS_ATTR,(BY204-1)*26+$A4-INDEX(WIN_Y,BY204)+1,BY$2-INDEX(WIN_X,BY204)+1),IF(BY204=90,11,0))))+(THEME-1)*20</f>
        <v/>
      </c>
      <c r="BZ104" s="6">
        <f>IF($A4=0,INDEX(CHROME_ATTR,1,BZ$2+1),IF($A4=39,INDEX(CHROME_ATTR,2,BZ$2+1),IF(AND(BZ204&gt;=1,BZ204&lt;=6),INDEX(ATLAS_ATTR,(BZ204-1)*26+$A4-INDEX(WIN_Y,BZ204)+1,BZ$2-INDEX(WIN_X,BZ204)+1),IF(BZ204=90,11,0))))+(THEME-1)*20</f>
        <v/>
      </c>
      <c r="CA104" s="6">
        <f>IF($A4=0,INDEX(CHROME_ATTR,1,CA$2+1),IF($A4=39,INDEX(CHROME_ATTR,2,CA$2+1),IF(AND(CA204&gt;=1,CA204&lt;=6),INDEX(ATLAS_ATTR,(CA204-1)*26+$A4-INDEX(WIN_Y,CA204)+1,CA$2-INDEX(WIN_X,CA204)+1),IF(CA204=90,11,0))))+(THEME-1)*20</f>
        <v/>
      </c>
      <c r="CB104" s="6">
        <f>IF($A4=0,INDEX(CHROME_ATTR,1,CB$2+1),IF($A4=39,INDEX(CHROME_ATTR,2,CB$2+1),IF(AND(CB204&gt;=1,CB204&lt;=6),INDEX(ATLAS_ATTR,(CB204-1)*26+$A4-INDEX(WIN_Y,CB204)+1,CB$2-INDEX(WIN_X,CB204)+1),IF(CB204=90,11,0))))+(THEME-1)*20</f>
        <v/>
      </c>
      <c r="CC104" s="6">
        <f>IF($A4=0,INDEX(CHROME_ATTR,1,CC$2+1),IF($A4=39,INDEX(CHROME_ATTR,2,CC$2+1),IF(AND(CC204&gt;=1,CC204&lt;=6),INDEX(ATLAS_ATTR,(CC204-1)*26+$A4-INDEX(WIN_Y,CC204)+1,CC$2-INDEX(WIN_X,CC204)+1),IF(CC204=90,11,0))))+(THEME-1)*20</f>
        <v/>
      </c>
      <c r="CD104" s="6">
        <f>IF($A4=0,INDEX(CHROME_ATTR,1,CD$2+1),IF($A4=39,INDEX(CHROME_ATTR,2,CD$2+1),IF(AND(CD204&gt;=1,CD204&lt;=6),INDEX(ATLAS_ATTR,(CD204-1)*26+$A4-INDEX(WIN_Y,CD204)+1,CD$2-INDEX(WIN_X,CD204)+1),IF(CD204=90,11,0))))+(THEME-1)*20</f>
        <v/>
      </c>
      <c r="CE104" s="6">
        <f>IF($A4=0,INDEX(CHROME_ATTR,1,CE$2+1),IF($A4=39,INDEX(CHROME_ATTR,2,CE$2+1),IF(AND(CE204&gt;=1,CE204&lt;=6),INDEX(ATLAS_ATTR,(CE204-1)*26+$A4-INDEX(WIN_Y,CE204)+1,CE$2-INDEX(WIN_X,CE204)+1),IF(CE204=90,11,0))))+(THEME-1)*20</f>
        <v/>
      </c>
      <c r="CF104" s="6">
        <f>IF($A4=0,INDEX(CHROME_ATTR,1,CF$2+1),IF($A4=39,INDEX(CHROME_ATTR,2,CF$2+1),IF(AND(CF204&gt;=1,CF204&lt;=6),INDEX(ATLAS_ATTR,(CF204-1)*26+$A4-INDEX(WIN_Y,CF204)+1,CF$2-INDEX(WIN_X,CF204)+1),IF(CF204=90,11,0))))+(THEME-1)*20</f>
        <v/>
      </c>
      <c r="CG104" s="6">
        <f>IF($A4=0,INDEX(CHROME_ATTR,1,CG$2+1),IF($A4=39,INDEX(CHROME_ATTR,2,CG$2+1),IF(AND(CG204&gt;=1,CG204&lt;=6),INDEX(ATLAS_ATTR,(CG204-1)*26+$A4-INDEX(WIN_Y,CG204)+1,CG$2-INDEX(WIN_X,CG204)+1),IF(CG204=90,11,0))))+(THEME-1)*20</f>
        <v/>
      </c>
      <c r="CH104" s="6">
        <f>IF($A4=0,INDEX(CHROME_ATTR,1,CH$2+1),IF($A4=39,INDEX(CHROME_ATTR,2,CH$2+1),IF(AND(CH204&gt;=1,CH204&lt;=6),INDEX(ATLAS_ATTR,(CH204-1)*26+$A4-INDEX(WIN_Y,CH204)+1,CH$2-INDEX(WIN_X,CH204)+1),IF(CH204=90,11,0))))+(THEME-1)*20</f>
        <v/>
      </c>
      <c r="CI104" s="6">
        <f>IF($A4=0,INDEX(CHROME_ATTR,1,CI$2+1),IF($A4=39,INDEX(CHROME_ATTR,2,CI$2+1),IF(AND(CI204&gt;=1,CI204&lt;=6),INDEX(ATLAS_ATTR,(CI204-1)*26+$A4-INDEX(WIN_Y,CI204)+1,CI$2-INDEX(WIN_X,CI204)+1),IF(CI204=90,11,0))))+(THEME-1)*20</f>
        <v/>
      </c>
      <c r="CJ104" s="6">
        <f>IF($A4=0,INDEX(CHROME_ATTR,1,CJ$2+1),IF($A4=39,INDEX(CHROME_ATTR,2,CJ$2+1),IF(AND(CJ204&gt;=1,CJ204&lt;=6),INDEX(ATLAS_ATTR,(CJ204-1)*26+$A4-INDEX(WIN_Y,CJ204)+1,CJ$2-INDEX(WIN_X,CJ204)+1),IF(CJ204=90,11,0))))+(THEME-1)*20</f>
        <v/>
      </c>
      <c r="CK104" s="6">
        <f>IF($A4=0,INDEX(CHROME_ATTR,1,CK$2+1),IF($A4=39,INDEX(CHROME_ATTR,2,CK$2+1),IF(AND(CK204&gt;=1,CK204&lt;=6),INDEX(ATLAS_ATTR,(CK204-1)*26+$A4-INDEX(WIN_Y,CK204)+1,CK$2-INDEX(WIN_X,CK204)+1),IF(CK204=90,11,0))))+(THEME-1)*20</f>
        <v/>
      </c>
      <c r="CL104" s="6">
        <f>IF($A4=0,INDEX(CHROME_ATTR,1,CL$2+1),IF($A4=39,INDEX(CHROME_ATTR,2,CL$2+1),IF(AND(CL204&gt;=1,CL204&lt;=6),INDEX(ATLAS_ATTR,(CL204-1)*26+$A4-INDEX(WIN_Y,CL204)+1,CL$2-INDEX(WIN_X,CL204)+1),IF(CL204=90,11,0))))+(THEME-1)*20</f>
        <v/>
      </c>
      <c r="CM104" s="6">
        <f>IF($A4=0,INDEX(CHROME_ATTR,1,CM$2+1),IF($A4=39,INDEX(CHROME_ATTR,2,CM$2+1),IF(AND(CM204&gt;=1,CM204&lt;=6),INDEX(ATLAS_ATTR,(CM204-1)*26+$A4-INDEX(WIN_Y,CM204)+1,CM$2-INDEX(WIN_X,CM204)+1),IF(CM204=90,11,0))))+(THEME-1)*20</f>
        <v/>
      </c>
      <c r="CN104" s="6">
        <f>IF($A4=0,INDEX(CHROME_ATTR,1,CN$2+1),IF($A4=39,INDEX(CHROME_ATTR,2,CN$2+1),IF(AND(CN204&gt;=1,CN204&lt;=6),INDEX(ATLAS_ATTR,(CN204-1)*26+$A4-INDEX(WIN_Y,CN204)+1,CN$2-INDEX(WIN_X,CN204)+1),IF(CN204=90,11,0))))+(THEME-1)*20</f>
        <v/>
      </c>
      <c r="CO104" s="6">
        <f>IF($A4=0,INDEX(CHROME_ATTR,1,CO$2+1),IF($A4=39,INDEX(CHROME_ATTR,2,CO$2+1),IF(AND(CO204&gt;=1,CO204&lt;=6),INDEX(ATLAS_ATTR,(CO204-1)*26+$A4-INDEX(WIN_Y,CO204)+1,CO$2-INDEX(WIN_X,CO204)+1),IF(CO204=90,11,0))))+(THEME-1)*20</f>
        <v/>
      </c>
      <c r="CP104" s="6">
        <f>IF($A4=0,INDEX(CHROME_ATTR,1,CP$2+1),IF($A4=39,INDEX(CHROME_ATTR,2,CP$2+1),IF(AND(CP204&gt;=1,CP204&lt;=6),INDEX(ATLAS_ATTR,(CP204-1)*26+$A4-INDEX(WIN_Y,CP204)+1,CP$2-INDEX(WIN_X,CP204)+1),IF(CP204=90,11,0))))+(THEME-1)*20</f>
        <v/>
      </c>
      <c r="CQ104" s="6">
        <f>IF($A4=0,INDEX(CHROME_ATTR,1,CQ$2+1),IF($A4=39,INDEX(CHROME_ATTR,2,CQ$2+1),IF(AND(CQ204&gt;=1,CQ204&lt;=6),INDEX(ATLAS_ATTR,(CQ204-1)*26+$A4-INDEX(WIN_Y,CQ204)+1,CQ$2-INDEX(WIN_X,CQ204)+1),IF(CQ204=90,11,0))))+(THEME-1)*20</f>
        <v/>
      </c>
      <c r="CR104" s="6">
        <f>IF($A4=0,INDEX(CHROME_ATTR,1,CR$2+1),IF($A4=39,INDEX(CHROME_ATTR,2,CR$2+1),IF(AND(CR204&gt;=1,CR204&lt;=6),INDEX(ATLAS_ATTR,(CR204-1)*26+$A4-INDEX(WIN_Y,CR204)+1,CR$2-INDEX(WIN_X,CR204)+1),IF(CR204=90,11,0))))+(THEME-1)*20</f>
        <v/>
      </c>
      <c r="CS104" s="6">
        <f>IF($A4=0,INDEX(CHROME_ATTR,1,CS$2+1),IF($A4=39,INDEX(CHROME_ATTR,2,CS$2+1),IF(AND(CS204&gt;=1,CS204&lt;=6),INDEX(ATLAS_ATTR,(CS204-1)*26+$A4-INDEX(WIN_Y,CS204)+1,CS$2-INDEX(WIN_X,CS204)+1),IF(CS204=90,11,0))))+(THEME-1)*20</f>
        <v/>
      </c>
      <c r="CT104" s="6">
        <f>IF($A4=0,INDEX(CHROME_ATTR,1,CT$2+1),IF($A4=39,INDEX(CHROME_ATTR,2,CT$2+1),IF(AND(CT204&gt;=1,CT204&lt;=6),INDEX(ATLAS_ATTR,(CT204-1)*26+$A4-INDEX(WIN_Y,CT204)+1,CT$2-INDEX(WIN_X,CT204)+1),IF(CT204=90,11,0))))+(THEME-1)*20</f>
        <v/>
      </c>
      <c r="CU104" s="6">
        <f>IF($A4=0,INDEX(CHROME_ATTR,1,CU$2+1),IF($A4=39,INDEX(CHROME_ATTR,2,CU$2+1),IF(AND(CU204&gt;=1,CU204&lt;=6),INDEX(ATLAS_ATTR,(CU204-1)*26+$A4-INDEX(WIN_Y,CU204)+1,CU$2-INDEX(WIN_X,CU204)+1),IF(CU204=90,11,0))))+(THEME-1)*20</f>
        <v/>
      </c>
      <c r="CV104" s="6">
        <f>IF($A4=0,INDEX(CHROME_ATTR,1,CV$2+1),IF($A4=39,INDEX(CHROME_ATTR,2,CV$2+1),IF(AND(CV204&gt;=1,CV204&lt;=6),INDEX(ATLAS_ATTR,(CV204-1)*26+$A4-INDEX(WIN_Y,CV204)+1,CV$2-INDEX(WIN_X,CV204)+1),IF(CV204=90,11,0))))+(THEME-1)*20</f>
        <v/>
      </c>
      <c r="CW104" s="6">
        <f>IF($A4=0,INDEX(CHROME_ATTR,1,CW$2+1),IF($A4=39,INDEX(CHROME_ATTR,2,CW$2+1),IF(AND(CW204&gt;=1,CW204&lt;=6),INDEX(ATLAS_ATTR,(CW204-1)*26+$A4-INDEX(WIN_Y,CW204)+1,CW$2-INDEX(WIN_X,CW204)+1),IF(CW204=90,11,0))))+(THEME-1)*20</f>
        <v/>
      </c>
      <c r="CX104" s="6">
        <f>IF($A4=0,INDEX(CHROME_ATTR,1,CX$2+1),IF($A4=39,INDEX(CHROME_ATTR,2,CX$2+1),IF(AND(CX204&gt;=1,CX204&lt;=6),INDEX(ATLAS_ATTR,(CX204-1)*26+$A4-INDEX(WIN_Y,CX204)+1,CX$2-INDEX(WIN_X,CX204)+1),IF(CX204=90,11,0))))+(THEME-1)*20</f>
        <v/>
      </c>
      <c r="CY104" s="6">
        <f>IF($A4=0,INDEX(CHROME_ATTR,1,CY$2+1),IF($A4=39,INDEX(CHROME_ATTR,2,CY$2+1),IF(AND(CY204&gt;=1,CY204&lt;=6),INDEX(ATLAS_ATTR,(CY204-1)*26+$A4-INDEX(WIN_Y,CY204)+1,CY$2-INDEX(WIN_X,CY204)+1),IF(CY204=90,11,0))))+(THEME-1)*20</f>
        <v/>
      </c>
      <c r="CZ104" s="6">
        <f>IF($A4=0,INDEX(CHROME_ATTR,1,CZ$2+1),IF($A4=39,INDEX(CHROME_ATTR,2,CZ$2+1),IF(AND(CZ204&gt;=1,CZ204&lt;=6),INDEX(ATLAS_ATTR,(CZ204-1)*26+$A4-INDEX(WIN_Y,CZ204)+1,CZ$2-INDEX(WIN_X,CZ204)+1),IF(CZ204=90,11,0))))+(THEME-1)*20</f>
        <v/>
      </c>
      <c r="DA104" s="6">
        <f>IF($A4=0,INDEX(CHROME_ATTR,1,DA$2+1),IF($A4=39,INDEX(CHROME_ATTR,2,DA$2+1),IF(AND(DA204&gt;=1,DA204&lt;=6),INDEX(ATLAS_ATTR,(DA204-1)*26+$A4-INDEX(WIN_Y,DA204)+1,DA$2-INDEX(WIN_X,DA204)+1),IF(DA204=90,11,0))))+(THEME-1)*20</f>
        <v/>
      </c>
      <c r="DB104" s="6">
        <f>IF($A4=0,INDEX(CHROME_ATTR,1,DB$2+1),IF($A4=39,INDEX(CHROME_ATTR,2,DB$2+1),IF(AND(DB204&gt;=1,DB204&lt;=6),INDEX(ATLAS_ATTR,(DB204-1)*26+$A4-INDEX(WIN_Y,DB204)+1,DB$2-INDEX(WIN_X,DB204)+1),IF(DB204=90,11,0))))+(THEME-1)*20</f>
        <v/>
      </c>
      <c r="DC104" s="6">
        <f>IF($A4=0,INDEX(CHROME_ATTR,1,DC$2+1),IF($A4=39,INDEX(CHROME_ATTR,2,DC$2+1),IF(AND(DC204&gt;=1,DC204&lt;=6),INDEX(ATLAS_ATTR,(DC204-1)*26+$A4-INDEX(WIN_Y,DC204)+1,DC$2-INDEX(WIN_X,DC204)+1),IF(DC204=90,11,0))))+(THEME-1)*20</f>
        <v/>
      </c>
      <c r="DD104" s="6">
        <f>IF($A4=0,INDEX(CHROME_ATTR,1,DD$2+1),IF($A4=39,INDEX(CHROME_ATTR,2,DD$2+1),IF(AND(DD204&gt;=1,DD204&lt;=6),INDEX(ATLAS_ATTR,(DD204-1)*26+$A4-INDEX(WIN_Y,DD204)+1,DD$2-INDEX(WIN_X,DD204)+1),IF(DD204=90,11,0))))+(THEME-1)*20</f>
        <v/>
      </c>
      <c r="DE104" s="6">
        <f>IF($A4=0,INDEX(CHROME_ATTR,1,DE$2+1),IF($A4=39,INDEX(CHROME_ATTR,2,DE$2+1),IF(AND(DE204&gt;=1,DE204&lt;=6),INDEX(ATLAS_ATTR,(DE204-1)*26+$A4-INDEX(WIN_Y,DE204)+1,DE$2-INDEX(WIN_X,DE204)+1),IF(DE204=90,11,0))))+(THEME-1)*20</f>
        <v/>
      </c>
      <c r="DF104" s="6">
        <f>IF($A4=0,INDEX(CHROME_ATTR,1,DF$2+1),IF($A4=39,INDEX(CHROME_ATTR,2,DF$2+1),IF(AND(DF204&gt;=1,DF204&lt;=6),INDEX(ATLAS_ATTR,(DF204-1)*26+$A4-INDEX(WIN_Y,DF204)+1,DF$2-INDEX(WIN_X,DF204)+1),IF(DF204=90,11,0))))+(THEME-1)*20</f>
        <v/>
      </c>
      <c r="DG104" s="6">
        <f>IF($A4=0,INDEX(CHROME_ATTR,1,DG$2+1),IF($A4=39,INDEX(CHROME_ATTR,2,DG$2+1),IF(AND(DG204&gt;=1,DG204&lt;=6),INDEX(ATLAS_ATTR,(DG204-1)*26+$A4-INDEX(WIN_Y,DG204)+1,DG$2-INDEX(WIN_X,DG204)+1),IF(DG204=90,11,0))))+(THEME-1)*20</f>
        <v/>
      </c>
      <c r="DH104" s="6">
        <f>IF($A4=0,INDEX(CHROME_ATTR,1,DH$2+1),IF($A4=39,INDEX(CHROME_ATTR,2,DH$2+1),IF(AND(DH204&gt;=1,DH204&lt;=6),INDEX(ATLAS_ATTR,(DH204-1)*26+$A4-INDEX(WIN_Y,DH204)+1,DH$2-INDEX(WIN_X,DH204)+1),IF(DH204=90,11,0))))+(THEME-1)*20</f>
        <v/>
      </c>
      <c r="DI104" s="6">
        <f>IF($A4=0,INDEX(CHROME_ATTR,1,DI$2+1),IF($A4=39,INDEX(CHROME_ATTR,2,DI$2+1),IF(AND(DI204&gt;=1,DI204&lt;=6),INDEX(ATLAS_ATTR,(DI204-1)*26+$A4-INDEX(WIN_Y,DI204)+1,DI$2-INDEX(WIN_X,DI204)+1),IF(DI204=90,11,0))))+(THEME-1)*20</f>
        <v/>
      </c>
      <c r="DJ104" s="6">
        <f>IF($A4=0,INDEX(CHROME_ATTR,1,DJ$2+1),IF($A4=39,INDEX(CHROME_ATTR,2,DJ$2+1),IF(AND(DJ204&gt;=1,DJ204&lt;=6),INDEX(ATLAS_ATTR,(DJ204-1)*26+$A4-INDEX(WIN_Y,DJ204)+1,DJ$2-INDEX(WIN_X,DJ204)+1),IF(DJ204=90,11,0))))+(THEME-1)*20</f>
        <v/>
      </c>
      <c r="DK104" s="6">
        <f>IF($A4=0,INDEX(CHROME_ATTR,1,DK$2+1),IF($A4=39,INDEX(CHROME_ATTR,2,DK$2+1),IF(AND(DK204&gt;=1,DK204&lt;=6),INDEX(ATLAS_ATTR,(DK204-1)*26+$A4-INDEX(WIN_Y,DK204)+1,DK$2-INDEX(WIN_X,DK204)+1),IF(DK204=90,11,0))))+(THEME-1)*20</f>
        <v/>
      </c>
      <c r="DL104" s="6">
        <f>IF($A4=0,INDEX(CHROME_ATTR,1,DL$2+1),IF($A4=39,INDEX(CHROME_ATTR,2,DL$2+1),IF(AND(DL204&gt;=1,DL204&lt;=6),INDEX(ATLAS_ATTR,(DL204-1)*26+$A4-INDEX(WIN_Y,DL204)+1,DL$2-INDEX(WIN_X,DL204)+1),IF(DL204=90,11,0))))+(THEME-1)*20</f>
        <v/>
      </c>
      <c r="DM104" s="6">
        <f>IF($A4=0,INDEX(CHROME_ATTR,1,DM$2+1),IF($A4=39,INDEX(CHROME_ATTR,2,DM$2+1),IF(AND(DM204&gt;=1,DM204&lt;=6),INDEX(ATLAS_ATTR,(DM204-1)*26+$A4-INDEX(WIN_Y,DM204)+1,DM$2-INDEX(WIN_X,DM204)+1),IF(DM204=90,11,0))))+(THEME-1)*20</f>
        <v/>
      </c>
      <c r="DN104" s="6">
        <f>IF($A4=0,INDEX(CHROME_ATTR,1,DN$2+1),IF($A4=39,INDEX(CHROME_ATTR,2,DN$2+1),IF(AND(DN204&gt;=1,DN204&lt;=6),INDEX(ATLAS_ATTR,(DN204-1)*26+$A4-INDEX(WIN_Y,DN204)+1,DN$2-INDEX(WIN_X,DN204)+1),IF(DN204=90,11,0))))+(THEME-1)*20</f>
        <v/>
      </c>
      <c r="DO104" s="6">
        <f>IF($A4=0,INDEX(CHROME_ATTR,1,DO$2+1),IF($A4=39,INDEX(CHROME_ATTR,2,DO$2+1),IF(AND(DO204&gt;=1,DO204&lt;=6),INDEX(ATLAS_ATTR,(DO204-1)*26+$A4-INDEX(WIN_Y,DO204)+1,DO$2-INDEX(WIN_X,DO204)+1),IF(DO204=90,11,0))))+(THEME-1)*20</f>
        <v/>
      </c>
    </row>
    <row r="105" ht="8" customHeight="1">
      <c r="B105" s="6">
        <f>IF($A5=0,INDEX(CHROME_ATTR,1,B$2+1),IF($A5=39,INDEX(CHROME_ATTR,2,B$2+1),IF(AND(B205&gt;=1,B205&lt;=6),INDEX(ATLAS_ATTR,(B205-1)*26+$A5-INDEX(WIN_Y,B205)+1,B$2-INDEX(WIN_X,B205)+1),IF(B205=90,11,0))))+(THEME-1)*20</f>
        <v/>
      </c>
      <c r="C105" s="6">
        <f>IF($A5=0,INDEX(CHROME_ATTR,1,C$2+1),IF($A5=39,INDEX(CHROME_ATTR,2,C$2+1),IF(AND(C205&gt;=1,C205&lt;=6),INDEX(ATLAS_ATTR,(C205-1)*26+$A5-INDEX(WIN_Y,C205)+1,C$2-INDEX(WIN_X,C205)+1),IF(C205=90,11,0))))+(THEME-1)*20</f>
        <v/>
      </c>
      <c r="D105" s="6">
        <f>IF($A5=0,INDEX(CHROME_ATTR,1,D$2+1),IF($A5=39,INDEX(CHROME_ATTR,2,D$2+1),IF(AND(D205&gt;=1,D205&lt;=6),INDEX(ATLAS_ATTR,(D205-1)*26+$A5-INDEX(WIN_Y,D205)+1,D$2-INDEX(WIN_X,D205)+1),IF(D205=90,11,0))))+(THEME-1)*20</f>
        <v/>
      </c>
      <c r="E105" s="6">
        <f>IF($A5=0,INDEX(CHROME_ATTR,1,E$2+1),IF($A5=39,INDEX(CHROME_ATTR,2,E$2+1),IF(AND(E205&gt;=1,E205&lt;=6),INDEX(ATLAS_ATTR,(E205-1)*26+$A5-INDEX(WIN_Y,E205)+1,E$2-INDEX(WIN_X,E205)+1),IF(E205=90,11,0))))+(THEME-1)*20</f>
        <v/>
      </c>
      <c r="F105" s="6">
        <f>IF($A5=0,INDEX(CHROME_ATTR,1,F$2+1),IF($A5=39,INDEX(CHROME_ATTR,2,F$2+1),IF(AND(F205&gt;=1,F205&lt;=6),INDEX(ATLAS_ATTR,(F205-1)*26+$A5-INDEX(WIN_Y,F205)+1,F$2-INDEX(WIN_X,F205)+1),IF(F205=90,11,0))))+(THEME-1)*20</f>
        <v/>
      </c>
      <c r="G105" s="6">
        <f>IF($A5=0,INDEX(CHROME_ATTR,1,G$2+1),IF($A5=39,INDEX(CHROME_ATTR,2,G$2+1),IF(AND(G205&gt;=1,G205&lt;=6),INDEX(ATLAS_ATTR,(G205-1)*26+$A5-INDEX(WIN_Y,G205)+1,G$2-INDEX(WIN_X,G205)+1),IF(G205=90,11,0))))+(THEME-1)*20</f>
        <v/>
      </c>
      <c r="H105" s="6">
        <f>IF($A5=0,INDEX(CHROME_ATTR,1,H$2+1),IF($A5=39,INDEX(CHROME_ATTR,2,H$2+1),IF(AND(H205&gt;=1,H205&lt;=6),INDEX(ATLAS_ATTR,(H205-1)*26+$A5-INDEX(WIN_Y,H205)+1,H$2-INDEX(WIN_X,H205)+1),IF(H205=90,11,0))))+(THEME-1)*20</f>
        <v/>
      </c>
      <c r="I105" s="6">
        <f>IF($A5=0,INDEX(CHROME_ATTR,1,I$2+1),IF($A5=39,INDEX(CHROME_ATTR,2,I$2+1),IF(AND(I205&gt;=1,I205&lt;=6),INDEX(ATLAS_ATTR,(I205-1)*26+$A5-INDEX(WIN_Y,I205)+1,I$2-INDEX(WIN_X,I205)+1),IF(I205=90,11,0))))+(THEME-1)*20</f>
        <v/>
      </c>
      <c r="J105" s="6">
        <f>IF($A5=0,INDEX(CHROME_ATTR,1,J$2+1),IF($A5=39,INDEX(CHROME_ATTR,2,J$2+1),IF(AND(J205&gt;=1,J205&lt;=6),INDEX(ATLAS_ATTR,(J205-1)*26+$A5-INDEX(WIN_Y,J205)+1,J$2-INDEX(WIN_X,J205)+1),IF(J205=90,11,0))))+(THEME-1)*20</f>
        <v/>
      </c>
      <c r="K105" s="6">
        <f>IF($A5=0,INDEX(CHROME_ATTR,1,K$2+1),IF($A5=39,INDEX(CHROME_ATTR,2,K$2+1),IF(AND(K205&gt;=1,K205&lt;=6),INDEX(ATLAS_ATTR,(K205-1)*26+$A5-INDEX(WIN_Y,K205)+1,K$2-INDEX(WIN_X,K205)+1),IF(K205=90,11,0))))+(THEME-1)*20</f>
        <v/>
      </c>
      <c r="L105" s="6">
        <f>IF($A5=0,INDEX(CHROME_ATTR,1,L$2+1),IF($A5=39,INDEX(CHROME_ATTR,2,L$2+1),IF(AND(L205&gt;=1,L205&lt;=6),INDEX(ATLAS_ATTR,(L205-1)*26+$A5-INDEX(WIN_Y,L205)+1,L$2-INDEX(WIN_X,L205)+1),IF(L205=90,11,0))))+(THEME-1)*20</f>
        <v/>
      </c>
      <c r="M105" s="6">
        <f>IF($A5=0,INDEX(CHROME_ATTR,1,M$2+1),IF($A5=39,INDEX(CHROME_ATTR,2,M$2+1),IF(AND(M205&gt;=1,M205&lt;=6),INDEX(ATLAS_ATTR,(M205-1)*26+$A5-INDEX(WIN_Y,M205)+1,M$2-INDEX(WIN_X,M205)+1),IF(M205=90,11,0))))+(THEME-1)*20</f>
        <v/>
      </c>
      <c r="N105" s="6">
        <f>IF($A5=0,INDEX(CHROME_ATTR,1,N$2+1),IF($A5=39,INDEX(CHROME_ATTR,2,N$2+1),IF(AND(N205&gt;=1,N205&lt;=6),INDEX(ATLAS_ATTR,(N205-1)*26+$A5-INDEX(WIN_Y,N205)+1,N$2-INDEX(WIN_X,N205)+1),IF(N205=90,11,0))))+(THEME-1)*20</f>
        <v/>
      </c>
      <c r="O105" s="6">
        <f>IF($A5=0,INDEX(CHROME_ATTR,1,O$2+1),IF($A5=39,INDEX(CHROME_ATTR,2,O$2+1),IF(AND(O205&gt;=1,O205&lt;=6),INDEX(ATLAS_ATTR,(O205-1)*26+$A5-INDEX(WIN_Y,O205)+1,O$2-INDEX(WIN_X,O205)+1),IF(O205=90,11,0))))+(THEME-1)*20</f>
        <v/>
      </c>
      <c r="P105" s="6">
        <f>IF($A5=0,INDEX(CHROME_ATTR,1,P$2+1),IF($A5=39,INDEX(CHROME_ATTR,2,P$2+1),IF(AND(P205&gt;=1,P205&lt;=6),INDEX(ATLAS_ATTR,(P205-1)*26+$A5-INDEX(WIN_Y,P205)+1,P$2-INDEX(WIN_X,P205)+1),IF(P205=90,11,0))))+(THEME-1)*20</f>
        <v/>
      </c>
      <c r="Q105" s="6">
        <f>IF($A5=0,INDEX(CHROME_ATTR,1,Q$2+1),IF($A5=39,INDEX(CHROME_ATTR,2,Q$2+1),IF(AND(Q205&gt;=1,Q205&lt;=6),INDEX(ATLAS_ATTR,(Q205-1)*26+$A5-INDEX(WIN_Y,Q205)+1,Q$2-INDEX(WIN_X,Q205)+1),IF(Q205=90,11,0))))+(THEME-1)*20</f>
        <v/>
      </c>
      <c r="R105" s="6">
        <f>IF($A5=0,INDEX(CHROME_ATTR,1,R$2+1),IF($A5=39,INDEX(CHROME_ATTR,2,R$2+1),IF(AND(R205&gt;=1,R205&lt;=6),INDEX(ATLAS_ATTR,(R205-1)*26+$A5-INDEX(WIN_Y,R205)+1,R$2-INDEX(WIN_X,R205)+1),IF(R205=90,11,0))))+(THEME-1)*20</f>
        <v/>
      </c>
      <c r="S105" s="6">
        <f>IF($A5=0,INDEX(CHROME_ATTR,1,S$2+1),IF($A5=39,INDEX(CHROME_ATTR,2,S$2+1),IF(AND(S205&gt;=1,S205&lt;=6),INDEX(ATLAS_ATTR,(S205-1)*26+$A5-INDEX(WIN_Y,S205)+1,S$2-INDEX(WIN_X,S205)+1),IF(S205=90,11,0))))+(THEME-1)*20</f>
        <v/>
      </c>
      <c r="T105" s="6">
        <f>IF($A5=0,INDEX(CHROME_ATTR,1,T$2+1),IF($A5=39,INDEX(CHROME_ATTR,2,T$2+1),IF(AND(T205&gt;=1,T205&lt;=6),INDEX(ATLAS_ATTR,(T205-1)*26+$A5-INDEX(WIN_Y,T205)+1,T$2-INDEX(WIN_X,T205)+1),IF(T205=90,11,0))))+(THEME-1)*20</f>
        <v/>
      </c>
      <c r="U105" s="6">
        <f>IF($A5=0,INDEX(CHROME_ATTR,1,U$2+1),IF($A5=39,INDEX(CHROME_ATTR,2,U$2+1),IF(AND(U205&gt;=1,U205&lt;=6),INDEX(ATLAS_ATTR,(U205-1)*26+$A5-INDEX(WIN_Y,U205)+1,U$2-INDEX(WIN_X,U205)+1),IF(U205=90,11,0))))+(THEME-1)*20</f>
        <v/>
      </c>
      <c r="V105" s="6">
        <f>IF($A5=0,INDEX(CHROME_ATTR,1,V$2+1),IF($A5=39,INDEX(CHROME_ATTR,2,V$2+1),IF(AND(V205&gt;=1,V205&lt;=6),INDEX(ATLAS_ATTR,(V205-1)*26+$A5-INDEX(WIN_Y,V205)+1,V$2-INDEX(WIN_X,V205)+1),IF(V205=90,11,0))))+(THEME-1)*20</f>
        <v/>
      </c>
      <c r="W105" s="6">
        <f>IF($A5=0,INDEX(CHROME_ATTR,1,W$2+1),IF($A5=39,INDEX(CHROME_ATTR,2,W$2+1),IF(AND(W205&gt;=1,W205&lt;=6),INDEX(ATLAS_ATTR,(W205-1)*26+$A5-INDEX(WIN_Y,W205)+1,W$2-INDEX(WIN_X,W205)+1),IF(W205=90,11,0))))+(THEME-1)*20</f>
        <v/>
      </c>
      <c r="X105" s="6">
        <f>IF($A5=0,INDEX(CHROME_ATTR,1,X$2+1),IF($A5=39,INDEX(CHROME_ATTR,2,X$2+1),IF(AND(X205&gt;=1,X205&lt;=6),INDEX(ATLAS_ATTR,(X205-1)*26+$A5-INDEX(WIN_Y,X205)+1,X$2-INDEX(WIN_X,X205)+1),IF(X205=90,11,0))))+(THEME-1)*20</f>
        <v/>
      </c>
      <c r="Y105" s="6">
        <f>IF($A5=0,INDEX(CHROME_ATTR,1,Y$2+1),IF($A5=39,INDEX(CHROME_ATTR,2,Y$2+1),IF(AND(Y205&gt;=1,Y205&lt;=6),INDEX(ATLAS_ATTR,(Y205-1)*26+$A5-INDEX(WIN_Y,Y205)+1,Y$2-INDEX(WIN_X,Y205)+1),IF(Y205=90,11,0))))+(THEME-1)*20</f>
        <v/>
      </c>
      <c r="Z105" s="6">
        <f>IF($A5=0,INDEX(CHROME_ATTR,1,Z$2+1),IF($A5=39,INDEX(CHROME_ATTR,2,Z$2+1),IF(AND(Z205&gt;=1,Z205&lt;=6),INDEX(ATLAS_ATTR,(Z205-1)*26+$A5-INDEX(WIN_Y,Z205)+1,Z$2-INDEX(WIN_X,Z205)+1),IF(Z205=90,11,0))))+(THEME-1)*20</f>
        <v/>
      </c>
      <c r="AA105" s="6">
        <f>IF($A5=0,INDEX(CHROME_ATTR,1,AA$2+1),IF($A5=39,INDEX(CHROME_ATTR,2,AA$2+1),IF(AND(AA205&gt;=1,AA205&lt;=6),INDEX(ATLAS_ATTR,(AA205-1)*26+$A5-INDEX(WIN_Y,AA205)+1,AA$2-INDEX(WIN_X,AA205)+1),IF(AA205=90,11,0))))+(THEME-1)*20</f>
        <v/>
      </c>
      <c r="AB105" s="6">
        <f>IF($A5=0,INDEX(CHROME_ATTR,1,AB$2+1),IF($A5=39,INDEX(CHROME_ATTR,2,AB$2+1),IF(AND(AB205&gt;=1,AB205&lt;=6),INDEX(ATLAS_ATTR,(AB205-1)*26+$A5-INDEX(WIN_Y,AB205)+1,AB$2-INDEX(WIN_X,AB205)+1),IF(AB205=90,11,0))))+(THEME-1)*20</f>
        <v/>
      </c>
      <c r="AC105" s="6">
        <f>IF($A5=0,INDEX(CHROME_ATTR,1,AC$2+1),IF($A5=39,INDEX(CHROME_ATTR,2,AC$2+1),IF(AND(AC205&gt;=1,AC205&lt;=6),INDEX(ATLAS_ATTR,(AC205-1)*26+$A5-INDEX(WIN_Y,AC205)+1,AC$2-INDEX(WIN_X,AC205)+1),IF(AC205=90,11,0))))+(THEME-1)*20</f>
        <v/>
      </c>
      <c r="AD105" s="6">
        <f>IF($A5=0,INDEX(CHROME_ATTR,1,AD$2+1),IF($A5=39,INDEX(CHROME_ATTR,2,AD$2+1),IF(AND(AD205&gt;=1,AD205&lt;=6),INDEX(ATLAS_ATTR,(AD205-1)*26+$A5-INDEX(WIN_Y,AD205)+1,AD$2-INDEX(WIN_X,AD205)+1),IF(AD205=90,11,0))))+(THEME-1)*20</f>
        <v/>
      </c>
      <c r="AE105" s="6">
        <f>IF($A5=0,INDEX(CHROME_ATTR,1,AE$2+1),IF($A5=39,INDEX(CHROME_ATTR,2,AE$2+1),IF(AND(AE205&gt;=1,AE205&lt;=6),INDEX(ATLAS_ATTR,(AE205-1)*26+$A5-INDEX(WIN_Y,AE205)+1,AE$2-INDEX(WIN_X,AE205)+1),IF(AE205=90,11,0))))+(THEME-1)*20</f>
        <v/>
      </c>
      <c r="AF105" s="6">
        <f>IF($A5=0,INDEX(CHROME_ATTR,1,AF$2+1),IF($A5=39,INDEX(CHROME_ATTR,2,AF$2+1),IF(AND(AF205&gt;=1,AF205&lt;=6),INDEX(ATLAS_ATTR,(AF205-1)*26+$A5-INDEX(WIN_Y,AF205)+1,AF$2-INDEX(WIN_X,AF205)+1),IF(AF205=90,11,0))))+(THEME-1)*20</f>
        <v/>
      </c>
      <c r="AG105" s="6">
        <f>IF($A5=0,INDEX(CHROME_ATTR,1,AG$2+1),IF($A5=39,INDEX(CHROME_ATTR,2,AG$2+1),IF(AND(AG205&gt;=1,AG205&lt;=6),INDEX(ATLAS_ATTR,(AG205-1)*26+$A5-INDEX(WIN_Y,AG205)+1,AG$2-INDEX(WIN_X,AG205)+1),IF(AG205=90,11,0))))+(THEME-1)*20</f>
        <v/>
      </c>
      <c r="AH105" s="6">
        <f>IF($A5=0,INDEX(CHROME_ATTR,1,AH$2+1),IF($A5=39,INDEX(CHROME_ATTR,2,AH$2+1),IF(AND(AH205&gt;=1,AH205&lt;=6),INDEX(ATLAS_ATTR,(AH205-1)*26+$A5-INDEX(WIN_Y,AH205)+1,AH$2-INDEX(WIN_X,AH205)+1),IF(AH205=90,11,0))))+(THEME-1)*20</f>
        <v/>
      </c>
      <c r="AI105" s="6">
        <f>IF($A5=0,INDEX(CHROME_ATTR,1,AI$2+1),IF($A5=39,INDEX(CHROME_ATTR,2,AI$2+1),IF(AND(AI205&gt;=1,AI205&lt;=6),INDEX(ATLAS_ATTR,(AI205-1)*26+$A5-INDEX(WIN_Y,AI205)+1,AI$2-INDEX(WIN_X,AI205)+1),IF(AI205=90,11,0))))+(THEME-1)*20</f>
        <v/>
      </c>
      <c r="AJ105" s="6">
        <f>IF($A5=0,INDEX(CHROME_ATTR,1,AJ$2+1),IF($A5=39,INDEX(CHROME_ATTR,2,AJ$2+1),IF(AND(AJ205&gt;=1,AJ205&lt;=6),INDEX(ATLAS_ATTR,(AJ205-1)*26+$A5-INDEX(WIN_Y,AJ205)+1,AJ$2-INDEX(WIN_X,AJ205)+1),IF(AJ205=90,11,0))))+(THEME-1)*20</f>
        <v/>
      </c>
      <c r="AK105" s="6">
        <f>IF($A5=0,INDEX(CHROME_ATTR,1,AK$2+1),IF($A5=39,INDEX(CHROME_ATTR,2,AK$2+1),IF(AND(AK205&gt;=1,AK205&lt;=6),INDEX(ATLAS_ATTR,(AK205-1)*26+$A5-INDEX(WIN_Y,AK205)+1,AK$2-INDEX(WIN_X,AK205)+1),IF(AK205=90,11,0))))+(THEME-1)*20</f>
        <v/>
      </c>
      <c r="AL105" s="6">
        <f>IF($A5=0,INDEX(CHROME_ATTR,1,AL$2+1),IF($A5=39,INDEX(CHROME_ATTR,2,AL$2+1),IF(AND(AL205&gt;=1,AL205&lt;=6),INDEX(ATLAS_ATTR,(AL205-1)*26+$A5-INDEX(WIN_Y,AL205)+1,AL$2-INDEX(WIN_X,AL205)+1),IF(AL205=90,11,0))))+(THEME-1)*20</f>
        <v/>
      </c>
      <c r="AM105" s="6">
        <f>IF($A5=0,INDEX(CHROME_ATTR,1,AM$2+1),IF($A5=39,INDEX(CHROME_ATTR,2,AM$2+1),IF(AND(AM205&gt;=1,AM205&lt;=6),INDEX(ATLAS_ATTR,(AM205-1)*26+$A5-INDEX(WIN_Y,AM205)+1,AM$2-INDEX(WIN_X,AM205)+1),IF(AM205=90,11,0))))+(THEME-1)*20</f>
        <v/>
      </c>
      <c r="AN105" s="6">
        <f>IF($A5=0,INDEX(CHROME_ATTR,1,AN$2+1),IF($A5=39,INDEX(CHROME_ATTR,2,AN$2+1),IF(AND(AN205&gt;=1,AN205&lt;=6),INDEX(ATLAS_ATTR,(AN205-1)*26+$A5-INDEX(WIN_Y,AN205)+1,AN$2-INDEX(WIN_X,AN205)+1),IF(AN205=90,11,0))))+(THEME-1)*20</f>
        <v/>
      </c>
      <c r="AO105" s="6">
        <f>IF($A5=0,INDEX(CHROME_ATTR,1,AO$2+1),IF($A5=39,INDEX(CHROME_ATTR,2,AO$2+1),IF(AND(AO205&gt;=1,AO205&lt;=6),INDEX(ATLAS_ATTR,(AO205-1)*26+$A5-INDEX(WIN_Y,AO205)+1,AO$2-INDEX(WIN_X,AO205)+1),IF(AO205=90,11,0))))+(THEME-1)*20</f>
        <v/>
      </c>
      <c r="AP105" s="6">
        <f>IF($A5=0,INDEX(CHROME_ATTR,1,AP$2+1),IF($A5=39,INDEX(CHROME_ATTR,2,AP$2+1),IF(AND(AP205&gt;=1,AP205&lt;=6),INDEX(ATLAS_ATTR,(AP205-1)*26+$A5-INDEX(WIN_Y,AP205)+1,AP$2-INDEX(WIN_X,AP205)+1),IF(AP205=90,11,0))))+(THEME-1)*20</f>
        <v/>
      </c>
      <c r="AQ105" s="6">
        <f>IF($A5=0,INDEX(CHROME_ATTR,1,AQ$2+1),IF($A5=39,INDEX(CHROME_ATTR,2,AQ$2+1),IF(AND(AQ205&gt;=1,AQ205&lt;=6),INDEX(ATLAS_ATTR,(AQ205-1)*26+$A5-INDEX(WIN_Y,AQ205)+1,AQ$2-INDEX(WIN_X,AQ205)+1),IF(AQ205=90,11,0))))+(THEME-1)*20</f>
        <v/>
      </c>
      <c r="AR105" s="6">
        <f>IF($A5=0,INDEX(CHROME_ATTR,1,AR$2+1),IF($A5=39,INDEX(CHROME_ATTR,2,AR$2+1),IF(AND(AR205&gt;=1,AR205&lt;=6),INDEX(ATLAS_ATTR,(AR205-1)*26+$A5-INDEX(WIN_Y,AR205)+1,AR$2-INDEX(WIN_X,AR205)+1),IF(AR205=90,11,0))))+(THEME-1)*20</f>
        <v/>
      </c>
      <c r="AS105" s="6">
        <f>IF($A5=0,INDEX(CHROME_ATTR,1,AS$2+1),IF($A5=39,INDEX(CHROME_ATTR,2,AS$2+1),IF(AND(AS205&gt;=1,AS205&lt;=6),INDEX(ATLAS_ATTR,(AS205-1)*26+$A5-INDEX(WIN_Y,AS205)+1,AS$2-INDEX(WIN_X,AS205)+1),IF(AS205=90,11,0))))+(THEME-1)*20</f>
        <v/>
      </c>
      <c r="AT105" s="6">
        <f>IF($A5=0,INDEX(CHROME_ATTR,1,AT$2+1),IF($A5=39,INDEX(CHROME_ATTR,2,AT$2+1),IF(AND(AT205&gt;=1,AT205&lt;=6),INDEX(ATLAS_ATTR,(AT205-1)*26+$A5-INDEX(WIN_Y,AT205)+1,AT$2-INDEX(WIN_X,AT205)+1),IF(AT205=90,11,0))))+(THEME-1)*20</f>
        <v/>
      </c>
      <c r="AU105" s="6">
        <f>IF($A5=0,INDEX(CHROME_ATTR,1,AU$2+1),IF($A5=39,INDEX(CHROME_ATTR,2,AU$2+1),IF(AND(AU205&gt;=1,AU205&lt;=6),INDEX(ATLAS_ATTR,(AU205-1)*26+$A5-INDEX(WIN_Y,AU205)+1,AU$2-INDEX(WIN_X,AU205)+1),IF(AU205=90,11,0))))+(THEME-1)*20</f>
        <v/>
      </c>
      <c r="AV105" s="6">
        <f>IF($A5=0,INDEX(CHROME_ATTR,1,AV$2+1),IF($A5=39,INDEX(CHROME_ATTR,2,AV$2+1),IF(AND(AV205&gt;=1,AV205&lt;=6),INDEX(ATLAS_ATTR,(AV205-1)*26+$A5-INDEX(WIN_Y,AV205)+1,AV$2-INDEX(WIN_X,AV205)+1),IF(AV205=90,11,0))))+(THEME-1)*20</f>
        <v/>
      </c>
      <c r="AW105" s="6">
        <f>IF($A5=0,INDEX(CHROME_ATTR,1,AW$2+1),IF($A5=39,INDEX(CHROME_ATTR,2,AW$2+1),IF(AND(AW205&gt;=1,AW205&lt;=6),INDEX(ATLAS_ATTR,(AW205-1)*26+$A5-INDEX(WIN_Y,AW205)+1,AW$2-INDEX(WIN_X,AW205)+1),IF(AW205=90,11,0))))+(THEME-1)*20</f>
        <v/>
      </c>
      <c r="AX105" s="6">
        <f>IF($A5=0,INDEX(CHROME_ATTR,1,AX$2+1),IF($A5=39,INDEX(CHROME_ATTR,2,AX$2+1),IF(AND(AX205&gt;=1,AX205&lt;=6),INDEX(ATLAS_ATTR,(AX205-1)*26+$A5-INDEX(WIN_Y,AX205)+1,AX$2-INDEX(WIN_X,AX205)+1),IF(AX205=90,11,0))))+(THEME-1)*20</f>
        <v/>
      </c>
      <c r="AY105" s="6">
        <f>IF($A5=0,INDEX(CHROME_ATTR,1,AY$2+1),IF($A5=39,INDEX(CHROME_ATTR,2,AY$2+1),IF(AND(AY205&gt;=1,AY205&lt;=6),INDEX(ATLAS_ATTR,(AY205-1)*26+$A5-INDEX(WIN_Y,AY205)+1,AY$2-INDEX(WIN_X,AY205)+1),IF(AY205=90,11,0))))+(THEME-1)*20</f>
        <v/>
      </c>
      <c r="AZ105" s="6">
        <f>IF($A5=0,INDEX(CHROME_ATTR,1,AZ$2+1),IF($A5=39,INDEX(CHROME_ATTR,2,AZ$2+1),IF(AND(AZ205&gt;=1,AZ205&lt;=6),INDEX(ATLAS_ATTR,(AZ205-1)*26+$A5-INDEX(WIN_Y,AZ205)+1,AZ$2-INDEX(WIN_X,AZ205)+1),IF(AZ205=90,11,0))))+(THEME-1)*20</f>
        <v/>
      </c>
      <c r="BA105" s="6">
        <f>IF($A5=0,INDEX(CHROME_ATTR,1,BA$2+1),IF($A5=39,INDEX(CHROME_ATTR,2,BA$2+1),IF(AND(BA205&gt;=1,BA205&lt;=6),INDEX(ATLAS_ATTR,(BA205-1)*26+$A5-INDEX(WIN_Y,BA205)+1,BA$2-INDEX(WIN_X,BA205)+1),IF(BA205=90,11,0))))+(THEME-1)*20</f>
        <v/>
      </c>
      <c r="BB105" s="6">
        <f>IF($A5=0,INDEX(CHROME_ATTR,1,BB$2+1),IF($A5=39,INDEX(CHROME_ATTR,2,BB$2+1),IF(AND(BB205&gt;=1,BB205&lt;=6),INDEX(ATLAS_ATTR,(BB205-1)*26+$A5-INDEX(WIN_Y,BB205)+1,BB$2-INDEX(WIN_X,BB205)+1),IF(BB205=90,11,0))))+(THEME-1)*20</f>
        <v/>
      </c>
      <c r="BC105" s="6">
        <f>IF($A5=0,INDEX(CHROME_ATTR,1,BC$2+1),IF($A5=39,INDEX(CHROME_ATTR,2,BC$2+1),IF(AND(BC205&gt;=1,BC205&lt;=6),INDEX(ATLAS_ATTR,(BC205-1)*26+$A5-INDEX(WIN_Y,BC205)+1,BC$2-INDEX(WIN_X,BC205)+1),IF(BC205=90,11,0))))+(THEME-1)*20</f>
        <v/>
      </c>
      <c r="BD105" s="6">
        <f>IF($A5=0,INDEX(CHROME_ATTR,1,BD$2+1),IF($A5=39,INDEX(CHROME_ATTR,2,BD$2+1),IF(AND(BD205&gt;=1,BD205&lt;=6),INDEX(ATLAS_ATTR,(BD205-1)*26+$A5-INDEX(WIN_Y,BD205)+1,BD$2-INDEX(WIN_X,BD205)+1),IF(BD205=90,11,0))))+(THEME-1)*20</f>
        <v/>
      </c>
      <c r="BE105" s="6">
        <f>IF($A5=0,INDEX(CHROME_ATTR,1,BE$2+1),IF($A5=39,INDEX(CHROME_ATTR,2,BE$2+1),IF(AND(BE205&gt;=1,BE205&lt;=6),INDEX(ATLAS_ATTR,(BE205-1)*26+$A5-INDEX(WIN_Y,BE205)+1,BE$2-INDEX(WIN_X,BE205)+1),IF(BE205=90,11,0))))+(THEME-1)*20</f>
        <v/>
      </c>
      <c r="BF105" s="6">
        <f>IF($A5=0,INDEX(CHROME_ATTR,1,BF$2+1),IF($A5=39,INDEX(CHROME_ATTR,2,BF$2+1),IF(AND(BF205&gt;=1,BF205&lt;=6),INDEX(ATLAS_ATTR,(BF205-1)*26+$A5-INDEX(WIN_Y,BF205)+1,BF$2-INDEX(WIN_X,BF205)+1),IF(BF205=90,11,0))))+(THEME-1)*20</f>
        <v/>
      </c>
      <c r="BG105" s="6">
        <f>IF($A5=0,INDEX(CHROME_ATTR,1,BG$2+1),IF($A5=39,INDEX(CHROME_ATTR,2,BG$2+1),IF(AND(BG205&gt;=1,BG205&lt;=6),INDEX(ATLAS_ATTR,(BG205-1)*26+$A5-INDEX(WIN_Y,BG205)+1,BG$2-INDEX(WIN_X,BG205)+1),IF(BG205=90,11,0))))+(THEME-1)*20</f>
        <v/>
      </c>
      <c r="BH105" s="6">
        <f>IF($A5=0,INDEX(CHROME_ATTR,1,BH$2+1),IF($A5=39,INDEX(CHROME_ATTR,2,BH$2+1),IF(AND(BH205&gt;=1,BH205&lt;=6),INDEX(ATLAS_ATTR,(BH205-1)*26+$A5-INDEX(WIN_Y,BH205)+1,BH$2-INDEX(WIN_X,BH205)+1),IF(BH205=90,11,0))))+(THEME-1)*20</f>
        <v/>
      </c>
      <c r="BI105" s="6">
        <f>IF($A5=0,INDEX(CHROME_ATTR,1,BI$2+1),IF($A5=39,INDEX(CHROME_ATTR,2,BI$2+1),IF(AND(BI205&gt;=1,BI205&lt;=6),INDEX(ATLAS_ATTR,(BI205-1)*26+$A5-INDEX(WIN_Y,BI205)+1,BI$2-INDEX(WIN_X,BI205)+1),IF(BI205=90,11,0))))+(THEME-1)*20</f>
        <v/>
      </c>
      <c r="BJ105" s="6">
        <f>IF($A5=0,INDEX(CHROME_ATTR,1,BJ$2+1),IF($A5=39,INDEX(CHROME_ATTR,2,BJ$2+1),IF(AND(BJ205&gt;=1,BJ205&lt;=6),INDEX(ATLAS_ATTR,(BJ205-1)*26+$A5-INDEX(WIN_Y,BJ205)+1,BJ$2-INDEX(WIN_X,BJ205)+1),IF(BJ205=90,11,0))))+(THEME-1)*20</f>
        <v/>
      </c>
      <c r="BK105" s="6">
        <f>IF($A5=0,INDEX(CHROME_ATTR,1,BK$2+1),IF($A5=39,INDEX(CHROME_ATTR,2,BK$2+1),IF(AND(BK205&gt;=1,BK205&lt;=6),INDEX(ATLAS_ATTR,(BK205-1)*26+$A5-INDEX(WIN_Y,BK205)+1,BK$2-INDEX(WIN_X,BK205)+1),IF(BK205=90,11,0))))+(THEME-1)*20</f>
        <v/>
      </c>
      <c r="BL105" s="6">
        <f>IF($A5=0,INDEX(CHROME_ATTR,1,BL$2+1),IF($A5=39,INDEX(CHROME_ATTR,2,BL$2+1),IF(AND(BL205&gt;=1,BL205&lt;=6),INDEX(ATLAS_ATTR,(BL205-1)*26+$A5-INDEX(WIN_Y,BL205)+1,BL$2-INDEX(WIN_X,BL205)+1),IF(BL205=90,11,0))))+(THEME-1)*20</f>
        <v/>
      </c>
      <c r="BM105" s="6">
        <f>IF($A5=0,INDEX(CHROME_ATTR,1,BM$2+1),IF($A5=39,INDEX(CHROME_ATTR,2,BM$2+1),IF(AND(BM205&gt;=1,BM205&lt;=6),INDEX(ATLAS_ATTR,(BM205-1)*26+$A5-INDEX(WIN_Y,BM205)+1,BM$2-INDEX(WIN_X,BM205)+1),IF(BM205=90,11,0))))+(THEME-1)*20</f>
        <v/>
      </c>
      <c r="BN105" s="6">
        <f>IF($A5=0,INDEX(CHROME_ATTR,1,BN$2+1),IF($A5=39,INDEX(CHROME_ATTR,2,BN$2+1),IF(AND(BN205&gt;=1,BN205&lt;=6),INDEX(ATLAS_ATTR,(BN205-1)*26+$A5-INDEX(WIN_Y,BN205)+1,BN$2-INDEX(WIN_X,BN205)+1),IF(BN205=90,11,0))))+(THEME-1)*20</f>
        <v/>
      </c>
      <c r="BO105" s="6">
        <f>IF($A5=0,INDEX(CHROME_ATTR,1,BO$2+1),IF($A5=39,INDEX(CHROME_ATTR,2,BO$2+1),IF(AND(BO205&gt;=1,BO205&lt;=6),INDEX(ATLAS_ATTR,(BO205-1)*26+$A5-INDEX(WIN_Y,BO205)+1,BO$2-INDEX(WIN_X,BO205)+1),IF(BO205=90,11,0))))+(THEME-1)*20</f>
        <v/>
      </c>
      <c r="BP105" s="6">
        <f>IF($A5=0,INDEX(CHROME_ATTR,1,BP$2+1),IF($A5=39,INDEX(CHROME_ATTR,2,BP$2+1),IF(AND(BP205&gt;=1,BP205&lt;=6),INDEX(ATLAS_ATTR,(BP205-1)*26+$A5-INDEX(WIN_Y,BP205)+1,BP$2-INDEX(WIN_X,BP205)+1),IF(BP205=90,11,0))))+(THEME-1)*20</f>
        <v/>
      </c>
      <c r="BQ105" s="6">
        <f>IF($A5=0,INDEX(CHROME_ATTR,1,BQ$2+1),IF($A5=39,INDEX(CHROME_ATTR,2,BQ$2+1),IF(AND(BQ205&gt;=1,BQ205&lt;=6),INDEX(ATLAS_ATTR,(BQ205-1)*26+$A5-INDEX(WIN_Y,BQ205)+1,BQ$2-INDEX(WIN_X,BQ205)+1),IF(BQ205=90,11,0))))+(THEME-1)*20</f>
        <v/>
      </c>
      <c r="BR105" s="6">
        <f>IF($A5=0,INDEX(CHROME_ATTR,1,BR$2+1),IF($A5=39,INDEX(CHROME_ATTR,2,BR$2+1),IF(AND(BR205&gt;=1,BR205&lt;=6),INDEX(ATLAS_ATTR,(BR205-1)*26+$A5-INDEX(WIN_Y,BR205)+1,BR$2-INDEX(WIN_X,BR205)+1),IF(BR205=90,11,0))))+(THEME-1)*20</f>
        <v/>
      </c>
      <c r="BS105" s="6">
        <f>IF($A5=0,INDEX(CHROME_ATTR,1,BS$2+1),IF($A5=39,INDEX(CHROME_ATTR,2,BS$2+1),IF(AND(BS205&gt;=1,BS205&lt;=6),INDEX(ATLAS_ATTR,(BS205-1)*26+$A5-INDEX(WIN_Y,BS205)+1,BS$2-INDEX(WIN_X,BS205)+1),IF(BS205=90,11,0))))+(THEME-1)*20</f>
        <v/>
      </c>
      <c r="BT105" s="6">
        <f>IF($A5=0,INDEX(CHROME_ATTR,1,BT$2+1),IF($A5=39,INDEX(CHROME_ATTR,2,BT$2+1),IF(AND(BT205&gt;=1,BT205&lt;=6),INDEX(ATLAS_ATTR,(BT205-1)*26+$A5-INDEX(WIN_Y,BT205)+1,BT$2-INDEX(WIN_X,BT205)+1),IF(BT205=90,11,0))))+(THEME-1)*20</f>
        <v/>
      </c>
      <c r="BU105" s="6">
        <f>IF($A5=0,INDEX(CHROME_ATTR,1,BU$2+1),IF($A5=39,INDEX(CHROME_ATTR,2,BU$2+1),IF(AND(BU205&gt;=1,BU205&lt;=6),INDEX(ATLAS_ATTR,(BU205-1)*26+$A5-INDEX(WIN_Y,BU205)+1,BU$2-INDEX(WIN_X,BU205)+1),IF(BU205=90,11,0))))+(THEME-1)*20</f>
        <v/>
      </c>
      <c r="BV105" s="6">
        <f>IF($A5=0,INDEX(CHROME_ATTR,1,BV$2+1),IF($A5=39,INDEX(CHROME_ATTR,2,BV$2+1),IF(AND(BV205&gt;=1,BV205&lt;=6),INDEX(ATLAS_ATTR,(BV205-1)*26+$A5-INDEX(WIN_Y,BV205)+1,BV$2-INDEX(WIN_X,BV205)+1),IF(BV205=90,11,0))))+(THEME-1)*20</f>
        <v/>
      </c>
      <c r="BW105" s="6">
        <f>IF($A5=0,INDEX(CHROME_ATTR,1,BW$2+1),IF($A5=39,INDEX(CHROME_ATTR,2,BW$2+1),IF(AND(BW205&gt;=1,BW205&lt;=6),INDEX(ATLAS_ATTR,(BW205-1)*26+$A5-INDEX(WIN_Y,BW205)+1,BW$2-INDEX(WIN_X,BW205)+1),IF(BW205=90,11,0))))+(THEME-1)*20</f>
        <v/>
      </c>
      <c r="BX105" s="6">
        <f>IF($A5=0,INDEX(CHROME_ATTR,1,BX$2+1),IF($A5=39,INDEX(CHROME_ATTR,2,BX$2+1),IF(AND(BX205&gt;=1,BX205&lt;=6),INDEX(ATLAS_ATTR,(BX205-1)*26+$A5-INDEX(WIN_Y,BX205)+1,BX$2-INDEX(WIN_X,BX205)+1),IF(BX205=90,11,0))))+(THEME-1)*20</f>
        <v/>
      </c>
      <c r="BY105" s="6">
        <f>IF($A5=0,INDEX(CHROME_ATTR,1,BY$2+1),IF($A5=39,INDEX(CHROME_ATTR,2,BY$2+1),IF(AND(BY205&gt;=1,BY205&lt;=6),INDEX(ATLAS_ATTR,(BY205-1)*26+$A5-INDEX(WIN_Y,BY205)+1,BY$2-INDEX(WIN_X,BY205)+1),IF(BY205=90,11,0))))+(THEME-1)*20</f>
        <v/>
      </c>
      <c r="BZ105" s="6">
        <f>IF($A5=0,INDEX(CHROME_ATTR,1,BZ$2+1),IF($A5=39,INDEX(CHROME_ATTR,2,BZ$2+1),IF(AND(BZ205&gt;=1,BZ205&lt;=6),INDEX(ATLAS_ATTR,(BZ205-1)*26+$A5-INDEX(WIN_Y,BZ205)+1,BZ$2-INDEX(WIN_X,BZ205)+1),IF(BZ205=90,11,0))))+(THEME-1)*20</f>
        <v/>
      </c>
      <c r="CA105" s="6">
        <f>IF($A5=0,INDEX(CHROME_ATTR,1,CA$2+1),IF($A5=39,INDEX(CHROME_ATTR,2,CA$2+1),IF(AND(CA205&gt;=1,CA205&lt;=6),INDEX(ATLAS_ATTR,(CA205-1)*26+$A5-INDEX(WIN_Y,CA205)+1,CA$2-INDEX(WIN_X,CA205)+1),IF(CA205=90,11,0))))+(THEME-1)*20</f>
        <v/>
      </c>
      <c r="CB105" s="6">
        <f>IF($A5=0,INDEX(CHROME_ATTR,1,CB$2+1),IF($A5=39,INDEX(CHROME_ATTR,2,CB$2+1),IF(AND(CB205&gt;=1,CB205&lt;=6),INDEX(ATLAS_ATTR,(CB205-1)*26+$A5-INDEX(WIN_Y,CB205)+1,CB$2-INDEX(WIN_X,CB205)+1),IF(CB205=90,11,0))))+(THEME-1)*20</f>
        <v/>
      </c>
      <c r="CC105" s="6">
        <f>IF($A5=0,INDEX(CHROME_ATTR,1,CC$2+1),IF($A5=39,INDEX(CHROME_ATTR,2,CC$2+1),IF(AND(CC205&gt;=1,CC205&lt;=6),INDEX(ATLAS_ATTR,(CC205-1)*26+$A5-INDEX(WIN_Y,CC205)+1,CC$2-INDEX(WIN_X,CC205)+1),IF(CC205=90,11,0))))+(THEME-1)*20</f>
        <v/>
      </c>
      <c r="CD105" s="6">
        <f>IF($A5=0,INDEX(CHROME_ATTR,1,CD$2+1),IF($A5=39,INDEX(CHROME_ATTR,2,CD$2+1),IF(AND(CD205&gt;=1,CD205&lt;=6),INDEX(ATLAS_ATTR,(CD205-1)*26+$A5-INDEX(WIN_Y,CD205)+1,CD$2-INDEX(WIN_X,CD205)+1),IF(CD205=90,11,0))))+(THEME-1)*20</f>
        <v/>
      </c>
      <c r="CE105" s="6">
        <f>IF($A5=0,INDEX(CHROME_ATTR,1,CE$2+1),IF($A5=39,INDEX(CHROME_ATTR,2,CE$2+1),IF(AND(CE205&gt;=1,CE205&lt;=6),INDEX(ATLAS_ATTR,(CE205-1)*26+$A5-INDEX(WIN_Y,CE205)+1,CE$2-INDEX(WIN_X,CE205)+1),IF(CE205=90,11,0))))+(THEME-1)*20</f>
        <v/>
      </c>
      <c r="CF105" s="6">
        <f>IF($A5=0,INDEX(CHROME_ATTR,1,CF$2+1),IF($A5=39,INDEX(CHROME_ATTR,2,CF$2+1),IF(AND(CF205&gt;=1,CF205&lt;=6),INDEX(ATLAS_ATTR,(CF205-1)*26+$A5-INDEX(WIN_Y,CF205)+1,CF$2-INDEX(WIN_X,CF205)+1),IF(CF205=90,11,0))))+(THEME-1)*20</f>
        <v/>
      </c>
      <c r="CG105" s="6">
        <f>IF($A5=0,INDEX(CHROME_ATTR,1,CG$2+1),IF($A5=39,INDEX(CHROME_ATTR,2,CG$2+1),IF(AND(CG205&gt;=1,CG205&lt;=6),INDEX(ATLAS_ATTR,(CG205-1)*26+$A5-INDEX(WIN_Y,CG205)+1,CG$2-INDEX(WIN_X,CG205)+1),IF(CG205=90,11,0))))+(THEME-1)*20</f>
        <v/>
      </c>
      <c r="CH105" s="6">
        <f>IF($A5=0,INDEX(CHROME_ATTR,1,CH$2+1),IF($A5=39,INDEX(CHROME_ATTR,2,CH$2+1),IF(AND(CH205&gt;=1,CH205&lt;=6),INDEX(ATLAS_ATTR,(CH205-1)*26+$A5-INDEX(WIN_Y,CH205)+1,CH$2-INDEX(WIN_X,CH205)+1),IF(CH205=90,11,0))))+(THEME-1)*20</f>
        <v/>
      </c>
      <c r="CI105" s="6">
        <f>IF($A5=0,INDEX(CHROME_ATTR,1,CI$2+1),IF($A5=39,INDEX(CHROME_ATTR,2,CI$2+1),IF(AND(CI205&gt;=1,CI205&lt;=6),INDEX(ATLAS_ATTR,(CI205-1)*26+$A5-INDEX(WIN_Y,CI205)+1,CI$2-INDEX(WIN_X,CI205)+1),IF(CI205=90,11,0))))+(THEME-1)*20</f>
        <v/>
      </c>
      <c r="CJ105" s="6">
        <f>IF($A5=0,INDEX(CHROME_ATTR,1,CJ$2+1),IF($A5=39,INDEX(CHROME_ATTR,2,CJ$2+1),IF(AND(CJ205&gt;=1,CJ205&lt;=6),INDEX(ATLAS_ATTR,(CJ205-1)*26+$A5-INDEX(WIN_Y,CJ205)+1,CJ$2-INDEX(WIN_X,CJ205)+1),IF(CJ205=90,11,0))))+(THEME-1)*20</f>
        <v/>
      </c>
      <c r="CK105" s="6">
        <f>IF($A5=0,INDEX(CHROME_ATTR,1,CK$2+1),IF($A5=39,INDEX(CHROME_ATTR,2,CK$2+1),IF(AND(CK205&gt;=1,CK205&lt;=6),INDEX(ATLAS_ATTR,(CK205-1)*26+$A5-INDEX(WIN_Y,CK205)+1,CK$2-INDEX(WIN_X,CK205)+1),IF(CK205=90,11,0))))+(THEME-1)*20</f>
        <v/>
      </c>
      <c r="CL105" s="6">
        <f>IF($A5=0,INDEX(CHROME_ATTR,1,CL$2+1),IF($A5=39,INDEX(CHROME_ATTR,2,CL$2+1),IF(AND(CL205&gt;=1,CL205&lt;=6),INDEX(ATLAS_ATTR,(CL205-1)*26+$A5-INDEX(WIN_Y,CL205)+1,CL$2-INDEX(WIN_X,CL205)+1),IF(CL205=90,11,0))))+(THEME-1)*20</f>
        <v/>
      </c>
      <c r="CM105" s="6">
        <f>IF($A5=0,INDEX(CHROME_ATTR,1,CM$2+1),IF($A5=39,INDEX(CHROME_ATTR,2,CM$2+1),IF(AND(CM205&gt;=1,CM205&lt;=6),INDEX(ATLAS_ATTR,(CM205-1)*26+$A5-INDEX(WIN_Y,CM205)+1,CM$2-INDEX(WIN_X,CM205)+1),IF(CM205=90,11,0))))+(THEME-1)*20</f>
        <v/>
      </c>
      <c r="CN105" s="6">
        <f>IF($A5=0,INDEX(CHROME_ATTR,1,CN$2+1),IF($A5=39,INDEX(CHROME_ATTR,2,CN$2+1),IF(AND(CN205&gt;=1,CN205&lt;=6),INDEX(ATLAS_ATTR,(CN205-1)*26+$A5-INDEX(WIN_Y,CN205)+1,CN$2-INDEX(WIN_X,CN205)+1),IF(CN205=90,11,0))))+(THEME-1)*20</f>
        <v/>
      </c>
      <c r="CO105" s="6">
        <f>IF($A5=0,INDEX(CHROME_ATTR,1,CO$2+1),IF($A5=39,INDEX(CHROME_ATTR,2,CO$2+1),IF(AND(CO205&gt;=1,CO205&lt;=6),INDEX(ATLAS_ATTR,(CO205-1)*26+$A5-INDEX(WIN_Y,CO205)+1,CO$2-INDEX(WIN_X,CO205)+1),IF(CO205=90,11,0))))+(THEME-1)*20</f>
        <v/>
      </c>
      <c r="CP105" s="6">
        <f>IF($A5=0,INDEX(CHROME_ATTR,1,CP$2+1),IF($A5=39,INDEX(CHROME_ATTR,2,CP$2+1),IF(AND(CP205&gt;=1,CP205&lt;=6),INDEX(ATLAS_ATTR,(CP205-1)*26+$A5-INDEX(WIN_Y,CP205)+1,CP$2-INDEX(WIN_X,CP205)+1),IF(CP205=90,11,0))))+(THEME-1)*20</f>
        <v/>
      </c>
      <c r="CQ105" s="6">
        <f>IF($A5=0,INDEX(CHROME_ATTR,1,CQ$2+1),IF($A5=39,INDEX(CHROME_ATTR,2,CQ$2+1),IF(AND(CQ205&gt;=1,CQ205&lt;=6),INDEX(ATLAS_ATTR,(CQ205-1)*26+$A5-INDEX(WIN_Y,CQ205)+1,CQ$2-INDEX(WIN_X,CQ205)+1),IF(CQ205=90,11,0))))+(THEME-1)*20</f>
        <v/>
      </c>
      <c r="CR105" s="6">
        <f>IF($A5=0,INDEX(CHROME_ATTR,1,CR$2+1),IF($A5=39,INDEX(CHROME_ATTR,2,CR$2+1),IF(AND(CR205&gt;=1,CR205&lt;=6),INDEX(ATLAS_ATTR,(CR205-1)*26+$A5-INDEX(WIN_Y,CR205)+1,CR$2-INDEX(WIN_X,CR205)+1),IF(CR205=90,11,0))))+(THEME-1)*20</f>
        <v/>
      </c>
      <c r="CS105" s="6">
        <f>IF($A5=0,INDEX(CHROME_ATTR,1,CS$2+1),IF($A5=39,INDEX(CHROME_ATTR,2,CS$2+1),IF(AND(CS205&gt;=1,CS205&lt;=6),INDEX(ATLAS_ATTR,(CS205-1)*26+$A5-INDEX(WIN_Y,CS205)+1,CS$2-INDEX(WIN_X,CS205)+1),IF(CS205=90,11,0))))+(THEME-1)*20</f>
        <v/>
      </c>
      <c r="CT105" s="6">
        <f>IF($A5=0,INDEX(CHROME_ATTR,1,CT$2+1),IF($A5=39,INDEX(CHROME_ATTR,2,CT$2+1),IF(AND(CT205&gt;=1,CT205&lt;=6),INDEX(ATLAS_ATTR,(CT205-1)*26+$A5-INDEX(WIN_Y,CT205)+1,CT$2-INDEX(WIN_X,CT205)+1),IF(CT205=90,11,0))))+(THEME-1)*20</f>
        <v/>
      </c>
      <c r="CU105" s="6">
        <f>IF($A5=0,INDEX(CHROME_ATTR,1,CU$2+1),IF($A5=39,INDEX(CHROME_ATTR,2,CU$2+1),IF(AND(CU205&gt;=1,CU205&lt;=6),INDEX(ATLAS_ATTR,(CU205-1)*26+$A5-INDEX(WIN_Y,CU205)+1,CU$2-INDEX(WIN_X,CU205)+1),IF(CU205=90,11,0))))+(THEME-1)*20</f>
        <v/>
      </c>
      <c r="CV105" s="6">
        <f>IF($A5=0,INDEX(CHROME_ATTR,1,CV$2+1),IF($A5=39,INDEX(CHROME_ATTR,2,CV$2+1),IF(AND(CV205&gt;=1,CV205&lt;=6),INDEX(ATLAS_ATTR,(CV205-1)*26+$A5-INDEX(WIN_Y,CV205)+1,CV$2-INDEX(WIN_X,CV205)+1),IF(CV205=90,11,0))))+(THEME-1)*20</f>
        <v/>
      </c>
      <c r="CW105" s="6">
        <f>IF($A5=0,INDEX(CHROME_ATTR,1,CW$2+1),IF($A5=39,INDEX(CHROME_ATTR,2,CW$2+1),IF(AND(CW205&gt;=1,CW205&lt;=6),INDEX(ATLAS_ATTR,(CW205-1)*26+$A5-INDEX(WIN_Y,CW205)+1,CW$2-INDEX(WIN_X,CW205)+1),IF(CW205=90,11,0))))+(THEME-1)*20</f>
        <v/>
      </c>
      <c r="CX105" s="6">
        <f>IF($A5=0,INDEX(CHROME_ATTR,1,CX$2+1),IF($A5=39,INDEX(CHROME_ATTR,2,CX$2+1),IF(AND(CX205&gt;=1,CX205&lt;=6),INDEX(ATLAS_ATTR,(CX205-1)*26+$A5-INDEX(WIN_Y,CX205)+1,CX$2-INDEX(WIN_X,CX205)+1),IF(CX205=90,11,0))))+(THEME-1)*20</f>
        <v/>
      </c>
      <c r="CY105" s="6">
        <f>IF($A5=0,INDEX(CHROME_ATTR,1,CY$2+1),IF($A5=39,INDEX(CHROME_ATTR,2,CY$2+1),IF(AND(CY205&gt;=1,CY205&lt;=6),INDEX(ATLAS_ATTR,(CY205-1)*26+$A5-INDEX(WIN_Y,CY205)+1,CY$2-INDEX(WIN_X,CY205)+1),IF(CY205=90,11,0))))+(THEME-1)*20</f>
        <v/>
      </c>
      <c r="CZ105" s="6">
        <f>IF($A5=0,INDEX(CHROME_ATTR,1,CZ$2+1),IF($A5=39,INDEX(CHROME_ATTR,2,CZ$2+1),IF(AND(CZ205&gt;=1,CZ205&lt;=6),INDEX(ATLAS_ATTR,(CZ205-1)*26+$A5-INDEX(WIN_Y,CZ205)+1,CZ$2-INDEX(WIN_X,CZ205)+1),IF(CZ205=90,11,0))))+(THEME-1)*20</f>
        <v/>
      </c>
      <c r="DA105" s="6">
        <f>IF($A5=0,INDEX(CHROME_ATTR,1,DA$2+1),IF($A5=39,INDEX(CHROME_ATTR,2,DA$2+1),IF(AND(DA205&gt;=1,DA205&lt;=6),INDEX(ATLAS_ATTR,(DA205-1)*26+$A5-INDEX(WIN_Y,DA205)+1,DA$2-INDEX(WIN_X,DA205)+1),IF(DA205=90,11,0))))+(THEME-1)*20</f>
        <v/>
      </c>
      <c r="DB105" s="6">
        <f>IF($A5=0,INDEX(CHROME_ATTR,1,DB$2+1),IF($A5=39,INDEX(CHROME_ATTR,2,DB$2+1),IF(AND(DB205&gt;=1,DB205&lt;=6),INDEX(ATLAS_ATTR,(DB205-1)*26+$A5-INDEX(WIN_Y,DB205)+1,DB$2-INDEX(WIN_X,DB205)+1),IF(DB205=90,11,0))))+(THEME-1)*20</f>
        <v/>
      </c>
      <c r="DC105" s="6">
        <f>IF($A5=0,INDEX(CHROME_ATTR,1,DC$2+1),IF($A5=39,INDEX(CHROME_ATTR,2,DC$2+1),IF(AND(DC205&gt;=1,DC205&lt;=6),INDEX(ATLAS_ATTR,(DC205-1)*26+$A5-INDEX(WIN_Y,DC205)+1,DC$2-INDEX(WIN_X,DC205)+1),IF(DC205=90,11,0))))+(THEME-1)*20</f>
        <v/>
      </c>
      <c r="DD105" s="6">
        <f>IF($A5=0,INDEX(CHROME_ATTR,1,DD$2+1),IF($A5=39,INDEX(CHROME_ATTR,2,DD$2+1),IF(AND(DD205&gt;=1,DD205&lt;=6),INDEX(ATLAS_ATTR,(DD205-1)*26+$A5-INDEX(WIN_Y,DD205)+1,DD$2-INDEX(WIN_X,DD205)+1),IF(DD205=90,11,0))))+(THEME-1)*20</f>
        <v/>
      </c>
      <c r="DE105" s="6">
        <f>IF($A5=0,INDEX(CHROME_ATTR,1,DE$2+1),IF($A5=39,INDEX(CHROME_ATTR,2,DE$2+1),IF(AND(DE205&gt;=1,DE205&lt;=6),INDEX(ATLAS_ATTR,(DE205-1)*26+$A5-INDEX(WIN_Y,DE205)+1,DE$2-INDEX(WIN_X,DE205)+1),IF(DE205=90,11,0))))+(THEME-1)*20</f>
        <v/>
      </c>
      <c r="DF105" s="6">
        <f>IF($A5=0,INDEX(CHROME_ATTR,1,DF$2+1),IF($A5=39,INDEX(CHROME_ATTR,2,DF$2+1),IF(AND(DF205&gt;=1,DF205&lt;=6),INDEX(ATLAS_ATTR,(DF205-1)*26+$A5-INDEX(WIN_Y,DF205)+1,DF$2-INDEX(WIN_X,DF205)+1),IF(DF205=90,11,0))))+(THEME-1)*20</f>
        <v/>
      </c>
      <c r="DG105" s="6">
        <f>IF($A5=0,INDEX(CHROME_ATTR,1,DG$2+1),IF($A5=39,INDEX(CHROME_ATTR,2,DG$2+1),IF(AND(DG205&gt;=1,DG205&lt;=6),INDEX(ATLAS_ATTR,(DG205-1)*26+$A5-INDEX(WIN_Y,DG205)+1,DG$2-INDEX(WIN_X,DG205)+1),IF(DG205=90,11,0))))+(THEME-1)*20</f>
        <v/>
      </c>
      <c r="DH105" s="6">
        <f>IF($A5=0,INDEX(CHROME_ATTR,1,DH$2+1),IF($A5=39,INDEX(CHROME_ATTR,2,DH$2+1),IF(AND(DH205&gt;=1,DH205&lt;=6),INDEX(ATLAS_ATTR,(DH205-1)*26+$A5-INDEX(WIN_Y,DH205)+1,DH$2-INDEX(WIN_X,DH205)+1),IF(DH205=90,11,0))))+(THEME-1)*20</f>
        <v/>
      </c>
      <c r="DI105" s="6">
        <f>IF($A5=0,INDEX(CHROME_ATTR,1,DI$2+1),IF($A5=39,INDEX(CHROME_ATTR,2,DI$2+1),IF(AND(DI205&gt;=1,DI205&lt;=6),INDEX(ATLAS_ATTR,(DI205-1)*26+$A5-INDEX(WIN_Y,DI205)+1,DI$2-INDEX(WIN_X,DI205)+1),IF(DI205=90,11,0))))+(THEME-1)*20</f>
        <v/>
      </c>
      <c r="DJ105" s="6">
        <f>IF($A5=0,INDEX(CHROME_ATTR,1,DJ$2+1),IF($A5=39,INDEX(CHROME_ATTR,2,DJ$2+1),IF(AND(DJ205&gt;=1,DJ205&lt;=6),INDEX(ATLAS_ATTR,(DJ205-1)*26+$A5-INDEX(WIN_Y,DJ205)+1,DJ$2-INDEX(WIN_X,DJ205)+1),IF(DJ205=90,11,0))))+(THEME-1)*20</f>
        <v/>
      </c>
      <c r="DK105" s="6">
        <f>IF($A5=0,INDEX(CHROME_ATTR,1,DK$2+1),IF($A5=39,INDEX(CHROME_ATTR,2,DK$2+1),IF(AND(DK205&gt;=1,DK205&lt;=6),INDEX(ATLAS_ATTR,(DK205-1)*26+$A5-INDEX(WIN_Y,DK205)+1,DK$2-INDEX(WIN_X,DK205)+1),IF(DK205=90,11,0))))+(THEME-1)*20</f>
        <v/>
      </c>
      <c r="DL105" s="6">
        <f>IF($A5=0,INDEX(CHROME_ATTR,1,DL$2+1),IF($A5=39,INDEX(CHROME_ATTR,2,DL$2+1),IF(AND(DL205&gt;=1,DL205&lt;=6),INDEX(ATLAS_ATTR,(DL205-1)*26+$A5-INDEX(WIN_Y,DL205)+1,DL$2-INDEX(WIN_X,DL205)+1),IF(DL205=90,11,0))))+(THEME-1)*20</f>
        <v/>
      </c>
      <c r="DM105" s="6">
        <f>IF($A5=0,INDEX(CHROME_ATTR,1,DM$2+1),IF($A5=39,INDEX(CHROME_ATTR,2,DM$2+1),IF(AND(DM205&gt;=1,DM205&lt;=6),INDEX(ATLAS_ATTR,(DM205-1)*26+$A5-INDEX(WIN_Y,DM205)+1,DM$2-INDEX(WIN_X,DM205)+1),IF(DM205=90,11,0))))+(THEME-1)*20</f>
        <v/>
      </c>
      <c r="DN105" s="6">
        <f>IF($A5=0,INDEX(CHROME_ATTR,1,DN$2+1),IF($A5=39,INDEX(CHROME_ATTR,2,DN$2+1),IF(AND(DN205&gt;=1,DN205&lt;=6),INDEX(ATLAS_ATTR,(DN205-1)*26+$A5-INDEX(WIN_Y,DN205)+1,DN$2-INDEX(WIN_X,DN205)+1),IF(DN205=90,11,0))))+(THEME-1)*20</f>
        <v/>
      </c>
      <c r="DO105" s="6">
        <f>IF($A5=0,INDEX(CHROME_ATTR,1,DO$2+1),IF($A5=39,INDEX(CHROME_ATTR,2,DO$2+1),IF(AND(DO205&gt;=1,DO205&lt;=6),INDEX(ATLAS_ATTR,(DO205-1)*26+$A5-INDEX(WIN_Y,DO205)+1,DO$2-INDEX(WIN_X,DO205)+1),IF(DO205=90,11,0))))+(THEME-1)*20</f>
        <v/>
      </c>
    </row>
    <row r="106" ht="8" customHeight="1">
      <c r="B106" s="6">
        <f>IF($A6=0,INDEX(CHROME_ATTR,1,B$2+1),IF($A6=39,INDEX(CHROME_ATTR,2,B$2+1),IF(AND(B206&gt;=1,B206&lt;=6),INDEX(ATLAS_ATTR,(B206-1)*26+$A6-INDEX(WIN_Y,B206)+1,B$2-INDEX(WIN_X,B206)+1),IF(B206=90,11,0))))+(THEME-1)*20</f>
        <v/>
      </c>
      <c r="C106" s="6">
        <f>IF($A6=0,INDEX(CHROME_ATTR,1,C$2+1),IF($A6=39,INDEX(CHROME_ATTR,2,C$2+1),IF(AND(C206&gt;=1,C206&lt;=6),INDEX(ATLAS_ATTR,(C206-1)*26+$A6-INDEX(WIN_Y,C206)+1,C$2-INDEX(WIN_X,C206)+1),IF(C206=90,11,0))))+(THEME-1)*20</f>
        <v/>
      </c>
      <c r="D106" s="6">
        <f>IF($A6=0,INDEX(CHROME_ATTR,1,D$2+1),IF($A6=39,INDEX(CHROME_ATTR,2,D$2+1),IF(AND(D206&gt;=1,D206&lt;=6),INDEX(ATLAS_ATTR,(D206-1)*26+$A6-INDEX(WIN_Y,D206)+1,D$2-INDEX(WIN_X,D206)+1),IF(D206=90,11,0))))+(THEME-1)*20</f>
        <v/>
      </c>
      <c r="E106" s="6">
        <f>IF($A6=0,INDEX(CHROME_ATTR,1,E$2+1),IF($A6=39,INDEX(CHROME_ATTR,2,E$2+1),IF(AND(E206&gt;=1,E206&lt;=6),INDEX(ATLAS_ATTR,(E206-1)*26+$A6-INDEX(WIN_Y,E206)+1,E$2-INDEX(WIN_X,E206)+1),IF(E206=90,11,0))))+(THEME-1)*20</f>
        <v/>
      </c>
      <c r="F106" s="6">
        <f>IF($A6=0,INDEX(CHROME_ATTR,1,F$2+1),IF($A6=39,INDEX(CHROME_ATTR,2,F$2+1),IF(AND(F206&gt;=1,F206&lt;=6),INDEX(ATLAS_ATTR,(F206-1)*26+$A6-INDEX(WIN_Y,F206)+1,F$2-INDEX(WIN_X,F206)+1),IF(F206=90,11,0))))+(THEME-1)*20</f>
        <v/>
      </c>
      <c r="G106" s="6">
        <f>IF($A6=0,INDEX(CHROME_ATTR,1,G$2+1),IF($A6=39,INDEX(CHROME_ATTR,2,G$2+1),IF(AND(G206&gt;=1,G206&lt;=6),INDEX(ATLAS_ATTR,(G206-1)*26+$A6-INDEX(WIN_Y,G206)+1,G$2-INDEX(WIN_X,G206)+1),IF(G206=90,11,0))))+(THEME-1)*20</f>
        <v/>
      </c>
      <c r="H106" s="6">
        <f>IF($A6=0,INDEX(CHROME_ATTR,1,H$2+1),IF($A6=39,INDEX(CHROME_ATTR,2,H$2+1),IF(AND(H206&gt;=1,H206&lt;=6),INDEX(ATLAS_ATTR,(H206-1)*26+$A6-INDEX(WIN_Y,H206)+1,H$2-INDEX(WIN_X,H206)+1),IF(H206=90,11,0))))+(THEME-1)*20</f>
        <v/>
      </c>
      <c r="I106" s="6">
        <f>IF($A6=0,INDEX(CHROME_ATTR,1,I$2+1),IF($A6=39,INDEX(CHROME_ATTR,2,I$2+1),IF(AND(I206&gt;=1,I206&lt;=6),INDEX(ATLAS_ATTR,(I206-1)*26+$A6-INDEX(WIN_Y,I206)+1,I$2-INDEX(WIN_X,I206)+1),IF(I206=90,11,0))))+(THEME-1)*20</f>
        <v/>
      </c>
      <c r="J106" s="6">
        <f>IF($A6=0,INDEX(CHROME_ATTR,1,J$2+1),IF($A6=39,INDEX(CHROME_ATTR,2,J$2+1),IF(AND(J206&gt;=1,J206&lt;=6),INDEX(ATLAS_ATTR,(J206-1)*26+$A6-INDEX(WIN_Y,J206)+1,J$2-INDEX(WIN_X,J206)+1),IF(J206=90,11,0))))+(THEME-1)*20</f>
        <v/>
      </c>
      <c r="K106" s="6">
        <f>IF($A6=0,INDEX(CHROME_ATTR,1,K$2+1),IF($A6=39,INDEX(CHROME_ATTR,2,K$2+1),IF(AND(K206&gt;=1,K206&lt;=6),INDEX(ATLAS_ATTR,(K206-1)*26+$A6-INDEX(WIN_Y,K206)+1,K$2-INDEX(WIN_X,K206)+1),IF(K206=90,11,0))))+(THEME-1)*20</f>
        <v/>
      </c>
      <c r="L106" s="6">
        <f>IF($A6=0,INDEX(CHROME_ATTR,1,L$2+1),IF($A6=39,INDEX(CHROME_ATTR,2,L$2+1),IF(AND(L206&gt;=1,L206&lt;=6),INDEX(ATLAS_ATTR,(L206-1)*26+$A6-INDEX(WIN_Y,L206)+1,L$2-INDEX(WIN_X,L206)+1),IF(L206=90,11,0))))+(THEME-1)*20</f>
        <v/>
      </c>
      <c r="M106" s="6">
        <f>IF($A6=0,INDEX(CHROME_ATTR,1,M$2+1),IF($A6=39,INDEX(CHROME_ATTR,2,M$2+1),IF(AND(M206&gt;=1,M206&lt;=6),INDEX(ATLAS_ATTR,(M206-1)*26+$A6-INDEX(WIN_Y,M206)+1,M$2-INDEX(WIN_X,M206)+1),IF(M206=90,11,0))))+(THEME-1)*20</f>
        <v/>
      </c>
      <c r="N106" s="6">
        <f>IF($A6=0,INDEX(CHROME_ATTR,1,N$2+1),IF($A6=39,INDEX(CHROME_ATTR,2,N$2+1),IF(AND(N206&gt;=1,N206&lt;=6),INDEX(ATLAS_ATTR,(N206-1)*26+$A6-INDEX(WIN_Y,N206)+1,N$2-INDEX(WIN_X,N206)+1),IF(N206=90,11,0))))+(THEME-1)*20</f>
        <v/>
      </c>
      <c r="O106" s="6">
        <f>IF($A6=0,INDEX(CHROME_ATTR,1,O$2+1),IF($A6=39,INDEX(CHROME_ATTR,2,O$2+1),IF(AND(O206&gt;=1,O206&lt;=6),INDEX(ATLAS_ATTR,(O206-1)*26+$A6-INDEX(WIN_Y,O206)+1,O$2-INDEX(WIN_X,O206)+1),IF(O206=90,11,0))))+(THEME-1)*20</f>
        <v/>
      </c>
      <c r="P106" s="6">
        <f>IF($A6=0,INDEX(CHROME_ATTR,1,P$2+1),IF($A6=39,INDEX(CHROME_ATTR,2,P$2+1),IF(AND(P206&gt;=1,P206&lt;=6),INDEX(ATLAS_ATTR,(P206-1)*26+$A6-INDEX(WIN_Y,P206)+1,P$2-INDEX(WIN_X,P206)+1),IF(P206=90,11,0))))+(THEME-1)*20</f>
        <v/>
      </c>
      <c r="Q106" s="6">
        <f>IF($A6=0,INDEX(CHROME_ATTR,1,Q$2+1),IF($A6=39,INDEX(CHROME_ATTR,2,Q$2+1),IF(AND(Q206&gt;=1,Q206&lt;=6),INDEX(ATLAS_ATTR,(Q206-1)*26+$A6-INDEX(WIN_Y,Q206)+1,Q$2-INDEX(WIN_X,Q206)+1),IF(Q206=90,11,0))))+(THEME-1)*20</f>
        <v/>
      </c>
      <c r="R106" s="6">
        <f>IF($A6=0,INDEX(CHROME_ATTR,1,R$2+1),IF($A6=39,INDEX(CHROME_ATTR,2,R$2+1),IF(AND(R206&gt;=1,R206&lt;=6),INDEX(ATLAS_ATTR,(R206-1)*26+$A6-INDEX(WIN_Y,R206)+1,R$2-INDEX(WIN_X,R206)+1),IF(R206=90,11,0))))+(THEME-1)*20</f>
        <v/>
      </c>
      <c r="S106" s="6">
        <f>IF($A6=0,INDEX(CHROME_ATTR,1,S$2+1),IF($A6=39,INDEX(CHROME_ATTR,2,S$2+1),IF(AND(S206&gt;=1,S206&lt;=6),INDEX(ATLAS_ATTR,(S206-1)*26+$A6-INDEX(WIN_Y,S206)+1,S$2-INDEX(WIN_X,S206)+1),IF(S206=90,11,0))))+(THEME-1)*20</f>
        <v/>
      </c>
      <c r="T106" s="6">
        <f>IF($A6=0,INDEX(CHROME_ATTR,1,T$2+1),IF($A6=39,INDEX(CHROME_ATTR,2,T$2+1),IF(AND(T206&gt;=1,T206&lt;=6),INDEX(ATLAS_ATTR,(T206-1)*26+$A6-INDEX(WIN_Y,T206)+1,T$2-INDEX(WIN_X,T206)+1),IF(T206=90,11,0))))+(THEME-1)*20</f>
        <v/>
      </c>
      <c r="U106" s="6">
        <f>IF($A6=0,INDEX(CHROME_ATTR,1,U$2+1),IF($A6=39,INDEX(CHROME_ATTR,2,U$2+1),IF(AND(U206&gt;=1,U206&lt;=6),INDEX(ATLAS_ATTR,(U206-1)*26+$A6-INDEX(WIN_Y,U206)+1,U$2-INDEX(WIN_X,U206)+1),IF(U206=90,11,0))))+(THEME-1)*20</f>
        <v/>
      </c>
      <c r="V106" s="6">
        <f>IF($A6=0,INDEX(CHROME_ATTR,1,V$2+1),IF($A6=39,INDEX(CHROME_ATTR,2,V$2+1),IF(AND(V206&gt;=1,V206&lt;=6),INDEX(ATLAS_ATTR,(V206-1)*26+$A6-INDEX(WIN_Y,V206)+1,V$2-INDEX(WIN_X,V206)+1),IF(V206=90,11,0))))+(THEME-1)*20</f>
        <v/>
      </c>
      <c r="W106" s="6">
        <f>IF($A6=0,INDEX(CHROME_ATTR,1,W$2+1),IF($A6=39,INDEX(CHROME_ATTR,2,W$2+1),IF(AND(W206&gt;=1,W206&lt;=6),INDEX(ATLAS_ATTR,(W206-1)*26+$A6-INDEX(WIN_Y,W206)+1,W$2-INDEX(WIN_X,W206)+1),IF(W206=90,11,0))))+(THEME-1)*20</f>
        <v/>
      </c>
      <c r="X106" s="6">
        <f>IF($A6=0,INDEX(CHROME_ATTR,1,X$2+1),IF($A6=39,INDEX(CHROME_ATTR,2,X$2+1),IF(AND(X206&gt;=1,X206&lt;=6),INDEX(ATLAS_ATTR,(X206-1)*26+$A6-INDEX(WIN_Y,X206)+1,X$2-INDEX(WIN_X,X206)+1),IF(X206=90,11,0))))+(THEME-1)*20</f>
        <v/>
      </c>
      <c r="Y106" s="6">
        <f>IF($A6=0,INDEX(CHROME_ATTR,1,Y$2+1),IF($A6=39,INDEX(CHROME_ATTR,2,Y$2+1),IF(AND(Y206&gt;=1,Y206&lt;=6),INDEX(ATLAS_ATTR,(Y206-1)*26+$A6-INDEX(WIN_Y,Y206)+1,Y$2-INDEX(WIN_X,Y206)+1),IF(Y206=90,11,0))))+(THEME-1)*20</f>
        <v/>
      </c>
      <c r="Z106" s="6">
        <f>IF($A6=0,INDEX(CHROME_ATTR,1,Z$2+1),IF($A6=39,INDEX(CHROME_ATTR,2,Z$2+1),IF(AND(Z206&gt;=1,Z206&lt;=6),INDEX(ATLAS_ATTR,(Z206-1)*26+$A6-INDEX(WIN_Y,Z206)+1,Z$2-INDEX(WIN_X,Z206)+1),IF(Z206=90,11,0))))+(THEME-1)*20</f>
        <v/>
      </c>
      <c r="AA106" s="6">
        <f>IF($A6=0,INDEX(CHROME_ATTR,1,AA$2+1),IF($A6=39,INDEX(CHROME_ATTR,2,AA$2+1),IF(AND(AA206&gt;=1,AA206&lt;=6),INDEX(ATLAS_ATTR,(AA206-1)*26+$A6-INDEX(WIN_Y,AA206)+1,AA$2-INDEX(WIN_X,AA206)+1),IF(AA206=90,11,0))))+(THEME-1)*20</f>
        <v/>
      </c>
      <c r="AB106" s="6">
        <f>IF($A6=0,INDEX(CHROME_ATTR,1,AB$2+1),IF($A6=39,INDEX(CHROME_ATTR,2,AB$2+1),IF(AND(AB206&gt;=1,AB206&lt;=6),INDEX(ATLAS_ATTR,(AB206-1)*26+$A6-INDEX(WIN_Y,AB206)+1,AB$2-INDEX(WIN_X,AB206)+1),IF(AB206=90,11,0))))+(THEME-1)*20</f>
        <v/>
      </c>
      <c r="AC106" s="6">
        <f>IF($A6=0,INDEX(CHROME_ATTR,1,AC$2+1),IF($A6=39,INDEX(CHROME_ATTR,2,AC$2+1),IF(AND(AC206&gt;=1,AC206&lt;=6),INDEX(ATLAS_ATTR,(AC206-1)*26+$A6-INDEX(WIN_Y,AC206)+1,AC$2-INDEX(WIN_X,AC206)+1),IF(AC206=90,11,0))))+(THEME-1)*20</f>
        <v/>
      </c>
      <c r="AD106" s="6">
        <f>IF($A6=0,INDEX(CHROME_ATTR,1,AD$2+1),IF($A6=39,INDEX(CHROME_ATTR,2,AD$2+1),IF(AND(AD206&gt;=1,AD206&lt;=6),INDEX(ATLAS_ATTR,(AD206-1)*26+$A6-INDEX(WIN_Y,AD206)+1,AD$2-INDEX(WIN_X,AD206)+1),IF(AD206=90,11,0))))+(THEME-1)*20</f>
        <v/>
      </c>
      <c r="AE106" s="6">
        <f>IF($A6=0,INDEX(CHROME_ATTR,1,AE$2+1),IF($A6=39,INDEX(CHROME_ATTR,2,AE$2+1),IF(AND(AE206&gt;=1,AE206&lt;=6),INDEX(ATLAS_ATTR,(AE206-1)*26+$A6-INDEX(WIN_Y,AE206)+1,AE$2-INDEX(WIN_X,AE206)+1),IF(AE206=90,11,0))))+(THEME-1)*20</f>
        <v/>
      </c>
      <c r="AF106" s="6">
        <f>IF($A6=0,INDEX(CHROME_ATTR,1,AF$2+1),IF($A6=39,INDEX(CHROME_ATTR,2,AF$2+1),IF(AND(AF206&gt;=1,AF206&lt;=6),INDEX(ATLAS_ATTR,(AF206-1)*26+$A6-INDEX(WIN_Y,AF206)+1,AF$2-INDEX(WIN_X,AF206)+1),IF(AF206=90,11,0))))+(THEME-1)*20</f>
        <v/>
      </c>
      <c r="AG106" s="6">
        <f>IF($A6=0,INDEX(CHROME_ATTR,1,AG$2+1),IF($A6=39,INDEX(CHROME_ATTR,2,AG$2+1),IF(AND(AG206&gt;=1,AG206&lt;=6),INDEX(ATLAS_ATTR,(AG206-1)*26+$A6-INDEX(WIN_Y,AG206)+1,AG$2-INDEX(WIN_X,AG206)+1),IF(AG206=90,11,0))))+(THEME-1)*20</f>
        <v/>
      </c>
      <c r="AH106" s="6">
        <f>IF($A6=0,INDEX(CHROME_ATTR,1,AH$2+1),IF($A6=39,INDEX(CHROME_ATTR,2,AH$2+1),IF(AND(AH206&gt;=1,AH206&lt;=6),INDEX(ATLAS_ATTR,(AH206-1)*26+$A6-INDEX(WIN_Y,AH206)+1,AH$2-INDEX(WIN_X,AH206)+1),IF(AH206=90,11,0))))+(THEME-1)*20</f>
        <v/>
      </c>
      <c r="AI106" s="6">
        <f>IF($A6=0,INDEX(CHROME_ATTR,1,AI$2+1),IF($A6=39,INDEX(CHROME_ATTR,2,AI$2+1),IF(AND(AI206&gt;=1,AI206&lt;=6),INDEX(ATLAS_ATTR,(AI206-1)*26+$A6-INDEX(WIN_Y,AI206)+1,AI$2-INDEX(WIN_X,AI206)+1),IF(AI206=90,11,0))))+(THEME-1)*20</f>
        <v/>
      </c>
      <c r="AJ106" s="6">
        <f>IF($A6=0,INDEX(CHROME_ATTR,1,AJ$2+1),IF($A6=39,INDEX(CHROME_ATTR,2,AJ$2+1),IF(AND(AJ206&gt;=1,AJ206&lt;=6),INDEX(ATLAS_ATTR,(AJ206-1)*26+$A6-INDEX(WIN_Y,AJ206)+1,AJ$2-INDEX(WIN_X,AJ206)+1),IF(AJ206=90,11,0))))+(THEME-1)*20</f>
        <v/>
      </c>
      <c r="AK106" s="6">
        <f>IF($A6=0,INDEX(CHROME_ATTR,1,AK$2+1),IF($A6=39,INDEX(CHROME_ATTR,2,AK$2+1),IF(AND(AK206&gt;=1,AK206&lt;=6),INDEX(ATLAS_ATTR,(AK206-1)*26+$A6-INDEX(WIN_Y,AK206)+1,AK$2-INDEX(WIN_X,AK206)+1),IF(AK206=90,11,0))))+(THEME-1)*20</f>
        <v/>
      </c>
      <c r="AL106" s="6">
        <f>IF($A6=0,INDEX(CHROME_ATTR,1,AL$2+1),IF($A6=39,INDEX(CHROME_ATTR,2,AL$2+1),IF(AND(AL206&gt;=1,AL206&lt;=6),INDEX(ATLAS_ATTR,(AL206-1)*26+$A6-INDEX(WIN_Y,AL206)+1,AL$2-INDEX(WIN_X,AL206)+1),IF(AL206=90,11,0))))+(THEME-1)*20</f>
        <v/>
      </c>
      <c r="AM106" s="6">
        <f>IF($A6=0,INDEX(CHROME_ATTR,1,AM$2+1),IF($A6=39,INDEX(CHROME_ATTR,2,AM$2+1),IF(AND(AM206&gt;=1,AM206&lt;=6),INDEX(ATLAS_ATTR,(AM206-1)*26+$A6-INDEX(WIN_Y,AM206)+1,AM$2-INDEX(WIN_X,AM206)+1),IF(AM206=90,11,0))))+(THEME-1)*20</f>
        <v/>
      </c>
      <c r="AN106" s="6">
        <f>IF($A6=0,INDEX(CHROME_ATTR,1,AN$2+1),IF($A6=39,INDEX(CHROME_ATTR,2,AN$2+1),IF(AND(AN206&gt;=1,AN206&lt;=6),INDEX(ATLAS_ATTR,(AN206-1)*26+$A6-INDEX(WIN_Y,AN206)+1,AN$2-INDEX(WIN_X,AN206)+1),IF(AN206=90,11,0))))+(THEME-1)*20</f>
        <v/>
      </c>
      <c r="AO106" s="6">
        <f>IF($A6=0,INDEX(CHROME_ATTR,1,AO$2+1),IF($A6=39,INDEX(CHROME_ATTR,2,AO$2+1),IF(AND(AO206&gt;=1,AO206&lt;=6),INDEX(ATLAS_ATTR,(AO206-1)*26+$A6-INDEX(WIN_Y,AO206)+1,AO$2-INDEX(WIN_X,AO206)+1),IF(AO206=90,11,0))))+(THEME-1)*20</f>
        <v/>
      </c>
      <c r="AP106" s="6">
        <f>IF($A6=0,INDEX(CHROME_ATTR,1,AP$2+1),IF($A6=39,INDEX(CHROME_ATTR,2,AP$2+1),IF(AND(AP206&gt;=1,AP206&lt;=6),INDEX(ATLAS_ATTR,(AP206-1)*26+$A6-INDEX(WIN_Y,AP206)+1,AP$2-INDEX(WIN_X,AP206)+1),IF(AP206=90,11,0))))+(THEME-1)*20</f>
        <v/>
      </c>
      <c r="AQ106" s="6">
        <f>IF($A6=0,INDEX(CHROME_ATTR,1,AQ$2+1),IF($A6=39,INDEX(CHROME_ATTR,2,AQ$2+1),IF(AND(AQ206&gt;=1,AQ206&lt;=6),INDEX(ATLAS_ATTR,(AQ206-1)*26+$A6-INDEX(WIN_Y,AQ206)+1,AQ$2-INDEX(WIN_X,AQ206)+1),IF(AQ206=90,11,0))))+(THEME-1)*20</f>
        <v/>
      </c>
      <c r="AR106" s="6">
        <f>IF($A6=0,INDEX(CHROME_ATTR,1,AR$2+1),IF($A6=39,INDEX(CHROME_ATTR,2,AR$2+1),IF(AND(AR206&gt;=1,AR206&lt;=6),INDEX(ATLAS_ATTR,(AR206-1)*26+$A6-INDEX(WIN_Y,AR206)+1,AR$2-INDEX(WIN_X,AR206)+1),IF(AR206=90,11,0))))+(THEME-1)*20</f>
        <v/>
      </c>
      <c r="AS106" s="6">
        <f>IF($A6=0,INDEX(CHROME_ATTR,1,AS$2+1),IF($A6=39,INDEX(CHROME_ATTR,2,AS$2+1),IF(AND(AS206&gt;=1,AS206&lt;=6),INDEX(ATLAS_ATTR,(AS206-1)*26+$A6-INDEX(WIN_Y,AS206)+1,AS$2-INDEX(WIN_X,AS206)+1),IF(AS206=90,11,0))))+(THEME-1)*20</f>
        <v/>
      </c>
      <c r="AT106" s="6">
        <f>IF($A6=0,INDEX(CHROME_ATTR,1,AT$2+1),IF($A6=39,INDEX(CHROME_ATTR,2,AT$2+1),IF(AND(AT206&gt;=1,AT206&lt;=6),INDEX(ATLAS_ATTR,(AT206-1)*26+$A6-INDEX(WIN_Y,AT206)+1,AT$2-INDEX(WIN_X,AT206)+1),IF(AT206=90,11,0))))+(THEME-1)*20</f>
        <v/>
      </c>
      <c r="AU106" s="6">
        <f>IF($A6=0,INDEX(CHROME_ATTR,1,AU$2+1),IF($A6=39,INDEX(CHROME_ATTR,2,AU$2+1),IF(AND(AU206&gt;=1,AU206&lt;=6),INDEX(ATLAS_ATTR,(AU206-1)*26+$A6-INDEX(WIN_Y,AU206)+1,AU$2-INDEX(WIN_X,AU206)+1),IF(AU206=90,11,0))))+(THEME-1)*20</f>
        <v/>
      </c>
      <c r="AV106" s="6">
        <f>IF($A6=0,INDEX(CHROME_ATTR,1,AV$2+1),IF($A6=39,INDEX(CHROME_ATTR,2,AV$2+1),IF(AND(AV206&gt;=1,AV206&lt;=6),INDEX(ATLAS_ATTR,(AV206-1)*26+$A6-INDEX(WIN_Y,AV206)+1,AV$2-INDEX(WIN_X,AV206)+1),IF(AV206=90,11,0))))+(THEME-1)*20</f>
        <v/>
      </c>
      <c r="AW106" s="6">
        <f>IF($A6=0,INDEX(CHROME_ATTR,1,AW$2+1),IF($A6=39,INDEX(CHROME_ATTR,2,AW$2+1),IF(AND(AW206&gt;=1,AW206&lt;=6),INDEX(ATLAS_ATTR,(AW206-1)*26+$A6-INDEX(WIN_Y,AW206)+1,AW$2-INDEX(WIN_X,AW206)+1),IF(AW206=90,11,0))))+(THEME-1)*20</f>
        <v/>
      </c>
      <c r="AX106" s="6">
        <f>IF($A6=0,INDEX(CHROME_ATTR,1,AX$2+1),IF($A6=39,INDEX(CHROME_ATTR,2,AX$2+1),IF(AND(AX206&gt;=1,AX206&lt;=6),INDEX(ATLAS_ATTR,(AX206-1)*26+$A6-INDEX(WIN_Y,AX206)+1,AX$2-INDEX(WIN_X,AX206)+1),IF(AX206=90,11,0))))+(THEME-1)*20</f>
        <v/>
      </c>
      <c r="AY106" s="6">
        <f>IF($A6=0,INDEX(CHROME_ATTR,1,AY$2+1),IF($A6=39,INDEX(CHROME_ATTR,2,AY$2+1),IF(AND(AY206&gt;=1,AY206&lt;=6),INDEX(ATLAS_ATTR,(AY206-1)*26+$A6-INDEX(WIN_Y,AY206)+1,AY$2-INDEX(WIN_X,AY206)+1),IF(AY206=90,11,0))))+(THEME-1)*20</f>
        <v/>
      </c>
      <c r="AZ106" s="6">
        <f>IF($A6=0,INDEX(CHROME_ATTR,1,AZ$2+1),IF($A6=39,INDEX(CHROME_ATTR,2,AZ$2+1),IF(AND(AZ206&gt;=1,AZ206&lt;=6),INDEX(ATLAS_ATTR,(AZ206-1)*26+$A6-INDEX(WIN_Y,AZ206)+1,AZ$2-INDEX(WIN_X,AZ206)+1),IF(AZ206=90,11,0))))+(THEME-1)*20</f>
        <v/>
      </c>
      <c r="BA106" s="6">
        <f>IF($A6=0,INDEX(CHROME_ATTR,1,BA$2+1),IF($A6=39,INDEX(CHROME_ATTR,2,BA$2+1),IF(AND(BA206&gt;=1,BA206&lt;=6),INDEX(ATLAS_ATTR,(BA206-1)*26+$A6-INDEX(WIN_Y,BA206)+1,BA$2-INDEX(WIN_X,BA206)+1),IF(BA206=90,11,0))))+(THEME-1)*20</f>
        <v/>
      </c>
      <c r="BB106" s="6">
        <f>IF($A6=0,INDEX(CHROME_ATTR,1,BB$2+1),IF($A6=39,INDEX(CHROME_ATTR,2,BB$2+1),IF(AND(BB206&gt;=1,BB206&lt;=6),INDEX(ATLAS_ATTR,(BB206-1)*26+$A6-INDEX(WIN_Y,BB206)+1,BB$2-INDEX(WIN_X,BB206)+1),IF(BB206=90,11,0))))+(THEME-1)*20</f>
        <v/>
      </c>
      <c r="BC106" s="6">
        <f>IF($A6=0,INDEX(CHROME_ATTR,1,BC$2+1),IF($A6=39,INDEX(CHROME_ATTR,2,BC$2+1),IF(AND(BC206&gt;=1,BC206&lt;=6),INDEX(ATLAS_ATTR,(BC206-1)*26+$A6-INDEX(WIN_Y,BC206)+1,BC$2-INDEX(WIN_X,BC206)+1),IF(BC206=90,11,0))))+(THEME-1)*20</f>
        <v/>
      </c>
      <c r="BD106" s="6">
        <f>IF($A6=0,INDEX(CHROME_ATTR,1,BD$2+1),IF($A6=39,INDEX(CHROME_ATTR,2,BD$2+1),IF(AND(BD206&gt;=1,BD206&lt;=6),INDEX(ATLAS_ATTR,(BD206-1)*26+$A6-INDEX(WIN_Y,BD206)+1,BD$2-INDEX(WIN_X,BD206)+1),IF(BD206=90,11,0))))+(THEME-1)*20</f>
        <v/>
      </c>
      <c r="BE106" s="6">
        <f>IF($A6=0,INDEX(CHROME_ATTR,1,BE$2+1),IF($A6=39,INDEX(CHROME_ATTR,2,BE$2+1),IF(AND(BE206&gt;=1,BE206&lt;=6),INDEX(ATLAS_ATTR,(BE206-1)*26+$A6-INDEX(WIN_Y,BE206)+1,BE$2-INDEX(WIN_X,BE206)+1),IF(BE206=90,11,0))))+(THEME-1)*20</f>
        <v/>
      </c>
      <c r="BF106" s="6">
        <f>IF($A6=0,INDEX(CHROME_ATTR,1,BF$2+1),IF($A6=39,INDEX(CHROME_ATTR,2,BF$2+1),IF(AND(BF206&gt;=1,BF206&lt;=6),INDEX(ATLAS_ATTR,(BF206-1)*26+$A6-INDEX(WIN_Y,BF206)+1,BF$2-INDEX(WIN_X,BF206)+1),IF(BF206=90,11,0))))+(THEME-1)*20</f>
        <v/>
      </c>
      <c r="BG106" s="6">
        <f>IF($A6=0,INDEX(CHROME_ATTR,1,BG$2+1),IF($A6=39,INDEX(CHROME_ATTR,2,BG$2+1),IF(AND(BG206&gt;=1,BG206&lt;=6),INDEX(ATLAS_ATTR,(BG206-1)*26+$A6-INDEX(WIN_Y,BG206)+1,BG$2-INDEX(WIN_X,BG206)+1),IF(BG206=90,11,0))))+(THEME-1)*20</f>
        <v/>
      </c>
      <c r="BH106" s="6">
        <f>IF($A6=0,INDEX(CHROME_ATTR,1,BH$2+1),IF($A6=39,INDEX(CHROME_ATTR,2,BH$2+1),IF(AND(BH206&gt;=1,BH206&lt;=6),INDEX(ATLAS_ATTR,(BH206-1)*26+$A6-INDEX(WIN_Y,BH206)+1,BH$2-INDEX(WIN_X,BH206)+1),IF(BH206=90,11,0))))+(THEME-1)*20</f>
        <v/>
      </c>
      <c r="BI106" s="6">
        <f>IF($A6=0,INDEX(CHROME_ATTR,1,BI$2+1),IF($A6=39,INDEX(CHROME_ATTR,2,BI$2+1),IF(AND(BI206&gt;=1,BI206&lt;=6),INDEX(ATLAS_ATTR,(BI206-1)*26+$A6-INDEX(WIN_Y,BI206)+1,BI$2-INDEX(WIN_X,BI206)+1),IF(BI206=90,11,0))))+(THEME-1)*20</f>
        <v/>
      </c>
      <c r="BJ106" s="6">
        <f>IF($A6=0,INDEX(CHROME_ATTR,1,BJ$2+1),IF($A6=39,INDEX(CHROME_ATTR,2,BJ$2+1),IF(AND(BJ206&gt;=1,BJ206&lt;=6),INDEX(ATLAS_ATTR,(BJ206-1)*26+$A6-INDEX(WIN_Y,BJ206)+1,BJ$2-INDEX(WIN_X,BJ206)+1),IF(BJ206=90,11,0))))+(THEME-1)*20</f>
        <v/>
      </c>
      <c r="BK106" s="6">
        <f>IF($A6=0,INDEX(CHROME_ATTR,1,BK$2+1),IF($A6=39,INDEX(CHROME_ATTR,2,BK$2+1),IF(AND(BK206&gt;=1,BK206&lt;=6),INDEX(ATLAS_ATTR,(BK206-1)*26+$A6-INDEX(WIN_Y,BK206)+1,BK$2-INDEX(WIN_X,BK206)+1),IF(BK206=90,11,0))))+(THEME-1)*20</f>
        <v/>
      </c>
      <c r="BL106" s="6">
        <f>IF($A6=0,INDEX(CHROME_ATTR,1,BL$2+1),IF($A6=39,INDEX(CHROME_ATTR,2,BL$2+1),IF(AND(BL206&gt;=1,BL206&lt;=6),INDEX(ATLAS_ATTR,(BL206-1)*26+$A6-INDEX(WIN_Y,BL206)+1,BL$2-INDEX(WIN_X,BL206)+1),IF(BL206=90,11,0))))+(THEME-1)*20</f>
        <v/>
      </c>
      <c r="BM106" s="6">
        <f>IF($A6=0,INDEX(CHROME_ATTR,1,BM$2+1),IF($A6=39,INDEX(CHROME_ATTR,2,BM$2+1),IF(AND(BM206&gt;=1,BM206&lt;=6),INDEX(ATLAS_ATTR,(BM206-1)*26+$A6-INDEX(WIN_Y,BM206)+1,BM$2-INDEX(WIN_X,BM206)+1),IF(BM206=90,11,0))))+(THEME-1)*20</f>
        <v/>
      </c>
      <c r="BN106" s="6">
        <f>IF($A6=0,INDEX(CHROME_ATTR,1,BN$2+1),IF($A6=39,INDEX(CHROME_ATTR,2,BN$2+1),IF(AND(BN206&gt;=1,BN206&lt;=6),INDEX(ATLAS_ATTR,(BN206-1)*26+$A6-INDEX(WIN_Y,BN206)+1,BN$2-INDEX(WIN_X,BN206)+1),IF(BN206=90,11,0))))+(THEME-1)*20</f>
        <v/>
      </c>
      <c r="BO106" s="6">
        <f>IF($A6=0,INDEX(CHROME_ATTR,1,BO$2+1),IF($A6=39,INDEX(CHROME_ATTR,2,BO$2+1),IF(AND(BO206&gt;=1,BO206&lt;=6),INDEX(ATLAS_ATTR,(BO206-1)*26+$A6-INDEX(WIN_Y,BO206)+1,BO$2-INDEX(WIN_X,BO206)+1),IF(BO206=90,11,0))))+(THEME-1)*20</f>
        <v/>
      </c>
      <c r="BP106" s="6">
        <f>IF($A6=0,INDEX(CHROME_ATTR,1,BP$2+1),IF($A6=39,INDEX(CHROME_ATTR,2,BP$2+1),IF(AND(BP206&gt;=1,BP206&lt;=6),INDEX(ATLAS_ATTR,(BP206-1)*26+$A6-INDEX(WIN_Y,BP206)+1,BP$2-INDEX(WIN_X,BP206)+1),IF(BP206=90,11,0))))+(THEME-1)*20</f>
        <v/>
      </c>
      <c r="BQ106" s="6">
        <f>IF($A6=0,INDEX(CHROME_ATTR,1,BQ$2+1),IF($A6=39,INDEX(CHROME_ATTR,2,BQ$2+1),IF(AND(BQ206&gt;=1,BQ206&lt;=6),INDEX(ATLAS_ATTR,(BQ206-1)*26+$A6-INDEX(WIN_Y,BQ206)+1,BQ$2-INDEX(WIN_X,BQ206)+1),IF(BQ206=90,11,0))))+(THEME-1)*20</f>
        <v/>
      </c>
      <c r="BR106" s="6">
        <f>IF($A6=0,INDEX(CHROME_ATTR,1,BR$2+1),IF($A6=39,INDEX(CHROME_ATTR,2,BR$2+1),IF(AND(BR206&gt;=1,BR206&lt;=6),INDEX(ATLAS_ATTR,(BR206-1)*26+$A6-INDEX(WIN_Y,BR206)+1,BR$2-INDEX(WIN_X,BR206)+1),IF(BR206=90,11,0))))+(THEME-1)*20</f>
        <v/>
      </c>
      <c r="BS106" s="6">
        <f>IF($A6=0,INDEX(CHROME_ATTR,1,BS$2+1),IF($A6=39,INDEX(CHROME_ATTR,2,BS$2+1),IF(AND(BS206&gt;=1,BS206&lt;=6),INDEX(ATLAS_ATTR,(BS206-1)*26+$A6-INDEX(WIN_Y,BS206)+1,BS$2-INDEX(WIN_X,BS206)+1),IF(BS206=90,11,0))))+(THEME-1)*20</f>
        <v/>
      </c>
      <c r="BT106" s="6">
        <f>IF($A6=0,INDEX(CHROME_ATTR,1,BT$2+1),IF($A6=39,INDEX(CHROME_ATTR,2,BT$2+1),IF(AND(BT206&gt;=1,BT206&lt;=6),INDEX(ATLAS_ATTR,(BT206-1)*26+$A6-INDEX(WIN_Y,BT206)+1,BT$2-INDEX(WIN_X,BT206)+1),IF(BT206=90,11,0))))+(THEME-1)*20</f>
        <v/>
      </c>
      <c r="BU106" s="6">
        <f>IF($A6=0,INDEX(CHROME_ATTR,1,BU$2+1),IF($A6=39,INDEX(CHROME_ATTR,2,BU$2+1),IF(AND(BU206&gt;=1,BU206&lt;=6),INDEX(ATLAS_ATTR,(BU206-1)*26+$A6-INDEX(WIN_Y,BU206)+1,BU$2-INDEX(WIN_X,BU206)+1),IF(BU206=90,11,0))))+(THEME-1)*20</f>
        <v/>
      </c>
      <c r="BV106" s="6">
        <f>IF($A6=0,INDEX(CHROME_ATTR,1,BV$2+1),IF($A6=39,INDEX(CHROME_ATTR,2,BV$2+1),IF(AND(BV206&gt;=1,BV206&lt;=6),INDEX(ATLAS_ATTR,(BV206-1)*26+$A6-INDEX(WIN_Y,BV206)+1,BV$2-INDEX(WIN_X,BV206)+1),IF(BV206=90,11,0))))+(THEME-1)*20</f>
        <v/>
      </c>
      <c r="BW106" s="6">
        <f>IF($A6=0,INDEX(CHROME_ATTR,1,BW$2+1),IF($A6=39,INDEX(CHROME_ATTR,2,BW$2+1),IF(AND(BW206&gt;=1,BW206&lt;=6),INDEX(ATLAS_ATTR,(BW206-1)*26+$A6-INDEX(WIN_Y,BW206)+1,BW$2-INDEX(WIN_X,BW206)+1),IF(BW206=90,11,0))))+(THEME-1)*20</f>
        <v/>
      </c>
      <c r="BX106" s="6">
        <f>IF($A6=0,INDEX(CHROME_ATTR,1,BX$2+1),IF($A6=39,INDEX(CHROME_ATTR,2,BX$2+1),IF(AND(BX206&gt;=1,BX206&lt;=6),INDEX(ATLAS_ATTR,(BX206-1)*26+$A6-INDEX(WIN_Y,BX206)+1,BX$2-INDEX(WIN_X,BX206)+1),IF(BX206=90,11,0))))+(THEME-1)*20</f>
        <v/>
      </c>
      <c r="BY106" s="6">
        <f>IF($A6=0,INDEX(CHROME_ATTR,1,BY$2+1),IF($A6=39,INDEX(CHROME_ATTR,2,BY$2+1),IF(AND(BY206&gt;=1,BY206&lt;=6),INDEX(ATLAS_ATTR,(BY206-1)*26+$A6-INDEX(WIN_Y,BY206)+1,BY$2-INDEX(WIN_X,BY206)+1),IF(BY206=90,11,0))))+(THEME-1)*20</f>
        <v/>
      </c>
      <c r="BZ106" s="6">
        <f>IF($A6=0,INDEX(CHROME_ATTR,1,BZ$2+1),IF($A6=39,INDEX(CHROME_ATTR,2,BZ$2+1),IF(AND(BZ206&gt;=1,BZ206&lt;=6),INDEX(ATLAS_ATTR,(BZ206-1)*26+$A6-INDEX(WIN_Y,BZ206)+1,BZ$2-INDEX(WIN_X,BZ206)+1),IF(BZ206=90,11,0))))+(THEME-1)*20</f>
        <v/>
      </c>
      <c r="CA106" s="6">
        <f>IF($A6=0,INDEX(CHROME_ATTR,1,CA$2+1),IF($A6=39,INDEX(CHROME_ATTR,2,CA$2+1),IF(AND(CA206&gt;=1,CA206&lt;=6),INDEX(ATLAS_ATTR,(CA206-1)*26+$A6-INDEX(WIN_Y,CA206)+1,CA$2-INDEX(WIN_X,CA206)+1),IF(CA206=90,11,0))))+(THEME-1)*20</f>
        <v/>
      </c>
      <c r="CB106" s="6">
        <f>IF($A6=0,INDEX(CHROME_ATTR,1,CB$2+1),IF($A6=39,INDEX(CHROME_ATTR,2,CB$2+1),IF(AND(CB206&gt;=1,CB206&lt;=6),INDEX(ATLAS_ATTR,(CB206-1)*26+$A6-INDEX(WIN_Y,CB206)+1,CB$2-INDEX(WIN_X,CB206)+1),IF(CB206=90,11,0))))+(THEME-1)*20</f>
        <v/>
      </c>
      <c r="CC106" s="6">
        <f>IF($A6=0,INDEX(CHROME_ATTR,1,CC$2+1),IF($A6=39,INDEX(CHROME_ATTR,2,CC$2+1),IF(AND(CC206&gt;=1,CC206&lt;=6),INDEX(ATLAS_ATTR,(CC206-1)*26+$A6-INDEX(WIN_Y,CC206)+1,CC$2-INDEX(WIN_X,CC206)+1),IF(CC206=90,11,0))))+(THEME-1)*20</f>
        <v/>
      </c>
      <c r="CD106" s="6">
        <f>IF($A6=0,INDEX(CHROME_ATTR,1,CD$2+1),IF($A6=39,INDEX(CHROME_ATTR,2,CD$2+1),IF(AND(CD206&gt;=1,CD206&lt;=6),INDEX(ATLAS_ATTR,(CD206-1)*26+$A6-INDEX(WIN_Y,CD206)+1,CD$2-INDEX(WIN_X,CD206)+1),IF(CD206=90,11,0))))+(THEME-1)*20</f>
        <v/>
      </c>
      <c r="CE106" s="6">
        <f>IF($A6=0,INDEX(CHROME_ATTR,1,CE$2+1),IF($A6=39,INDEX(CHROME_ATTR,2,CE$2+1),IF(AND(CE206&gt;=1,CE206&lt;=6),INDEX(ATLAS_ATTR,(CE206-1)*26+$A6-INDEX(WIN_Y,CE206)+1,CE$2-INDEX(WIN_X,CE206)+1),IF(CE206=90,11,0))))+(THEME-1)*20</f>
        <v/>
      </c>
      <c r="CF106" s="6">
        <f>IF($A6=0,INDEX(CHROME_ATTR,1,CF$2+1),IF($A6=39,INDEX(CHROME_ATTR,2,CF$2+1),IF(AND(CF206&gt;=1,CF206&lt;=6),INDEX(ATLAS_ATTR,(CF206-1)*26+$A6-INDEX(WIN_Y,CF206)+1,CF$2-INDEX(WIN_X,CF206)+1),IF(CF206=90,11,0))))+(THEME-1)*20</f>
        <v/>
      </c>
      <c r="CG106" s="6">
        <f>IF($A6=0,INDEX(CHROME_ATTR,1,CG$2+1),IF($A6=39,INDEX(CHROME_ATTR,2,CG$2+1),IF(AND(CG206&gt;=1,CG206&lt;=6),INDEX(ATLAS_ATTR,(CG206-1)*26+$A6-INDEX(WIN_Y,CG206)+1,CG$2-INDEX(WIN_X,CG206)+1),IF(CG206=90,11,0))))+(THEME-1)*20</f>
        <v/>
      </c>
      <c r="CH106" s="6">
        <f>IF($A6=0,INDEX(CHROME_ATTR,1,CH$2+1),IF($A6=39,INDEX(CHROME_ATTR,2,CH$2+1),IF(AND(CH206&gt;=1,CH206&lt;=6),INDEX(ATLAS_ATTR,(CH206-1)*26+$A6-INDEX(WIN_Y,CH206)+1,CH$2-INDEX(WIN_X,CH206)+1),IF(CH206=90,11,0))))+(THEME-1)*20</f>
        <v/>
      </c>
      <c r="CI106" s="6">
        <f>IF($A6=0,INDEX(CHROME_ATTR,1,CI$2+1),IF($A6=39,INDEX(CHROME_ATTR,2,CI$2+1),IF(AND(CI206&gt;=1,CI206&lt;=6),INDEX(ATLAS_ATTR,(CI206-1)*26+$A6-INDEX(WIN_Y,CI206)+1,CI$2-INDEX(WIN_X,CI206)+1),IF(CI206=90,11,0))))+(THEME-1)*20</f>
        <v/>
      </c>
      <c r="CJ106" s="6">
        <f>IF($A6=0,INDEX(CHROME_ATTR,1,CJ$2+1),IF($A6=39,INDEX(CHROME_ATTR,2,CJ$2+1),IF(AND(CJ206&gt;=1,CJ206&lt;=6),INDEX(ATLAS_ATTR,(CJ206-1)*26+$A6-INDEX(WIN_Y,CJ206)+1,CJ$2-INDEX(WIN_X,CJ206)+1),IF(CJ206=90,11,0))))+(THEME-1)*20</f>
        <v/>
      </c>
      <c r="CK106" s="6">
        <f>IF($A6=0,INDEX(CHROME_ATTR,1,CK$2+1),IF($A6=39,INDEX(CHROME_ATTR,2,CK$2+1),IF(AND(CK206&gt;=1,CK206&lt;=6),INDEX(ATLAS_ATTR,(CK206-1)*26+$A6-INDEX(WIN_Y,CK206)+1,CK$2-INDEX(WIN_X,CK206)+1),IF(CK206=90,11,0))))+(THEME-1)*20</f>
        <v/>
      </c>
      <c r="CL106" s="6">
        <f>IF($A6=0,INDEX(CHROME_ATTR,1,CL$2+1),IF($A6=39,INDEX(CHROME_ATTR,2,CL$2+1),IF(AND(CL206&gt;=1,CL206&lt;=6),INDEX(ATLAS_ATTR,(CL206-1)*26+$A6-INDEX(WIN_Y,CL206)+1,CL$2-INDEX(WIN_X,CL206)+1),IF(CL206=90,11,0))))+(THEME-1)*20</f>
        <v/>
      </c>
      <c r="CM106" s="6">
        <f>IF($A6=0,INDEX(CHROME_ATTR,1,CM$2+1),IF($A6=39,INDEX(CHROME_ATTR,2,CM$2+1),IF(AND(CM206&gt;=1,CM206&lt;=6),INDEX(ATLAS_ATTR,(CM206-1)*26+$A6-INDEX(WIN_Y,CM206)+1,CM$2-INDEX(WIN_X,CM206)+1),IF(CM206=90,11,0))))+(THEME-1)*20</f>
        <v/>
      </c>
      <c r="CN106" s="6">
        <f>IF($A6=0,INDEX(CHROME_ATTR,1,CN$2+1),IF($A6=39,INDEX(CHROME_ATTR,2,CN$2+1),IF(AND(CN206&gt;=1,CN206&lt;=6),INDEX(ATLAS_ATTR,(CN206-1)*26+$A6-INDEX(WIN_Y,CN206)+1,CN$2-INDEX(WIN_X,CN206)+1),IF(CN206=90,11,0))))+(THEME-1)*20</f>
        <v/>
      </c>
      <c r="CO106" s="6">
        <f>IF($A6=0,INDEX(CHROME_ATTR,1,CO$2+1),IF($A6=39,INDEX(CHROME_ATTR,2,CO$2+1),IF(AND(CO206&gt;=1,CO206&lt;=6),INDEX(ATLAS_ATTR,(CO206-1)*26+$A6-INDEX(WIN_Y,CO206)+1,CO$2-INDEX(WIN_X,CO206)+1),IF(CO206=90,11,0))))+(THEME-1)*20</f>
        <v/>
      </c>
      <c r="CP106" s="6">
        <f>IF($A6=0,INDEX(CHROME_ATTR,1,CP$2+1),IF($A6=39,INDEX(CHROME_ATTR,2,CP$2+1),IF(AND(CP206&gt;=1,CP206&lt;=6),INDEX(ATLAS_ATTR,(CP206-1)*26+$A6-INDEX(WIN_Y,CP206)+1,CP$2-INDEX(WIN_X,CP206)+1),IF(CP206=90,11,0))))+(THEME-1)*20</f>
        <v/>
      </c>
      <c r="CQ106" s="6">
        <f>IF($A6=0,INDEX(CHROME_ATTR,1,CQ$2+1),IF($A6=39,INDEX(CHROME_ATTR,2,CQ$2+1),IF(AND(CQ206&gt;=1,CQ206&lt;=6),INDEX(ATLAS_ATTR,(CQ206-1)*26+$A6-INDEX(WIN_Y,CQ206)+1,CQ$2-INDEX(WIN_X,CQ206)+1),IF(CQ206=90,11,0))))+(THEME-1)*20</f>
        <v/>
      </c>
      <c r="CR106" s="6">
        <f>IF($A6=0,INDEX(CHROME_ATTR,1,CR$2+1),IF($A6=39,INDEX(CHROME_ATTR,2,CR$2+1),IF(AND(CR206&gt;=1,CR206&lt;=6),INDEX(ATLAS_ATTR,(CR206-1)*26+$A6-INDEX(WIN_Y,CR206)+1,CR$2-INDEX(WIN_X,CR206)+1),IF(CR206=90,11,0))))+(THEME-1)*20</f>
        <v/>
      </c>
      <c r="CS106" s="6">
        <f>IF($A6=0,INDEX(CHROME_ATTR,1,CS$2+1),IF($A6=39,INDEX(CHROME_ATTR,2,CS$2+1),IF(AND(CS206&gt;=1,CS206&lt;=6),INDEX(ATLAS_ATTR,(CS206-1)*26+$A6-INDEX(WIN_Y,CS206)+1,CS$2-INDEX(WIN_X,CS206)+1),IF(CS206=90,11,0))))+(THEME-1)*20</f>
        <v/>
      </c>
      <c r="CT106" s="6">
        <f>IF($A6=0,INDEX(CHROME_ATTR,1,CT$2+1),IF($A6=39,INDEX(CHROME_ATTR,2,CT$2+1),IF(AND(CT206&gt;=1,CT206&lt;=6),INDEX(ATLAS_ATTR,(CT206-1)*26+$A6-INDEX(WIN_Y,CT206)+1,CT$2-INDEX(WIN_X,CT206)+1),IF(CT206=90,11,0))))+(THEME-1)*20</f>
        <v/>
      </c>
      <c r="CU106" s="6">
        <f>IF($A6=0,INDEX(CHROME_ATTR,1,CU$2+1),IF($A6=39,INDEX(CHROME_ATTR,2,CU$2+1),IF(AND(CU206&gt;=1,CU206&lt;=6),INDEX(ATLAS_ATTR,(CU206-1)*26+$A6-INDEX(WIN_Y,CU206)+1,CU$2-INDEX(WIN_X,CU206)+1),IF(CU206=90,11,0))))+(THEME-1)*20</f>
        <v/>
      </c>
      <c r="CV106" s="6">
        <f>IF($A6=0,INDEX(CHROME_ATTR,1,CV$2+1),IF($A6=39,INDEX(CHROME_ATTR,2,CV$2+1),IF(AND(CV206&gt;=1,CV206&lt;=6),INDEX(ATLAS_ATTR,(CV206-1)*26+$A6-INDEX(WIN_Y,CV206)+1,CV$2-INDEX(WIN_X,CV206)+1),IF(CV206=90,11,0))))+(THEME-1)*20</f>
        <v/>
      </c>
      <c r="CW106" s="6">
        <f>IF($A6=0,INDEX(CHROME_ATTR,1,CW$2+1),IF($A6=39,INDEX(CHROME_ATTR,2,CW$2+1),IF(AND(CW206&gt;=1,CW206&lt;=6),INDEX(ATLAS_ATTR,(CW206-1)*26+$A6-INDEX(WIN_Y,CW206)+1,CW$2-INDEX(WIN_X,CW206)+1),IF(CW206=90,11,0))))+(THEME-1)*20</f>
        <v/>
      </c>
      <c r="CX106" s="6">
        <f>IF($A6=0,INDEX(CHROME_ATTR,1,CX$2+1),IF($A6=39,INDEX(CHROME_ATTR,2,CX$2+1),IF(AND(CX206&gt;=1,CX206&lt;=6),INDEX(ATLAS_ATTR,(CX206-1)*26+$A6-INDEX(WIN_Y,CX206)+1,CX$2-INDEX(WIN_X,CX206)+1),IF(CX206=90,11,0))))+(THEME-1)*20</f>
        <v/>
      </c>
      <c r="CY106" s="6">
        <f>IF($A6=0,INDEX(CHROME_ATTR,1,CY$2+1),IF($A6=39,INDEX(CHROME_ATTR,2,CY$2+1),IF(AND(CY206&gt;=1,CY206&lt;=6),INDEX(ATLAS_ATTR,(CY206-1)*26+$A6-INDEX(WIN_Y,CY206)+1,CY$2-INDEX(WIN_X,CY206)+1),IF(CY206=90,11,0))))+(THEME-1)*20</f>
        <v/>
      </c>
      <c r="CZ106" s="6">
        <f>IF($A6=0,INDEX(CHROME_ATTR,1,CZ$2+1),IF($A6=39,INDEX(CHROME_ATTR,2,CZ$2+1),IF(AND(CZ206&gt;=1,CZ206&lt;=6),INDEX(ATLAS_ATTR,(CZ206-1)*26+$A6-INDEX(WIN_Y,CZ206)+1,CZ$2-INDEX(WIN_X,CZ206)+1),IF(CZ206=90,11,0))))+(THEME-1)*20</f>
        <v/>
      </c>
      <c r="DA106" s="6">
        <f>IF($A6=0,INDEX(CHROME_ATTR,1,DA$2+1),IF($A6=39,INDEX(CHROME_ATTR,2,DA$2+1),IF(AND(DA206&gt;=1,DA206&lt;=6),INDEX(ATLAS_ATTR,(DA206-1)*26+$A6-INDEX(WIN_Y,DA206)+1,DA$2-INDEX(WIN_X,DA206)+1),IF(DA206=90,11,0))))+(THEME-1)*20</f>
        <v/>
      </c>
      <c r="DB106" s="6">
        <f>IF($A6=0,INDEX(CHROME_ATTR,1,DB$2+1),IF($A6=39,INDEX(CHROME_ATTR,2,DB$2+1),IF(AND(DB206&gt;=1,DB206&lt;=6),INDEX(ATLAS_ATTR,(DB206-1)*26+$A6-INDEX(WIN_Y,DB206)+1,DB$2-INDEX(WIN_X,DB206)+1),IF(DB206=90,11,0))))+(THEME-1)*20</f>
        <v/>
      </c>
      <c r="DC106" s="6">
        <f>IF($A6=0,INDEX(CHROME_ATTR,1,DC$2+1),IF($A6=39,INDEX(CHROME_ATTR,2,DC$2+1),IF(AND(DC206&gt;=1,DC206&lt;=6),INDEX(ATLAS_ATTR,(DC206-1)*26+$A6-INDEX(WIN_Y,DC206)+1,DC$2-INDEX(WIN_X,DC206)+1),IF(DC206=90,11,0))))+(THEME-1)*20</f>
        <v/>
      </c>
      <c r="DD106" s="6">
        <f>IF($A6=0,INDEX(CHROME_ATTR,1,DD$2+1),IF($A6=39,INDEX(CHROME_ATTR,2,DD$2+1),IF(AND(DD206&gt;=1,DD206&lt;=6),INDEX(ATLAS_ATTR,(DD206-1)*26+$A6-INDEX(WIN_Y,DD206)+1,DD$2-INDEX(WIN_X,DD206)+1),IF(DD206=90,11,0))))+(THEME-1)*20</f>
        <v/>
      </c>
      <c r="DE106" s="6">
        <f>IF($A6=0,INDEX(CHROME_ATTR,1,DE$2+1),IF($A6=39,INDEX(CHROME_ATTR,2,DE$2+1),IF(AND(DE206&gt;=1,DE206&lt;=6),INDEX(ATLAS_ATTR,(DE206-1)*26+$A6-INDEX(WIN_Y,DE206)+1,DE$2-INDEX(WIN_X,DE206)+1),IF(DE206=90,11,0))))+(THEME-1)*20</f>
        <v/>
      </c>
      <c r="DF106" s="6">
        <f>IF($A6=0,INDEX(CHROME_ATTR,1,DF$2+1),IF($A6=39,INDEX(CHROME_ATTR,2,DF$2+1),IF(AND(DF206&gt;=1,DF206&lt;=6),INDEX(ATLAS_ATTR,(DF206-1)*26+$A6-INDEX(WIN_Y,DF206)+1,DF$2-INDEX(WIN_X,DF206)+1),IF(DF206=90,11,0))))+(THEME-1)*20</f>
        <v/>
      </c>
      <c r="DG106" s="6">
        <f>IF($A6=0,INDEX(CHROME_ATTR,1,DG$2+1),IF($A6=39,INDEX(CHROME_ATTR,2,DG$2+1),IF(AND(DG206&gt;=1,DG206&lt;=6),INDEX(ATLAS_ATTR,(DG206-1)*26+$A6-INDEX(WIN_Y,DG206)+1,DG$2-INDEX(WIN_X,DG206)+1),IF(DG206=90,11,0))))+(THEME-1)*20</f>
        <v/>
      </c>
      <c r="DH106" s="6">
        <f>IF($A6=0,INDEX(CHROME_ATTR,1,DH$2+1),IF($A6=39,INDEX(CHROME_ATTR,2,DH$2+1),IF(AND(DH206&gt;=1,DH206&lt;=6),INDEX(ATLAS_ATTR,(DH206-1)*26+$A6-INDEX(WIN_Y,DH206)+1,DH$2-INDEX(WIN_X,DH206)+1),IF(DH206=90,11,0))))+(THEME-1)*20</f>
        <v/>
      </c>
      <c r="DI106" s="6">
        <f>IF($A6=0,INDEX(CHROME_ATTR,1,DI$2+1),IF($A6=39,INDEX(CHROME_ATTR,2,DI$2+1),IF(AND(DI206&gt;=1,DI206&lt;=6),INDEX(ATLAS_ATTR,(DI206-1)*26+$A6-INDEX(WIN_Y,DI206)+1,DI$2-INDEX(WIN_X,DI206)+1),IF(DI206=90,11,0))))+(THEME-1)*20</f>
        <v/>
      </c>
      <c r="DJ106" s="6">
        <f>IF($A6=0,INDEX(CHROME_ATTR,1,DJ$2+1),IF($A6=39,INDEX(CHROME_ATTR,2,DJ$2+1),IF(AND(DJ206&gt;=1,DJ206&lt;=6),INDEX(ATLAS_ATTR,(DJ206-1)*26+$A6-INDEX(WIN_Y,DJ206)+1,DJ$2-INDEX(WIN_X,DJ206)+1),IF(DJ206=90,11,0))))+(THEME-1)*20</f>
        <v/>
      </c>
      <c r="DK106" s="6">
        <f>IF($A6=0,INDEX(CHROME_ATTR,1,DK$2+1),IF($A6=39,INDEX(CHROME_ATTR,2,DK$2+1),IF(AND(DK206&gt;=1,DK206&lt;=6),INDEX(ATLAS_ATTR,(DK206-1)*26+$A6-INDEX(WIN_Y,DK206)+1,DK$2-INDEX(WIN_X,DK206)+1),IF(DK206=90,11,0))))+(THEME-1)*20</f>
        <v/>
      </c>
      <c r="DL106" s="6">
        <f>IF($A6=0,INDEX(CHROME_ATTR,1,DL$2+1),IF($A6=39,INDEX(CHROME_ATTR,2,DL$2+1),IF(AND(DL206&gt;=1,DL206&lt;=6),INDEX(ATLAS_ATTR,(DL206-1)*26+$A6-INDEX(WIN_Y,DL206)+1,DL$2-INDEX(WIN_X,DL206)+1),IF(DL206=90,11,0))))+(THEME-1)*20</f>
        <v/>
      </c>
      <c r="DM106" s="6">
        <f>IF($A6=0,INDEX(CHROME_ATTR,1,DM$2+1),IF($A6=39,INDEX(CHROME_ATTR,2,DM$2+1),IF(AND(DM206&gt;=1,DM206&lt;=6),INDEX(ATLAS_ATTR,(DM206-1)*26+$A6-INDEX(WIN_Y,DM206)+1,DM$2-INDEX(WIN_X,DM206)+1),IF(DM206=90,11,0))))+(THEME-1)*20</f>
        <v/>
      </c>
      <c r="DN106" s="6">
        <f>IF($A6=0,INDEX(CHROME_ATTR,1,DN$2+1),IF($A6=39,INDEX(CHROME_ATTR,2,DN$2+1),IF(AND(DN206&gt;=1,DN206&lt;=6),INDEX(ATLAS_ATTR,(DN206-1)*26+$A6-INDEX(WIN_Y,DN206)+1,DN$2-INDEX(WIN_X,DN206)+1),IF(DN206=90,11,0))))+(THEME-1)*20</f>
        <v/>
      </c>
      <c r="DO106" s="6">
        <f>IF($A6=0,INDEX(CHROME_ATTR,1,DO$2+1),IF($A6=39,INDEX(CHROME_ATTR,2,DO$2+1),IF(AND(DO206&gt;=1,DO206&lt;=6),INDEX(ATLAS_ATTR,(DO206-1)*26+$A6-INDEX(WIN_Y,DO206)+1,DO$2-INDEX(WIN_X,DO206)+1),IF(DO206=90,11,0))))+(THEME-1)*20</f>
        <v/>
      </c>
    </row>
    <row r="107" ht="8" customHeight="1">
      <c r="B107" s="6">
        <f>IF($A7=0,INDEX(CHROME_ATTR,1,B$2+1),IF($A7=39,INDEX(CHROME_ATTR,2,B$2+1),IF(AND(B207&gt;=1,B207&lt;=6),INDEX(ATLAS_ATTR,(B207-1)*26+$A7-INDEX(WIN_Y,B207)+1,B$2-INDEX(WIN_X,B207)+1),IF(B207=90,11,0))))+(THEME-1)*20</f>
        <v/>
      </c>
      <c r="C107" s="6">
        <f>IF($A7=0,INDEX(CHROME_ATTR,1,C$2+1),IF($A7=39,INDEX(CHROME_ATTR,2,C$2+1),IF(AND(C207&gt;=1,C207&lt;=6),INDEX(ATLAS_ATTR,(C207-1)*26+$A7-INDEX(WIN_Y,C207)+1,C$2-INDEX(WIN_X,C207)+1),IF(C207=90,11,0))))+(THEME-1)*20</f>
        <v/>
      </c>
      <c r="D107" s="6">
        <f>IF($A7=0,INDEX(CHROME_ATTR,1,D$2+1),IF($A7=39,INDEX(CHROME_ATTR,2,D$2+1),IF(AND(D207&gt;=1,D207&lt;=6),INDEX(ATLAS_ATTR,(D207-1)*26+$A7-INDEX(WIN_Y,D207)+1,D$2-INDEX(WIN_X,D207)+1),IF(D207=90,11,0))))+(THEME-1)*20</f>
        <v/>
      </c>
      <c r="E107" s="6">
        <f>IF($A7=0,INDEX(CHROME_ATTR,1,E$2+1),IF($A7=39,INDEX(CHROME_ATTR,2,E$2+1),IF(AND(E207&gt;=1,E207&lt;=6),INDEX(ATLAS_ATTR,(E207-1)*26+$A7-INDEX(WIN_Y,E207)+1,E$2-INDEX(WIN_X,E207)+1),IF(E207=90,11,0))))+(THEME-1)*20</f>
        <v/>
      </c>
      <c r="F107" s="6">
        <f>IF($A7=0,INDEX(CHROME_ATTR,1,F$2+1),IF($A7=39,INDEX(CHROME_ATTR,2,F$2+1),IF(AND(F207&gt;=1,F207&lt;=6),INDEX(ATLAS_ATTR,(F207-1)*26+$A7-INDEX(WIN_Y,F207)+1,F$2-INDEX(WIN_X,F207)+1),IF(F207=90,11,0))))+(THEME-1)*20</f>
        <v/>
      </c>
      <c r="G107" s="6">
        <f>IF($A7=0,INDEX(CHROME_ATTR,1,G$2+1),IF($A7=39,INDEX(CHROME_ATTR,2,G$2+1),IF(AND(G207&gt;=1,G207&lt;=6),INDEX(ATLAS_ATTR,(G207-1)*26+$A7-INDEX(WIN_Y,G207)+1,G$2-INDEX(WIN_X,G207)+1),IF(G207=90,11,0))))+(THEME-1)*20</f>
        <v/>
      </c>
      <c r="H107" s="6">
        <f>IF($A7=0,INDEX(CHROME_ATTR,1,H$2+1),IF($A7=39,INDEX(CHROME_ATTR,2,H$2+1),IF(AND(H207&gt;=1,H207&lt;=6),INDEX(ATLAS_ATTR,(H207-1)*26+$A7-INDEX(WIN_Y,H207)+1,H$2-INDEX(WIN_X,H207)+1),IF(H207=90,11,0))))+(THEME-1)*20</f>
        <v/>
      </c>
      <c r="I107" s="6">
        <f>IF($A7=0,INDEX(CHROME_ATTR,1,I$2+1),IF($A7=39,INDEX(CHROME_ATTR,2,I$2+1),IF(AND(I207&gt;=1,I207&lt;=6),INDEX(ATLAS_ATTR,(I207-1)*26+$A7-INDEX(WIN_Y,I207)+1,I$2-INDEX(WIN_X,I207)+1),IF(I207=90,11,0))))+(THEME-1)*20</f>
        <v/>
      </c>
      <c r="J107" s="6">
        <f>IF($A7=0,INDEX(CHROME_ATTR,1,J$2+1),IF($A7=39,INDEX(CHROME_ATTR,2,J$2+1),IF(AND(J207&gt;=1,J207&lt;=6),INDEX(ATLAS_ATTR,(J207-1)*26+$A7-INDEX(WIN_Y,J207)+1,J$2-INDEX(WIN_X,J207)+1),IF(J207=90,11,0))))+(THEME-1)*20</f>
        <v/>
      </c>
      <c r="K107" s="6">
        <f>IF($A7=0,INDEX(CHROME_ATTR,1,K$2+1),IF($A7=39,INDEX(CHROME_ATTR,2,K$2+1),IF(AND(K207&gt;=1,K207&lt;=6),INDEX(ATLAS_ATTR,(K207-1)*26+$A7-INDEX(WIN_Y,K207)+1,K$2-INDEX(WIN_X,K207)+1),IF(K207=90,11,0))))+(THEME-1)*20</f>
        <v/>
      </c>
      <c r="L107" s="6">
        <f>IF($A7=0,INDEX(CHROME_ATTR,1,L$2+1),IF($A7=39,INDEX(CHROME_ATTR,2,L$2+1),IF(AND(L207&gt;=1,L207&lt;=6),INDEX(ATLAS_ATTR,(L207-1)*26+$A7-INDEX(WIN_Y,L207)+1,L$2-INDEX(WIN_X,L207)+1),IF(L207=90,11,0))))+(THEME-1)*20</f>
        <v/>
      </c>
      <c r="M107" s="6">
        <f>IF($A7=0,INDEX(CHROME_ATTR,1,M$2+1),IF($A7=39,INDEX(CHROME_ATTR,2,M$2+1),IF(AND(M207&gt;=1,M207&lt;=6),INDEX(ATLAS_ATTR,(M207-1)*26+$A7-INDEX(WIN_Y,M207)+1,M$2-INDEX(WIN_X,M207)+1),IF(M207=90,11,0))))+(THEME-1)*20</f>
        <v/>
      </c>
      <c r="N107" s="6">
        <f>IF($A7=0,INDEX(CHROME_ATTR,1,N$2+1),IF($A7=39,INDEX(CHROME_ATTR,2,N$2+1),IF(AND(N207&gt;=1,N207&lt;=6),INDEX(ATLAS_ATTR,(N207-1)*26+$A7-INDEX(WIN_Y,N207)+1,N$2-INDEX(WIN_X,N207)+1),IF(N207=90,11,0))))+(THEME-1)*20</f>
        <v/>
      </c>
      <c r="O107" s="6">
        <f>IF($A7=0,INDEX(CHROME_ATTR,1,O$2+1),IF($A7=39,INDEX(CHROME_ATTR,2,O$2+1),IF(AND(O207&gt;=1,O207&lt;=6),INDEX(ATLAS_ATTR,(O207-1)*26+$A7-INDEX(WIN_Y,O207)+1,O$2-INDEX(WIN_X,O207)+1),IF(O207=90,11,0))))+(THEME-1)*20</f>
        <v/>
      </c>
      <c r="P107" s="6">
        <f>IF($A7=0,INDEX(CHROME_ATTR,1,P$2+1),IF($A7=39,INDEX(CHROME_ATTR,2,P$2+1),IF(AND(P207&gt;=1,P207&lt;=6),INDEX(ATLAS_ATTR,(P207-1)*26+$A7-INDEX(WIN_Y,P207)+1,P$2-INDEX(WIN_X,P207)+1),IF(P207=90,11,0))))+(THEME-1)*20</f>
        <v/>
      </c>
      <c r="Q107" s="6">
        <f>IF($A7=0,INDEX(CHROME_ATTR,1,Q$2+1),IF($A7=39,INDEX(CHROME_ATTR,2,Q$2+1),IF(AND(Q207&gt;=1,Q207&lt;=6),INDEX(ATLAS_ATTR,(Q207-1)*26+$A7-INDEX(WIN_Y,Q207)+1,Q$2-INDEX(WIN_X,Q207)+1),IF(Q207=90,11,0))))+(THEME-1)*20</f>
        <v/>
      </c>
      <c r="R107" s="6">
        <f>IF($A7=0,INDEX(CHROME_ATTR,1,R$2+1),IF($A7=39,INDEX(CHROME_ATTR,2,R$2+1),IF(AND(R207&gt;=1,R207&lt;=6),INDEX(ATLAS_ATTR,(R207-1)*26+$A7-INDEX(WIN_Y,R207)+1,R$2-INDEX(WIN_X,R207)+1),IF(R207=90,11,0))))+(THEME-1)*20</f>
        <v/>
      </c>
      <c r="S107" s="6">
        <f>IF($A7=0,INDEX(CHROME_ATTR,1,S$2+1),IF($A7=39,INDEX(CHROME_ATTR,2,S$2+1),IF(AND(S207&gt;=1,S207&lt;=6),INDEX(ATLAS_ATTR,(S207-1)*26+$A7-INDEX(WIN_Y,S207)+1,S$2-INDEX(WIN_X,S207)+1),IF(S207=90,11,0))))+(THEME-1)*20</f>
        <v/>
      </c>
      <c r="T107" s="6">
        <f>IF($A7=0,INDEX(CHROME_ATTR,1,T$2+1),IF($A7=39,INDEX(CHROME_ATTR,2,T$2+1),IF(AND(T207&gt;=1,T207&lt;=6),INDEX(ATLAS_ATTR,(T207-1)*26+$A7-INDEX(WIN_Y,T207)+1,T$2-INDEX(WIN_X,T207)+1),IF(T207=90,11,0))))+(THEME-1)*20</f>
        <v/>
      </c>
      <c r="U107" s="6">
        <f>IF($A7=0,INDEX(CHROME_ATTR,1,U$2+1),IF($A7=39,INDEX(CHROME_ATTR,2,U$2+1),IF(AND(U207&gt;=1,U207&lt;=6),INDEX(ATLAS_ATTR,(U207-1)*26+$A7-INDEX(WIN_Y,U207)+1,U$2-INDEX(WIN_X,U207)+1),IF(U207=90,11,0))))+(THEME-1)*20</f>
        <v/>
      </c>
      <c r="V107" s="6">
        <f>IF($A7=0,INDEX(CHROME_ATTR,1,V$2+1),IF($A7=39,INDEX(CHROME_ATTR,2,V$2+1),IF(AND(V207&gt;=1,V207&lt;=6),INDEX(ATLAS_ATTR,(V207-1)*26+$A7-INDEX(WIN_Y,V207)+1,V$2-INDEX(WIN_X,V207)+1),IF(V207=90,11,0))))+(THEME-1)*20</f>
        <v/>
      </c>
      <c r="W107" s="6">
        <f>IF($A7=0,INDEX(CHROME_ATTR,1,W$2+1),IF($A7=39,INDEX(CHROME_ATTR,2,W$2+1),IF(AND(W207&gt;=1,W207&lt;=6),INDEX(ATLAS_ATTR,(W207-1)*26+$A7-INDEX(WIN_Y,W207)+1,W$2-INDEX(WIN_X,W207)+1),IF(W207=90,11,0))))+(THEME-1)*20</f>
        <v/>
      </c>
      <c r="X107" s="6">
        <f>IF($A7=0,INDEX(CHROME_ATTR,1,X$2+1),IF($A7=39,INDEX(CHROME_ATTR,2,X$2+1),IF(AND(X207&gt;=1,X207&lt;=6),INDEX(ATLAS_ATTR,(X207-1)*26+$A7-INDEX(WIN_Y,X207)+1,X$2-INDEX(WIN_X,X207)+1),IF(X207=90,11,0))))+(THEME-1)*20</f>
        <v/>
      </c>
      <c r="Y107" s="6">
        <f>IF($A7=0,INDEX(CHROME_ATTR,1,Y$2+1),IF($A7=39,INDEX(CHROME_ATTR,2,Y$2+1),IF(AND(Y207&gt;=1,Y207&lt;=6),INDEX(ATLAS_ATTR,(Y207-1)*26+$A7-INDEX(WIN_Y,Y207)+1,Y$2-INDEX(WIN_X,Y207)+1),IF(Y207=90,11,0))))+(THEME-1)*20</f>
        <v/>
      </c>
      <c r="Z107" s="6">
        <f>IF($A7=0,INDEX(CHROME_ATTR,1,Z$2+1),IF($A7=39,INDEX(CHROME_ATTR,2,Z$2+1),IF(AND(Z207&gt;=1,Z207&lt;=6),INDEX(ATLAS_ATTR,(Z207-1)*26+$A7-INDEX(WIN_Y,Z207)+1,Z$2-INDEX(WIN_X,Z207)+1),IF(Z207=90,11,0))))+(THEME-1)*20</f>
        <v/>
      </c>
      <c r="AA107" s="6">
        <f>IF($A7=0,INDEX(CHROME_ATTR,1,AA$2+1),IF($A7=39,INDEX(CHROME_ATTR,2,AA$2+1),IF(AND(AA207&gt;=1,AA207&lt;=6),INDEX(ATLAS_ATTR,(AA207-1)*26+$A7-INDEX(WIN_Y,AA207)+1,AA$2-INDEX(WIN_X,AA207)+1),IF(AA207=90,11,0))))+(THEME-1)*20</f>
        <v/>
      </c>
      <c r="AB107" s="6">
        <f>IF($A7=0,INDEX(CHROME_ATTR,1,AB$2+1),IF($A7=39,INDEX(CHROME_ATTR,2,AB$2+1),IF(AND(AB207&gt;=1,AB207&lt;=6),INDEX(ATLAS_ATTR,(AB207-1)*26+$A7-INDEX(WIN_Y,AB207)+1,AB$2-INDEX(WIN_X,AB207)+1),IF(AB207=90,11,0))))+(THEME-1)*20</f>
        <v/>
      </c>
      <c r="AC107" s="6">
        <f>IF($A7=0,INDEX(CHROME_ATTR,1,AC$2+1),IF($A7=39,INDEX(CHROME_ATTR,2,AC$2+1),IF(AND(AC207&gt;=1,AC207&lt;=6),INDEX(ATLAS_ATTR,(AC207-1)*26+$A7-INDEX(WIN_Y,AC207)+1,AC$2-INDEX(WIN_X,AC207)+1),IF(AC207=90,11,0))))+(THEME-1)*20</f>
        <v/>
      </c>
      <c r="AD107" s="6">
        <f>IF($A7=0,INDEX(CHROME_ATTR,1,AD$2+1),IF($A7=39,INDEX(CHROME_ATTR,2,AD$2+1),IF(AND(AD207&gt;=1,AD207&lt;=6),INDEX(ATLAS_ATTR,(AD207-1)*26+$A7-INDEX(WIN_Y,AD207)+1,AD$2-INDEX(WIN_X,AD207)+1),IF(AD207=90,11,0))))+(THEME-1)*20</f>
        <v/>
      </c>
      <c r="AE107" s="6">
        <f>IF($A7=0,INDEX(CHROME_ATTR,1,AE$2+1),IF($A7=39,INDEX(CHROME_ATTR,2,AE$2+1),IF(AND(AE207&gt;=1,AE207&lt;=6),INDEX(ATLAS_ATTR,(AE207-1)*26+$A7-INDEX(WIN_Y,AE207)+1,AE$2-INDEX(WIN_X,AE207)+1),IF(AE207=90,11,0))))+(THEME-1)*20</f>
        <v/>
      </c>
      <c r="AF107" s="6">
        <f>IF($A7=0,INDEX(CHROME_ATTR,1,AF$2+1),IF($A7=39,INDEX(CHROME_ATTR,2,AF$2+1),IF(AND(AF207&gt;=1,AF207&lt;=6),INDEX(ATLAS_ATTR,(AF207-1)*26+$A7-INDEX(WIN_Y,AF207)+1,AF$2-INDEX(WIN_X,AF207)+1),IF(AF207=90,11,0))))+(THEME-1)*20</f>
        <v/>
      </c>
      <c r="AG107" s="6">
        <f>IF($A7=0,INDEX(CHROME_ATTR,1,AG$2+1),IF($A7=39,INDEX(CHROME_ATTR,2,AG$2+1),IF(AND(AG207&gt;=1,AG207&lt;=6),INDEX(ATLAS_ATTR,(AG207-1)*26+$A7-INDEX(WIN_Y,AG207)+1,AG$2-INDEX(WIN_X,AG207)+1),IF(AG207=90,11,0))))+(THEME-1)*20</f>
        <v/>
      </c>
      <c r="AH107" s="6">
        <f>IF($A7=0,INDEX(CHROME_ATTR,1,AH$2+1),IF($A7=39,INDEX(CHROME_ATTR,2,AH$2+1),IF(AND(AH207&gt;=1,AH207&lt;=6),INDEX(ATLAS_ATTR,(AH207-1)*26+$A7-INDEX(WIN_Y,AH207)+1,AH$2-INDEX(WIN_X,AH207)+1),IF(AH207=90,11,0))))+(THEME-1)*20</f>
        <v/>
      </c>
      <c r="AI107" s="6">
        <f>IF($A7=0,INDEX(CHROME_ATTR,1,AI$2+1),IF($A7=39,INDEX(CHROME_ATTR,2,AI$2+1),IF(AND(AI207&gt;=1,AI207&lt;=6),INDEX(ATLAS_ATTR,(AI207-1)*26+$A7-INDEX(WIN_Y,AI207)+1,AI$2-INDEX(WIN_X,AI207)+1),IF(AI207=90,11,0))))+(THEME-1)*20</f>
        <v/>
      </c>
      <c r="AJ107" s="6">
        <f>IF($A7=0,INDEX(CHROME_ATTR,1,AJ$2+1),IF($A7=39,INDEX(CHROME_ATTR,2,AJ$2+1),IF(AND(AJ207&gt;=1,AJ207&lt;=6),INDEX(ATLAS_ATTR,(AJ207-1)*26+$A7-INDEX(WIN_Y,AJ207)+1,AJ$2-INDEX(WIN_X,AJ207)+1),IF(AJ207=90,11,0))))+(THEME-1)*20</f>
        <v/>
      </c>
      <c r="AK107" s="6">
        <f>IF($A7=0,INDEX(CHROME_ATTR,1,AK$2+1),IF($A7=39,INDEX(CHROME_ATTR,2,AK$2+1),IF(AND(AK207&gt;=1,AK207&lt;=6),INDEX(ATLAS_ATTR,(AK207-1)*26+$A7-INDEX(WIN_Y,AK207)+1,AK$2-INDEX(WIN_X,AK207)+1),IF(AK207=90,11,0))))+(THEME-1)*20</f>
        <v/>
      </c>
      <c r="AL107" s="6">
        <f>IF($A7=0,INDEX(CHROME_ATTR,1,AL$2+1),IF($A7=39,INDEX(CHROME_ATTR,2,AL$2+1),IF(AND(AL207&gt;=1,AL207&lt;=6),INDEX(ATLAS_ATTR,(AL207-1)*26+$A7-INDEX(WIN_Y,AL207)+1,AL$2-INDEX(WIN_X,AL207)+1),IF(AL207=90,11,0))))+(THEME-1)*20</f>
        <v/>
      </c>
      <c r="AM107" s="6">
        <f>IF($A7=0,INDEX(CHROME_ATTR,1,AM$2+1),IF($A7=39,INDEX(CHROME_ATTR,2,AM$2+1),IF(AND(AM207&gt;=1,AM207&lt;=6),INDEX(ATLAS_ATTR,(AM207-1)*26+$A7-INDEX(WIN_Y,AM207)+1,AM$2-INDEX(WIN_X,AM207)+1),IF(AM207=90,11,0))))+(THEME-1)*20</f>
        <v/>
      </c>
      <c r="AN107" s="6">
        <f>IF($A7=0,INDEX(CHROME_ATTR,1,AN$2+1),IF($A7=39,INDEX(CHROME_ATTR,2,AN$2+1),IF(AND(AN207&gt;=1,AN207&lt;=6),INDEX(ATLAS_ATTR,(AN207-1)*26+$A7-INDEX(WIN_Y,AN207)+1,AN$2-INDEX(WIN_X,AN207)+1),IF(AN207=90,11,0))))+(THEME-1)*20</f>
        <v/>
      </c>
      <c r="AO107" s="6">
        <f>IF($A7=0,INDEX(CHROME_ATTR,1,AO$2+1),IF($A7=39,INDEX(CHROME_ATTR,2,AO$2+1),IF(AND(AO207&gt;=1,AO207&lt;=6),INDEX(ATLAS_ATTR,(AO207-1)*26+$A7-INDEX(WIN_Y,AO207)+1,AO$2-INDEX(WIN_X,AO207)+1),IF(AO207=90,11,0))))+(THEME-1)*20</f>
        <v/>
      </c>
      <c r="AP107" s="6">
        <f>IF($A7=0,INDEX(CHROME_ATTR,1,AP$2+1),IF($A7=39,INDEX(CHROME_ATTR,2,AP$2+1),IF(AND(AP207&gt;=1,AP207&lt;=6),INDEX(ATLAS_ATTR,(AP207-1)*26+$A7-INDEX(WIN_Y,AP207)+1,AP$2-INDEX(WIN_X,AP207)+1),IF(AP207=90,11,0))))+(THEME-1)*20</f>
        <v/>
      </c>
      <c r="AQ107" s="6">
        <f>IF($A7=0,INDEX(CHROME_ATTR,1,AQ$2+1),IF($A7=39,INDEX(CHROME_ATTR,2,AQ$2+1),IF(AND(AQ207&gt;=1,AQ207&lt;=6),INDEX(ATLAS_ATTR,(AQ207-1)*26+$A7-INDEX(WIN_Y,AQ207)+1,AQ$2-INDEX(WIN_X,AQ207)+1),IF(AQ207=90,11,0))))+(THEME-1)*20</f>
        <v/>
      </c>
      <c r="AR107" s="6">
        <f>IF($A7=0,INDEX(CHROME_ATTR,1,AR$2+1),IF($A7=39,INDEX(CHROME_ATTR,2,AR$2+1),IF(AND(AR207&gt;=1,AR207&lt;=6),INDEX(ATLAS_ATTR,(AR207-1)*26+$A7-INDEX(WIN_Y,AR207)+1,AR$2-INDEX(WIN_X,AR207)+1),IF(AR207=90,11,0))))+(THEME-1)*20</f>
        <v/>
      </c>
      <c r="AS107" s="6">
        <f>IF($A7=0,INDEX(CHROME_ATTR,1,AS$2+1),IF($A7=39,INDEX(CHROME_ATTR,2,AS$2+1),IF(AND(AS207&gt;=1,AS207&lt;=6),INDEX(ATLAS_ATTR,(AS207-1)*26+$A7-INDEX(WIN_Y,AS207)+1,AS$2-INDEX(WIN_X,AS207)+1),IF(AS207=90,11,0))))+(THEME-1)*20</f>
        <v/>
      </c>
      <c r="AT107" s="6">
        <f>IF($A7=0,INDEX(CHROME_ATTR,1,AT$2+1),IF($A7=39,INDEX(CHROME_ATTR,2,AT$2+1),IF(AND(AT207&gt;=1,AT207&lt;=6),INDEX(ATLAS_ATTR,(AT207-1)*26+$A7-INDEX(WIN_Y,AT207)+1,AT$2-INDEX(WIN_X,AT207)+1),IF(AT207=90,11,0))))+(THEME-1)*20</f>
        <v/>
      </c>
      <c r="AU107" s="6">
        <f>IF($A7=0,INDEX(CHROME_ATTR,1,AU$2+1),IF($A7=39,INDEX(CHROME_ATTR,2,AU$2+1),IF(AND(AU207&gt;=1,AU207&lt;=6),INDEX(ATLAS_ATTR,(AU207-1)*26+$A7-INDEX(WIN_Y,AU207)+1,AU$2-INDEX(WIN_X,AU207)+1),IF(AU207=90,11,0))))+(THEME-1)*20</f>
        <v/>
      </c>
      <c r="AV107" s="6">
        <f>IF($A7=0,INDEX(CHROME_ATTR,1,AV$2+1),IF($A7=39,INDEX(CHROME_ATTR,2,AV$2+1),IF(AND(AV207&gt;=1,AV207&lt;=6),INDEX(ATLAS_ATTR,(AV207-1)*26+$A7-INDEX(WIN_Y,AV207)+1,AV$2-INDEX(WIN_X,AV207)+1),IF(AV207=90,11,0))))+(THEME-1)*20</f>
        <v/>
      </c>
      <c r="AW107" s="6">
        <f>IF($A7=0,INDEX(CHROME_ATTR,1,AW$2+1),IF($A7=39,INDEX(CHROME_ATTR,2,AW$2+1),IF(AND(AW207&gt;=1,AW207&lt;=6),INDEX(ATLAS_ATTR,(AW207-1)*26+$A7-INDEX(WIN_Y,AW207)+1,AW$2-INDEX(WIN_X,AW207)+1),IF(AW207=90,11,0))))+(THEME-1)*20</f>
        <v/>
      </c>
      <c r="AX107" s="6">
        <f>IF($A7=0,INDEX(CHROME_ATTR,1,AX$2+1),IF($A7=39,INDEX(CHROME_ATTR,2,AX$2+1),IF(AND(AX207&gt;=1,AX207&lt;=6),INDEX(ATLAS_ATTR,(AX207-1)*26+$A7-INDEX(WIN_Y,AX207)+1,AX$2-INDEX(WIN_X,AX207)+1),IF(AX207=90,11,0))))+(THEME-1)*20</f>
        <v/>
      </c>
      <c r="AY107" s="6">
        <f>IF($A7=0,INDEX(CHROME_ATTR,1,AY$2+1),IF($A7=39,INDEX(CHROME_ATTR,2,AY$2+1),IF(AND(AY207&gt;=1,AY207&lt;=6),INDEX(ATLAS_ATTR,(AY207-1)*26+$A7-INDEX(WIN_Y,AY207)+1,AY$2-INDEX(WIN_X,AY207)+1),IF(AY207=90,11,0))))+(THEME-1)*20</f>
        <v/>
      </c>
      <c r="AZ107" s="6">
        <f>IF($A7=0,INDEX(CHROME_ATTR,1,AZ$2+1),IF($A7=39,INDEX(CHROME_ATTR,2,AZ$2+1),IF(AND(AZ207&gt;=1,AZ207&lt;=6),INDEX(ATLAS_ATTR,(AZ207-1)*26+$A7-INDEX(WIN_Y,AZ207)+1,AZ$2-INDEX(WIN_X,AZ207)+1),IF(AZ207=90,11,0))))+(THEME-1)*20</f>
        <v/>
      </c>
      <c r="BA107" s="6">
        <f>IF($A7=0,INDEX(CHROME_ATTR,1,BA$2+1),IF($A7=39,INDEX(CHROME_ATTR,2,BA$2+1),IF(AND(BA207&gt;=1,BA207&lt;=6),INDEX(ATLAS_ATTR,(BA207-1)*26+$A7-INDEX(WIN_Y,BA207)+1,BA$2-INDEX(WIN_X,BA207)+1),IF(BA207=90,11,0))))+(THEME-1)*20</f>
        <v/>
      </c>
      <c r="BB107" s="6">
        <f>IF($A7=0,INDEX(CHROME_ATTR,1,BB$2+1),IF($A7=39,INDEX(CHROME_ATTR,2,BB$2+1),IF(AND(BB207&gt;=1,BB207&lt;=6),INDEX(ATLAS_ATTR,(BB207-1)*26+$A7-INDEX(WIN_Y,BB207)+1,BB$2-INDEX(WIN_X,BB207)+1),IF(BB207=90,11,0))))+(THEME-1)*20</f>
        <v/>
      </c>
      <c r="BC107" s="6">
        <f>IF($A7=0,INDEX(CHROME_ATTR,1,BC$2+1),IF($A7=39,INDEX(CHROME_ATTR,2,BC$2+1),IF(AND(BC207&gt;=1,BC207&lt;=6),INDEX(ATLAS_ATTR,(BC207-1)*26+$A7-INDEX(WIN_Y,BC207)+1,BC$2-INDEX(WIN_X,BC207)+1),IF(BC207=90,11,0))))+(THEME-1)*20</f>
        <v/>
      </c>
      <c r="BD107" s="6">
        <f>IF($A7=0,INDEX(CHROME_ATTR,1,BD$2+1),IF($A7=39,INDEX(CHROME_ATTR,2,BD$2+1),IF(AND(BD207&gt;=1,BD207&lt;=6),INDEX(ATLAS_ATTR,(BD207-1)*26+$A7-INDEX(WIN_Y,BD207)+1,BD$2-INDEX(WIN_X,BD207)+1),IF(BD207=90,11,0))))+(THEME-1)*20</f>
        <v/>
      </c>
      <c r="BE107" s="6">
        <f>IF($A7=0,INDEX(CHROME_ATTR,1,BE$2+1),IF($A7=39,INDEX(CHROME_ATTR,2,BE$2+1),IF(AND(BE207&gt;=1,BE207&lt;=6),INDEX(ATLAS_ATTR,(BE207-1)*26+$A7-INDEX(WIN_Y,BE207)+1,BE$2-INDEX(WIN_X,BE207)+1),IF(BE207=90,11,0))))+(THEME-1)*20</f>
        <v/>
      </c>
      <c r="BF107" s="6">
        <f>IF($A7=0,INDEX(CHROME_ATTR,1,BF$2+1),IF($A7=39,INDEX(CHROME_ATTR,2,BF$2+1),IF(AND(BF207&gt;=1,BF207&lt;=6),INDEX(ATLAS_ATTR,(BF207-1)*26+$A7-INDEX(WIN_Y,BF207)+1,BF$2-INDEX(WIN_X,BF207)+1),IF(BF207=90,11,0))))+(THEME-1)*20</f>
        <v/>
      </c>
      <c r="BG107" s="6">
        <f>IF($A7=0,INDEX(CHROME_ATTR,1,BG$2+1),IF($A7=39,INDEX(CHROME_ATTR,2,BG$2+1),IF(AND(BG207&gt;=1,BG207&lt;=6),INDEX(ATLAS_ATTR,(BG207-1)*26+$A7-INDEX(WIN_Y,BG207)+1,BG$2-INDEX(WIN_X,BG207)+1),IF(BG207=90,11,0))))+(THEME-1)*20</f>
        <v/>
      </c>
      <c r="BH107" s="6">
        <f>IF($A7=0,INDEX(CHROME_ATTR,1,BH$2+1),IF($A7=39,INDEX(CHROME_ATTR,2,BH$2+1),IF(AND(BH207&gt;=1,BH207&lt;=6),INDEX(ATLAS_ATTR,(BH207-1)*26+$A7-INDEX(WIN_Y,BH207)+1,BH$2-INDEX(WIN_X,BH207)+1),IF(BH207=90,11,0))))+(THEME-1)*20</f>
        <v/>
      </c>
      <c r="BI107" s="6">
        <f>IF($A7=0,INDEX(CHROME_ATTR,1,BI$2+1),IF($A7=39,INDEX(CHROME_ATTR,2,BI$2+1),IF(AND(BI207&gt;=1,BI207&lt;=6),INDEX(ATLAS_ATTR,(BI207-1)*26+$A7-INDEX(WIN_Y,BI207)+1,BI$2-INDEX(WIN_X,BI207)+1),IF(BI207=90,11,0))))+(THEME-1)*20</f>
        <v/>
      </c>
      <c r="BJ107" s="6">
        <f>IF($A7=0,INDEX(CHROME_ATTR,1,BJ$2+1),IF($A7=39,INDEX(CHROME_ATTR,2,BJ$2+1),IF(AND(BJ207&gt;=1,BJ207&lt;=6),INDEX(ATLAS_ATTR,(BJ207-1)*26+$A7-INDEX(WIN_Y,BJ207)+1,BJ$2-INDEX(WIN_X,BJ207)+1),IF(BJ207=90,11,0))))+(THEME-1)*20</f>
        <v/>
      </c>
      <c r="BK107" s="6">
        <f>IF($A7=0,INDEX(CHROME_ATTR,1,BK$2+1),IF($A7=39,INDEX(CHROME_ATTR,2,BK$2+1),IF(AND(BK207&gt;=1,BK207&lt;=6),INDEX(ATLAS_ATTR,(BK207-1)*26+$A7-INDEX(WIN_Y,BK207)+1,BK$2-INDEX(WIN_X,BK207)+1),IF(BK207=90,11,0))))+(THEME-1)*20</f>
        <v/>
      </c>
      <c r="BL107" s="6">
        <f>IF($A7=0,INDEX(CHROME_ATTR,1,BL$2+1),IF($A7=39,INDEX(CHROME_ATTR,2,BL$2+1),IF(AND(BL207&gt;=1,BL207&lt;=6),INDEX(ATLAS_ATTR,(BL207-1)*26+$A7-INDEX(WIN_Y,BL207)+1,BL$2-INDEX(WIN_X,BL207)+1),IF(BL207=90,11,0))))+(THEME-1)*20</f>
        <v/>
      </c>
      <c r="BM107" s="6">
        <f>IF($A7=0,INDEX(CHROME_ATTR,1,BM$2+1),IF($A7=39,INDEX(CHROME_ATTR,2,BM$2+1),IF(AND(BM207&gt;=1,BM207&lt;=6),INDEX(ATLAS_ATTR,(BM207-1)*26+$A7-INDEX(WIN_Y,BM207)+1,BM$2-INDEX(WIN_X,BM207)+1),IF(BM207=90,11,0))))+(THEME-1)*20</f>
        <v/>
      </c>
      <c r="BN107" s="6">
        <f>IF($A7=0,INDEX(CHROME_ATTR,1,BN$2+1),IF($A7=39,INDEX(CHROME_ATTR,2,BN$2+1),IF(AND(BN207&gt;=1,BN207&lt;=6),INDEX(ATLAS_ATTR,(BN207-1)*26+$A7-INDEX(WIN_Y,BN207)+1,BN$2-INDEX(WIN_X,BN207)+1),IF(BN207=90,11,0))))+(THEME-1)*20</f>
        <v/>
      </c>
      <c r="BO107" s="6">
        <f>IF($A7=0,INDEX(CHROME_ATTR,1,BO$2+1),IF($A7=39,INDEX(CHROME_ATTR,2,BO$2+1),IF(AND(BO207&gt;=1,BO207&lt;=6),INDEX(ATLAS_ATTR,(BO207-1)*26+$A7-INDEX(WIN_Y,BO207)+1,BO$2-INDEX(WIN_X,BO207)+1),IF(BO207=90,11,0))))+(THEME-1)*20</f>
        <v/>
      </c>
      <c r="BP107" s="6">
        <f>IF($A7=0,INDEX(CHROME_ATTR,1,BP$2+1),IF($A7=39,INDEX(CHROME_ATTR,2,BP$2+1),IF(AND(BP207&gt;=1,BP207&lt;=6),INDEX(ATLAS_ATTR,(BP207-1)*26+$A7-INDEX(WIN_Y,BP207)+1,BP$2-INDEX(WIN_X,BP207)+1),IF(BP207=90,11,0))))+(THEME-1)*20</f>
        <v/>
      </c>
      <c r="BQ107" s="6">
        <f>IF($A7=0,INDEX(CHROME_ATTR,1,BQ$2+1),IF($A7=39,INDEX(CHROME_ATTR,2,BQ$2+1),IF(AND(BQ207&gt;=1,BQ207&lt;=6),INDEX(ATLAS_ATTR,(BQ207-1)*26+$A7-INDEX(WIN_Y,BQ207)+1,BQ$2-INDEX(WIN_X,BQ207)+1),IF(BQ207=90,11,0))))+(THEME-1)*20</f>
        <v/>
      </c>
      <c r="BR107" s="6">
        <f>IF($A7=0,INDEX(CHROME_ATTR,1,BR$2+1),IF($A7=39,INDEX(CHROME_ATTR,2,BR$2+1),IF(AND(BR207&gt;=1,BR207&lt;=6),INDEX(ATLAS_ATTR,(BR207-1)*26+$A7-INDEX(WIN_Y,BR207)+1,BR$2-INDEX(WIN_X,BR207)+1),IF(BR207=90,11,0))))+(THEME-1)*20</f>
        <v/>
      </c>
      <c r="BS107" s="6">
        <f>IF($A7=0,INDEX(CHROME_ATTR,1,BS$2+1),IF($A7=39,INDEX(CHROME_ATTR,2,BS$2+1),IF(AND(BS207&gt;=1,BS207&lt;=6),INDEX(ATLAS_ATTR,(BS207-1)*26+$A7-INDEX(WIN_Y,BS207)+1,BS$2-INDEX(WIN_X,BS207)+1),IF(BS207=90,11,0))))+(THEME-1)*20</f>
        <v/>
      </c>
      <c r="BT107" s="6">
        <f>IF($A7=0,INDEX(CHROME_ATTR,1,BT$2+1),IF($A7=39,INDEX(CHROME_ATTR,2,BT$2+1),IF(AND(BT207&gt;=1,BT207&lt;=6),INDEX(ATLAS_ATTR,(BT207-1)*26+$A7-INDEX(WIN_Y,BT207)+1,BT$2-INDEX(WIN_X,BT207)+1),IF(BT207=90,11,0))))+(THEME-1)*20</f>
        <v/>
      </c>
      <c r="BU107" s="6">
        <f>IF($A7=0,INDEX(CHROME_ATTR,1,BU$2+1),IF($A7=39,INDEX(CHROME_ATTR,2,BU$2+1),IF(AND(BU207&gt;=1,BU207&lt;=6),INDEX(ATLAS_ATTR,(BU207-1)*26+$A7-INDEX(WIN_Y,BU207)+1,BU$2-INDEX(WIN_X,BU207)+1),IF(BU207=90,11,0))))+(THEME-1)*20</f>
        <v/>
      </c>
      <c r="BV107" s="6">
        <f>IF($A7=0,INDEX(CHROME_ATTR,1,BV$2+1),IF($A7=39,INDEX(CHROME_ATTR,2,BV$2+1),IF(AND(BV207&gt;=1,BV207&lt;=6),INDEX(ATLAS_ATTR,(BV207-1)*26+$A7-INDEX(WIN_Y,BV207)+1,BV$2-INDEX(WIN_X,BV207)+1),IF(BV207=90,11,0))))+(THEME-1)*20</f>
        <v/>
      </c>
      <c r="BW107" s="6">
        <f>IF($A7=0,INDEX(CHROME_ATTR,1,BW$2+1),IF($A7=39,INDEX(CHROME_ATTR,2,BW$2+1),IF(AND(BW207&gt;=1,BW207&lt;=6),INDEX(ATLAS_ATTR,(BW207-1)*26+$A7-INDEX(WIN_Y,BW207)+1,BW$2-INDEX(WIN_X,BW207)+1),IF(BW207=90,11,0))))+(THEME-1)*20</f>
        <v/>
      </c>
      <c r="BX107" s="6">
        <f>IF($A7=0,INDEX(CHROME_ATTR,1,BX$2+1),IF($A7=39,INDEX(CHROME_ATTR,2,BX$2+1),IF(AND(BX207&gt;=1,BX207&lt;=6),INDEX(ATLAS_ATTR,(BX207-1)*26+$A7-INDEX(WIN_Y,BX207)+1,BX$2-INDEX(WIN_X,BX207)+1),IF(BX207=90,11,0))))+(THEME-1)*20</f>
        <v/>
      </c>
      <c r="BY107" s="6">
        <f>IF($A7=0,INDEX(CHROME_ATTR,1,BY$2+1),IF($A7=39,INDEX(CHROME_ATTR,2,BY$2+1),IF(AND(BY207&gt;=1,BY207&lt;=6),INDEX(ATLAS_ATTR,(BY207-1)*26+$A7-INDEX(WIN_Y,BY207)+1,BY$2-INDEX(WIN_X,BY207)+1),IF(BY207=90,11,0))))+(THEME-1)*20</f>
        <v/>
      </c>
      <c r="BZ107" s="6">
        <f>IF($A7=0,INDEX(CHROME_ATTR,1,BZ$2+1),IF($A7=39,INDEX(CHROME_ATTR,2,BZ$2+1),IF(AND(BZ207&gt;=1,BZ207&lt;=6),INDEX(ATLAS_ATTR,(BZ207-1)*26+$A7-INDEX(WIN_Y,BZ207)+1,BZ$2-INDEX(WIN_X,BZ207)+1),IF(BZ207=90,11,0))))+(THEME-1)*20</f>
        <v/>
      </c>
      <c r="CA107" s="6">
        <f>IF($A7=0,INDEX(CHROME_ATTR,1,CA$2+1),IF($A7=39,INDEX(CHROME_ATTR,2,CA$2+1),IF(AND(CA207&gt;=1,CA207&lt;=6),INDEX(ATLAS_ATTR,(CA207-1)*26+$A7-INDEX(WIN_Y,CA207)+1,CA$2-INDEX(WIN_X,CA207)+1),IF(CA207=90,11,0))))+(THEME-1)*20</f>
        <v/>
      </c>
      <c r="CB107" s="6">
        <f>IF($A7=0,INDEX(CHROME_ATTR,1,CB$2+1),IF($A7=39,INDEX(CHROME_ATTR,2,CB$2+1),IF(AND(CB207&gt;=1,CB207&lt;=6),INDEX(ATLAS_ATTR,(CB207-1)*26+$A7-INDEX(WIN_Y,CB207)+1,CB$2-INDEX(WIN_X,CB207)+1),IF(CB207=90,11,0))))+(THEME-1)*20</f>
        <v/>
      </c>
      <c r="CC107" s="6">
        <f>IF($A7=0,INDEX(CHROME_ATTR,1,CC$2+1),IF($A7=39,INDEX(CHROME_ATTR,2,CC$2+1),IF(AND(CC207&gt;=1,CC207&lt;=6),INDEX(ATLAS_ATTR,(CC207-1)*26+$A7-INDEX(WIN_Y,CC207)+1,CC$2-INDEX(WIN_X,CC207)+1),IF(CC207=90,11,0))))+(THEME-1)*20</f>
        <v/>
      </c>
      <c r="CD107" s="6">
        <f>IF($A7=0,INDEX(CHROME_ATTR,1,CD$2+1),IF($A7=39,INDEX(CHROME_ATTR,2,CD$2+1),IF(AND(CD207&gt;=1,CD207&lt;=6),INDEX(ATLAS_ATTR,(CD207-1)*26+$A7-INDEX(WIN_Y,CD207)+1,CD$2-INDEX(WIN_X,CD207)+1),IF(CD207=90,11,0))))+(THEME-1)*20</f>
        <v/>
      </c>
      <c r="CE107" s="6">
        <f>IF($A7=0,INDEX(CHROME_ATTR,1,CE$2+1),IF($A7=39,INDEX(CHROME_ATTR,2,CE$2+1),IF(AND(CE207&gt;=1,CE207&lt;=6),INDEX(ATLAS_ATTR,(CE207-1)*26+$A7-INDEX(WIN_Y,CE207)+1,CE$2-INDEX(WIN_X,CE207)+1),IF(CE207=90,11,0))))+(THEME-1)*20</f>
        <v/>
      </c>
      <c r="CF107" s="6">
        <f>IF($A7=0,INDEX(CHROME_ATTR,1,CF$2+1),IF($A7=39,INDEX(CHROME_ATTR,2,CF$2+1),IF(AND(CF207&gt;=1,CF207&lt;=6),INDEX(ATLAS_ATTR,(CF207-1)*26+$A7-INDEX(WIN_Y,CF207)+1,CF$2-INDEX(WIN_X,CF207)+1),IF(CF207=90,11,0))))+(THEME-1)*20</f>
        <v/>
      </c>
      <c r="CG107" s="6">
        <f>IF($A7=0,INDEX(CHROME_ATTR,1,CG$2+1),IF($A7=39,INDEX(CHROME_ATTR,2,CG$2+1),IF(AND(CG207&gt;=1,CG207&lt;=6),INDEX(ATLAS_ATTR,(CG207-1)*26+$A7-INDEX(WIN_Y,CG207)+1,CG$2-INDEX(WIN_X,CG207)+1),IF(CG207=90,11,0))))+(THEME-1)*20</f>
        <v/>
      </c>
      <c r="CH107" s="6">
        <f>IF($A7=0,INDEX(CHROME_ATTR,1,CH$2+1),IF($A7=39,INDEX(CHROME_ATTR,2,CH$2+1),IF(AND(CH207&gt;=1,CH207&lt;=6),INDEX(ATLAS_ATTR,(CH207-1)*26+$A7-INDEX(WIN_Y,CH207)+1,CH$2-INDEX(WIN_X,CH207)+1),IF(CH207=90,11,0))))+(THEME-1)*20</f>
        <v/>
      </c>
      <c r="CI107" s="6">
        <f>IF($A7=0,INDEX(CHROME_ATTR,1,CI$2+1),IF($A7=39,INDEX(CHROME_ATTR,2,CI$2+1),IF(AND(CI207&gt;=1,CI207&lt;=6),INDEX(ATLAS_ATTR,(CI207-1)*26+$A7-INDEX(WIN_Y,CI207)+1,CI$2-INDEX(WIN_X,CI207)+1),IF(CI207=90,11,0))))+(THEME-1)*20</f>
        <v/>
      </c>
      <c r="CJ107" s="6">
        <f>IF($A7=0,INDEX(CHROME_ATTR,1,CJ$2+1),IF($A7=39,INDEX(CHROME_ATTR,2,CJ$2+1),IF(AND(CJ207&gt;=1,CJ207&lt;=6),INDEX(ATLAS_ATTR,(CJ207-1)*26+$A7-INDEX(WIN_Y,CJ207)+1,CJ$2-INDEX(WIN_X,CJ207)+1),IF(CJ207=90,11,0))))+(THEME-1)*20</f>
        <v/>
      </c>
      <c r="CK107" s="6">
        <f>IF($A7=0,INDEX(CHROME_ATTR,1,CK$2+1),IF($A7=39,INDEX(CHROME_ATTR,2,CK$2+1),IF(AND(CK207&gt;=1,CK207&lt;=6),INDEX(ATLAS_ATTR,(CK207-1)*26+$A7-INDEX(WIN_Y,CK207)+1,CK$2-INDEX(WIN_X,CK207)+1),IF(CK207=90,11,0))))+(THEME-1)*20</f>
        <v/>
      </c>
      <c r="CL107" s="6">
        <f>IF($A7=0,INDEX(CHROME_ATTR,1,CL$2+1),IF($A7=39,INDEX(CHROME_ATTR,2,CL$2+1),IF(AND(CL207&gt;=1,CL207&lt;=6),INDEX(ATLAS_ATTR,(CL207-1)*26+$A7-INDEX(WIN_Y,CL207)+1,CL$2-INDEX(WIN_X,CL207)+1),IF(CL207=90,11,0))))+(THEME-1)*20</f>
        <v/>
      </c>
      <c r="CM107" s="6">
        <f>IF($A7=0,INDEX(CHROME_ATTR,1,CM$2+1),IF($A7=39,INDEX(CHROME_ATTR,2,CM$2+1),IF(AND(CM207&gt;=1,CM207&lt;=6),INDEX(ATLAS_ATTR,(CM207-1)*26+$A7-INDEX(WIN_Y,CM207)+1,CM$2-INDEX(WIN_X,CM207)+1),IF(CM207=90,11,0))))+(THEME-1)*20</f>
        <v/>
      </c>
      <c r="CN107" s="6">
        <f>IF($A7=0,INDEX(CHROME_ATTR,1,CN$2+1),IF($A7=39,INDEX(CHROME_ATTR,2,CN$2+1),IF(AND(CN207&gt;=1,CN207&lt;=6),INDEX(ATLAS_ATTR,(CN207-1)*26+$A7-INDEX(WIN_Y,CN207)+1,CN$2-INDEX(WIN_X,CN207)+1),IF(CN207=90,11,0))))+(THEME-1)*20</f>
        <v/>
      </c>
      <c r="CO107" s="6">
        <f>IF($A7=0,INDEX(CHROME_ATTR,1,CO$2+1),IF($A7=39,INDEX(CHROME_ATTR,2,CO$2+1),IF(AND(CO207&gt;=1,CO207&lt;=6),INDEX(ATLAS_ATTR,(CO207-1)*26+$A7-INDEX(WIN_Y,CO207)+1,CO$2-INDEX(WIN_X,CO207)+1),IF(CO207=90,11,0))))+(THEME-1)*20</f>
        <v/>
      </c>
      <c r="CP107" s="6">
        <f>IF($A7=0,INDEX(CHROME_ATTR,1,CP$2+1),IF($A7=39,INDEX(CHROME_ATTR,2,CP$2+1),IF(AND(CP207&gt;=1,CP207&lt;=6),INDEX(ATLAS_ATTR,(CP207-1)*26+$A7-INDEX(WIN_Y,CP207)+1,CP$2-INDEX(WIN_X,CP207)+1),IF(CP207=90,11,0))))+(THEME-1)*20</f>
        <v/>
      </c>
      <c r="CQ107" s="6">
        <f>IF($A7=0,INDEX(CHROME_ATTR,1,CQ$2+1),IF($A7=39,INDEX(CHROME_ATTR,2,CQ$2+1),IF(AND(CQ207&gt;=1,CQ207&lt;=6),INDEX(ATLAS_ATTR,(CQ207-1)*26+$A7-INDEX(WIN_Y,CQ207)+1,CQ$2-INDEX(WIN_X,CQ207)+1),IF(CQ207=90,11,0))))+(THEME-1)*20</f>
        <v/>
      </c>
      <c r="CR107" s="6">
        <f>IF($A7=0,INDEX(CHROME_ATTR,1,CR$2+1),IF($A7=39,INDEX(CHROME_ATTR,2,CR$2+1),IF(AND(CR207&gt;=1,CR207&lt;=6),INDEX(ATLAS_ATTR,(CR207-1)*26+$A7-INDEX(WIN_Y,CR207)+1,CR$2-INDEX(WIN_X,CR207)+1),IF(CR207=90,11,0))))+(THEME-1)*20</f>
        <v/>
      </c>
      <c r="CS107" s="6">
        <f>IF($A7=0,INDEX(CHROME_ATTR,1,CS$2+1),IF($A7=39,INDEX(CHROME_ATTR,2,CS$2+1),IF(AND(CS207&gt;=1,CS207&lt;=6),INDEX(ATLAS_ATTR,(CS207-1)*26+$A7-INDEX(WIN_Y,CS207)+1,CS$2-INDEX(WIN_X,CS207)+1),IF(CS207=90,11,0))))+(THEME-1)*20</f>
        <v/>
      </c>
      <c r="CT107" s="6">
        <f>IF($A7=0,INDEX(CHROME_ATTR,1,CT$2+1),IF($A7=39,INDEX(CHROME_ATTR,2,CT$2+1),IF(AND(CT207&gt;=1,CT207&lt;=6),INDEX(ATLAS_ATTR,(CT207-1)*26+$A7-INDEX(WIN_Y,CT207)+1,CT$2-INDEX(WIN_X,CT207)+1),IF(CT207=90,11,0))))+(THEME-1)*20</f>
        <v/>
      </c>
      <c r="CU107" s="6">
        <f>IF($A7=0,INDEX(CHROME_ATTR,1,CU$2+1),IF($A7=39,INDEX(CHROME_ATTR,2,CU$2+1),IF(AND(CU207&gt;=1,CU207&lt;=6),INDEX(ATLAS_ATTR,(CU207-1)*26+$A7-INDEX(WIN_Y,CU207)+1,CU$2-INDEX(WIN_X,CU207)+1),IF(CU207=90,11,0))))+(THEME-1)*20</f>
        <v/>
      </c>
      <c r="CV107" s="6">
        <f>IF($A7=0,INDEX(CHROME_ATTR,1,CV$2+1),IF($A7=39,INDEX(CHROME_ATTR,2,CV$2+1),IF(AND(CV207&gt;=1,CV207&lt;=6),INDEX(ATLAS_ATTR,(CV207-1)*26+$A7-INDEX(WIN_Y,CV207)+1,CV$2-INDEX(WIN_X,CV207)+1),IF(CV207=90,11,0))))+(THEME-1)*20</f>
        <v/>
      </c>
      <c r="CW107" s="6">
        <f>IF($A7=0,INDEX(CHROME_ATTR,1,CW$2+1),IF($A7=39,INDEX(CHROME_ATTR,2,CW$2+1),IF(AND(CW207&gt;=1,CW207&lt;=6),INDEX(ATLAS_ATTR,(CW207-1)*26+$A7-INDEX(WIN_Y,CW207)+1,CW$2-INDEX(WIN_X,CW207)+1),IF(CW207=90,11,0))))+(THEME-1)*20</f>
        <v/>
      </c>
      <c r="CX107" s="6">
        <f>IF($A7=0,INDEX(CHROME_ATTR,1,CX$2+1),IF($A7=39,INDEX(CHROME_ATTR,2,CX$2+1),IF(AND(CX207&gt;=1,CX207&lt;=6),INDEX(ATLAS_ATTR,(CX207-1)*26+$A7-INDEX(WIN_Y,CX207)+1,CX$2-INDEX(WIN_X,CX207)+1),IF(CX207=90,11,0))))+(THEME-1)*20</f>
        <v/>
      </c>
      <c r="CY107" s="6">
        <f>IF($A7=0,INDEX(CHROME_ATTR,1,CY$2+1),IF($A7=39,INDEX(CHROME_ATTR,2,CY$2+1),IF(AND(CY207&gt;=1,CY207&lt;=6),INDEX(ATLAS_ATTR,(CY207-1)*26+$A7-INDEX(WIN_Y,CY207)+1,CY$2-INDEX(WIN_X,CY207)+1),IF(CY207=90,11,0))))+(THEME-1)*20</f>
        <v/>
      </c>
      <c r="CZ107" s="6">
        <f>IF($A7=0,INDEX(CHROME_ATTR,1,CZ$2+1),IF($A7=39,INDEX(CHROME_ATTR,2,CZ$2+1),IF(AND(CZ207&gt;=1,CZ207&lt;=6),INDEX(ATLAS_ATTR,(CZ207-1)*26+$A7-INDEX(WIN_Y,CZ207)+1,CZ$2-INDEX(WIN_X,CZ207)+1),IF(CZ207=90,11,0))))+(THEME-1)*20</f>
        <v/>
      </c>
      <c r="DA107" s="6">
        <f>IF($A7=0,INDEX(CHROME_ATTR,1,DA$2+1),IF($A7=39,INDEX(CHROME_ATTR,2,DA$2+1),IF(AND(DA207&gt;=1,DA207&lt;=6),INDEX(ATLAS_ATTR,(DA207-1)*26+$A7-INDEX(WIN_Y,DA207)+1,DA$2-INDEX(WIN_X,DA207)+1),IF(DA207=90,11,0))))+(THEME-1)*20</f>
        <v/>
      </c>
      <c r="DB107" s="6">
        <f>IF($A7=0,INDEX(CHROME_ATTR,1,DB$2+1),IF($A7=39,INDEX(CHROME_ATTR,2,DB$2+1),IF(AND(DB207&gt;=1,DB207&lt;=6),INDEX(ATLAS_ATTR,(DB207-1)*26+$A7-INDEX(WIN_Y,DB207)+1,DB$2-INDEX(WIN_X,DB207)+1),IF(DB207=90,11,0))))+(THEME-1)*20</f>
        <v/>
      </c>
      <c r="DC107" s="6">
        <f>IF($A7=0,INDEX(CHROME_ATTR,1,DC$2+1),IF($A7=39,INDEX(CHROME_ATTR,2,DC$2+1),IF(AND(DC207&gt;=1,DC207&lt;=6),INDEX(ATLAS_ATTR,(DC207-1)*26+$A7-INDEX(WIN_Y,DC207)+1,DC$2-INDEX(WIN_X,DC207)+1),IF(DC207=90,11,0))))+(THEME-1)*20</f>
        <v/>
      </c>
      <c r="DD107" s="6">
        <f>IF($A7=0,INDEX(CHROME_ATTR,1,DD$2+1),IF($A7=39,INDEX(CHROME_ATTR,2,DD$2+1),IF(AND(DD207&gt;=1,DD207&lt;=6),INDEX(ATLAS_ATTR,(DD207-1)*26+$A7-INDEX(WIN_Y,DD207)+1,DD$2-INDEX(WIN_X,DD207)+1),IF(DD207=90,11,0))))+(THEME-1)*20</f>
        <v/>
      </c>
      <c r="DE107" s="6">
        <f>IF($A7=0,INDEX(CHROME_ATTR,1,DE$2+1),IF($A7=39,INDEX(CHROME_ATTR,2,DE$2+1),IF(AND(DE207&gt;=1,DE207&lt;=6),INDEX(ATLAS_ATTR,(DE207-1)*26+$A7-INDEX(WIN_Y,DE207)+1,DE$2-INDEX(WIN_X,DE207)+1),IF(DE207=90,11,0))))+(THEME-1)*20</f>
        <v/>
      </c>
      <c r="DF107" s="6">
        <f>IF($A7=0,INDEX(CHROME_ATTR,1,DF$2+1),IF($A7=39,INDEX(CHROME_ATTR,2,DF$2+1),IF(AND(DF207&gt;=1,DF207&lt;=6),INDEX(ATLAS_ATTR,(DF207-1)*26+$A7-INDEX(WIN_Y,DF207)+1,DF$2-INDEX(WIN_X,DF207)+1),IF(DF207=90,11,0))))+(THEME-1)*20</f>
        <v/>
      </c>
      <c r="DG107" s="6">
        <f>IF($A7=0,INDEX(CHROME_ATTR,1,DG$2+1),IF($A7=39,INDEX(CHROME_ATTR,2,DG$2+1),IF(AND(DG207&gt;=1,DG207&lt;=6),INDEX(ATLAS_ATTR,(DG207-1)*26+$A7-INDEX(WIN_Y,DG207)+1,DG$2-INDEX(WIN_X,DG207)+1),IF(DG207=90,11,0))))+(THEME-1)*20</f>
        <v/>
      </c>
      <c r="DH107" s="6">
        <f>IF($A7=0,INDEX(CHROME_ATTR,1,DH$2+1),IF($A7=39,INDEX(CHROME_ATTR,2,DH$2+1),IF(AND(DH207&gt;=1,DH207&lt;=6),INDEX(ATLAS_ATTR,(DH207-1)*26+$A7-INDEX(WIN_Y,DH207)+1,DH$2-INDEX(WIN_X,DH207)+1),IF(DH207=90,11,0))))+(THEME-1)*20</f>
        <v/>
      </c>
      <c r="DI107" s="6">
        <f>IF($A7=0,INDEX(CHROME_ATTR,1,DI$2+1),IF($A7=39,INDEX(CHROME_ATTR,2,DI$2+1),IF(AND(DI207&gt;=1,DI207&lt;=6),INDEX(ATLAS_ATTR,(DI207-1)*26+$A7-INDEX(WIN_Y,DI207)+1,DI$2-INDEX(WIN_X,DI207)+1),IF(DI207=90,11,0))))+(THEME-1)*20</f>
        <v/>
      </c>
      <c r="DJ107" s="6">
        <f>IF($A7=0,INDEX(CHROME_ATTR,1,DJ$2+1),IF($A7=39,INDEX(CHROME_ATTR,2,DJ$2+1),IF(AND(DJ207&gt;=1,DJ207&lt;=6),INDEX(ATLAS_ATTR,(DJ207-1)*26+$A7-INDEX(WIN_Y,DJ207)+1,DJ$2-INDEX(WIN_X,DJ207)+1),IF(DJ207=90,11,0))))+(THEME-1)*20</f>
        <v/>
      </c>
      <c r="DK107" s="6">
        <f>IF($A7=0,INDEX(CHROME_ATTR,1,DK$2+1),IF($A7=39,INDEX(CHROME_ATTR,2,DK$2+1),IF(AND(DK207&gt;=1,DK207&lt;=6),INDEX(ATLAS_ATTR,(DK207-1)*26+$A7-INDEX(WIN_Y,DK207)+1,DK$2-INDEX(WIN_X,DK207)+1),IF(DK207=90,11,0))))+(THEME-1)*20</f>
        <v/>
      </c>
      <c r="DL107" s="6">
        <f>IF($A7=0,INDEX(CHROME_ATTR,1,DL$2+1),IF($A7=39,INDEX(CHROME_ATTR,2,DL$2+1),IF(AND(DL207&gt;=1,DL207&lt;=6),INDEX(ATLAS_ATTR,(DL207-1)*26+$A7-INDEX(WIN_Y,DL207)+1,DL$2-INDEX(WIN_X,DL207)+1),IF(DL207=90,11,0))))+(THEME-1)*20</f>
        <v/>
      </c>
      <c r="DM107" s="6">
        <f>IF($A7=0,INDEX(CHROME_ATTR,1,DM$2+1),IF($A7=39,INDEX(CHROME_ATTR,2,DM$2+1),IF(AND(DM207&gt;=1,DM207&lt;=6),INDEX(ATLAS_ATTR,(DM207-1)*26+$A7-INDEX(WIN_Y,DM207)+1,DM$2-INDEX(WIN_X,DM207)+1),IF(DM207=90,11,0))))+(THEME-1)*20</f>
        <v/>
      </c>
      <c r="DN107" s="6">
        <f>IF($A7=0,INDEX(CHROME_ATTR,1,DN$2+1),IF($A7=39,INDEX(CHROME_ATTR,2,DN$2+1),IF(AND(DN207&gt;=1,DN207&lt;=6),INDEX(ATLAS_ATTR,(DN207-1)*26+$A7-INDEX(WIN_Y,DN207)+1,DN$2-INDEX(WIN_X,DN207)+1),IF(DN207=90,11,0))))+(THEME-1)*20</f>
        <v/>
      </c>
      <c r="DO107" s="6">
        <f>IF($A7=0,INDEX(CHROME_ATTR,1,DO$2+1),IF($A7=39,INDEX(CHROME_ATTR,2,DO$2+1),IF(AND(DO207&gt;=1,DO207&lt;=6),INDEX(ATLAS_ATTR,(DO207-1)*26+$A7-INDEX(WIN_Y,DO207)+1,DO$2-INDEX(WIN_X,DO207)+1),IF(DO207=90,11,0))))+(THEME-1)*20</f>
        <v/>
      </c>
    </row>
    <row r="108" ht="8" customHeight="1">
      <c r="B108" s="6">
        <f>IF($A8=0,INDEX(CHROME_ATTR,1,B$2+1),IF($A8=39,INDEX(CHROME_ATTR,2,B$2+1),IF(AND(B208&gt;=1,B208&lt;=6),INDEX(ATLAS_ATTR,(B208-1)*26+$A8-INDEX(WIN_Y,B208)+1,B$2-INDEX(WIN_X,B208)+1),IF(B208=90,11,0))))+(THEME-1)*20</f>
        <v/>
      </c>
      <c r="C108" s="6">
        <f>IF($A8=0,INDEX(CHROME_ATTR,1,C$2+1),IF($A8=39,INDEX(CHROME_ATTR,2,C$2+1),IF(AND(C208&gt;=1,C208&lt;=6),INDEX(ATLAS_ATTR,(C208-1)*26+$A8-INDEX(WIN_Y,C208)+1,C$2-INDEX(WIN_X,C208)+1),IF(C208=90,11,0))))+(THEME-1)*20</f>
        <v/>
      </c>
      <c r="D108" s="6">
        <f>IF($A8=0,INDEX(CHROME_ATTR,1,D$2+1),IF($A8=39,INDEX(CHROME_ATTR,2,D$2+1),IF(AND(D208&gt;=1,D208&lt;=6),INDEX(ATLAS_ATTR,(D208-1)*26+$A8-INDEX(WIN_Y,D208)+1,D$2-INDEX(WIN_X,D208)+1),IF(D208=90,11,0))))+(THEME-1)*20</f>
        <v/>
      </c>
      <c r="E108" s="6">
        <f>IF($A8=0,INDEX(CHROME_ATTR,1,E$2+1),IF($A8=39,INDEX(CHROME_ATTR,2,E$2+1),IF(AND(E208&gt;=1,E208&lt;=6),INDEX(ATLAS_ATTR,(E208-1)*26+$A8-INDEX(WIN_Y,E208)+1,E$2-INDEX(WIN_X,E208)+1),IF(E208=90,11,0))))+(THEME-1)*20</f>
        <v/>
      </c>
      <c r="F108" s="6">
        <f>IF($A8=0,INDEX(CHROME_ATTR,1,F$2+1),IF($A8=39,INDEX(CHROME_ATTR,2,F$2+1),IF(AND(F208&gt;=1,F208&lt;=6),INDEX(ATLAS_ATTR,(F208-1)*26+$A8-INDEX(WIN_Y,F208)+1,F$2-INDEX(WIN_X,F208)+1),IF(F208=90,11,0))))+(THEME-1)*20</f>
        <v/>
      </c>
      <c r="G108" s="6">
        <f>IF($A8=0,INDEX(CHROME_ATTR,1,G$2+1),IF($A8=39,INDEX(CHROME_ATTR,2,G$2+1),IF(AND(G208&gt;=1,G208&lt;=6),INDEX(ATLAS_ATTR,(G208-1)*26+$A8-INDEX(WIN_Y,G208)+1,G$2-INDEX(WIN_X,G208)+1),IF(G208=90,11,0))))+(THEME-1)*20</f>
        <v/>
      </c>
      <c r="H108" s="6">
        <f>IF($A8=0,INDEX(CHROME_ATTR,1,H$2+1),IF($A8=39,INDEX(CHROME_ATTR,2,H$2+1),IF(AND(H208&gt;=1,H208&lt;=6),INDEX(ATLAS_ATTR,(H208-1)*26+$A8-INDEX(WIN_Y,H208)+1,H$2-INDEX(WIN_X,H208)+1),IF(H208=90,11,0))))+(THEME-1)*20</f>
        <v/>
      </c>
      <c r="I108" s="6">
        <f>IF($A8=0,INDEX(CHROME_ATTR,1,I$2+1),IF($A8=39,INDEX(CHROME_ATTR,2,I$2+1),IF(AND(I208&gt;=1,I208&lt;=6),INDEX(ATLAS_ATTR,(I208-1)*26+$A8-INDEX(WIN_Y,I208)+1,I$2-INDEX(WIN_X,I208)+1),IF(I208=90,11,0))))+(THEME-1)*20</f>
        <v/>
      </c>
      <c r="J108" s="6">
        <f>IF($A8=0,INDEX(CHROME_ATTR,1,J$2+1),IF($A8=39,INDEX(CHROME_ATTR,2,J$2+1),IF(AND(J208&gt;=1,J208&lt;=6),INDEX(ATLAS_ATTR,(J208-1)*26+$A8-INDEX(WIN_Y,J208)+1,J$2-INDEX(WIN_X,J208)+1),IF(J208=90,11,0))))+(THEME-1)*20</f>
        <v/>
      </c>
      <c r="K108" s="6">
        <f>IF($A8=0,INDEX(CHROME_ATTR,1,K$2+1),IF($A8=39,INDEX(CHROME_ATTR,2,K$2+1),IF(AND(K208&gt;=1,K208&lt;=6),INDEX(ATLAS_ATTR,(K208-1)*26+$A8-INDEX(WIN_Y,K208)+1,K$2-INDEX(WIN_X,K208)+1),IF(K208=90,11,0))))+(THEME-1)*20</f>
        <v/>
      </c>
      <c r="L108" s="6">
        <f>IF($A8=0,INDEX(CHROME_ATTR,1,L$2+1),IF($A8=39,INDEX(CHROME_ATTR,2,L$2+1),IF(AND(L208&gt;=1,L208&lt;=6),INDEX(ATLAS_ATTR,(L208-1)*26+$A8-INDEX(WIN_Y,L208)+1,L$2-INDEX(WIN_X,L208)+1),IF(L208=90,11,0))))+(THEME-1)*20</f>
        <v/>
      </c>
      <c r="M108" s="6">
        <f>IF($A8=0,INDEX(CHROME_ATTR,1,M$2+1),IF($A8=39,INDEX(CHROME_ATTR,2,M$2+1),IF(AND(M208&gt;=1,M208&lt;=6),INDEX(ATLAS_ATTR,(M208-1)*26+$A8-INDEX(WIN_Y,M208)+1,M$2-INDEX(WIN_X,M208)+1),IF(M208=90,11,0))))+(THEME-1)*20</f>
        <v/>
      </c>
      <c r="N108" s="6">
        <f>IF($A8=0,INDEX(CHROME_ATTR,1,N$2+1),IF($A8=39,INDEX(CHROME_ATTR,2,N$2+1),IF(AND(N208&gt;=1,N208&lt;=6),INDEX(ATLAS_ATTR,(N208-1)*26+$A8-INDEX(WIN_Y,N208)+1,N$2-INDEX(WIN_X,N208)+1),IF(N208=90,11,0))))+(THEME-1)*20</f>
        <v/>
      </c>
      <c r="O108" s="6">
        <f>IF($A8=0,INDEX(CHROME_ATTR,1,O$2+1),IF($A8=39,INDEX(CHROME_ATTR,2,O$2+1),IF(AND(O208&gt;=1,O208&lt;=6),INDEX(ATLAS_ATTR,(O208-1)*26+$A8-INDEX(WIN_Y,O208)+1,O$2-INDEX(WIN_X,O208)+1),IF(O208=90,11,0))))+(THEME-1)*20</f>
        <v/>
      </c>
      <c r="P108" s="6">
        <f>IF($A8=0,INDEX(CHROME_ATTR,1,P$2+1),IF($A8=39,INDEX(CHROME_ATTR,2,P$2+1),IF(AND(P208&gt;=1,P208&lt;=6),INDEX(ATLAS_ATTR,(P208-1)*26+$A8-INDEX(WIN_Y,P208)+1,P$2-INDEX(WIN_X,P208)+1),IF(P208=90,11,0))))+(THEME-1)*20</f>
        <v/>
      </c>
      <c r="Q108" s="6">
        <f>IF($A8=0,INDEX(CHROME_ATTR,1,Q$2+1),IF($A8=39,INDEX(CHROME_ATTR,2,Q$2+1),IF(AND(Q208&gt;=1,Q208&lt;=6),INDEX(ATLAS_ATTR,(Q208-1)*26+$A8-INDEX(WIN_Y,Q208)+1,Q$2-INDEX(WIN_X,Q208)+1),IF(Q208=90,11,0))))+(THEME-1)*20</f>
        <v/>
      </c>
      <c r="R108" s="6">
        <f>IF($A8=0,INDEX(CHROME_ATTR,1,R$2+1),IF($A8=39,INDEX(CHROME_ATTR,2,R$2+1),IF(AND(R208&gt;=1,R208&lt;=6),INDEX(ATLAS_ATTR,(R208-1)*26+$A8-INDEX(WIN_Y,R208)+1,R$2-INDEX(WIN_X,R208)+1),IF(R208=90,11,0))))+(THEME-1)*20</f>
        <v/>
      </c>
      <c r="S108" s="6">
        <f>IF($A8=0,INDEX(CHROME_ATTR,1,S$2+1),IF($A8=39,INDEX(CHROME_ATTR,2,S$2+1),IF(AND(S208&gt;=1,S208&lt;=6),INDEX(ATLAS_ATTR,(S208-1)*26+$A8-INDEX(WIN_Y,S208)+1,S$2-INDEX(WIN_X,S208)+1),IF(S208=90,11,0))))+(THEME-1)*20</f>
        <v/>
      </c>
      <c r="T108" s="6">
        <f>IF($A8=0,INDEX(CHROME_ATTR,1,T$2+1),IF($A8=39,INDEX(CHROME_ATTR,2,T$2+1),IF(AND(T208&gt;=1,T208&lt;=6),INDEX(ATLAS_ATTR,(T208-1)*26+$A8-INDEX(WIN_Y,T208)+1,T$2-INDEX(WIN_X,T208)+1),IF(T208=90,11,0))))+(THEME-1)*20</f>
        <v/>
      </c>
      <c r="U108" s="6">
        <f>IF($A8=0,INDEX(CHROME_ATTR,1,U$2+1),IF($A8=39,INDEX(CHROME_ATTR,2,U$2+1),IF(AND(U208&gt;=1,U208&lt;=6),INDEX(ATLAS_ATTR,(U208-1)*26+$A8-INDEX(WIN_Y,U208)+1,U$2-INDEX(WIN_X,U208)+1),IF(U208=90,11,0))))+(THEME-1)*20</f>
        <v/>
      </c>
      <c r="V108" s="6">
        <f>IF($A8=0,INDEX(CHROME_ATTR,1,V$2+1),IF($A8=39,INDEX(CHROME_ATTR,2,V$2+1),IF(AND(V208&gt;=1,V208&lt;=6),INDEX(ATLAS_ATTR,(V208-1)*26+$A8-INDEX(WIN_Y,V208)+1,V$2-INDEX(WIN_X,V208)+1),IF(V208=90,11,0))))+(THEME-1)*20</f>
        <v/>
      </c>
      <c r="W108" s="6">
        <f>IF($A8=0,INDEX(CHROME_ATTR,1,W$2+1),IF($A8=39,INDEX(CHROME_ATTR,2,W$2+1),IF(AND(W208&gt;=1,W208&lt;=6),INDEX(ATLAS_ATTR,(W208-1)*26+$A8-INDEX(WIN_Y,W208)+1,W$2-INDEX(WIN_X,W208)+1),IF(W208=90,11,0))))+(THEME-1)*20</f>
        <v/>
      </c>
      <c r="X108" s="6">
        <f>IF($A8=0,INDEX(CHROME_ATTR,1,X$2+1),IF($A8=39,INDEX(CHROME_ATTR,2,X$2+1),IF(AND(X208&gt;=1,X208&lt;=6),INDEX(ATLAS_ATTR,(X208-1)*26+$A8-INDEX(WIN_Y,X208)+1,X$2-INDEX(WIN_X,X208)+1),IF(X208=90,11,0))))+(THEME-1)*20</f>
        <v/>
      </c>
      <c r="Y108" s="6">
        <f>IF($A8=0,INDEX(CHROME_ATTR,1,Y$2+1),IF($A8=39,INDEX(CHROME_ATTR,2,Y$2+1),IF(AND(Y208&gt;=1,Y208&lt;=6),INDEX(ATLAS_ATTR,(Y208-1)*26+$A8-INDEX(WIN_Y,Y208)+1,Y$2-INDEX(WIN_X,Y208)+1),IF(Y208=90,11,0))))+(THEME-1)*20</f>
        <v/>
      </c>
      <c r="Z108" s="6">
        <f>IF($A8=0,INDEX(CHROME_ATTR,1,Z$2+1),IF($A8=39,INDEX(CHROME_ATTR,2,Z$2+1),IF(AND(Z208&gt;=1,Z208&lt;=6),INDEX(ATLAS_ATTR,(Z208-1)*26+$A8-INDEX(WIN_Y,Z208)+1,Z$2-INDEX(WIN_X,Z208)+1),IF(Z208=90,11,0))))+(THEME-1)*20</f>
        <v/>
      </c>
      <c r="AA108" s="6">
        <f>IF($A8=0,INDEX(CHROME_ATTR,1,AA$2+1),IF($A8=39,INDEX(CHROME_ATTR,2,AA$2+1),IF(AND(AA208&gt;=1,AA208&lt;=6),INDEX(ATLAS_ATTR,(AA208-1)*26+$A8-INDEX(WIN_Y,AA208)+1,AA$2-INDEX(WIN_X,AA208)+1),IF(AA208=90,11,0))))+(THEME-1)*20</f>
        <v/>
      </c>
      <c r="AB108" s="6">
        <f>IF($A8=0,INDEX(CHROME_ATTR,1,AB$2+1),IF($A8=39,INDEX(CHROME_ATTR,2,AB$2+1),IF(AND(AB208&gt;=1,AB208&lt;=6),INDEX(ATLAS_ATTR,(AB208-1)*26+$A8-INDEX(WIN_Y,AB208)+1,AB$2-INDEX(WIN_X,AB208)+1),IF(AB208=90,11,0))))+(THEME-1)*20</f>
        <v/>
      </c>
      <c r="AC108" s="6">
        <f>IF($A8=0,INDEX(CHROME_ATTR,1,AC$2+1),IF($A8=39,INDEX(CHROME_ATTR,2,AC$2+1),IF(AND(AC208&gt;=1,AC208&lt;=6),INDEX(ATLAS_ATTR,(AC208-1)*26+$A8-INDEX(WIN_Y,AC208)+1,AC$2-INDEX(WIN_X,AC208)+1),IF(AC208=90,11,0))))+(THEME-1)*20</f>
        <v/>
      </c>
      <c r="AD108" s="6">
        <f>IF($A8=0,INDEX(CHROME_ATTR,1,AD$2+1),IF($A8=39,INDEX(CHROME_ATTR,2,AD$2+1),IF(AND(AD208&gt;=1,AD208&lt;=6),INDEX(ATLAS_ATTR,(AD208-1)*26+$A8-INDEX(WIN_Y,AD208)+1,AD$2-INDEX(WIN_X,AD208)+1),IF(AD208=90,11,0))))+(THEME-1)*20</f>
        <v/>
      </c>
      <c r="AE108" s="6">
        <f>IF($A8=0,INDEX(CHROME_ATTR,1,AE$2+1),IF($A8=39,INDEX(CHROME_ATTR,2,AE$2+1),IF(AND(AE208&gt;=1,AE208&lt;=6),INDEX(ATLAS_ATTR,(AE208-1)*26+$A8-INDEX(WIN_Y,AE208)+1,AE$2-INDEX(WIN_X,AE208)+1),IF(AE208=90,11,0))))+(THEME-1)*20</f>
        <v/>
      </c>
      <c r="AF108" s="6">
        <f>IF($A8=0,INDEX(CHROME_ATTR,1,AF$2+1),IF($A8=39,INDEX(CHROME_ATTR,2,AF$2+1),IF(AND(AF208&gt;=1,AF208&lt;=6),INDEX(ATLAS_ATTR,(AF208-1)*26+$A8-INDEX(WIN_Y,AF208)+1,AF$2-INDEX(WIN_X,AF208)+1),IF(AF208=90,11,0))))+(THEME-1)*20</f>
        <v/>
      </c>
      <c r="AG108" s="6">
        <f>IF($A8=0,INDEX(CHROME_ATTR,1,AG$2+1),IF($A8=39,INDEX(CHROME_ATTR,2,AG$2+1),IF(AND(AG208&gt;=1,AG208&lt;=6),INDEX(ATLAS_ATTR,(AG208-1)*26+$A8-INDEX(WIN_Y,AG208)+1,AG$2-INDEX(WIN_X,AG208)+1),IF(AG208=90,11,0))))+(THEME-1)*20</f>
        <v/>
      </c>
      <c r="AH108" s="6">
        <f>IF($A8=0,INDEX(CHROME_ATTR,1,AH$2+1),IF($A8=39,INDEX(CHROME_ATTR,2,AH$2+1),IF(AND(AH208&gt;=1,AH208&lt;=6),INDEX(ATLAS_ATTR,(AH208-1)*26+$A8-INDEX(WIN_Y,AH208)+1,AH$2-INDEX(WIN_X,AH208)+1),IF(AH208=90,11,0))))+(THEME-1)*20</f>
        <v/>
      </c>
      <c r="AI108" s="6">
        <f>IF($A8=0,INDEX(CHROME_ATTR,1,AI$2+1),IF($A8=39,INDEX(CHROME_ATTR,2,AI$2+1),IF(AND(AI208&gt;=1,AI208&lt;=6),INDEX(ATLAS_ATTR,(AI208-1)*26+$A8-INDEX(WIN_Y,AI208)+1,AI$2-INDEX(WIN_X,AI208)+1),IF(AI208=90,11,0))))+(THEME-1)*20</f>
        <v/>
      </c>
      <c r="AJ108" s="6">
        <f>IF($A8=0,INDEX(CHROME_ATTR,1,AJ$2+1),IF($A8=39,INDEX(CHROME_ATTR,2,AJ$2+1),IF(AND(AJ208&gt;=1,AJ208&lt;=6),INDEX(ATLAS_ATTR,(AJ208-1)*26+$A8-INDEX(WIN_Y,AJ208)+1,AJ$2-INDEX(WIN_X,AJ208)+1),IF(AJ208=90,11,0))))+(THEME-1)*20</f>
        <v/>
      </c>
      <c r="AK108" s="6">
        <f>IF($A8=0,INDEX(CHROME_ATTR,1,AK$2+1),IF($A8=39,INDEX(CHROME_ATTR,2,AK$2+1),IF(AND(AK208&gt;=1,AK208&lt;=6),INDEX(ATLAS_ATTR,(AK208-1)*26+$A8-INDEX(WIN_Y,AK208)+1,AK$2-INDEX(WIN_X,AK208)+1),IF(AK208=90,11,0))))+(THEME-1)*20</f>
        <v/>
      </c>
      <c r="AL108" s="6">
        <f>IF($A8=0,INDEX(CHROME_ATTR,1,AL$2+1),IF($A8=39,INDEX(CHROME_ATTR,2,AL$2+1),IF(AND(AL208&gt;=1,AL208&lt;=6),INDEX(ATLAS_ATTR,(AL208-1)*26+$A8-INDEX(WIN_Y,AL208)+1,AL$2-INDEX(WIN_X,AL208)+1),IF(AL208=90,11,0))))+(THEME-1)*20</f>
        <v/>
      </c>
      <c r="AM108" s="6">
        <f>IF($A8=0,INDEX(CHROME_ATTR,1,AM$2+1),IF($A8=39,INDEX(CHROME_ATTR,2,AM$2+1),IF(AND(AM208&gt;=1,AM208&lt;=6),INDEX(ATLAS_ATTR,(AM208-1)*26+$A8-INDEX(WIN_Y,AM208)+1,AM$2-INDEX(WIN_X,AM208)+1),IF(AM208=90,11,0))))+(THEME-1)*20</f>
        <v/>
      </c>
      <c r="AN108" s="6">
        <f>IF($A8=0,INDEX(CHROME_ATTR,1,AN$2+1),IF($A8=39,INDEX(CHROME_ATTR,2,AN$2+1),IF(AND(AN208&gt;=1,AN208&lt;=6),INDEX(ATLAS_ATTR,(AN208-1)*26+$A8-INDEX(WIN_Y,AN208)+1,AN$2-INDEX(WIN_X,AN208)+1),IF(AN208=90,11,0))))+(THEME-1)*20</f>
        <v/>
      </c>
      <c r="AO108" s="6">
        <f>IF($A8=0,INDEX(CHROME_ATTR,1,AO$2+1),IF($A8=39,INDEX(CHROME_ATTR,2,AO$2+1),IF(AND(AO208&gt;=1,AO208&lt;=6),INDEX(ATLAS_ATTR,(AO208-1)*26+$A8-INDEX(WIN_Y,AO208)+1,AO$2-INDEX(WIN_X,AO208)+1),IF(AO208=90,11,0))))+(THEME-1)*20</f>
        <v/>
      </c>
      <c r="AP108" s="6">
        <f>IF($A8=0,INDEX(CHROME_ATTR,1,AP$2+1),IF($A8=39,INDEX(CHROME_ATTR,2,AP$2+1),IF(AND(AP208&gt;=1,AP208&lt;=6),INDEX(ATLAS_ATTR,(AP208-1)*26+$A8-INDEX(WIN_Y,AP208)+1,AP$2-INDEX(WIN_X,AP208)+1),IF(AP208=90,11,0))))+(THEME-1)*20</f>
        <v/>
      </c>
      <c r="AQ108" s="6">
        <f>IF($A8=0,INDEX(CHROME_ATTR,1,AQ$2+1),IF($A8=39,INDEX(CHROME_ATTR,2,AQ$2+1),IF(AND(AQ208&gt;=1,AQ208&lt;=6),INDEX(ATLAS_ATTR,(AQ208-1)*26+$A8-INDEX(WIN_Y,AQ208)+1,AQ$2-INDEX(WIN_X,AQ208)+1),IF(AQ208=90,11,0))))+(THEME-1)*20</f>
        <v/>
      </c>
      <c r="AR108" s="6">
        <f>IF($A8=0,INDEX(CHROME_ATTR,1,AR$2+1),IF($A8=39,INDEX(CHROME_ATTR,2,AR$2+1),IF(AND(AR208&gt;=1,AR208&lt;=6),INDEX(ATLAS_ATTR,(AR208-1)*26+$A8-INDEX(WIN_Y,AR208)+1,AR$2-INDEX(WIN_X,AR208)+1),IF(AR208=90,11,0))))+(THEME-1)*20</f>
        <v/>
      </c>
      <c r="AS108" s="6">
        <f>IF($A8=0,INDEX(CHROME_ATTR,1,AS$2+1),IF($A8=39,INDEX(CHROME_ATTR,2,AS$2+1),IF(AND(AS208&gt;=1,AS208&lt;=6),INDEX(ATLAS_ATTR,(AS208-1)*26+$A8-INDEX(WIN_Y,AS208)+1,AS$2-INDEX(WIN_X,AS208)+1),IF(AS208=90,11,0))))+(THEME-1)*20</f>
        <v/>
      </c>
      <c r="AT108" s="6">
        <f>IF($A8=0,INDEX(CHROME_ATTR,1,AT$2+1),IF($A8=39,INDEX(CHROME_ATTR,2,AT$2+1),IF(AND(AT208&gt;=1,AT208&lt;=6),INDEX(ATLAS_ATTR,(AT208-1)*26+$A8-INDEX(WIN_Y,AT208)+1,AT$2-INDEX(WIN_X,AT208)+1),IF(AT208=90,11,0))))+(THEME-1)*20</f>
        <v/>
      </c>
      <c r="AU108" s="6">
        <f>IF($A8=0,INDEX(CHROME_ATTR,1,AU$2+1),IF($A8=39,INDEX(CHROME_ATTR,2,AU$2+1),IF(AND(AU208&gt;=1,AU208&lt;=6),INDEX(ATLAS_ATTR,(AU208-1)*26+$A8-INDEX(WIN_Y,AU208)+1,AU$2-INDEX(WIN_X,AU208)+1),IF(AU208=90,11,0))))+(THEME-1)*20</f>
        <v/>
      </c>
      <c r="AV108" s="6">
        <f>IF($A8=0,INDEX(CHROME_ATTR,1,AV$2+1),IF($A8=39,INDEX(CHROME_ATTR,2,AV$2+1),IF(AND(AV208&gt;=1,AV208&lt;=6),INDEX(ATLAS_ATTR,(AV208-1)*26+$A8-INDEX(WIN_Y,AV208)+1,AV$2-INDEX(WIN_X,AV208)+1),IF(AV208=90,11,0))))+(THEME-1)*20</f>
        <v/>
      </c>
      <c r="AW108" s="6">
        <f>IF($A8=0,INDEX(CHROME_ATTR,1,AW$2+1),IF($A8=39,INDEX(CHROME_ATTR,2,AW$2+1),IF(AND(AW208&gt;=1,AW208&lt;=6),INDEX(ATLAS_ATTR,(AW208-1)*26+$A8-INDEX(WIN_Y,AW208)+1,AW$2-INDEX(WIN_X,AW208)+1),IF(AW208=90,11,0))))+(THEME-1)*20</f>
        <v/>
      </c>
      <c r="AX108" s="6">
        <f>IF($A8=0,INDEX(CHROME_ATTR,1,AX$2+1),IF($A8=39,INDEX(CHROME_ATTR,2,AX$2+1),IF(AND(AX208&gt;=1,AX208&lt;=6),INDEX(ATLAS_ATTR,(AX208-1)*26+$A8-INDEX(WIN_Y,AX208)+1,AX$2-INDEX(WIN_X,AX208)+1),IF(AX208=90,11,0))))+(THEME-1)*20</f>
        <v/>
      </c>
      <c r="AY108" s="6">
        <f>IF($A8=0,INDEX(CHROME_ATTR,1,AY$2+1),IF($A8=39,INDEX(CHROME_ATTR,2,AY$2+1),IF(AND(AY208&gt;=1,AY208&lt;=6),INDEX(ATLAS_ATTR,(AY208-1)*26+$A8-INDEX(WIN_Y,AY208)+1,AY$2-INDEX(WIN_X,AY208)+1),IF(AY208=90,11,0))))+(THEME-1)*20</f>
        <v/>
      </c>
      <c r="AZ108" s="6">
        <f>IF($A8=0,INDEX(CHROME_ATTR,1,AZ$2+1),IF($A8=39,INDEX(CHROME_ATTR,2,AZ$2+1),IF(AND(AZ208&gt;=1,AZ208&lt;=6),INDEX(ATLAS_ATTR,(AZ208-1)*26+$A8-INDEX(WIN_Y,AZ208)+1,AZ$2-INDEX(WIN_X,AZ208)+1),IF(AZ208=90,11,0))))+(THEME-1)*20</f>
        <v/>
      </c>
      <c r="BA108" s="6">
        <f>IF($A8=0,INDEX(CHROME_ATTR,1,BA$2+1),IF($A8=39,INDEX(CHROME_ATTR,2,BA$2+1),IF(AND(BA208&gt;=1,BA208&lt;=6),INDEX(ATLAS_ATTR,(BA208-1)*26+$A8-INDEX(WIN_Y,BA208)+1,BA$2-INDEX(WIN_X,BA208)+1),IF(BA208=90,11,0))))+(THEME-1)*20</f>
        <v/>
      </c>
      <c r="BB108" s="6">
        <f>IF($A8=0,INDEX(CHROME_ATTR,1,BB$2+1),IF($A8=39,INDEX(CHROME_ATTR,2,BB$2+1),IF(AND(BB208&gt;=1,BB208&lt;=6),INDEX(ATLAS_ATTR,(BB208-1)*26+$A8-INDEX(WIN_Y,BB208)+1,BB$2-INDEX(WIN_X,BB208)+1),IF(BB208=90,11,0))))+(THEME-1)*20</f>
        <v/>
      </c>
      <c r="BC108" s="6">
        <f>IF($A8=0,INDEX(CHROME_ATTR,1,BC$2+1),IF($A8=39,INDEX(CHROME_ATTR,2,BC$2+1),IF(AND(BC208&gt;=1,BC208&lt;=6),INDEX(ATLAS_ATTR,(BC208-1)*26+$A8-INDEX(WIN_Y,BC208)+1,BC$2-INDEX(WIN_X,BC208)+1),IF(BC208=90,11,0))))+(THEME-1)*20</f>
        <v/>
      </c>
      <c r="BD108" s="6">
        <f>IF($A8=0,INDEX(CHROME_ATTR,1,BD$2+1),IF($A8=39,INDEX(CHROME_ATTR,2,BD$2+1),IF(AND(BD208&gt;=1,BD208&lt;=6),INDEX(ATLAS_ATTR,(BD208-1)*26+$A8-INDEX(WIN_Y,BD208)+1,BD$2-INDEX(WIN_X,BD208)+1),IF(BD208=90,11,0))))+(THEME-1)*20</f>
        <v/>
      </c>
      <c r="BE108" s="6">
        <f>IF($A8=0,INDEX(CHROME_ATTR,1,BE$2+1),IF($A8=39,INDEX(CHROME_ATTR,2,BE$2+1),IF(AND(BE208&gt;=1,BE208&lt;=6),INDEX(ATLAS_ATTR,(BE208-1)*26+$A8-INDEX(WIN_Y,BE208)+1,BE$2-INDEX(WIN_X,BE208)+1),IF(BE208=90,11,0))))+(THEME-1)*20</f>
        <v/>
      </c>
      <c r="BF108" s="6">
        <f>IF($A8=0,INDEX(CHROME_ATTR,1,BF$2+1),IF($A8=39,INDEX(CHROME_ATTR,2,BF$2+1),IF(AND(BF208&gt;=1,BF208&lt;=6),INDEX(ATLAS_ATTR,(BF208-1)*26+$A8-INDEX(WIN_Y,BF208)+1,BF$2-INDEX(WIN_X,BF208)+1),IF(BF208=90,11,0))))+(THEME-1)*20</f>
        <v/>
      </c>
      <c r="BG108" s="6">
        <f>IF($A8=0,INDEX(CHROME_ATTR,1,BG$2+1),IF($A8=39,INDEX(CHROME_ATTR,2,BG$2+1),IF(AND(BG208&gt;=1,BG208&lt;=6),INDEX(ATLAS_ATTR,(BG208-1)*26+$A8-INDEX(WIN_Y,BG208)+1,BG$2-INDEX(WIN_X,BG208)+1),IF(BG208=90,11,0))))+(THEME-1)*20</f>
        <v/>
      </c>
      <c r="BH108" s="6">
        <f>IF($A8=0,INDEX(CHROME_ATTR,1,BH$2+1),IF($A8=39,INDEX(CHROME_ATTR,2,BH$2+1),IF(AND(BH208&gt;=1,BH208&lt;=6),INDEX(ATLAS_ATTR,(BH208-1)*26+$A8-INDEX(WIN_Y,BH208)+1,BH$2-INDEX(WIN_X,BH208)+1),IF(BH208=90,11,0))))+(THEME-1)*20</f>
        <v/>
      </c>
      <c r="BI108" s="6">
        <f>IF($A8=0,INDEX(CHROME_ATTR,1,BI$2+1),IF($A8=39,INDEX(CHROME_ATTR,2,BI$2+1),IF(AND(BI208&gt;=1,BI208&lt;=6),INDEX(ATLAS_ATTR,(BI208-1)*26+$A8-INDEX(WIN_Y,BI208)+1,BI$2-INDEX(WIN_X,BI208)+1),IF(BI208=90,11,0))))+(THEME-1)*20</f>
        <v/>
      </c>
      <c r="BJ108" s="6">
        <f>IF($A8=0,INDEX(CHROME_ATTR,1,BJ$2+1),IF($A8=39,INDEX(CHROME_ATTR,2,BJ$2+1),IF(AND(BJ208&gt;=1,BJ208&lt;=6),INDEX(ATLAS_ATTR,(BJ208-1)*26+$A8-INDEX(WIN_Y,BJ208)+1,BJ$2-INDEX(WIN_X,BJ208)+1),IF(BJ208=90,11,0))))+(THEME-1)*20</f>
        <v/>
      </c>
      <c r="BK108" s="6">
        <f>IF($A8=0,INDEX(CHROME_ATTR,1,BK$2+1),IF($A8=39,INDEX(CHROME_ATTR,2,BK$2+1),IF(AND(BK208&gt;=1,BK208&lt;=6),INDEX(ATLAS_ATTR,(BK208-1)*26+$A8-INDEX(WIN_Y,BK208)+1,BK$2-INDEX(WIN_X,BK208)+1),IF(BK208=90,11,0))))+(THEME-1)*20</f>
        <v/>
      </c>
      <c r="BL108" s="6">
        <f>IF($A8=0,INDEX(CHROME_ATTR,1,BL$2+1),IF($A8=39,INDEX(CHROME_ATTR,2,BL$2+1),IF(AND(BL208&gt;=1,BL208&lt;=6),INDEX(ATLAS_ATTR,(BL208-1)*26+$A8-INDEX(WIN_Y,BL208)+1,BL$2-INDEX(WIN_X,BL208)+1),IF(BL208=90,11,0))))+(THEME-1)*20</f>
        <v/>
      </c>
      <c r="BM108" s="6">
        <f>IF($A8=0,INDEX(CHROME_ATTR,1,BM$2+1),IF($A8=39,INDEX(CHROME_ATTR,2,BM$2+1),IF(AND(BM208&gt;=1,BM208&lt;=6),INDEX(ATLAS_ATTR,(BM208-1)*26+$A8-INDEX(WIN_Y,BM208)+1,BM$2-INDEX(WIN_X,BM208)+1),IF(BM208=90,11,0))))+(THEME-1)*20</f>
        <v/>
      </c>
      <c r="BN108" s="6">
        <f>IF($A8=0,INDEX(CHROME_ATTR,1,BN$2+1),IF($A8=39,INDEX(CHROME_ATTR,2,BN$2+1),IF(AND(BN208&gt;=1,BN208&lt;=6),INDEX(ATLAS_ATTR,(BN208-1)*26+$A8-INDEX(WIN_Y,BN208)+1,BN$2-INDEX(WIN_X,BN208)+1),IF(BN208=90,11,0))))+(THEME-1)*20</f>
        <v/>
      </c>
      <c r="BO108" s="6">
        <f>IF($A8=0,INDEX(CHROME_ATTR,1,BO$2+1),IF($A8=39,INDEX(CHROME_ATTR,2,BO$2+1),IF(AND(BO208&gt;=1,BO208&lt;=6),INDEX(ATLAS_ATTR,(BO208-1)*26+$A8-INDEX(WIN_Y,BO208)+1,BO$2-INDEX(WIN_X,BO208)+1),IF(BO208=90,11,0))))+(THEME-1)*20</f>
        <v/>
      </c>
      <c r="BP108" s="6">
        <f>IF($A8=0,INDEX(CHROME_ATTR,1,BP$2+1),IF($A8=39,INDEX(CHROME_ATTR,2,BP$2+1),IF(AND(BP208&gt;=1,BP208&lt;=6),INDEX(ATLAS_ATTR,(BP208-1)*26+$A8-INDEX(WIN_Y,BP208)+1,BP$2-INDEX(WIN_X,BP208)+1),IF(BP208=90,11,0))))+(THEME-1)*20</f>
        <v/>
      </c>
      <c r="BQ108" s="6">
        <f>IF($A8=0,INDEX(CHROME_ATTR,1,BQ$2+1),IF($A8=39,INDEX(CHROME_ATTR,2,BQ$2+1),IF(AND(BQ208&gt;=1,BQ208&lt;=6),INDEX(ATLAS_ATTR,(BQ208-1)*26+$A8-INDEX(WIN_Y,BQ208)+1,BQ$2-INDEX(WIN_X,BQ208)+1),IF(BQ208=90,11,0))))+(THEME-1)*20</f>
        <v/>
      </c>
      <c r="BR108" s="6">
        <f>IF($A8=0,INDEX(CHROME_ATTR,1,BR$2+1),IF($A8=39,INDEX(CHROME_ATTR,2,BR$2+1),IF(AND(BR208&gt;=1,BR208&lt;=6),INDEX(ATLAS_ATTR,(BR208-1)*26+$A8-INDEX(WIN_Y,BR208)+1,BR$2-INDEX(WIN_X,BR208)+1),IF(BR208=90,11,0))))+(THEME-1)*20</f>
        <v/>
      </c>
      <c r="BS108" s="6">
        <f>IF($A8=0,INDEX(CHROME_ATTR,1,BS$2+1),IF($A8=39,INDEX(CHROME_ATTR,2,BS$2+1),IF(AND(BS208&gt;=1,BS208&lt;=6),INDEX(ATLAS_ATTR,(BS208-1)*26+$A8-INDEX(WIN_Y,BS208)+1,BS$2-INDEX(WIN_X,BS208)+1),IF(BS208=90,11,0))))+(THEME-1)*20</f>
        <v/>
      </c>
      <c r="BT108" s="6">
        <f>IF($A8=0,INDEX(CHROME_ATTR,1,BT$2+1),IF($A8=39,INDEX(CHROME_ATTR,2,BT$2+1),IF(AND(BT208&gt;=1,BT208&lt;=6),INDEX(ATLAS_ATTR,(BT208-1)*26+$A8-INDEX(WIN_Y,BT208)+1,BT$2-INDEX(WIN_X,BT208)+1),IF(BT208=90,11,0))))+(THEME-1)*20</f>
        <v/>
      </c>
      <c r="BU108" s="6">
        <f>IF($A8=0,INDEX(CHROME_ATTR,1,BU$2+1),IF($A8=39,INDEX(CHROME_ATTR,2,BU$2+1),IF(AND(BU208&gt;=1,BU208&lt;=6),INDEX(ATLAS_ATTR,(BU208-1)*26+$A8-INDEX(WIN_Y,BU208)+1,BU$2-INDEX(WIN_X,BU208)+1),IF(BU208=90,11,0))))+(THEME-1)*20</f>
        <v/>
      </c>
      <c r="BV108" s="6">
        <f>IF($A8=0,INDEX(CHROME_ATTR,1,BV$2+1),IF($A8=39,INDEX(CHROME_ATTR,2,BV$2+1),IF(AND(BV208&gt;=1,BV208&lt;=6),INDEX(ATLAS_ATTR,(BV208-1)*26+$A8-INDEX(WIN_Y,BV208)+1,BV$2-INDEX(WIN_X,BV208)+1),IF(BV208=90,11,0))))+(THEME-1)*20</f>
        <v/>
      </c>
      <c r="BW108" s="6">
        <f>IF($A8=0,INDEX(CHROME_ATTR,1,BW$2+1),IF($A8=39,INDEX(CHROME_ATTR,2,BW$2+1),IF(AND(BW208&gt;=1,BW208&lt;=6),INDEX(ATLAS_ATTR,(BW208-1)*26+$A8-INDEX(WIN_Y,BW208)+1,BW$2-INDEX(WIN_X,BW208)+1),IF(BW208=90,11,0))))+(THEME-1)*20</f>
        <v/>
      </c>
      <c r="BX108" s="6">
        <f>IF($A8=0,INDEX(CHROME_ATTR,1,BX$2+1),IF($A8=39,INDEX(CHROME_ATTR,2,BX$2+1),IF(AND(BX208&gt;=1,BX208&lt;=6),INDEX(ATLAS_ATTR,(BX208-1)*26+$A8-INDEX(WIN_Y,BX208)+1,BX$2-INDEX(WIN_X,BX208)+1),IF(BX208=90,11,0))))+(THEME-1)*20</f>
        <v/>
      </c>
      <c r="BY108" s="6">
        <f>IF($A8=0,INDEX(CHROME_ATTR,1,BY$2+1),IF($A8=39,INDEX(CHROME_ATTR,2,BY$2+1),IF(AND(BY208&gt;=1,BY208&lt;=6),INDEX(ATLAS_ATTR,(BY208-1)*26+$A8-INDEX(WIN_Y,BY208)+1,BY$2-INDEX(WIN_X,BY208)+1),IF(BY208=90,11,0))))+(THEME-1)*20</f>
        <v/>
      </c>
      <c r="BZ108" s="6">
        <f>IF($A8=0,INDEX(CHROME_ATTR,1,BZ$2+1),IF($A8=39,INDEX(CHROME_ATTR,2,BZ$2+1),IF(AND(BZ208&gt;=1,BZ208&lt;=6),INDEX(ATLAS_ATTR,(BZ208-1)*26+$A8-INDEX(WIN_Y,BZ208)+1,BZ$2-INDEX(WIN_X,BZ208)+1),IF(BZ208=90,11,0))))+(THEME-1)*20</f>
        <v/>
      </c>
      <c r="CA108" s="6">
        <f>IF($A8=0,INDEX(CHROME_ATTR,1,CA$2+1),IF($A8=39,INDEX(CHROME_ATTR,2,CA$2+1),IF(AND(CA208&gt;=1,CA208&lt;=6),INDEX(ATLAS_ATTR,(CA208-1)*26+$A8-INDEX(WIN_Y,CA208)+1,CA$2-INDEX(WIN_X,CA208)+1),IF(CA208=90,11,0))))+(THEME-1)*20</f>
        <v/>
      </c>
      <c r="CB108" s="6">
        <f>IF($A8=0,INDEX(CHROME_ATTR,1,CB$2+1),IF($A8=39,INDEX(CHROME_ATTR,2,CB$2+1),IF(AND(CB208&gt;=1,CB208&lt;=6),INDEX(ATLAS_ATTR,(CB208-1)*26+$A8-INDEX(WIN_Y,CB208)+1,CB$2-INDEX(WIN_X,CB208)+1),IF(CB208=90,11,0))))+(THEME-1)*20</f>
        <v/>
      </c>
      <c r="CC108" s="6">
        <f>IF($A8=0,INDEX(CHROME_ATTR,1,CC$2+1),IF($A8=39,INDEX(CHROME_ATTR,2,CC$2+1),IF(AND(CC208&gt;=1,CC208&lt;=6),INDEX(ATLAS_ATTR,(CC208-1)*26+$A8-INDEX(WIN_Y,CC208)+1,CC$2-INDEX(WIN_X,CC208)+1),IF(CC208=90,11,0))))+(THEME-1)*20</f>
        <v/>
      </c>
      <c r="CD108" s="6">
        <f>IF($A8=0,INDEX(CHROME_ATTR,1,CD$2+1),IF($A8=39,INDEX(CHROME_ATTR,2,CD$2+1),IF(AND(CD208&gt;=1,CD208&lt;=6),INDEX(ATLAS_ATTR,(CD208-1)*26+$A8-INDEX(WIN_Y,CD208)+1,CD$2-INDEX(WIN_X,CD208)+1),IF(CD208=90,11,0))))+(THEME-1)*20</f>
        <v/>
      </c>
      <c r="CE108" s="6">
        <f>IF($A8=0,INDEX(CHROME_ATTR,1,CE$2+1),IF($A8=39,INDEX(CHROME_ATTR,2,CE$2+1),IF(AND(CE208&gt;=1,CE208&lt;=6),INDEX(ATLAS_ATTR,(CE208-1)*26+$A8-INDEX(WIN_Y,CE208)+1,CE$2-INDEX(WIN_X,CE208)+1),IF(CE208=90,11,0))))+(THEME-1)*20</f>
        <v/>
      </c>
      <c r="CF108" s="6">
        <f>IF($A8=0,INDEX(CHROME_ATTR,1,CF$2+1),IF($A8=39,INDEX(CHROME_ATTR,2,CF$2+1),IF(AND(CF208&gt;=1,CF208&lt;=6),INDEX(ATLAS_ATTR,(CF208-1)*26+$A8-INDEX(WIN_Y,CF208)+1,CF$2-INDEX(WIN_X,CF208)+1),IF(CF208=90,11,0))))+(THEME-1)*20</f>
        <v/>
      </c>
      <c r="CG108" s="6">
        <f>IF($A8=0,INDEX(CHROME_ATTR,1,CG$2+1),IF($A8=39,INDEX(CHROME_ATTR,2,CG$2+1),IF(AND(CG208&gt;=1,CG208&lt;=6),INDEX(ATLAS_ATTR,(CG208-1)*26+$A8-INDEX(WIN_Y,CG208)+1,CG$2-INDEX(WIN_X,CG208)+1),IF(CG208=90,11,0))))+(THEME-1)*20</f>
        <v/>
      </c>
      <c r="CH108" s="6">
        <f>IF($A8=0,INDEX(CHROME_ATTR,1,CH$2+1),IF($A8=39,INDEX(CHROME_ATTR,2,CH$2+1),IF(AND(CH208&gt;=1,CH208&lt;=6),INDEX(ATLAS_ATTR,(CH208-1)*26+$A8-INDEX(WIN_Y,CH208)+1,CH$2-INDEX(WIN_X,CH208)+1),IF(CH208=90,11,0))))+(THEME-1)*20</f>
        <v/>
      </c>
      <c r="CI108" s="6">
        <f>IF($A8=0,INDEX(CHROME_ATTR,1,CI$2+1),IF($A8=39,INDEX(CHROME_ATTR,2,CI$2+1),IF(AND(CI208&gt;=1,CI208&lt;=6),INDEX(ATLAS_ATTR,(CI208-1)*26+$A8-INDEX(WIN_Y,CI208)+1,CI$2-INDEX(WIN_X,CI208)+1),IF(CI208=90,11,0))))+(THEME-1)*20</f>
        <v/>
      </c>
      <c r="CJ108" s="6">
        <f>IF($A8=0,INDEX(CHROME_ATTR,1,CJ$2+1),IF($A8=39,INDEX(CHROME_ATTR,2,CJ$2+1),IF(AND(CJ208&gt;=1,CJ208&lt;=6),INDEX(ATLAS_ATTR,(CJ208-1)*26+$A8-INDEX(WIN_Y,CJ208)+1,CJ$2-INDEX(WIN_X,CJ208)+1),IF(CJ208=90,11,0))))+(THEME-1)*20</f>
        <v/>
      </c>
      <c r="CK108" s="6">
        <f>IF($A8=0,INDEX(CHROME_ATTR,1,CK$2+1),IF($A8=39,INDEX(CHROME_ATTR,2,CK$2+1),IF(AND(CK208&gt;=1,CK208&lt;=6),INDEX(ATLAS_ATTR,(CK208-1)*26+$A8-INDEX(WIN_Y,CK208)+1,CK$2-INDEX(WIN_X,CK208)+1),IF(CK208=90,11,0))))+(THEME-1)*20</f>
        <v/>
      </c>
      <c r="CL108" s="6">
        <f>IF($A8=0,INDEX(CHROME_ATTR,1,CL$2+1),IF($A8=39,INDEX(CHROME_ATTR,2,CL$2+1),IF(AND(CL208&gt;=1,CL208&lt;=6),INDEX(ATLAS_ATTR,(CL208-1)*26+$A8-INDEX(WIN_Y,CL208)+1,CL$2-INDEX(WIN_X,CL208)+1),IF(CL208=90,11,0))))+(THEME-1)*20</f>
        <v/>
      </c>
      <c r="CM108" s="6">
        <f>IF($A8=0,INDEX(CHROME_ATTR,1,CM$2+1),IF($A8=39,INDEX(CHROME_ATTR,2,CM$2+1),IF(AND(CM208&gt;=1,CM208&lt;=6),INDEX(ATLAS_ATTR,(CM208-1)*26+$A8-INDEX(WIN_Y,CM208)+1,CM$2-INDEX(WIN_X,CM208)+1),IF(CM208=90,11,0))))+(THEME-1)*20</f>
        <v/>
      </c>
      <c r="CN108" s="6">
        <f>IF($A8=0,INDEX(CHROME_ATTR,1,CN$2+1),IF($A8=39,INDEX(CHROME_ATTR,2,CN$2+1),IF(AND(CN208&gt;=1,CN208&lt;=6),INDEX(ATLAS_ATTR,(CN208-1)*26+$A8-INDEX(WIN_Y,CN208)+1,CN$2-INDEX(WIN_X,CN208)+1),IF(CN208=90,11,0))))+(THEME-1)*20</f>
        <v/>
      </c>
      <c r="CO108" s="6">
        <f>IF($A8=0,INDEX(CHROME_ATTR,1,CO$2+1),IF($A8=39,INDEX(CHROME_ATTR,2,CO$2+1),IF(AND(CO208&gt;=1,CO208&lt;=6),INDEX(ATLAS_ATTR,(CO208-1)*26+$A8-INDEX(WIN_Y,CO208)+1,CO$2-INDEX(WIN_X,CO208)+1),IF(CO208=90,11,0))))+(THEME-1)*20</f>
        <v/>
      </c>
      <c r="CP108" s="6">
        <f>IF($A8=0,INDEX(CHROME_ATTR,1,CP$2+1),IF($A8=39,INDEX(CHROME_ATTR,2,CP$2+1),IF(AND(CP208&gt;=1,CP208&lt;=6),INDEX(ATLAS_ATTR,(CP208-1)*26+$A8-INDEX(WIN_Y,CP208)+1,CP$2-INDEX(WIN_X,CP208)+1),IF(CP208=90,11,0))))+(THEME-1)*20</f>
        <v/>
      </c>
      <c r="CQ108" s="6">
        <f>IF($A8=0,INDEX(CHROME_ATTR,1,CQ$2+1),IF($A8=39,INDEX(CHROME_ATTR,2,CQ$2+1),IF(AND(CQ208&gt;=1,CQ208&lt;=6),INDEX(ATLAS_ATTR,(CQ208-1)*26+$A8-INDEX(WIN_Y,CQ208)+1,CQ$2-INDEX(WIN_X,CQ208)+1),IF(CQ208=90,11,0))))+(THEME-1)*20</f>
        <v/>
      </c>
      <c r="CR108" s="6">
        <f>IF($A8=0,INDEX(CHROME_ATTR,1,CR$2+1),IF($A8=39,INDEX(CHROME_ATTR,2,CR$2+1),IF(AND(CR208&gt;=1,CR208&lt;=6),INDEX(ATLAS_ATTR,(CR208-1)*26+$A8-INDEX(WIN_Y,CR208)+1,CR$2-INDEX(WIN_X,CR208)+1),IF(CR208=90,11,0))))+(THEME-1)*20</f>
        <v/>
      </c>
      <c r="CS108" s="6">
        <f>IF($A8=0,INDEX(CHROME_ATTR,1,CS$2+1),IF($A8=39,INDEX(CHROME_ATTR,2,CS$2+1),IF(AND(CS208&gt;=1,CS208&lt;=6),INDEX(ATLAS_ATTR,(CS208-1)*26+$A8-INDEX(WIN_Y,CS208)+1,CS$2-INDEX(WIN_X,CS208)+1),IF(CS208=90,11,0))))+(THEME-1)*20</f>
        <v/>
      </c>
      <c r="CT108" s="6">
        <f>IF($A8=0,INDEX(CHROME_ATTR,1,CT$2+1),IF($A8=39,INDEX(CHROME_ATTR,2,CT$2+1),IF(AND(CT208&gt;=1,CT208&lt;=6),INDEX(ATLAS_ATTR,(CT208-1)*26+$A8-INDEX(WIN_Y,CT208)+1,CT$2-INDEX(WIN_X,CT208)+1),IF(CT208=90,11,0))))+(THEME-1)*20</f>
        <v/>
      </c>
      <c r="CU108" s="6">
        <f>IF($A8=0,INDEX(CHROME_ATTR,1,CU$2+1),IF($A8=39,INDEX(CHROME_ATTR,2,CU$2+1),IF(AND(CU208&gt;=1,CU208&lt;=6),INDEX(ATLAS_ATTR,(CU208-1)*26+$A8-INDEX(WIN_Y,CU208)+1,CU$2-INDEX(WIN_X,CU208)+1),IF(CU208=90,11,0))))+(THEME-1)*20</f>
        <v/>
      </c>
      <c r="CV108" s="6">
        <f>IF($A8=0,INDEX(CHROME_ATTR,1,CV$2+1),IF($A8=39,INDEX(CHROME_ATTR,2,CV$2+1),IF(AND(CV208&gt;=1,CV208&lt;=6),INDEX(ATLAS_ATTR,(CV208-1)*26+$A8-INDEX(WIN_Y,CV208)+1,CV$2-INDEX(WIN_X,CV208)+1),IF(CV208=90,11,0))))+(THEME-1)*20</f>
        <v/>
      </c>
      <c r="CW108" s="6">
        <f>IF($A8=0,INDEX(CHROME_ATTR,1,CW$2+1),IF($A8=39,INDEX(CHROME_ATTR,2,CW$2+1),IF(AND(CW208&gt;=1,CW208&lt;=6),INDEX(ATLAS_ATTR,(CW208-1)*26+$A8-INDEX(WIN_Y,CW208)+1,CW$2-INDEX(WIN_X,CW208)+1),IF(CW208=90,11,0))))+(THEME-1)*20</f>
        <v/>
      </c>
      <c r="CX108" s="6">
        <f>IF($A8=0,INDEX(CHROME_ATTR,1,CX$2+1),IF($A8=39,INDEX(CHROME_ATTR,2,CX$2+1),IF(AND(CX208&gt;=1,CX208&lt;=6),INDEX(ATLAS_ATTR,(CX208-1)*26+$A8-INDEX(WIN_Y,CX208)+1,CX$2-INDEX(WIN_X,CX208)+1),IF(CX208=90,11,0))))+(THEME-1)*20</f>
        <v/>
      </c>
      <c r="CY108" s="6">
        <f>IF($A8=0,INDEX(CHROME_ATTR,1,CY$2+1),IF($A8=39,INDEX(CHROME_ATTR,2,CY$2+1),IF(AND(CY208&gt;=1,CY208&lt;=6),INDEX(ATLAS_ATTR,(CY208-1)*26+$A8-INDEX(WIN_Y,CY208)+1,CY$2-INDEX(WIN_X,CY208)+1),IF(CY208=90,11,0))))+(THEME-1)*20</f>
        <v/>
      </c>
      <c r="CZ108" s="6">
        <f>IF($A8=0,INDEX(CHROME_ATTR,1,CZ$2+1),IF($A8=39,INDEX(CHROME_ATTR,2,CZ$2+1),IF(AND(CZ208&gt;=1,CZ208&lt;=6),INDEX(ATLAS_ATTR,(CZ208-1)*26+$A8-INDEX(WIN_Y,CZ208)+1,CZ$2-INDEX(WIN_X,CZ208)+1),IF(CZ208=90,11,0))))+(THEME-1)*20</f>
        <v/>
      </c>
      <c r="DA108" s="6">
        <f>IF($A8=0,INDEX(CHROME_ATTR,1,DA$2+1),IF($A8=39,INDEX(CHROME_ATTR,2,DA$2+1),IF(AND(DA208&gt;=1,DA208&lt;=6),INDEX(ATLAS_ATTR,(DA208-1)*26+$A8-INDEX(WIN_Y,DA208)+1,DA$2-INDEX(WIN_X,DA208)+1),IF(DA208=90,11,0))))+(THEME-1)*20</f>
        <v/>
      </c>
      <c r="DB108" s="6">
        <f>IF($A8=0,INDEX(CHROME_ATTR,1,DB$2+1),IF($A8=39,INDEX(CHROME_ATTR,2,DB$2+1),IF(AND(DB208&gt;=1,DB208&lt;=6),INDEX(ATLAS_ATTR,(DB208-1)*26+$A8-INDEX(WIN_Y,DB208)+1,DB$2-INDEX(WIN_X,DB208)+1),IF(DB208=90,11,0))))+(THEME-1)*20</f>
        <v/>
      </c>
      <c r="DC108" s="6">
        <f>IF($A8=0,INDEX(CHROME_ATTR,1,DC$2+1),IF($A8=39,INDEX(CHROME_ATTR,2,DC$2+1),IF(AND(DC208&gt;=1,DC208&lt;=6),INDEX(ATLAS_ATTR,(DC208-1)*26+$A8-INDEX(WIN_Y,DC208)+1,DC$2-INDEX(WIN_X,DC208)+1),IF(DC208=90,11,0))))+(THEME-1)*20</f>
        <v/>
      </c>
      <c r="DD108" s="6">
        <f>IF($A8=0,INDEX(CHROME_ATTR,1,DD$2+1),IF($A8=39,INDEX(CHROME_ATTR,2,DD$2+1),IF(AND(DD208&gt;=1,DD208&lt;=6),INDEX(ATLAS_ATTR,(DD208-1)*26+$A8-INDEX(WIN_Y,DD208)+1,DD$2-INDEX(WIN_X,DD208)+1),IF(DD208=90,11,0))))+(THEME-1)*20</f>
        <v/>
      </c>
      <c r="DE108" s="6">
        <f>IF($A8=0,INDEX(CHROME_ATTR,1,DE$2+1),IF($A8=39,INDEX(CHROME_ATTR,2,DE$2+1),IF(AND(DE208&gt;=1,DE208&lt;=6),INDEX(ATLAS_ATTR,(DE208-1)*26+$A8-INDEX(WIN_Y,DE208)+1,DE$2-INDEX(WIN_X,DE208)+1),IF(DE208=90,11,0))))+(THEME-1)*20</f>
        <v/>
      </c>
      <c r="DF108" s="6">
        <f>IF($A8=0,INDEX(CHROME_ATTR,1,DF$2+1),IF($A8=39,INDEX(CHROME_ATTR,2,DF$2+1),IF(AND(DF208&gt;=1,DF208&lt;=6),INDEX(ATLAS_ATTR,(DF208-1)*26+$A8-INDEX(WIN_Y,DF208)+1,DF$2-INDEX(WIN_X,DF208)+1),IF(DF208=90,11,0))))+(THEME-1)*20</f>
        <v/>
      </c>
      <c r="DG108" s="6">
        <f>IF($A8=0,INDEX(CHROME_ATTR,1,DG$2+1),IF($A8=39,INDEX(CHROME_ATTR,2,DG$2+1),IF(AND(DG208&gt;=1,DG208&lt;=6),INDEX(ATLAS_ATTR,(DG208-1)*26+$A8-INDEX(WIN_Y,DG208)+1,DG$2-INDEX(WIN_X,DG208)+1),IF(DG208=90,11,0))))+(THEME-1)*20</f>
        <v/>
      </c>
      <c r="DH108" s="6">
        <f>IF($A8=0,INDEX(CHROME_ATTR,1,DH$2+1),IF($A8=39,INDEX(CHROME_ATTR,2,DH$2+1),IF(AND(DH208&gt;=1,DH208&lt;=6),INDEX(ATLAS_ATTR,(DH208-1)*26+$A8-INDEX(WIN_Y,DH208)+1,DH$2-INDEX(WIN_X,DH208)+1),IF(DH208=90,11,0))))+(THEME-1)*20</f>
        <v/>
      </c>
      <c r="DI108" s="6">
        <f>IF($A8=0,INDEX(CHROME_ATTR,1,DI$2+1),IF($A8=39,INDEX(CHROME_ATTR,2,DI$2+1),IF(AND(DI208&gt;=1,DI208&lt;=6),INDEX(ATLAS_ATTR,(DI208-1)*26+$A8-INDEX(WIN_Y,DI208)+1,DI$2-INDEX(WIN_X,DI208)+1),IF(DI208=90,11,0))))+(THEME-1)*20</f>
        <v/>
      </c>
      <c r="DJ108" s="6">
        <f>IF($A8=0,INDEX(CHROME_ATTR,1,DJ$2+1),IF($A8=39,INDEX(CHROME_ATTR,2,DJ$2+1),IF(AND(DJ208&gt;=1,DJ208&lt;=6),INDEX(ATLAS_ATTR,(DJ208-1)*26+$A8-INDEX(WIN_Y,DJ208)+1,DJ$2-INDEX(WIN_X,DJ208)+1),IF(DJ208=90,11,0))))+(THEME-1)*20</f>
        <v/>
      </c>
      <c r="DK108" s="6">
        <f>IF($A8=0,INDEX(CHROME_ATTR,1,DK$2+1),IF($A8=39,INDEX(CHROME_ATTR,2,DK$2+1),IF(AND(DK208&gt;=1,DK208&lt;=6),INDEX(ATLAS_ATTR,(DK208-1)*26+$A8-INDEX(WIN_Y,DK208)+1,DK$2-INDEX(WIN_X,DK208)+1),IF(DK208=90,11,0))))+(THEME-1)*20</f>
        <v/>
      </c>
      <c r="DL108" s="6">
        <f>IF($A8=0,INDEX(CHROME_ATTR,1,DL$2+1),IF($A8=39,INDEX(CHROME_ATTR,2,DL$2+1),IF(AND(DL208&gt;=1,DL208&lt;=6),INDEX(ATLAS_ATTR,(DL208-1)*26+$A8-INDEX(WIN_Y,DL208)+1,DL$2-INDEX(WIN_X,DL208)+1),IF(DL208=90,11,0))))+(THEME-1)*20</f>
        <v/>
      </c>
      <c r="DM108" s="6">
        <f>IF($A8=0,INDEX(CHROME_ATTR,1,DM$2+1),IF($A8=39,INDEX(CHROME_ATTR,2,DM$2+1),IF(AND(DM208&gt;=1,DM208&lt;=6),INDEX(ATLAS_ATTR,(DM208-1)*26+$A8-INDEX(WIN_Y,DM208)+1,DM$2-INDEX(WIN_X,DM208)+1),IF(DM208=90,11,0))))+(THEME-1)*20</f>
        <v/>
      </c>
      <c r="DN108" s="6">
        <f>IF($A8=0,INDEX(CHROME_ATTR,1,DN$2+1),IF($A8=39,INDEX(CHROME_ATTR,2,DN$2+1),IF(AND(DN208&gt;=1,DN208&lt;=6),INDEX(ATLAS_ATTR,(DN208-1)*26+$A8-INDEX(WIN_Y,DN208)+1,DN$2-INDEX(WIN_X,DN208)+1),IF(DN208=90,11,0))))+(THEME-1)*20</f>
        <v/>
      </c>
      <c r="DO108" s="6">
        <f>IF($A8=0,INDEX(CHROME_ATTR,1,DO$2+1),IF($A8=39,INDEX(CHROME_ATTR,2,DO$2+1),IF(AND(DO208&gt;=1,DO208&lt;=6),INDEX(ATLAS_ATTR,(DO208-1)*26+$A8-INDEX(WIN_Y,DO208)+1,DO$2-INDEX(WIN_X,DO208)+1),IF(DO208=90,11,0))))+(THEME-1)*20</f>
        <v/>
      </c>
    </row>
    <row r="109" ht="8" customHeight="1">
      <c r="B109" s="6">
        <f>IF($A9=0,INDEX(CHROME_ATTR,1,B$2+1),IF($A9=39,INDEX(CHROME_ATTR,2,B$2+1),IF(AND(B209&gt;=1,B209&lt;=6),INDEX(ATLAS_ATTR,(B209-1)*26+$A9-INDEX(WIN_Y,B209)+1,B$2-INDEX(WIN_X,B209)+1),IF(B209=90,11,0))))+(THEME-1)*20</f>
        <v/>
      </c>
      <c r="C109" s="6">
        <f>IF($A9=0,INDEX(CHROME_ATTR,1,C$2+1),IF($A9=39,INDEX(CHROME_ATTR,2,C$2+1),IF(AND(C209&gt;=1,C209&lt;=6),INDEX(ATLAS_ATTR,(C209-1)*26+$A9-INDEX(WIN_Y,C209)+1,C$2-INDEX(WIN_X,C209)+1),IF(C209=90,11,0))))+(THEME-1)*20</f>
        <v/>
      </c>
      <c r="D109" s="6">
        <f>IF($A9=0,INDEX(CHROME_ATTR,1,D$2+1),IF($A9=39,INDEX(CHROME_ATTR,2,D$2+1),IF(AND(D209&gt;=1,D209&lt;=6),INDEX(ATLAS_ATTR,(D209-1)*26+$A9-INDEX(WIN_Y,D209)+1,D$2-INDEX(WIN_X,D209)+1),IF(D209=90,11,0))))+(THEME-1)*20</f>
        <v/>
      </c>
      <c r="E109" s="6">
        <f>IF($A9=0,INDEX(CHROME_ATTR,1,E$2+1),IF($A9=39,INDEX(CHROME_ATTR,2,E$2+1),IF(AND(E209&gt;=1,E209&lt;=6),INDEX(ATLAS_ATTR,(E209-1)*26+$A9-INDEX(WIN_Y,E209)+1,E$2-INDEX(WIN_X,E209)+1),IF(E209=90,11,0))))+(THEME-1)*20</f>
        <v/>
      </c>
      <c r="F109" s="6">
        <f>IF($A9=0,INDEX(CHROME_ATTR,1,F$2+1),IF($A9=39,INDEX(CHROME_ATTR,2,F$2+1),IF(AND(F209&gt;=1,F209&lt;=6),INDEX(ATLAS_ATTR,(F209-1)*26+$A9-INDEX(WIN_Y,F209)+1,F$2-INDEX(WIN_X,F209)+1),IF(F209=90,11,0))))+(THEME-1)*20</f>
        <v/>
      </c>
      <c r="G109" s="6">
        <f>IF($A9=0,INDEX(CHROME_ATTR,1,G$2+1),IF($A9=39,INDEX(CHROME_ATTR,2,G$2+1),IF(AND(G209&gt;=1,G209&lt;=6),INDEX(ATLAS_ATTR,(G209-1)*26+$A9-INDEX(WIN_Y,G209)+1,G$2-INDEX(WIN_X,G209)+1),IF(G209=90,11,0))))+(THEME-1)*20</f>
        <v/>
      </c>
      <c r="H109" s="6">
        <f>IF($A9=0,INDEX(CHROME_ATTR,1,H$2+1),IF($A9=39,INDEX(CHROME_ATTR,2,H$2+1),IF(AND(H209&gt;=1,H209&lt;=6),INDEX(ATLAS_ATTR,(H209-1)*26+$A9-INDEX(WIN_Y,H209)+1,H$2-INDEX(WIN_X,H209)+1),IF(H209=90,11,0))))+(THEME-1)*20</f>
        <v/>
      </c>
      <c r="I109" s="6">
        <f>IF($A9=0,INDEX(CHROME_ATTR,1,I$2+1),IF($A9=39,INDEX(CHROME_ATTR,2,I$2+1),IF(AND(I209&gt;=1,I209&lt;=6),INDEX(ATLAS_ATTR,(I209-1)*26+$A9-INDEX(WIN_Y,I209)+1,I$2-INDEX(WIN_X,I209)+1),IF(I209=90,11,0))))+(THEME-1)*20</f>
        <v/>
      </c>
      <c r="J109" s="6">
        <f>IF($A9=0,INDEX(CHROME_ATTR,1,J$2+1),IF($A9=39,INDEX(CHROME_ATTR,2,J$2+1),IF(AND(J209&gt;=1,J209&lt;=6),INDEX(ATLAS_ATTR,(J209-1)*26+$A9-INDEX(WIN_Y,J209)+1,J$2-INDEX(WIN_X,J209)+1),IF(J209=90,11,0))))+(THEME-1)*20</f>
        <v/>
      </c>
      <c r="K109" s="6">
        <f>IF($A9=0,INDEX(CHROME_ATTR,1,K$2+1),IF($A9=39,INDEX(CHROME_ATTR,2,K$2+1),IF(AND(K209&gt;=1,K209&lt;=6),INDEX(ATLAS_ATTR,(K209-1)*26+$A9-INDEX(WIN_Y,K209)+1,K$2-INDEX(WIN_X,K209)+1),IF(K209=90,11,0))))+(THEME-1)*20</f>
        <v/>
      </c>
      <c r="L109" s="6">
        <f>IF($A9=0,INDEX(CHROME_ATTR,1,L$2+1),IF($A9=39,INDEX(CHROME_ATTR,2,L$2+1),IF(AND(L209&gt;=1,L209&lt;=6),INDEX(ATLAS_ATTR,(L209-1)*26+$A9-INDEX(WIN_Y,L209)+1,L$2-INDEX(WIN_X,L209)+1),IF(L209=90,11,0))))+(THEME-1)*20</f>
        <v/>
      </c>
      <c r="M109" s="6">
        <f>IF($A9=0,INDEX(CHROME_ATTR,1,M$2+1),IF($A9=39,INDEX(CHROME_ATTR,2,M$2+1),IF(AND(M209&gt;=1,M209&lt;=6),INDEX(ATLAS_ATTR,(M209-1)*26+$A9-INDEX(WIN_Y,M209)+1,M$2-INDEX(WIN_X,M209)+1),IF(M209=90,11,0))))+(THEME-1)*20</f>
        <v/>
      </c>
      <c r="N109" s="6">
        <f>IF($A9=0,INDEX(CHROME_ATTR,1,N$2+1),IF($A9=39,INDEX(CHROME_ATTR,2,N$2+1),IF(AND(N209&gt;=1,N209&lt;=6),INDEX(ATLAS_ATTR,(N209-1)*26+$A9-INDEX(WIN_Y,N209)+1,N$2-INDEX(WIN_X,N209)+1),IF(N209=90,11,0))))+(THEME-1)*20</f>
        <v/>
      </c>
      <c r="O109" s="6">
        <f>IF($A9=0,INDEX(CHROME_ATTR,1,O$2+1),IF($A9=39,INDEX(CHROME_ATTR,2,O$2+1),IF(AND(O209&gt;=1,O209&lt;=6),INDEX(ATLAS_ATTR,(O209-1)*26+$A9-INDEX(WIN_Y,O209)+1,O$2-INDEX(WIN_X,O209)+1),IF(O209=90,11,0))))+(THEME-1)*20</f>
        <v/>
      </c>
      <c r="P109" s="6">
        <f>IF($A9=0,INDEX(CHROME_ATTR,1,P$2+1),IF($A9=39,INDEX(CHROME_ATTR,2,P$2+1),IF(AND(P209&gt;=1,P209&lt;=6),INDEX(ATLAS_ATTR,(P209-1)*26+$A9-INDEX(WIN_Y,P209)+1,P$2-INDEX(WIN_X,P209)+1),IF(P209=90,11,0))))+(THEME-1)*20</f>
        <v/>
      </c>
      <c r="Q109" s="6">
        <f>IF($A9=0,INDEX(CHROME_ATTR,1,Q$2+1),IF($A9=39,INDEX(CHROME_ATTR,2,Q$2+1),IF(AND(Q209&gt;=1,Q209&lt;=6),INDEX(ATLAS_ATTR,(Q209-1)*26+$A9-INDEX(WIN_Y,Q209)+1,Q$2-INDEX(WIN_X,Q209)+1),IF(Q209=90,11,0))))+(THEME-1)*20</f>
        <v/>
      </c>
      <c r="R109" s="6">
        <f>IF($A9=0,INDEX(CHROME_ATTR,1,R$2+1),IF($A9=39,INDEX(CHROME_ATTR,2,R$2+1),IF(AND(R209&gt;=1,R209&lt;=6),INDEX(ATLAS_ATTR,(R209-1)*26+$A9-INDEX(WIN_Y,R209)+1,R$2-INDEX(WIN_X,R209)+1),IF(R209=90,11,0))))+(THEME-1)*20</f>
        <v/>
      </c>
      <c r="S109" s="6">
        <f>IF($A9=0,INDEX(CHROME_ATTR,1,S$2+1),IF($A9=39,INDEX(CHROME_ATTR,2,S$2+1),IF(AND(S209&gt;=1,S209&lt;=6),INDEX(ATLAS_ATTR,(S209-1)*26+$A9-INDEX(WIN_Y,S209)+1,S$2-INDEX(WIN_X,S209)+1),IF(S209=90,11,0))))+(THEME-1)*20</f>
        <v/>
      </c>
      <c r="T109" s="6">
        <f>IF($A9=0,INDEX(CHROME_ATTR,1,T$2+1),IF($A9=39,INDEX(CHROME_ATTR,2,T$2+1),IF(AND(T209&gt;=1,T209&lt;=6),INDEX(ATLAS_ATTR,(T209-1)*26+$A9-INDEX(WIN_Y,T209)+1,T$2-INDEX(WIN_X,T209)+1),IF(T209=90,11,0))))+(THEME-1)*20</f>
        <v/>
      </c>
      <c r="U109" s="6">
        <f>IF($A9=0,INDEX(CHROME_ATTR,1,U$2+1),IF($A9=39,INDEX(CHROME_ATTR,2,U$2+1),IF(AND(U209&gt;=1,U209&lt;=6),INDEX(ATLAS_ATTR,(U209-1)*26+$A9-INDEX(WIN_Y,U209)+1,U$2-INDEX(WIN_X,U209)+1),IF(U209=90,11,0))))+(THEME-1)*20</f>
        <v/>
      </c>
      <c r="V109" s="6">
        <f>IF($A9=0,INDEX(CHROME_ATTR,1,V$2+1),IF($A9=39,INDEX(CHROME_ATTR,2,V$2+1),IF(AND(V209&gt;=1,V209&lt;=6),INDEX(ATLAS_ATTR,(V209-1)*26+$A9-INDEX(WIN_Y,V209)+1,V$2-INDEX(WIN_X,V209)+1),IF(V209=90,11,0))))+(THEME-1)*20</f>
        <v/>
      </c>
      <c r="W109" s="6">
        <f>IF($A9=0,INDEX(CHROME_ATTR,1,W$2+1),IF($A9=39,INDEX(CHROME_ATTR,2,W$2+1),IF(AND(W209&gt;=1,W209&lt;=6),INDEX(ATLAS_ATTR,(W209-1)*26+$A9-INDEX(WIN_Y,W209)+1,W$2-INDEX(WIN_X,W209)+1),IF(W209=90,11,0))))+(THEME-1)*20</f>
        <v/>
      </c>
      <c r="X109" s="6">
        <f>IF($A9=0,INDEX(CHROME_ATTR,1,X$2+1),IF($A9=39,INDEX(CHROME_ATTR,2,X$2+1),IF(AND(X209&gt;=1,X209&lt;=6),INDEX(ATLAS_ATTR,(X209-1)*26+$A9-INDEX(WIN_Y,X209)+1,X$2-INDEX(WIN_X,X209)+1),IF(X209=90,11,0))))+(THEME-1)*20</f>
        <v/>
      </c>
      <c r="Y109" s="6">
        <f>IF($A9=0,INDEX(CHROME_ATTR,1,Y$2+1),IF($A9=39,INDEX(CHROME_ATTR,2,Y$2+1),IF(AND(Y209&gt;=1,Y209&lt;=6),INDEX(ATLAS_ATTR,(Y209-1)*26+$A9-INDEX(WIN_Y,Y209)+1,Y$2-INDEX(WIN_X,Y209)+1),IF(Y209=90,11,0))))+(THEME-1)*20</f>
        <v/>
      </c>
      <c r="Z109" s="6">
        <f>IF($A9=0,INDEX(CHROME_ATTR,1,Z$2+1),IF($A9=39,INDEX(CHROME_ATTR,2,Z$2+1),IF(AND(Z209&gt;=1,Z209&lt;=6),INDEX(ATLAS_ATTR,(Z209-1)*26+$A9-INDEX(WIN_Y,Z209)+1,Z$2-INDEX(WIN_X,Z209)+1),IF(Z209=90,11,0))))+(THEME-1)*20</f>
        <v/>
      </c>
      <c r="AA109" s="6">
        <f>IF($A9=0,INDEX(CHROME_ATTR,1,AA$2+1),IF($A9=39,INDEX(CHROME_ATTR,2,AA$2+1),IF(AND(AA209&gt;=1,AA209&lt;=6),INDEX(ATLAS_ATTR,(AA209-1)*26+$A9-INDEX(WIN_Y,AA209)+1,AA$2-INDEX(WIN_X,AA209)+1),IF(AA209=90,11,0))))+(THEME-1)*20</f>
        <v/>
      </c>
      <c r="AB109" s="6">
        <f>IF($A9=0,INDEX(CHROME_ATTR,1,AB$2+1),IF($A9=39,INDEX(CHROME_ATTR,2,AB$2+1),IF(AND(AB209&gt;=1,AB209&lt;=6),INDEX(ATLAS_ATTR,(AB209-1)*26+$A9-INDEX(WIN_Y,AB209)+1,AB$2-INDEX(WIN_X,AB209)+1),IF(AB209=90,11,0))))+(THEME-1)*20</f>
        <v/>
      </c>
      <c r="AC109" s="6">
        <f>IF($A9=0,INDEX(CHROME_ATTR,1,AC$2+1),IF($A9=39,INDEX(CHROME_ATTR,2,AC$2+1),IF(AND(AC209&gt;=1,AC209&lt;=6),INDEX(ATLAS_ATTR,(AC209-1)*26+$A9-INDEX(WIN_Y,AC209)+1,AC$2-INDEX(WIN_X,AC209)+1),IF(AC209=90,11,0))))+(THEME-1)*20</f>
        <v/>
      </c>
      <c r="AD109" s="6">
        <f>IF($A9=0,INDEX(CHROME_ATTR,1,AD$2+1),IF($A9=39,INDEX(CHROME_ATTR,2,AD$2+1),IF(AND(AD209&gt;=1,AD209&lt;=6),INDEX(ATLAS_ATTR,(AD209-1)*26+$A9-INDEX(WIN_Y,AD209)+1,AD$2-INDEX(WIN_X,AD209)+1),IF(AD209=90,11,0))))+(THEME-1)*20</f>
        <v/>
      </c>
      <c r="AE109" s="6">
        <f>IF($A9=0,INDEX(CHROME_ATTR,1,AE$2+1),IF($A9=39,INDEX(CHROME_ATTR,2,AE$2+1),IF(AND(AE209&gt;=1,AE209&lt;=6),INDEX(ATLAS_ATTR,(AE209-1)*26+$A9-INDEX(WIN_Y,AE209)+1,AE$2-INDEX(WIN_X,AE209)+1),IF(AE209=90,11,0))))+(THEME-1)*20</f>
        <v/>
      </c>
      <c r="AF109" s="6">
        <f>IF($A9=0,INDEX(CHROME_ATTR,1,AF$2+1),IF($A9=39,INDEX(CHROME_ATTR,2,AF$2+1),IF(AND(AF209&gt;=1,AF209&lt;=6),INDEX(ATLAS_ATTR,(AF209-1)*26+$A9-INDEX(WIN_Y,AF209)+1,AF$2-INDEX(WIN_X,AF209)+1),IF(AF209=90,11,0))))+(THEME-1)*20</f>
        <v/>
      </c>
      <c r="AG109" s="6">
        <f>IF($A9=0,INDEX(CHROME_ATTR,1,AG$2+1),IF($A9=39,INDEX(CHROME_ATTR,2,AG$2+1),IF(AND(AG209&gt;=1,AG209&lt;=6),INDEX(ATLAS_ATTR,(AG209-1)*26+$A9-INDEX(WIN_Y,AG209)+1,AG$2-INDEX(WIN_X,AG209)+1),IF(AG209=90,11,0))))+(THEME-1)*20</f>
        <v/>
      </c>
      <c r="AH109" s="6">
        <f>IF($A9=0,INDEX(CHROME_ATTR,1,AH$2+1),IF($A9=39,INDEX(CHROME_ATTR,2,AH$2+1),IF(AND(AH209&gt;=1,AH209&lt;=6),INDEX(ATLAS_ATTR,(AH209-1)*26+$A9-INDEX(WIN_Y,AH209)+1,AH$2-INDEX(WIN_X,AH209)+1),IF(AH209=90,11,0))))+(THEME-1)*20</f>
        <v/>
      </c>
      <c r="AI109" s="6">
        <f>IF($A9=0,INDEX(CHROME_ATTR,1,AI$2+1),IF($A9=39,INDEX(CHROME_ATTR,2,AI$2+1),IF(AND(AI209&gt;=1,AI209&lt;=6),INDEX(ATLAS_ATTR,(AI209-1)*26+$A9-INDEX(WIN_Y,AI209)+1,AI$2-INDEX(WIN_X,AI209)+1),IF(AI209=90,11,0))))+(THEME-1)*20</f>
        <v/>
      </c>
      <c r="AJ109" s="6">
        <f>IF($A9=0,INDEX(CHROME_ATTR,1,AJ$2+1),IF($A9=39,INDEX(CHROME_ATTR,2,AJ$2+1),IF(AND(AJ209&gt;=1,AJ209&lt;=6),INDEX(ATLAS_ATTR,(AJ209-1)*26+$A9-INDEX(WIN_Y,AJ209)+1,AJ$2-INDEX(WIN_X,AJ209)+1),IF(AJ209=90,11,0))))+(THEME-1)*20</f>
        <v/>
      </c>
      <c r="AK109" s="6">
        <f>IF($A9=0,INDEX(CHROME_ATTR,1,AK$2+1),IF($A9=39,INDEX(CHROME_ATTR,2,AK$2+1),IF(AND(AK209&gt;=1,AK209&lt;=6),INDEX(ATLAS_ATTR,(AK209-1)*26+$A9-INDEX(WIN_Y,AK209)+1,AK$2-INDEX(WIN_X,AK209)+1),IF(AK209=90,11,0))))+(THEME-1)*20</f>
        <v/>
      </c>
      <c r="AL109" s="6">
        <f>IF($A9=0,INDEX(CHROME_ATTR,1,AL$2+1),IF($A9=39,INDEX(CHROME_ATTR,2,AL$2+1),IF(AND(AL209&gt;=1,AL209&lt;=6),INDEX(ATLAS_ATTR,(AL209-1)*26+$A9-INDEX(WIN_Y,AL209)+1,AL$2-INDEX(WIN_X,AL209)+1),IF(AL209=90,11,0))))+(THEME-1)*20</f>
        <v/>
      </c>
      <c r="AM109" s="6">
        <f>IF($A9=0,INDEX(CHROME_ATTR,1,AM$2+1),IF($A9=39,INDEX(CHROME_ATTR,2,AM$2+1),IF(AND(AM209&gt;=1,AM209&lt;=6),INDEX(ATLAS_ATTR,(AM209-1)*26+$A9-INDEX(WIN_Y,AM209)+1,AM$2-INDEX(WIN_X,AM209)+1),IF(AM209=90,11,0))))+(THEME-1)*20</f>
        <v/>
      </c>
      <c r="AN109" s="6">
        <f>IF($A9=0,INDEX(CHROME_ATTR,1,AN$2+1),IF($A9=39,INDEX(CHROME_ATTR,2,AN$2+1),IF(AND(AN209&gt;=1,AN209&lt;=6),INDEX(ATLAS_ATTR,(AN209-1)*26+$A9-INDEX(WIN_Y,AN209)+1,AN$2-INDEX(WIN_X,AN209)+1),IF(AN209=90,11,0))))+(THEME-1)*20</f>
        <v/>
      </c>
      <c r="AO109" s="6">
        <f>IF($A9=0,INDEX(CHROME_ATTR,1,AO$2+1),IF($A9=39,INDEX(CHROME_ATTR,2,AO$2+1),IF(AND(AO209&gt;=1,AO209&lt;=6),INDEX(ATLAS_ATTR,(AO209-1)*26+$A9-INDEX(WIN_Y,AO209)+1,AO$2-INDEX(WIN_X,AO209)+1),IF(AO209=90,11,0))))+(THEME-1)*20</f>
        <v/>
      </c>
      <c r="AP109" s="6">
        <f>IF($A9=0,INDEX(CHROME_ATTR,1,AP$2+1),IF($A9=39,INDEX(CHROME_ATTR,2,AP$2+1),IF(AND(AP209&gt;=1,AP209&lt;=6),INDEX(ATLAS_ATTR,(AP209-1)*26+$A9-INDEX(WIN_Y,AP209)+1,AP$2-INDEX(WIN_X,AP209)+1),IF(AP209=90,11,0))))+(THEME-1)*20</f>
        <v/>
      </c>
      <c r="AQ109" s="6">
        <f>IF($A9=0,INDEX(CHROME_ATTR,1,AQ$2+1),IF($A9=39,INDEX(CHROME_ATTR,2,AQ$2+1),IF(AND(AQ209&gt;=1,AQ209&lt;=6),INDEX(ATLAS_ATTR,(AQ209-1)*26+$A9-INDEX(WIN_Y,AQ209)+1,AQ$2-INDEX(WIN_X,AQ209)+1),IF(AQ209=90,11,0))))+(THEME-1)*20</f>
        <v/>
      </c>
      <c r="AR109" s="6">
        <f>IF($A9=0,INDEX(CHROME_ATTR,1,AR$2+1),IF($A9=39,INDEX(CHROME_ATTR,2,AR$2+1),IF(AND(AR209&gt;=1,AR209&lt;=6),INDEX(ATLAS_ATTR,(AR209-1)*26+$A9-INDEX(WIN_Y,AR209)+1,AR$2-INDEX(WIN_X,AR209)+1),IF(AR209=90,11,0))))+(THEME-1)*20</f>
        <v/>
      </c>
      <c r="AS109" s="6">
        <f>IF($A9=0,INDEX(CHROME_ATTR,1,AS$2+1),IF($A9=39,INDEX(CHROME_ATTR,2,AS$2+1),IF(AND(AS209&gt;=1,AS209&lt;=6),INDEX(ATLAS_ATTR,(AS209-1)*26+$A9-INDEX(WIN_Y,AS209)+1,AS$2-INDEX(WIN_X,AS209)+1),IF(AS209=90,11,0))))+(THEME-1)*20</f>
        <v/>
      </c>
      <c r="AT109" s="6">
        <f>IF($A9=0,INDEX(CHROME_ATTR,1,AT$2+1),IF($A9=39,INDEX(CHROME_ATTR,2,AT$2+1),IF(AND(AT209&gt;=1,AT209&lt;=6),INDEX(ATLAS_ATTR,(AT209-1)*26+$A9-INDEX(WIN_Y,AT209)+1,AT$2-INDEX(WIN_X,AT209)+1),IF(AT209=90,11,0))))+(THEME-1)*20</f>
        <v/>
      </c>
      <c r="AU109" s="6">
        <f>IF($A9=0,INDEX(CHROME_ATTR,1,AU$2+1),IF($A9=39,INDEX(CHROME_ATTR,2,AU$2+1),IF(AND(AU209&gt;=1,AU209&lt;=6),INDEX(ATLAS_ATTR,(AU209-1)*26+$A9-INDEX(WIN_Y,AU209)+1,AU$2-INDEX(WIN_X,AU209)+1),IF(AU209=90,11,0))))+(THEME-1)*20</f>
        <v/>
      </c>
      <c r="AV109" s="6">
        <f>IF($A9=0,INDEX(CHROME_ATTR,1,AV$2+1),IF($A9=39,INDEX(CHROME_ATTR,2,AV$2+1),IF(AND(AV209&gt;=1,AV209&lt;=6),INDEX(ATLAS_ATTR,(AV209-1)*26+$A9-INDEX(WIN_Y,AV209)+1,AV$2-INDEX(WIN_X,AV209)+1),IF(AV209=90,11,0))))+(THEME-1)*20</f>
        <v/>
      </c>
      <c r="AW109" s="6">
        <f>IF($A9=0,INDEX(CHROME_ATTR,1,AW$2+1),IF($A9=39,INDEX(CHROME_ATTR,2,AW$2+1),IF(AND(AW209&gt;=1,AW209&lt;=6),INDEX(ATLAS_ATTR,(AW209-1)*26+$A9-INDEX(WIN_Y,AW209)+1,AW$2-INDEX(WIN_X,AW209)+1),IF(AW209=90,11,0))))+(THEME-1)*20</f>
        <v/>
      </c>
      <c r="AX109" s="6">
        <f>IF($A9=0,INDEX(CHROME_ATTR,1,AX$2+1),IF($A9=39,INDEX(CHROME_ATTR,2,AX$2+1),IF(AND(AX209&gt;=1,AX209&lt;=6),INDEX(ATLAS_ATTR,(AX209-1)*26+$A9-INDEX(WIN_Y,AX209)+1,AX$2-INDEX(WIN_X,AX209)+1),IF(AX209=90,11,0))))+(THEME-1)*20</f>
        <v/>
      </c>
      <c r="AY109" s="6">
        <f>IF($A9=0,INDEX(CHROME_ATTR,1,AY$2+1),IF($A9=39,INDEX(CHROME_ATTR,2,AY$2+1),IF(AND(AY209&gt;=1,AY209&lt;=6),INDEX(ATLAS_ATTR,(AY209-1)*26+$A9-INDEX(WIN_Y,AY209)+1,AY$2-INDEX(WIN_X,AY209)+1),IF(AY209=90,11,0))))+(THEME-1)*20</f>
        <v/>
      </c>
      <c r="AZ109" s="6">
        <f>IF($A9=0,INDEX(CHROME_ATTR,1,AZ$2+1),IF($A9=39,INDEX(CHROME_ATTR,2,AZ$2+1),IF(AND(AZ209&gt;=1,AZ209&lt;=6),INDEX(ATLAS_ATTR,(AZ209-1)*26+$A9-INDEX(WIN_Y,AZ209)+1,AZ$2-INDEX(WIN_X,AZ209)+1),IF(AZ209=90,11,0))))+(THEME-1)*20</f>
        <v/>
      </c>
      <c r="BA109" s="6">
        <f>IF($A9=0,INDEX(CHROME_ATTR,1,BA$2+1),IF($A9=39,INDEX(CHROME_ATTR,2,BA$2+1),IF(AND(BA209&gt;=1,BA209&lt;=6),INDEX(ATLAS_ATTR,(BA209-1)*26+$A9-INDEX(WIN_Y,BA209)+1,BA$2-INDEX(WIN_X,BA209)+1),IF(BA209=90,11,0))))+(THEME-1)*20</f>
        <v/>
      </c>
      <c r="BB109" s="6">
        <f>IF($A9=0,INDEX(CHROME_ATTR,1,BB$2+1),IF($A9=39,INDEX(CHROME_ATTR,2,BB$2+1),IF(AND(BB209&gt;=1,BB209&lt;=6),INDEX(ATLAS_ATTR,(BB209-1)*26+$A9-INDEX(WIN_Y,BB209)+1,BB$2-INDEX(WIN_X,BB209)+1),IF(BB209=90,11,0))))+(THEME-1)*20</f>
        <v/>
      </c>
      <c r="BC109" s="6">
        <f>IF($A9=0,INDEX(CHROME_ATTR,1,BC$2+1),IF($A9=39,INDEX(CHROME_ATTR,2,BC$2+1),IF(AND(BC209&gt;=1,BC209&lt;=6),INDEX(ATLAS_ATTR,(BC209-1)*26+$A9-INDEX(WIN_Y,BC209)+1,BC$2-INDEX(WIN_X,BC209)+1),IF(BC209=90,11,0))))+(THEME-1)*20</f>
        <v/>
      </c>
      <c r="BD109" s="6">
        <f>IF($A9=0,INDEX(CHROME_ATTR,1,BD$2+1),IF($A9=39,INDEX(CHROME_ATTR,2,BD$2+1),IF(AND(BD209&gt;=1,BD209&lt;=6),INDEX(ATLAS_ATTR,(BD209-1)*26+$A9-INDEX(WIN_Y,BD209)+1,BD$2-INDEX(WIN_X,BD209)+1),IF(BD209=90,11,0))))+(THEME-1)*20</f>
        <v/>
      </c>
      <c r="BE109" s="6">
        <f>IF($A9=0,INDEX(CHROME_ATTR,1,BE$2+1),IF($A9=39,INDEX(CHROME_ATTR,2,BE$2+1),IF(AND(BE209&gt;=1,BE209&lt;=6),INDEX(ATLAS_ATTR,(BE209-1)*26+$A9-INDEX(WIN_Y,BE209)+1,BE$2-INDEX(WIN_X,BE209)+1),IF(BE209=90,11,0))))+(THEME-1)*20</f>
        <v/>
      </c>
      <c r="BF109" s="6">
        <f>IF($A9=0,INDEX(CHROME_ATTR,1,BF$2+1),IF($A9=39,INDEX(CHROME_ATTR,2,BF$2+1),IF(AND(BF209&gt;=1,BF209&lt;=6),INDEX(ATLAS_ATTR,(BF209-1)*26+$A9-INDEX(WIN_Y,BF209)+1,BF$2-INDEX(WIN_X,BF209)+1),IF(BF209=90,11,0))))+(THEME-1)*20</f>
        <v/>
      </c>
      <c r="BG109" s="6">
        <f>IF($A9=0,INDEX(CHROME_ATTR,1,BG$2+1),IF($A9=39,INDEX(CHROME_ATTR,2,BG$2+1),IF(AND(BG209&gt;=1,BG209&lt;=6),INDEX(ATLAS_ATTR,(BG209-1)*26+$A9-INDEX(WIN_Y,BG209)+1,BG$2-INDEX(WIN_X,BG209)+1),IF(BG209=90,11,0))))+(THEME-1)*20</f>
        <v/>
      </c>
      <c r="BH109" s="6">
        <f>IF($A9=0,INDEX(CHROME_ATTR,1,BH$2+1),IF($A9=39,INDEX(CHROME_ATTR,2,BH$2+1),IF(AND(BH209&gt;=1,BH209&lt;=6),INDEX(ATLAS_ATTR,(BH209-1)*26+$A9-INDEX(WIN_Y,BH209)+1,BH$2-INDEX(WIN_X,BH209)+1),IF(BH209=90,11,0))))+(THEME-1)*20</f>
        <v/>
      </c>
      <c r="BI109" s="6">
        <f>IF($A9=0,INDEX(CHROME_ATTR,1,BI$2+1),IF($A9=39,INDEX(CHROME_ATTR,2,BI$2+1),IF(AND(BI209&gt;=1,BI209&lt;=6),INDEX(ATLAS_ATTR,(BI209-1)*26+$A9-INDEX(WIN_Y,BI209)+1,BI$2-INDEX(WIN_X,BI209)+1),IF(BI209=90,11,0))))+(THEME-1)*20</f>
        <v/>
      </c>
      <c r="BJ109" s="6">
        <f>IF($A9=0,INDEX(CHROME_ATTR,1,BJ$2+1),IF($A9=39,INDEX(CHROME_ATTR,2,BJ$2+1),IF(AND(BJ209&gt;=1,BJ209&lt;=6),INDEX(ATLAS_ATTR,(BJ209-1)*26+$A9-INDEX(WIN_Y,BJ209)+1,BJ$2-INDEX(WIN_X,BJ209)+1),IF(BJ209=90,11,0))))+(THEME-1)*20</f>
        <v/>
      </c>
      <c r="BK109" s="6">
        <f>IF($A9=0,INDEX(CHROME_ATTR,1,BK$2+1),IF($A9=39,INDEX(CHROME_ATTR,2,BK$2+1),IF(AND(BK209&gt;=1,BK209&lt;=6),INDEX(ATLAS_ATTR,(BK209-1)*26+$A9-INDEX(WIN_Y,BK209)+1,BK$2-INDEX(WIN_X,BK209)+1),IF(BK209=90,11,0))))+(THEME-1)*20</f>
        <v/>
      </c>
      <c r="BL109" s="6">
        <f>IF($A9=0,INDEX(CHROME_ATTR,1,BL$2+1),IF($A9=39,INDEX(CHROME_ATTR,2,BL$2+1),IF(AND(BL209&gt;=1,BL209&lt;=6),INDEX(ATLAS_ATTR,(BL209-1)*26+$A9-INDEX(WIN_Y,BL209)+1,BL$2-INDEX(WIN_X,BL209)+1),IF(BL209=90,11,0))))+(THEME-1)*20</f>
        <v/>
      </c>
      <c r="BM109" s="6">
        <f>IF($A9=0,INDEX(CHROME_ATTR,1,BM$2+1),IF($A9=39,INDEX(CHROME_ATTR,2,BM$2+1),IF(AND(BM209&gt;=1,BM209&lt;=6),INDEX(ATLAS_ATTR,(BM209-1)*26+$A9-INDEX(WIN_Y,BM209)+1,BM$2-INDEX(WIN_X,BM209)+1),IF(BM209=90,11,0))))+(THEME-1)*20</f>
        <v/>
      </c>
      <c r="BN109" s="6">
        <f>IF($A9=0,INDEX(CHROME_ATTR,1,BN$2+1),IF($A9=39,INDEX(CHROME_ATTR,2,BN$2+1),IF(AND(BN209&gt;=1,BN209&lt;=6),INDEX(ATLAS_ATTR,(BN209-1)*26+$A9-INDEX(WIN_Y,BN209)+1,BN$2-INDEX(WIN_X,BN209)+1),IF(BN209=90,11,0))))+(THEME-1)*20</f>
        <v/>
      </c>
      <c r="BO109" s="6">
        <f>IF($A9=0,INDEX(CHROME_ATTR,1,BO$2+1),IF($A9=39,INDEX(CHROME_ATTR,2,BO$2+1),IF(AND(BO209&gt;=1,BO209&lt;=6),INDEX(ATLAS_ATTR,(BO209-1)*26+$A9-INDEX(WIN_Y,BO209)+1,BO$2-INDEX(WIN_X,BO209)+1),IF(BO209=90,11,0))))+(THEME-1)*20</f>
        <v/>
      </c>
      <c r="BP109" s="6">
        <f>IF($A9=0,INDEX(CHROME_ATTR,1,BP$2+1),IF($A9=39,INDEX(CHROME_ATTR,2,BP$2+1),IF(AND(BP209&gt;=1,BP209&lt;=6),INDEX(ATLAS_ATTR,(BP209-1)*26+$A9-INDEX(WIN_Y,BP209)+1,BP$2-INDEX(WIN_X,BP209)+1),IF(BP209=90,11,0))))+(THEME-1)*20</f>
        <v/>
      </c>
      <c r="BQ109" s="6">
        <f>IF($A9=0,INDEX(CHROME_ATTR,1,BQ$2+1),IF($A9=39,INDEX(CHROME_ATTR,2,BQ$2+1),IF(AND(BQ209&gt;=1,BQ209&lt;=6),INDEX(ATLAS_ATTR,(BQ209-1)*26+$A9-INDEX(WIN_Y,BQ209)+1,BQ$2-INDEX(WIN_X,BQ209)+1),IF(BQ209=90,11,0))))+(THEME-1)*20</f>
        <v/>
      </c>
      <c r="BR109" s="6">
        <f>IF($A9=0,INDEX(CHROME_ATTR,1,BR$2+1),IF($A9=39,INDEX(CHROME_ATTR,2,BR$2+1),IF(AND(BR209&gt;=1,BR209&lt;=6),INDEX(ATLAS_ATTR,(BR209-1)*26+$A9-INDEX(WIN_Y,BR209)+1,BR$2-INDEX(WIN_X,BR209)+1),IF(BR209=90,11,0))))+(THEME-1)*20</f>
        <v/>
      </c>
      <c r="BS109" s="6">
        <f>IF($A9=0,INDEX(CHROME_ATTR,1,BS$2+1),IF($A9=39,INDEX(CHROME_ATTR,2,BS$2+1),IF(AND(BS209&gt;=1,BS209&lt;=6),INDEX(ATLAS_ATTR,(BS209-1)*26+$A9-INDEX(WIN_Y,BS209)+1,BS$2-INDEX(WIN_X,BS209)+1),IF(BS209=90,11,0))))+(THEME-1)*20</f>
        <v/>
      </c>
      <c r="BT109" s="6">
        <f>IF($A9=0,INDEX(CHROME_ATTR,1,BT$2+1),IF($A9=39,INDEX(CHROME_ATTR,2,BT$2+1),IF(AND(BT209&gt;=1,BT209&lt;=6),INDEX(ATLAS_ATTR,(BT209-1)*26+$A9-INDEX(WIN_Y,BT209)+1,BT$2-INDEX(WIN_X,BT209)+1),IF(BT209=90,11,0))))+(THEME-1)*20</f>
        <v/>
      </c>
      <c r="BU109" s="6">
        <f>IF($A9=0,INDEX(CHROME_ATTR,1,BU$2+1),IF($A9=39,INDEX(CHROME_ATTR,2,BU$2+1),IF(AND(BU209&gt;=1,BU209&lt;=6),INDEX(ATLAS_ATTR,(BU209-1)*26+$A9-INDEX(WIN_Y,BU209)+1,BU$2-INDEX(WIN_X,BU209)+1),IF(BU209=90,11,0))))+(THEME-1)*20</f>
        <v/>
      </c>
      <c r="BV109" s="6">
        <f>IF($A9=0,INDEX(CHROME_ATTR,1,BV$2+1),IF($A9=39,INDEX(CHROME_ATTR,2,BV$2+1),IF(AND(BV209&gt;=1,BV209&lt;=6),INDEX(ATLAS_ATTR,(BV209-1)*26+$A9-INDEX(WIN_Y,BV209)+1,BV$2-INDEX(WIN_X,BV209)+1),IF(BV209=90,11,0))))+(THEME-1)*20</f>
        <v/>
      </c>
      <c r="BW109" s="6">
        <f>IF($A9=0,INDEX(CHROME_ATTR,1,BW$2+1),IF($A9=39,INDEX(CHROME_ATTR,2,BW$2+1),IF(AND(BW209&gt;=1,BW209&lt;=6),INDEX(ATLAS_ATTR,(BW209-1)*26+$A9-INDEX(WIN_Y,BW209)+1,BW$2-INDEX(WIN_X,BW209)+1),IF(BW209=90,11,0))))+(THEME-1)*20</f>
        <v/>
      </c>
      <c r="BX109" s="6">
        <f>IF($A9=0,INDEX(CHROME_ATTR,1,BX$2+1),IF($A9=39,INDEX(CHROME_ATTR,2,BX$2+1),IF(AND(BX209&gt;=1,BX209&lt;=6),INDEX(ATLAS_ATTR,(BX209-1)*26+$A9-INDEX(WIN_Y,BX209)+1,BX$2-INDEX(WIN_X,BX209)+1),IF(BX209=90,11,0))))+(THEME-1)*20</f>
        <v/>
      </c>
      <c r="BY109" s="6">
        <f>IF($A9=0,INDEX(CHROME_ATTR,1,BY$2+1),IF($A9=39,INDEX(CHROME_ATTR,2,BY$2+1),IF(AND(BY209&gt;=1,BY209&lt;=6),INDEX(ATLAS_ATTR,(BY209-1)*26+$A9-INDEX(WIN_Y,BY209)+1,BY$2-INDEX(WIN_X,BY209)+1),IF(BY209=90,11,0))))+(THEME-1)*20</f>
        <v/>
      </c>
      <c r="BZ109" s="6">
        <f>IF($A9=0,INDEX(CHROME_ATTR,1,BZ$2+1),IF($A9=39,INDEX(CHROME_ATTR,2,BZ$2+1),IF(AND(BZ209&gt;=1,BZ209&lt;=6),INDEX(ATLAS_ATTR,(BZ209-1)*26+$A9-INDEX(WIN_Y,BZ209)+1,BZ$2-INDEX(WIN_X,BZ209)+1),IF(BZ209=90,11,0))))+(THEME-1)*20</f>
        <v/>
      </c>
      <c r="CA109" s="6">
        <f>IF($A9=0,INDEX(CHROME_ATTR,1,CA$2+1),IF($A9=39,INDEX(CHROME_ATTR,2,CA$2+1),IF(AND(CA209&gt;=1,CA209&lt;=6),INDEX(ATLAS_ATTR,(CA209-1)*26+$A9-INDEX(WIN_Y,CA209)+1,CA$2-INDEX(WIN_X,CA209)+1),IF(CA209=90,11,0))))+(THEME-1)*20</f>
        <v/>
      </c>
      <c r="CB109" s="6">
        <f>IF($A9=0,INDEX(CHROME_ATTR,1,CB$2+1),IF($A9=39,INDEX(CHROME_ATTR,2,CB$2+1),IF(AND(CB209&gt;=1,CB209&lt;=6),INDEX(ATLAS_ATTR,(CB209-1)*26+$A9-INDEX(WIN_Y,CB209)+1,CB$2-INDEX(WIN_X,CB209)+1),IF(CB209=90,11,0))))+(THEME-1)*20</f>
        <v/>
      </c>
      <c r="CC109" s="6">
        <f>IF($A9=0,INDEX(CHROME_ATTR,1,CC$2+1),IF($A9=39,INDEX(CHROME_ATTR,2,CC$2+1),IF(AND(CC209&gt;=1,CC209&lt;=6),INDEX(ATLAS_ATTR,(CC209-1)*26+$A9-INDEX(WIN_Y,CC209)+1,CC$2-INDEX(WIN_X,CC209)+1),IF(CC209=90,11,0))))+(THEME-1)*20</f>
        <v/>
      </c>
      <c r="CD109" s="6">
        <f>IF($A9=0,INDEX(CHROME_ATTR,1,CD$2+1),IF($A9=39,INDEX(CHROME_ATTR,2,CD$2+1),IF(AND(CD209&gt;=1,CD209&lt;=6),INDEX(ATLAS_ATTR,(CD209-1)*26+$A9-INDEX(WIN_Y,CD209)+1,CD$2-INDEX(WIN_X,CD209)+1),IF(CD209=90,11,0))))+(THEME-1)*20</f>
        <v/>
      </c>
      <c r="CE109" s="6">
        <f>IF($A9=0,INDEX(CHROME_ATTR,1,CE$2+1),IF($A9=39,INDEX(CHROME_ATTR,2,CE$2+1),IF(AND(CE209&gt;=1,CE209&lt;=6),INDEX(ATLAS_ATTR,(CE209-1)*26+$A9-INDEX(WIN_Y,CE209)+1,CE$2-INDEX(WIN_X,CE209)+1),IF(CE209=90,11,0))))+(THEME-1)*20</f>
        <v/>
      </c>
      <c r="CF109" s="6">
        <f>IF($A9=0,INDEX(CHROME_ATTR,1,CF$2+1),IF($A9=39,INDEX(CHROME_ATTR,2,CF$2+1),IF(AND(CF209&gt;=1,CF209&lt;=6),INDEX(ATLAS_ATTR,(CF209-1)*26+$A9-INDEX(WIN_Y,CF209)+1,CF$2-INDEX(WIN_X,CF209)+1),IF(CF209=90,11,0))))+(THEME-1)*20</f>
        <v/>
      </c>
      <c r="CG109" s="6">
        <f>IF($A9=0,INDEX(CHROME_ATTR,1,CG$2+1),IF($A9=39,INDEX(CHROME_ATTR,2,CG$2+1),IF(AND(CG209&gt;=1,CG209&lt;=6),INDEX(ATLAS_ATTR,(CG209-1)*26+$A9-INDEX(WIN_Y,CG209)+1,CG$2-INDEX(WIN_X,CG209)+1),IF(CG209=90,11,0))))+(THEME-1)*20</f>
        <v/>
      </c>
      <c r="CH109" s="6">
        <f>IF($A9=0,INDEX(CHROME_ATTR,1,CH$2+1),IF($A9=39,INDEX(CHROME_ATTR,2,CH$2+1),IF(AND(CH209&gt;=1,CH209&lt;=6),INDEX(ATLAS_ATTR,(CH209-1)*26+$A9-INDEX(WIN_Y,CH209)+1,CH$2-INDEX(WIN_X,CH209)+1),IF(CH209=90,11,0))))+(THEME-1)*20</f>
        <v/>
      </c>
      <c r="CI109" s="6">
        <f>IF($A9=0,INDEX(CHROME_ATTR,1,CI$2+1),IF($A9=39,INDEX(CHROME_ATTR,2,CI$2+1),IF(AND(CI209&gt;=1,CI209&lt;=6),INDEX(ATLAS_ATTR,(CI209-1)*26+$A9-INDEX(WIN_Y,CI209)+1,CI$2-INDEX(WIN_X,CI209)+1),IF(CI209=90,11,0))))+(THEME-1)*20</f>
        <v/>
      </c>
      <c r="CJ109" s="6">
        <f>IF($A9=0,INDEX(CHROME_ATTR,1,CJ$2+1),IF($A9=39,INDEX(CHROME_ATTR,2,CJ$2+1),IF(AND(CJ209&gt;=1,CJ209&lt;=6),INDEX(ATLAS_ATTR,(CJ209-1)*26+$A9-INDEX(WIN_Y,CJ209)+1,CJ$2-INDEX(WIN_X,CJ209)+1),IF(CJ209=90,11,0))))+(THEME-1)*20</f>
        <v/>
      </c>
      <c r="CK109" s="6">
        <f>IF($A9=0,INDEX(CHROME_ATTR,1,CK$2+1),IF($A9=39,INDEX(CHROME_ATTR,2,CK$2+1),IF(AND(CK209&gt;=1,CK209&lt;=6),INDEX(ATLAS_ATTR,(CK209-1)*26+$A9-INDEX(WIN_Y,CK209)+1,CK$2-INDEX(WIN_X,CK209)+1),IF(CK209=90,11,0))))+(THEME-1)*20</f>
        <v/>
      </c>
      <c r="CL109" s="6">
        <f>IF($A9=0,INDEX(CHROME_ATTR,1,CL$2+1),IF($A9=39,INDEX(CHROME_ATTR,2,CL$2+1),IF(AND(CL209&gt;=1,CL209&lt;=6),INDEX(ATLAS_ATTR,(CL209-1)*26+$A9-INDEX(WIN_Y,CL209)+1,CL$2-INDEX(WIN_X,CL209)+1),IF(CL209=90,11,0))))+(THEME-1)*20</f>
        <v/>
      </c>
      <c r="CM109" s="6">
        <f>IF($A9=0,INDEX(CHROME_ATTR,1,CM$2+1),IF($A9=39,INDEX(CHROME_ATTR,2,CM$2+1),IF(AND(CM209&gt;=1,CM209&lt;=6),INDEX(ATLAS_ATTR,(CM209-1)*26+$A9-INDEX(WIN_Y,CM209)+1,CM$2-INDEX(WIN_X,CM209)+1),IF(CM209=90,11,0))))+(THEME-1)*20</f>
        <v/>
      </c>
      <c r="CN109" s="6">
        <f>IF($A9=0,INDEX(CHROME_ATTR,1,CN$2+1),IF($A9=39,INDEX(CHROME_ATTR,2,CN$2+1),IF(AND(CN209&gt;=1,CN209&lt;=6),INDEX(ATLAS_ATTR,(CN209-1)*26+$A9-INDEX(WIN_Y,CN209)+1,CN$2-INDEX(WIN_X,CN209)+1),IF(CN209=90,11,0))))+(THEME-1)*20</f>
        <v/>
      </c>
      <c r="CO109" s="6">
        <f>IF($A9=0,INDEX(CHROME_ATTR,1,CO$2+1),IF($A9=39,INDEX(CHROME_ATTR,2,CO$2+1),IF(AND(CO209&gt;=1,CO209&lt;=6),INDEX(ATLAS_ATTR,(CO209-1)*26+$A9-INDEX(WIN_Y,CO209)+1,CO$2-INDEX(WIN_X,CO209)+1),IF(CO209=90,11,0))))+(THEME-1)*20</f>
        <v/>
      </c>
      <c r="CP109" s="6">
        <f>IF($A9=0,INDEX(CHROME_ATTR,1,CP$2+1),IF($A9=39,INDEX(CHROME_ATTR,2,CP$2+1),IF(AND(CP209&gt;=1,CP209&lt;=6),INDEX(ATLAS_ATTR,(CP209-1)*26+$A9-INDEX(WIN_Y,CP209)+1,CP$2-INDEX(WIN_X,CP209)+1),IF(CP209=90,11,0))))+(THEME-1)*20</f>
        <v/>
      </c>
      <c r="CQ109" s="6">
        <f>IF($A9=0,INDEX(CHROME_ATTR,1,CQ$2+1),IF($A9=39,INDEX(CHROME_ATTR,2,CQ$2+1),IF(AND(CQ209&gt;=1,CQ209&lt;=6),INDEX(ATLAS_ATTR,(CQ209-1)*26+$A9-INDEX(WIN_Y,CQ209)+1,CQ$2-INDEX(WIN_X,CQ209)+1),IF(CQ209=90,11,0))))+(THEME-1)*20</f>
        <v/>
      </c>
      <c r="CR109" s="6">
        <f>IF($A9=0,INDEX(CHROME_ATTR,1,CR$2+1),IF($A9=39,INDEX(CHROME_ATTR,2,CR$2+1),IF(AND(CR209&gt;=1,CR209&lt;=6),INDEX(ATLAS_ATTR,(CR209-1)*26+$A9-INDEX(WIN_Y,CR209)+1,CR$2-INDEX(WIN_X,CR209)+1),IF(CR209=90,11,0))))+(THEME-1)*20</f>
        <v/>
      </c>
      <c r="CS109" s="6">
        <f>IF($A9=0,INDEX(CHROME_ATTR,1,CS$2+1),IF($A9=39,INDEX(CHROME_ATTR,2,CS$2+1),IF(AND(CS209&gt;=1,CS209&lt;=6),INDEX(ATLAS_ATTR,(CS209-1)*26+$A9-INDEX(WIN_Y,CS209)+1,CS$2-INDEX(WIN_X,CS209)+1),IF(CS209=90,11,0))))+(THEME-1)*20</f>
        <v/>
      </c>
      <c r="CT109" s="6">
        <f>IF($A9=0,INDEX(CHROME_ATTR,1,CT$2+1),IF($A9=39,INDEX(CHROME_ATTR,2,CT$2+1),IF(AND(CT209&gt;=1,CT209&lt;=6),INDEX(ATLAS_ATTR,(CT209-1)*26+$A9-INDEX(WIN_Y,CT209)+1,CT$2-INDEX(WIN_X,CT209)+1),IF(CT209=90,11,0))))+(THEME-1)*20</f>
        <v/>
      </c>
      <c r="CU109" s="6">
        <f>IF($A9=0,INDEX(CHROME_ATTR,1,CU$2+1),IF($A9=39,INDEX(CHROME_ATTR,2,CU$2+1),IF(AND(CU209&gt;=1,CU209&lt;=6),INDEX(ATLAS_ATTR,(CU209-1)*26+$A9-INDEX(WIN_Y,CU209)+1,CU$2-INDEX(WIN_X,CU209)+1),IF(CU209=90,11,0))))+(THEME-1)*20</f>
        <v/>
      </c>
      <c r="CV109" s="6">
        <f>IF($A9=0,INDEX(CHROME_ATTR,1,CV$2+1),IF($A9=39,INDEX(CHROME_ATTR,2,CV$2+1),IF(AND(CV209&gt;=1,CV209&lt;=6),INDEX(ATLAS_ATTR,(CV209-1)*26+$A9-INDEX(WIN_Y,CV209)+1,CV$2-INDEX(WIN_X,CV209)+1),IF(CV209=90,11,0))))+(THEME-1)*20</f>
        <v/>
      </c>
      <c r="CW109" s="6">
        <f>IF($A9=0,INDEX(CHROME_ATTR,1,CW$2+1),IF($A9=39,INDEX(CHROME_ATTR,2,CW$2+1),IF(AND(CW209&gt;=1,CW209&lt;=6),INDEX(ATLAS_ATTR,(CW209-1)*26+$A9-INDEX(WIN_Y,CW209)+1,CW$2-INDEX(WIN_X,CW209)+1),IF(CW209=90,11,0))))+(THEME-1)*20</f>
        <v/>
      </c>
      <c r="CX109" s="6">
        <f>IF($A9=0,INDEX(CHROME_ATTR,1,CX$2+1),IF($A9=39,INDEX(CHROME_ATTR,2,CX$2+1),IF(AND(CX209&gt;=1,CX209&lt;=6),INDEX(ATLAS_ATTR,(CX209-1)*26+$A9-INDEX(WIN_Y,CX209)+1,CX$2-INDEX(WIN_X,CX209)+1),IF(CX209=90,11,0))))+(THEME-1)*20</f>
        <v/>
      </c>
      <c r="CY109" s="6">
        <f>IF($A9=0,INDEX(CHROME_ATTR,1,CY$2+1),IF($A9=39,INDEX(CHROME_ATTR,2,CY$2+1),IF(AND(CY209&gt;=1,CY209&lt;=6),INDEX(ATLAS_ATTR,(CY209-1)*26+$A9-INDEX(WIN_Y,CY209)+1,CY$2-INDEX(WIN_X,CY209)+1),IF(CY209=90,11,0))))+(THEME-1)*20</f>
        <v/>
      </c>
      <c r="CZ109" s="6">
        <f>IF($A9=0,INDEX(CHROME_ATTR,1,CZ$2+1),IF($A9=39,INDEX(CHROME_ATTR,2,CZ$2+1),IF(AND(CZ209&gt;=1,CZ209&lt;=6),INDEX(ATLAS_ATTR,(CZ209-1)*26+$A9-INDEX(WIN_Y,CZ209)+1,CZ$2-INDEX(WIN_X,CZ209)+1),IF(CZ209=90,11,0))))+(THEME-1)*20</f>
        <v/>
      </c>
      <c r="DA109" s="6">
        <f>IF($A9=0,INDEX(CHROME_ATTR,1,DA$2+1),IF($A9=39,INDEX(CHROME_ATTR,2,DA$2+1),IF(AND(DA209&gt;=1,DA209&lt;=6),INDEX(ATLAS_ATTR,(DA209-1)*26+$A9-INDEX(WIN_Y,DA209)+1,DA$2-INDEX(WIN_X,DA209)+1),IF(DA209=90,11,0))))+(THEME-1)*20</f>
        <v/>
      </c>
      <c r="DB109" s="6">
        <f>IF($A9=0,INDEX(CHROME_ATTR,1,DB$2+1),IF($A9=39,INDEX(CHROME_ATTR,2,DB$2+1),IF(AND(DB209&gt;=1,DB209&lt;=6),INDEX(ATLAS_ATTR,(DB209-1)*26+$A9-INDEX(WIN_Y,DB209)+1,DB$2-INDEX(WIN_X,DB209)+1),IF(DB209=90,11,0))))+(THEME-1)*20</f>
        <v/>
      </c>
      <c r="DC109" s="6">
        <f>IF($A9=0,INDEX(CHROME_ATTR,1,DC$2+1),IF($A9=39,INDEX(CHROME_ATTR,2,DC$2+1),IF(AND(DC209&gt;=1,DC209&lt;=6),INDEX(ATLAS_ATTR,(DC209-1)*26+$A9-INDEX(WIN_Y,DC209)+1,DC$2-INDEX(WIN_X,DC209)+1),IF(DC209=90,11,0))))+(THEME-1)*20</f>
        <v/>
      </c>
      <c r="DD109" s="6">
        <f>IF($A9=0,INDEX(CHROME_ATTR,1,DD$2+1),IF($A9=39,INDEX(CHROME_ATTR,2,DD$2+1),IF(AND(DD209&gt;=1,DD209&lt;=6),INDEX(ATLAS_ATTR,(DD209-1)*26+$A9-INDEX(WIN_Y,DD209)+1,DD$2-INDEX(WIN_X,DD209)+1),IF(DD209=90,11,0))))+(THEME-1)*20</f>
        <v/>
      </c>
      <c r="DE109" s="6">
        <f>IF($A9=0,INDEX(CHROME_ATTR,1,DE$2+1),IF($A9=39,INDEX(CHROME_ATTR,2,DE$2+1),IF(AND(DE209&gt;=1,DE209&lt;=6),INDEX(ATLAS_ATTR,(DE209-1)*26+$A9-INDEX(WIN_Y,DE209)+1,DE$2-INDEX(WIN_X,DE209)+1),IF(DE209=90,11,0))))+(THEME-1)*20</f>
        <v/>
      </c>
      <c r="DF109" s="6">
        <f>IF($A9=0,INDEX(CHROME_ATTR,1,DF$2+1),IF($A9=39,INDEX(CHROME_ATTR,2,DF$2+1),IF(AND(DF209&gt;=1,DF209&lt;=6),INDEX(ATLAS_ATTR,(DF209-1)*26+$A9-INDEX(WIN_Y,DF209)+1,DF$2-INDEX(WIN_X,DF209)+1),IF(DF209=90,11,0))))+(THEME-1)*20</f>
        <v/>
      </c>
      <c r="DG109" s="6">
        <f>IF($A9=0,INDEX(CHROME_ATTR,1,DG$2+1),IF($A9=39,INDEX(CHROME_ATTR,2,DG$2+1),IF(AND(DG209&gt;=1,DG209&lt;=6),INDEX(ATLAS_ATTR,(DG209-1)*26+$A9-INDEX(WIN_Y,DG209)+1,DG$2-INDEX(WIN_X,DG209)+1),IF(DG209=90,11,0))))+(THEME-1)*20</f>
        <v/>
      </c>
      <c r="DH109" s="6">
        <f>IF($A9=0,INDEX(CHROME_ATTR,1,DH$2+1),IF($A9=39,INDEX(CHROME_ATTR,2,DH$2+1),IF(AND(DH209&gt;=1,DH209&lt;=6),INDEX(ATLAS_ATTR,(DH209-1)*26+$A9-INDEX(WIN_Y,DH209)+1,DH$2-INDEX(WIN_X,DH209)+1),IF(DH209=90,11,0))))+(THEME-1)*20</f>
        <v/>
      </c>
      <c r="DI109" s="6">
        <f>IF($A9=0,INDEX(CHROME_ATTR,1,DI$2+1),IF($A9=39,INDEX(CHROME_ATTR,2,DI$2+1),IF(AND(DI209&gt;=1,DI209&lt;=6),INDEX(ATLAS_ATTR,(DI209-1)*26+$A9-INDEX(WIN_Y,DI209)+1,DI$2-INDEX(WIN_X,DI209)+1),IF(DI209=90,11,0))))+(THEME-1)*20</f>
        <v/>
      </c>
      <c r="DJ109" s="6">
        <f>IF($A9=0,INDEX(CHROME_ATTR,1,DJ$2+1),IF($A9=39,INDEX(CHROME_ATTR,2,DJ$2+1),IF(AND(DJ209&gt;=1,DJ209&lt;=6),INDEX(ATLAS_ATTR,(DJ209-1)*26+$A9-INDEX(WIN_Y,DJ209)+1,DJ$2-INDEX(WIN_X,DJ209)+1),IF(DJ209=90,11,0))))+(THEME-1)*20</f>
        <v/>
      </c>
      <c r="DK109" s="6">
        <f>IF($A9=0,INDEX(CHROME_ATTR,1,DK$2+1),IF($A9=39,INDEX(CHROME_ATTR,2,DK$2+1),IF(AND(DK209&gt;=1,DK209&lt;=6),INDEX(ATLAS_ATTR,(DK209-1)*26+$A9-INDEX(WIN_Y,DK209)+1,DK$2-INDEX(WIN_X,DK209)+1),IF(DK209=90,11,0))))+(THEME-1)*20</f>
        <v/>
      </c>
      <c r="DL109" s="6">
        <f>IF($A9=0,INDEX(CHROME_ATTR,1,DL$2+1),IF($A9=39,INDEX(CHROME_ATTR,2,DL$2+1),IF(AND(DL209&gt;=1,DL209&lt;=6),INDEX(ATLAS_ATTR,(DL209-1)*26+$A9-INDEX(WIN_Y,DL209)+1,DL$2-INDEX(WIN_X,DL209)+1),IF(DL209=90,11,0))))+(THEME-1)*20</f>
        <v/>
      </c>
      <c r="DM109" s="6">
        <f>IF($A9=0,INDEX(CHROME_ATTR,1,DM$2+1),IF($A9=39,INDEX(CHROME_ATTR,2,DM$2+1),IF(AND(DM209&gt;=1,DM209&lt;=6),INDEX(ATLAS_ATTR,(DM209-1)*26+$A9-INDEX(WIN_Y,DM209)+1,DM$2-INDEX(WIN_X,DM209)+1),IF(DM209=90,11,0))))+(THEME-1)*20</f>
        <v/>
      </c>
      <c r="DN109" s="6">
        <f>IF($A9=0,INDEX(CHROME_ATTR,1,DN$2+1),IF($A9=39,INDEX(CHROME_ATTR,2,DN$2+1),IF(AND(DN209&gt;=1,DN209&lt;=6),INDEX(ATLAS_ATTR,(DN209-1)*26+$A9-INDEX(WIN_Y,DN209)+1,DN$2-INDEX(WIN_X,DN209)+1),IF(DN209=90,11,0))))+(THEME-1)*20</f>
        <v/>
      </c>
      <c r="DO109" s="6">
        <f>IF($A9=0,INDEX(CHROME_ATTR,1,DO$2+1),IF($A9=39,INDEX(CHROME_ATTR,2,DO$2+1),IF(AND(DO209&gt;=1,DO209&lt;=6),INDEX(ATLAS_ATTR,(DO209-1)*26+$A9-INDEX(WIN_Y,DO209)+1,DO$2-INDEX(WIN_X,DO209)+1),IF(DO209=90,11,0))))+(THEME-1)*20</f>
        <v/>
      </c>
    </row>
    <row r="110" ht="8" customHeight="1">
      <c r="B110" s="6">
        <f>IF($A10=0,INDEX(CHROME_ATTR,1,B$2+1),IF($A10=39,INDEX(CHROME_ATTR,2,B$2+1),IF(AND(B210&gt;=1,B210&lt;=6),INDEX(ATLAS_ATTR,(B210-1)*26+$A10-INDEX(WIN_Y,B210)+1,B$2-INDEX(WIN_X,B210)+1),IF(B210=90,11,0))))+(THEME-1)*20</f>
        <v/>
      </c>
      <c r="C110" s="6">
        <f>IF($A10=0,INDEX(CHROME_ATTR,1,C$2+1),IF($A10=39,INDEX(CHROME_ATTR,2,C$2+1),IF(AND(C210&gt;=1,C210&lt;=6),INDEX(ATLAS_ATTR,(C210-1)*26+$A10-INDEX(WIN_Y,C210)+1,C$2-INDEX(WIN_X,C210)+1),IF(C210=90,11,0))))+(THEME-1)*20</f>
        <v/>
      </c>
      <c r="D110" s="6">
        <f>IF($A10=0,INDEX(CHROME_ATTR,1,D$2+1),IF($A10=39,INDEX(CHROME_ATTR,2,D$2+1),IF(AND(D210&gt;=1,D210&lt;=6),INDEX(ATLAS_ATTR,(D210-1)*26+$A10-INDEX(WIN_Y,D210)+1,D$2-INDEX(WIN_X,D210)+1),IF(D210=90,11,0))))+(THEME-1)*20</f>
        <v/>
      </c>
      <c r="E110" s="6">
        <f>IF($A10=0,INDEX(CHROME_ATTR,1,E$2+1),IF($A10=39,INDEX(CHROME_ATTR,2,E$2+1),IF(AND(E210&gt;=1,E210&lt;=6),INDEX(ATLAS_ATTR,(E210-1)*26+$A10-INDEX(WIN_Y,E210)+1,E$2-INDEX(WIN_X,E210)+1),IF(E210=90,11,0))))+(THEME-1)*20</f>
        <v/>
      </c>
      <c r="F110" s="6">
        <f>IF($A10=0,INDEX(CHROME_ATTR,1,F$2+1),IF($A10=39,INDEX(CHROME_ATTR,2,F$2+1),IF(AND(F210&gt;=1,F210&lt;=6),INDEX(ATLAS_ATTR,(F210-1)*26+$A10-INDEX(WIN_Y,F210)+1,F$2-INDEX(WIN_X,F210)+1),IF(F210=90,11,0))))+(THEME-1)*20</f>
        <v/>
      </c>
      <c r="G110" s="6">
        <f>IF($A10=0,INDEX(CHROME_ATTR,1,G$2+1),IF($A10=39,INDEX(CHROME_ATTR,2,G$2+1),IF(AND(G210&gt;=1,G210&lt;=6),INDEX(ATLAS_ATTR,(G210-1)*26+$A10-INDEX(WIN_Y,G210)+1,G$2-INDEX(WIN_X,G210)+1),IF(G210=90,11,0))))+(THEME-1)*20</f>
        <v/>
      </c>
      <c r="H110" s="6">
        <f>IF($A10=0,INDEX(CHROME_ATTR,1,H$2+1),IF($A10=39,INDEX(CHROME_ATTR,2,H$2+1),IF(AND(H210&gt;=1,H210&lt;=6),INDEX(ATLAS_ATTR,(H210-1)*26+$A10-INDEX(WIN_Y,H210)+1,H$2-INDEX(WIN_X,H210)+1),IF(H210=90,11,0))))+(THEME-1)*20</f>
        <v/>
      </c>
      <c r="I110" s="6">
        <f>IF($A10=0,INDEX(CHROME_ATTR,1,I$2+1),IF($A10=39,INDEX(CHROME_ATTR,2,I$2+1),IF(AND(I210&gt;=1,I210&lt;=6),INDEX(ATLAS_ATTR,(I210-1)*26+$A10-INDEX(WIN_Y,I210)+1,I$2-INDEX(WIN_X,I210)+1),IF(I210=90,11,0))))+(THEME-1)*20</f>
        <v/>
      </c>
      <c r="J110" s="6">
        <f>IF($A10=0,INDEX(CHROME_ATTR,1,J$2+1),IF($A10=39,INDEX(CHROME_ATTR,2,J$2+1),IF(AND(J210&gt;=1,J210&lt;=6),INDEX(ATLAS_ATTR,(J210-1)*26+$A10-INDEX(WIN_Y,J210)+1,J$2-INDEX(WIN_X,J210)+1),IF(J210=90,11,0))))+(THEME-1)*20</f>
        <v/>
      </c>
      <c r="K110" s="6">
        <f>IF($A10=0,INDEX(CHROME_ATTR,1,K$2+1),IF($A10=39,INDEX(CHROME_ATTR,2,K$2+1),IF(AND(K210&gt;=1,K210&lt;=6),INDEX(ATLAS_ATTR,(K210-1)*26+$A10-INDEX(WIN_Y,K210)+1,K$2-INDEX(WIN_X,K210)+1),IF(K210=90,11,0))))+(THEME-1)*20</f>
        <v/>
      </c>
      <c r="L110" s="6">
        <f>IF($A10=0,INDEX(CHROME_ATTR,1,L$2+1),IF($A10=39,INDEX(CHROME_ATTR,2,L$2+1),IF(AND(L210&gt;=1,L210&lt;=6),INDEX(ATLAS_ATTR,(L210-1)*26+$A10-INDEX(WIN_Y,L210)+1,L$2-INDEX(WIN_X,L210)+1),IF(L210=90,11,0))))+(THEME-1)*20</f>
        <v/>
      </c>
      <c r="M110" s="6">
        <f>IF($A10=0,INDEX(CHROME_ATTR,1,M$2+1),IF($A10=39,INDEX(CHROME_ATTR,2,M$2+1),IF(AND(M210&gt;=1,M210&lt;=6),INDEX(ATLAS_ATTR,(M210-1)*26+$A10-INDEX(WIN_Y,M210)+1,M$2-INDEX(WIN_X,M210)+1),IF(M210=90,11,0))))+(THEME-1)*20</f>
        <v/>
      </c>
      <c r="N110" s="6">
        <f>IF($A10=0,INDEX(CHROME_ATTR,1,N$2+1),IF($A10=39,INDEX(CHROME_ATTR,2,N$2+1),IF(AND(N210&gt;=1,N210&lt;=6),INDEX(ATLAS_ATTR,(N210-1)*26+$A10-INDEX(WIN_Y,N210)+1,N$2-INDEX(WIN_X,N210)+1),IF(N210=90,11,0))))+(THEME-1)*20</f>
        <v/>
      </c>
      <c r="O110" s="6">
        <f>IF($A10=0,INDEX(CHROME_ATTR,1,O$2+1),IF($A10=39,INDEX(CHROME_ATTR,2,O$2+1),IF(AND(O210&gt;=1,O210&lt;=6),INDEX(ATLAS_ATTR,(O210-1)*26+$A10-INDEX(WIN_Y,O210)+1,O$2-INDEX(WIN_X,O210)+1),IF(O210=90,11,0))))+(THEME-1)*20</f>
        <v/>
      </c>
      <c r="P110" s="6">
        <f>IF($A10=0,INDEX(CHROME_ATTR,1,P$2+1),IF($A10=39,INDEX(CHROME_ATTR,2,P$2+1),IF(AND(P210&gt;=1,P210&lt;=6),INDEX(ATLAS_ATTR,(P210-1)*26+$A10-INDEX(WIN_Y,P210)+1,P$2-INDEX(WIN_X,P210)+1),IF(P210=90,11,0))))+(THEME-1)*20</f>
        <v/>
      </c>
      <c r="Q110" s="6">
        <f>IF($A10=0,INDEX(CHROME_ATTR,1,Q$2+1),IF($A10=39,INDEX(CHROME_ATTR,2,Q$2+1),IF(AND(Q210&gt;=1,Q210&lt;=6),INDEX(ATLAS_ATTR,(Q210-1)*26+$A10-INDEX(WIN_Y,Q210)+1,Q$2-INDEX(WIN_X,Q210)+1),IF(Q210=90,11,0))))+(THEME-1)*20</f>
        <v/>
      </c>
      <c r="R110" s="6">
        <f>IF($A10=0,INDEX(CHROME_ATTR,1,R$2+1),IF($A10=39,INDEX(CHROME_ATTR,2,R$2+1),IF(AND(R210&gt;=1,R210&lt;=6),INDEX(ATLAS_ATTR,(R210-1)*26+$A10-INDEX(WIN_Y,R210)+1,R$2-INDEX(WIN_X,R210)+1),IF(R210=90,11,0))))+(THEME-1)*20</f>
        <v/>
      </c>
      <c r="S110" s="6">
        <f>IF($A10=0,INDEX(CHROME_ATTR,1,S$2+1),IF($A10=39,INDEX(CHROME_ATTR,2,S$2+1),IF(AND(S210&gt;=1,S210&lt;=6),INDEX(ATLAS_ATTR,(S210-1)*26+$A10-INDEX(WIN_Y,S210)+1,S$2-INDEX(WIN_X,S210)+1),IF(S210=90,11,0))))+(THEME-1)*20</f>
        <v/>
      </c>
      <c r="T110" s="6">
        <f>IF($A10=0,INDEX(CHROME_ATTR,1,T$2+1),IF($A10=39,INDEX(CHROME_ATTR,2,T$2+1),IF(AND(T210&gt;=1,T210&lt;=6),INDEX(ATLAS_ATTR,(T210-1)*26+$A10-INDEX(WIN_Y,T210)+1,T$2-INDEX(WIN_X,T210)+1),IF(T210=90,11,0))))+(THEME-1)*20</f>
        <v/>
      </c>
      <c r="U110" s="6">
        <f>IF($A10=0,INDEX(CHROME_ATTR,1,U$2+1),IF($A10=39,INDEX(CHROME_ATTR,2,U$2+1),IF(AND(U210&gt;=1,U210&lt;=6),INDEX(ATLAS_ATTR,(U210-1)*26+$A10-INDEX(WIN_Y,U210)+1,U$2-INDEX(WIN_X,U210)+1),IF(U210=90,11,0))))+(THEME-1)*20</f>
        <v/>
      </c>
      <c r="V110" s="6">
        <f>IF($A10=0,INDEX(CHROME_ATTR,1,V$2+1),IF($A10=39,INDEX(CHROME_ATTR,2,V$2+1),IF(AND(V210&gt;=1,V210&lt;=6),INDEX(ATLAS_ATTR,(V210-1)*26+$A10-INDEX(WIN_Y,V210)+1,V$2-INDEX(WIN_X,V210)+1),IF(V210=90,11,0))))+(THEME-1)*20</f>
        <v/>
      </c>
      <c r="W110" s="6">
        <f>IF($A10=0,INDEX(CHROME_ATTR,1,W$2+1),IF($A10=39,INDEX(CHROME_ATTR,2,W$2+1),IF(AND(W210&gt;=1,W210&lt;=6),INDEX(ATLAS_ATTR,(W210-1)*26+$A10-INDEX(WIN_Y,W210)+1,W$2-INDEX(WIN_X,W210)+1),IF(W210=90,11,0))))+(THEME-1)*20</f>
        <v/>
      </c>
      <c r="X110" s="6">
        <f>IF($A10=0,INDEX(CHROME_ATTR,1,X$2+1),IF($A10=39,INDEX(CHROME_ATTR,2,X$2+1),IF(AND(X210&gt;=1,X210&lt;=6),INDEX(ATLAS_ATTR,(X210-1)*26+$A10-INDEX(WIN_Y,X210)+1,X$2-INDEX(WIN_X,X210)+1),IF(X210=90,11,0))))+(THEME-1)*20</f>
        <v/>
      </c>
      <c r="Y110" s="6">
        <f>IF($A10=0,INDEX(CHROME_ATTR,1,Y$2+1),IF($A10=39,INDEX(CHROME_ATTR,2,Y$2+1),IF(AND(Y210&gt;=1,Y210&lt;=6),INDEX(ATLAS_ATTR,(Y210-1)*26+$A10-INDEX(WIN_Y,Y210)+1,Y$2-INDEX(WIN_X,Y210)+1),IF(Y210=90,11,0))))+(THEME-1)*20</f>
        <v/>
      </c>
      <c r="Z110" s="6">
        <f>IF($A10=0,INDEX(CHROME_ATTR,1,Z$2+1),IF($A10=39,INDEX(CHROME_ATTR,2,Z$2+1),IF(AND(Z210&gt;=1,Z210&lt;=6),INDEX(ATLAS_ATTR,(Z210-1)*26+$A10-INDEX(WIN_Y,Z210)+1,Z$2-INDEX(WIN_X,Z210)+1),IF(Z210=90,11,0))))+(THEME-1)*20</f>
        <v/>
      </c>
      <c r="AA110" s="6">
        <f>IF($A10=0,INDEX(CHROME_ATTR,1,AA$2+1),IF($A10=39,INDEX(CHROME_ATTR,2,AA$2+1),IF(AND(AA210&gt;=1,AA210&lt;=6),INDEX(ATLAS_ATTR,(AA210-1)*26+$A10-INDEX(WIN_Y,AA210)+1,AA$2-INDEX(WIN_X,AA210)+1),IF(AA210=90,11,0))))+(THEME-1)*20</f>
        <v/>
      </c>
      <c r="AB110" s="6">
        <f>IF($A10=0,INDEX(CHROME_ATTR,1,AB$2+1),IF($A10=39,INDEX(CHROME_ATTR,2,AB$2+1),IF(AND(AB210&gt;=1,AB210&lt;=6),INDEX(ATLAS_ATTR,(AB210-1)*26+$A10-INDEX(WIN_Y,AB210)+1,AB$2-INDEX(WIN_X,AB210)+1),IF(AB210=90,11,0))))+(THEME-1)*20</f>
        <v/>
      </c>
      <c r="AC110" s="6">
        <f>IF($A10=0,INDEX(CHROME_ATTR,1,AC$2+1),IF($A10=39,INDEX(CHROME_ATTR,2,AC$2+1),IF(AND(AC210&gt;=1,AC210&lt;=6),INDEX(ATLAS_ATTR,(AC210-1)*26+$A10-INDEX(WIN_Y,AC210)+1,AC$2-INDEX(WIN_X,AC210)+1),IF(AC210=90,11,0))))+(THEME-1)*20</f>
        <v/>
      </c>
      <c r="AD110" s="6">
        <f>IF($A10=0,INDEX(CHROME_ATTR,1,AD$2+1),IF($A10=39,INDEX(CHROME_ATTR,2,AD$2+1),IF(AND(AD210&gt;=1,AD210&lt;=6),INDEX(ATLAS_ATTR,(AD210-1)*26+$A10-INDEX(WIN_Y,AD210)+1,AD$2-INDEX(WIN_X,AD210)+1),IF(AD210=90,11,0))))+(THEME-1)*20</f>
        <v/>
      </c>
      <c r="AE110" s="6">
        <f>IF($A10=0,INDEX(CHROME_ATTR,1,AE$2+1),IF($A10=39,INDEX(CHROME_ATTR,2,AE$2+1),IF(AND(AE210&gt;=1,AE210&lt;=6),INDEX(ATLAS_ATTR,(AE210-1)*26+$A10-INDEX(WIN_Y,AE210)+1,AE$2-INDEX(WIN_X,AE210)+1),IF(AE210=90,11,0))))+(THEME-1)*20</f>
        <v/>
      </c>
      <c r="AF110" s="6">
        <f>IF($A10=0,INDEX(CHROME_ATTR,1,AF$2+1),IF($A10=39,INDEX(CHROME_ATTR,2,AF$2+1),IF(AND(AF210&gt;=1,AF210&lt;=6),INDEX(ATLAS_ATTR,(AF210-1)*26+$A10-INDEX(WIN_Y,AF210)+1,AF$2-INDEX(WIN_X,AF210)+1),IF(AF210=90,11,0))))+(THEME-1)*20</f>
        <v/>
      </c>
      <c r="AG110" s="6">
        <f>IF($A10=0,INDEX(CHROME_ATTR,1,AG$2+1),IF($A10=39,INDEX(CHROME_ATTR,2,AG$2+1),IF(AND(AG210&gt;=1,AG210&lt;=6),INDEX(ATLAS_ATTR,(AG210-1)*26+$A10-INDEX(WIN_Y,AG210)+1,AG$2-INDEX(WIN_X,AG210)+1),IF(AG210=90,11,0))))+(THEME-1)*20</f>
        <v/>
      </c>
      <c r="AH110" s="6">
        <f>IF($A10=0,INDEX(CHROME_ATTR,1,AH$2+1),IF($A10=39,INDEX(CHROME_ATTR,2,AH$2+1),IF(AND(AH210&gt;=1,AH210&lt;=6),INDEX(ATLAS_ATTR,(AH210-1)*26+$A10-INDEX(WIN_Y,AH210)+1,AH$2-INDEX(WIN_X,AH210)+1),IF(AH210=90,11,0))))+(THEME-1)*20</f>
        <v/>
      </c>
      <c r="AI110" s="6">
        <f>IF($A10=0,INDEX(CHROME_ATTR,1,AI$2+1),IF($A10=39,INDEX(CHROME_ATTR,2,AI$2+1),IF(AND(AI210&gt;=1,AI210&lt;=6),INDEX(ATLAS_ATTR,(AI210-1)*26+$A10-INDEX(WIN_Y,AI210)+1,AI$2-INDEX(WIN_X,AI210)+1),IF(AI210=90,11,0))))+(THEME-1)*20</f>
        <v/>
      </c>
      <c r="AJ110" s="6">
        <f>IF($A10=0,INDEX(CHROME_ATTR,1,AJ$2+1),IF($A10=39,INDEX(CHROME_ATTR,2,AJ$2+1),IF(AND(AJ210&gt;=1,AJ210&lt;=6),INDEX(ATLAS_ATTR,(AJ210-1)*26+$A10-INDEX(WIN_Y,AJ210)+1,AJ$2-INDEX(WIN_X,AJ210)+1),IF(AJ210=90,11,0))))+(THEME-1)*20</f>
        <v/>
      </c>
      <c r="AK110" s="6">
        <f>IF($A10=0,INDEX(CHROME_ATTR,1,AK$2+1),IF($A10=39,INDEX(CHROME_ATTR,2,AK$2+1),IF(AND(AK210&gt;=1,AK210&lt;=6),INDEX(ATLAS_ATTR,(AK210-1)*26+$A10-INDEX(WIN_Y,AK210)+1,AK$2-INDEX(WIN_X,AK210)+1),IF(AK210=90,11,0))))+(THEME-1)*20</f>
        <v/>
      </c>
      <c r="AL110" s="6">
        <f>IF($A10=0,INDEX(CHROME_ATTR,1,AL$2+1),IF($A10=39,INDEX(CHROME_ATTR,2,AL$2+1),IF(AND(AL210&gt;=1,AL210&lt;=6),INDEX(ATLAS_ATTR,(AL210-1)*26+$A10-INDEX(WIN_Y,AL210)+1,AL$2-INDEX(WIN_X,AL210)+1),IF(AL210=90,11,0))))+(THEME-1)*20</f>
        <v/>
      </c>
      <c r="AM110" s="6">
        <f>IF($A10=0,INDEX(CHROME_ATTR,1,AM$2+1),IF($A10=39,INDEX(CHROME_ATTR,2,AM$2+1),IF(AND(AM210&gt;=1,AM210&lt;=6),INDEX(ATLAS_ATTR,(AM210-1)*26+$A10-INDEX(WIN_Y,AM210)+1,AM$2-INDEX(WIN_X,AM210)+1),IF(AM210=90,11,0))))+(THEME-1)*20</f>
        <v/>
      </c>
      <c r="AN110" s="6">
        <f>IF($A10=0,INDEX(CHROME_ATTR,1,AN$2+1),IF($A10=39,INDEX(CHROME_ATTR,2,AN$2+1),IF(AND(AN210&gt;=1,AN210&lt;=6),INDEX(ATLAS_ATTR,(AN210-1)*26+$A10-INDEX(WIN_Y,AN210)+1,AN$2-INDEX(WIN_X,AN210)+1),IF(AN210=90,11,0))))+(THEME-1)*20</f>
        <v/>
      </c>
      <c r="AO110" s="6">
        <f>IF($A10=0,INDEX(CHROME_ATTR,1,AO$2+1),IF($A10=39,INDEX(CHROME_ATTR,2,AO$2+1),IF(AND(AO210&gt;=1,AO210&lt;=6),INDEX(ATLAS_ATTR,(AO210-1)*26+$A10-INDEX(WIN_Y,AO210)+1,AO$2-INDEX(WIN_X,AO210)+1),IF(AO210=90,11,0))))+(THEME-1)*20</f>
        <v/>
      </c>
      <c r="AP110" s="6">
        <f>IF($A10=0,INDEX(CHROME_ATTR,1,AP$2+1),IF($A10=39,INDEX(CHROME_ATTR,2,AP$2+1),IF(AND(AP210&gt;=1,AP210&lt;=6),INDEX(ATLAS_ATTR,(AP210-1)*26+$A10-INDEX(WIN_Y,AP210)+1,AP$2-INDEX(WIN_X,AP210)+1),IF(AP210=90,11,0))))+(THEME-1)*20</f>
        <v/>
      </c>
      <c r="AQ110" s="6">
        <f>IF($A10=0,INDEX(CHROME_ATTR,1,AQ$2+1),IF($A10=39,INDEX(CHROME_ATTR,2,AQ$2+1),IF(AND(AQ210&gt;=1,AQ210&lt;=6),INDEX(ATLAS_ATTR,(AQ210-1)*26+$A10-INDEX(WIN_Y,AQ210)+1,AQ$2-INDEX(WIN_X,AQ210)+1),IF(AQ210=90,11,0))))+(THEME-1)*20</f>
        <v/>
      </c>
      <c r="AR110" s="6">
        <f>IF($A10=0,INDEX(CHROME_ATTR,1,AR$2+1),IF($A10=39,INDEX(CHROME_ATTR,2,AR$2+1),IF(AND(AR210&gt;=1,AR210&lt;=6),INDEX(ATLAS_ATTR,(AR210-1)*26+$A10-INDEX(WIN_Y,AR210)+1,AR$2-INDEX(WIN_X,AR210)+1),IF(AR210=90,11,0))))+(THEME-1)*20</f>
        <v/>
      </c>
      <c r="AS110" s="6">
        <f>IF($A10=0,INDEX(CHROME_ATTR,1,AS$2+1),IF($A10=39,INDEX(CHROME_ATTR,2,AS$2+1),IF(AND(AS210&gt;=1,AS210&lt;=6),INDEX(ATLAS_ATTR,(AS210-1)*26+$A10-INDEX(WIN_Y,AS210)+1,AS$2-INDEX(WIN_X,AS210)+1),IF(AS210=90,11,0))))+(THEME-1)*20</f>
        <v/>
      </c>
      <c r="AT110" s="6">
        <f>IF($A10=0,INDEX(CHROME_ATTR,1,AT$2+1),IF($A10=39,INDEX(CHROME_ATTR,2,AT$2+1),IF(AND(AT210&gt;=1,AT210&lt;=6),INDEX(ATLAS_ATTR,(AT210-1)*26+$A10-INDEX(WIN_Y,AT210)+1,AT$2-INDEX(WIN_X,AT210)+1),IF(AT210=90,11,0))))+(THEME-1)*20</f>
        <v/>
      </c>
      <c r="AU110" s="6">
        <f>IF($A10=0,INDEX(CHROME_ATTR,1,AU$2+1),IF($A10=39,INDEX(CHROME_ATTR,2,AU$2+1),IF(AND(AU210&gt;=1,AU210&lt;=6),INDEX(ATLAS_ATTR,(AU210-1)*26+$A10-INDEX(WIN_Y,AU210)+1,AU$2-INDEX(WIN_X,AU210)+1),IF(AU210=90,11,0))))+(THEME-1)*20</f>
        <v/>
      </c>
      <c r="AV110" s="6">
        <f>IF($A10=0,INDEX(CHROME_ATTR,1,AV$2+1),IF($A10=39,INDEX(CHROME_ATTR,2,AV$2+1),IF(AND(AV210&gt;=1,AV210&lt;=6),INDEX(ATLAS_ATTR,(AV210-1)*26+$A10-INDEX(WIN_Y,AV210)+1,AV$2-INDEX(WIN_X,AV210)+1),IF(AV210=90,11,0))))+(THEME-1)*20</f>
        <v/>
      </c>
      <c r="AW110" s="6">
        <f>IF($A10=0,INDEX(CHROME_ATTR,1,AW$2+1),IF($A10=39,INDEX(CHROME_ATTR,2,AW$2+1),IF(AND(AW210&gt;=1,AW210&lt;=6),INDEX(ATLAS_ATTR,(AW210-1)*26+$A10-INDEX(WIN_Y,AW210)+1,AW$2-INDEX(WIN_X,AW210)+1),IF(AW210=90,11,0))))+(THEME-1)*20</f>
        <v/>
      </c>
      <c r="AX110" s="6">
        <f>IF($A10=0,INDEX(CHROME_ATTR,1,AX$2+1),IF($A10=39,INDEX(CHROME_ATTR,2,AX$2+1),IF(AND(AX210&gt;=1,AX210&lt;=6),INDEX(ATLAS_ATTR,(AX210-1)*26+$A10-INDEX(WIN_Y,AX210)+1,AX$2-INDEX(WIN_X,AX210)+1),IF(AX210=90,11,0))))+(THEME-1)*20</f>
        <v/>
      </c>
      <c r="AY110" s="6">
        <f>IF($A10=0,INDEX(CHROME_ATTR,1,AY$2+1),IF($A10=39,INDEX(CHROME_ATTR,2,AY$2+1),IF(AND(AY210&gt;=1,AY210&lt;=6),INDEX(ATLAS_ATTR,(AY210-1)*26+$A10-INDEX(WIN_Y,AY210)+1,AY$2-INDEX(WIN_X,AY210)+1),IF(AY210=90,11,0))))+(THEME-1)*20</f>
        <v/>
      </c>
      <c r="AZ110" s="6">
        <f>IF($A10=0,INDEX(CHROME_ATTR,1,AZ$2+1),IF($A10=39,INDEX(CHROME_ATTR,2,AZ$2+1),IF(AND(AZ210&gt;=1,AZ210&lt;=6),INDEX(ATLAS_ATTR,(AZ210-1)*26+$A10-INDEX(WIN_Y,AZ210)+1,AZ$2-INDEX(WIN_X,AZ210)+1),IF(AZ210=90,11,0))))+(THEME-1)*20</f>
        <v/>
      </c>
      <c r="BA110" s="6">
        <f>IF($A10=0,INDEX(CHROME_ATTR,1,BA$2+1),IF($A10=39,INDEX(CHROME_ATTR,2,BA$2+1),IF(AND(BA210&gt;=1,BA210&lt;=6),INDEX(ATLAS_ATTR,(BA210-1)*26+$A10-INDEX(WIN_Y,BA210)+1,BA$2-INDEX(WIN_X,BA210)+1),IF(BA210=90,11,0))))+(THEME-1)*20</f>
        <v/>
      </c>
      <c r="BB110" s="6">
        <f>IF($A10=0,INDEX(CHROME_ATTR,1,BB$2+1),IF($A10=39,INDEX(CHROME_ATTR,2,BB$2+1),IF(AND(BB210&gt;=1,BB210&lt;=6),INDEX(ATLAS_ATTR,(BB210-1)*26+$A10-INDEX(WIN_Y,BB210)+1,BB$2-INDEX(WIN_X,BB210)+1),IF(BB210=90,11,0))))+(THEME-1)*20</f>
        <v/>
      </c>
      <c r="BC110" s="6">
        <f>IF($A10=0,INDEX(CHROME_ATTR,1,BC$2+1),IF($A10=39,INDEX(CHROME_ATTR,2,BC$2+1),IF(AND(BC210&gt;=1,BC210&lt;=6),INDEX(ATLAS_ATTR,(BC210-1)*26+$A10-INDEX(WIN_Y,BC210)+1,BC$2-INDEX(WIN_X,BC210)+1),IF(BC210=90,11,0))))+(THEME-1)*20</f>
        <v/>
      </c>
      <c r="BD110" s="6">
        <f>IF($A10=0,INDEX(CHROME_ATTR,1,BD$2+1),IF($A10=39,INDEX(CHROME_ATTR,2,BD$2+1),IF(AND(BD210&gt;=1,BD210&lt;=6),INDEX(ATLAS_ATTR,(BD210-1)*26+$A10-INDEX(WIN_Y,BD210)+1,BD$2-INDEX(WIN_X,BD210)+1),IF(BD210=90,11,0))))+(THEME-1)*20</f>
        <v/>
      </c>
      <c r="BE110" s="6">
        <f>IF($A10=0,INDEX(CHROME_ATTR,1,BE$2+1),IF($A10=39,INDEX(CHROME_ATTR,2,BE$2+1),IF(AND(BE210&gt;=1,BE210&lt;=6),INDEX(ATLAS_ATTR,(BE210-1)*26+$A10-INDEX(WIN_Y,BE210)+1,BE$2-INDEX(WIN_X,BE210)+1),IF(BE210=90,11,0))))+(THEME-1)*20</f>
        <v/>
      </c>
      <c r="BF110" s="6">
        <f>IF($A10=0,INDEX(CHROME_ATTR,1,BF$2+1),IF($A10=39,INDEX(CHROME_ATTR,2,BF$2+1),IF(AND(BF210&gt;=1,BF210&lt;=6),INDEX(ATLAS_ATTR,(BF210-1)*26+$A10-INDEX(WIN_Y,BF210)+1,BF$2-INDEX(WIN_X,BF210)+1),IF(BF210=90,11,0))))+(THEME-1)*20</f>
        <v/>
      </c>
      <c r="BG110" s="6">
        <f>IF($A10=0,INDEX(CHROME_ATTR,1,BG$2+1),IF($A10=39,INDEX(CHROME_ATTR,2,BG$2+1),IF(AND(BG210&gt;=1,BG210&lt;=6),INDEX(ATLAS_ATTR,(BG210-1)*26+$A10-INDEX(WIN_Y,BG210)+1,BG$2-INDEX(WIN_X,BG210)+1),IF(BG210=90,11,0))))+(THEME-1)*20</f>
        <v/>
      </c>
      <c r="BH110" s="6">
        <f>IF($A10=0,INDEX(CHROME_ATTR,1,BH$2+1),IF($A10=39,INDEX(CHROME_ATTR,2,BH$2+1),IF(AND(BH210&gt;=1,BH210&lt;=6),INDEX(ATLAS_ATTR,(BH210-1)*26+$A10-INDEX(WIN_Y,BH210)+1,BH$2-INDEX(WIN_X,BH210)+1),IF(BH210=90,11,0))))+(THEME-1)*20</f>
        <v/>
      </c>
      <c r="BI110" s="6">
        <f>IF($A10=0,INDEX(CHROME_ATTR,1,BI$2+1),IF($A10=39,INDEX(CHROME_ATTR,2,BI$2+1),IF(AND(BI210&gt;=1,BI210&lt;=6),INDEX(ATLAS_ATTR,(BI210-1)*26+$A10-INDEX(WIN_Y,BI210)+1,BI$2-INDEX(WIN_X,BI210)+1),IF(BI210=90,11,0))))+(THEME-1)*20</f>
        <v/>
      </c>
      <c r="BJ110" s="6">
        <f>IF($A10=0,INDEX(CHROME_ATTR,1,BJ$2+1),IF($A10=39,INDEX(CHROME_ATTR,2,BJ$2+1),IF(AND(BJ210&gt;=1,BJ210&lt;=6),INDEX(ATLAS_ATTR,(BJ210-1)*26+$A10-INDEX(WIN_Y,BJ210)+1,BJ$2-INDEX(WIN_X,BJ210)+1),IF(BJ210=90,11,0))))+(THEME-1)*20</f>
        <v/>
      </c>
      <c r="BK110" s="6">
        <f>IF($A10=0,INDEX(CHROME_ATTR,1,BK$2+1),IF($A10=39,INDEX(CHROME_ATTR,2,BK$2+1),IF(AND(BK210&gt;=1,BK210&lt;=6),INDEX(ATLAS_ATTR,(BK210-1)*26+$A10-INDEX(WIN_Y,BK210)+1,BK$2-INDEX(WIN_X,BK210)+1),IF(BK210=90,11,0))))+(THEME-1)*20</f>
        <v/>
      </c>
      <c r="BL110" s="6">
        <f>IF($A10=0,INDEX(CHROME_ATTR,1,BL$2+1),IF($A10=39,INDEX(CHROME_ATTR,2,BL$2+1),IF(AND(BL210&gt;=1,BL210&lt;=6),INDEX(ATLAS_ATTR,(BL210-1)*26+$A10-INDEX(WIN_Y,BL210)+1,BL$2-INDEX(WIN_X,BL210)+1),IF(BL210=90,11,0))))+(THEME-1)*20</f>
        <v/>
      </c>
      <c r="BM110" s="6">
        <f>IF($A10=0,INDEX(CHROME_ATTR,1,BM$2+1),IF($A10=39,INDEX(CHROME_ATTR,2,BM$2+1),IF(AND(BM210&gt;=1,BM210&lt;=6),INDEX(ATLAS_ATTR,(BM210-1)*26+$A10-INDEX(WIN_Y,BM210)+1,BM$2-INDEX(WIN_X,BM210)+1),IF(BM210=90,11,0))))+(THEME-1)*20</f>
        <v/>
      </c>
      <c r="BN110" s="6">
        <f>IF($A10=0,INDEX(CHROME_ATTR,1,BN$2+1),IF($A10=39,INDEX(CHROME_ATTR,2,BN$2+1),IF(AND(BN210&gt;=1,BN210&lt;=6),INDEX(ATLAS_ATTR,(BN210-1)*26+$A10-INDEX(WIN_Y,BN210)+1,BN$2-INDEX(WIN_X,BN210)+1),IF(BN210=90,11,0))))+(THEME-1)*20</f>
        <v/>
      </c>
      <c r="BO110" s="6">
        <f>IF($A10=0,INDEX(CHROME_ATTR,1,BO$2+1),IF($A10=39,INDEX(CHROME_ATTR,2,BO$2+1),IF(AND(BO210&gt;=1,BO210&lt;=6),INDEX(ATLAS_ATTR,(BO210-1)*26+$A10-INDEX(WIN_Y,BO210)+1,BO$2-INDEX(WIN_X,BO210)+1),IF(BO210=90,11,0))))+(THEME-1)*20</f>
        <v/>
      </c>
      <c r="BP110" s="6">
        <f>IF($A10=0,INDEX(CHROME_ATTR,1,BP$2+1),IF($A10=39,INDEX(CHROME_ATTR,2,BP$2+1),IF(AND(BP210&gt;=1,BP210&lt;=6),INDEX(ATLAS_ATTR,(BP210-1)*26+$A10-INDEX(WIN_Y,BP210)+1,BP$2-INDEX(WIN_X,BP210)+1),IF(BP210=90,11,0))))+(THEME-1)*20</f>
        <v/>
      </c>
      <c r="BQ110" s="6">
        <f>IF($A10=0,INDEX(CHROME_ATTR,1,BQ$2+1),IF($A10=39,INDEX(CHROME_ATTR,2,BQ$2+1),IF(AND(BQ210&gt;=1,BQ210&lt;=6),INDEX(ATLAS_ATTR,(BQ210-1)*26+$A10-INDEX(WIN_Y,BQ210)+1,BQ$2-INDEX(WIN_X,BQ210)+1),IF(BQ210=90,11,0))))+(THEME-1)*20</f>
        <v/>
      </c>
      <c r="BR110" s="6">
        <f>IF($A10=0,INDEX(CHROME_ATTR,1,BR$2+1),IF($A10=39,INDEX(CHROME_ATTR,2,BR$2+1),IF(AND(BR210&gt;=1,BR210&lt;=6),INDEX(ATLAS_ATTR,(BR210-1)*26+$A10-INDEX(WIN_Y,BR210)+1,BR$2-INDEX(WIN_X,BR210)+1),IF(BR210=90,11,0))))+(THEME-1)*20</f>
        <v/>
      </c>
      <c r="BS110" s="6">
        <f>IF($A10=0,INDEX(CHROME_ATTR,1,BS$2+1),IF($A10=39,INDEX(CHROME_ATTR,2,BS$2+1),IF(AND(BS210&gt;=1,BS210&lt;=6),INDEX(ATLAS_ATTR,(BS210-1)*26+$A10-INDEX(WIN_Y,BS210)+1,BS$2-INDEX(WIN_X,BS210)+1),IF(BS210=90,11,0))))+(THEME-1)*20</f>
        <v/>
      </c>
      <c r="BT110" s="6">
        <f>IF($A10=0,INDEX(CHROME_ATTR,1,BT$2+1),IF($A10=39,INDEX(CHROME_ATTR,2,BT$2+1),IF(AND(BT210&gt;=1,BT210&lt;=6),INDEX(ATLAS_ATTR,(BT210-1)*26+$A10-INDEX(WIN_Y,BT210)+1,BT$2-INDEX(WIN_X,BT210)+1),IF(BT210=90,11,0))))+(THEME-1)*20</f>
        <v/>
      </c>
      <c r="BU110" s="6">
        <f>IF($A10=0,INDEX(CHROME_ATTR,1,BU$2+1),IF($A10=39,INDEX(CHROME_ATTR,2,BU$2+1),IF(AND(BU210&gt;=1,BU210&lt;=6),INDEX(ATLAS_ATTR,(BU210-1)*26+$A10-INDEX(WIN_Y,BU210)+1,BU$2-INDEX(WIN_X,BU210)+1),IF(BU210=90,11,0))))+(THEME-1)*20</f>
        <v/>
      </c>
      <c r="BV110" s="6">
        <f>IF($A10=0,INDEX(CHROME_ATTR,1,BV$2+1),IF($A10=39,INDEX(CHROME_ATTR,2,BV$2+1),IF(AND(BV210&gt;=1,BV210&lt;=6),INDEX(ATLAS_ATTR,(BV210-1)*26+$A10-INDEX(WIN_Y,BV210)+1,BV$2-INDEX(WIN_X,BV210)+1),IF(BV210=90,11,0))))+(THEME-1)*20</f>
        <v/>
      </c>
      <c r="BW110" s="6">
        <f>IF($A10=0,INDEX(CHROME_ATTR,1,BW$2+1),IF($A10=39,INDEX(CHROME_ATTR,2,BW$2+1),IF(AND(BW210&gt;=1,BW210&lt;=6),INDEX(ATLAS_ATTR,(BW210-1)*26+$A10-INDEX(WIN_Y,BW210)+1,BW$2-INDEX(WIN_X,BW210)+1),IF(BW210=90,11,0))))+(THEME-1)*20</f>
        <v/>
      </c>
      <c r="BX110" s="6">
        <f>IF($A10=0,INDEX(CHROME_ATTR,1,BX$2+1),IF($A10=39,INDEX(CHROME_ATTR,2,BX$2+1),IF(AND(BX210&gt;=1,BX210&lt;=6),INDEX(ATLAS_ATTR,(BX210-1)*26+$A10-INDEX(WIN_Y,BX210)+1,BX$2-INDEX(WIN_X,BX210)+1),IF(BX210=90,11,0))))+(THEME-1)*20</f>
        <v/>
      </c>
      <c r="BY110" s="6">
        <f>IF($A10=0,INDEX(CHROME_ATTR,1,BY$2+1),IF($A10=39,INDEX(CHROME_ATTR,2,BY$2+1),IF(AND(BY210&gt;=1,BY210&lt;=6),INDEX(ATLAS_ATTR,(BY210-1)*26+$A10-INDEX(WIN_Y,BY210)+1,BY$2-INDEX(WIN_X,BY210)+1),IF(BY210=90,11,0))))+(THEME-1)*20</f>
        <v/>
      </c>
      <c r="BZ110" s="6">
        <f>IF($A10=0,INDEX(CHROME_ATTR,1,BZ$2+1),IF($A10=39,INDEX(CHROME_ATTR,2,BZ$2+1),IF(AND(BZ210&gt;=1,BZ210&lt;=6),INDEX(ATLAS_ATTR,(BZ210-1)*26+$A10-INDEX(WIN_Y,BZ210)+1,BZ$2-INDEX(WIN_X,BZ210)+1),IF(BZ210=90,11,0))))+(THEME-1)*20</f>
        <v/>
      </c>
      <c r="CA110" s="6">
        <f>IF($A10=0,INDEX(CHROME_ATTR,1,CA$2+1),IF($A10=39,INDEX(CHROME_ATTR,2,CA$2+1),IF(AND(CA210&gt;=1,CA210&lt;=6),INDEX(ATLAS_ATTR,(CA210-1)*26+$A10-INDEX(WIN_Y,CA210)+1,CA$2-INDEX(WIN_X,CA210)+1),IF(CA210=90,11,0))))+(THEME-1)*20</f>
        <v/>
      </c>
      <c r="CB110" s="6">
        <f>IF($A10=0,INDEX(CHROME_ATTR,1,CB$2+1),IF($A10=39,INDEX(CHROME_ATTR,2,CB$2+1),IF(AND(CB210&gt;=1,CB210&lt;=6),INDEX(ATLAS_ATTR,(CB210-1)*26+$A10-INDEX(WIN_Y,CB210)+1,CB$2-INDEX(WIN_X,CB210)+1),IF(CB210=90,11,0))))+(THEME-1)*20</f>
        <v/>
      </c>
      <c r="CC110" s="6">
        <f>IF($A10=0,INDEX(CHROME_ATTR,1,CC$2+1),IF($A10=39,INDEX(CHROME_ATTR,2,CC$2+1),IF(AND(CC210&gt;=1,CC210&lt;=6),INDEX(ATLAS_ATTR,(CC210-1)*26+$A10-INDEX(WIN_Y,CC210)+1,CC$2-INDEX(WIN_X,CC210)+1),IF(CC210=90,11,0))))+(THEME-1)*20</f>
        <v/>
      </c>
      <c r="CD110" s="6">
        <f>IF($A10=0,INDEX(CHROME_ATTR,1,CD$2+1),IF($A10=39,INDEX(CHROME_ATTR,2,CD$2+1),IF(AND(CD210&gt;=1,CD210&lt;=6),INDEX(ATLAS_ATTR,(CD210-1)*26+$A10-INDEX(WIN_Y,CD210)+1,CD$2-INDEX(WIN_X,CD210)+1),IF(CD210=90,11,0))))+(THEME-1)*20</f>
        <v/>
      </c>
      <c r="CE110" s="6">
        <f>IF($A10=0,INDEX(CHROME_ATTR,1,CE$2+1),IF($A10=39,INDEX(CHROME_ATTR,2,CE$2+1),IF(AND(CE210&gt;=1,CE210&lt;=6),INDEX(ATLAS_ATTR,(CE210-1)*26+$A10-INDEX(WIN_Y,CE210)+1,CE$2-INDEX(WIN_X,CE210)+1),IF(CE210=90,11,0))))+(THEME-1)*20</f>
        <v/>
      </c>
      <c r="CF110" s="6">
        <f>IF($A10=0,INDEX(CHROME_ATTR,1,CF$2+1),IF($A10=39,INDEX(CHROME_ATTR,2,CF$2+1),IF(AND(CF210&gt;=1,CF210&lt;=6),INDEX(ATLAS_ATTR,(CF210-1)*26+$A10-INDEX(WIN_Y,CF210)+1,CF$2-INDEX(WIN_X,CF210)+1),IF(CF210=90,11,0))))+(THEME-1)*20</f>
        <v/>
      </c>
      <c r="CG110" s="6">
        <f>IF($A10=0,INDEX(CHROME_ATTR,1,CG$2+1),IF($A10=39,INDEX(CHROME_ATTR,2,CG$2+1),IF(AND(CG210&gt;=1,CG210&lt;=6),INDEX(ATLAS_ATTR,(CG210-1)*26+$A10-INDEX(WIN_Y,CG210)+1,CG$2-INDEX(WIN_X,CG210)+1),IF(CG210=90,11,0))))+(THEME-1)*20</f>
        <v/>
      </c>
      <c r="CH110" s="6">
        <f>IF($A10=0,INDEX(CHROME_ATTR,1,CH$2+1),IF($A10=39,INDEX(CHROME_ATTR,2,CH$2+1),IF(AND(CH210&gt;=1,CH210&lt;=6),INDEX(ATLAS_ATTR,(CH210-1)*26+$A10-INDEX(WIN_Y,CH210)+1,CH$2-INDEX(WIN_X,CH210)+1),IF(CH210=90,11,0))))+(THEME-1)*20</f>
        <v/>
      </c>
      <c r="CI110" s="6">
        <f>IF($A10=0,INDEX(CHROME_ATTR,1,CI$2+1),IF($A10=39,INDEX(CHROME_ATTR,2,CI$2+1),IF(AND(CI210&gt;=1,CI210&lt;=6),INDEX(ATLAS_ATTR,(CI210-1)*26+$A10-INDEX(WIN_Y,CI210)+1,CI$2-INDEX(WIN_X,CI210)+1),IF(CI210=90,11,0))))+(THEME-1)*20</f>
        <v/>
      </c>
      <c r="CJ110" s="6">
        <f>IF($A10=0,INDEX(CHROME_ATTR,1,CJ$2+1),IF($A10=39,INDEX(CHROME_ATTR,2,CJ$2+1),IF(AND(CJ210&gt;=1,CJ210&lt;=6),INDEX(ATLAS_ATTR,(CJ210-1)*26+$A10-INDEX(WIN_Y,CJ210)+1,CJ$2-INDEX(WIN_X,CJ210)+1),IF(CJ210=90,11,0))))+(THEME-1)*20</f>
        <v/>
      </c>
      <c r="CK110" s="6">
        <f>IF($A10=0,INDEX(CHROME_ATTR,1,CK$2+1),IF($A10=39,INDEX(CHROME_ATTR,2,CK$2+1),IF(AND(CK210&gt;=1,CK210&lt;=6),INDEX(ATLAS_ATTR,(CK210-1)*26+$A10-INDEX(WIN_Y,CK210)+1,CK$2-INDEX(WIN_X,CK210)+1),IF(CK210=90,11,0))))+(THEME-1)*20</f>
        <v/>
      </c>
      <c r="CL110" s="6">
        <f>IF($A10=0,INDEX(CHROME_ATTR,1,CL$2+1),IF($A10=39,INDEX(CHROME_ATTR,2,CL$2+1),IF(AND(CL210&gt;=1,CL210&lt;=6),INDEX(ATLAS_ATTR,(CL210-1)*26+$A10-INDEX(WIN_Y,CL210)+1,CL$2-INDEX(WIN_X,CL210)+1),IF(CL210=90,11,0))))+(THEME-1)*20</f>
        <v/>
      </c>
      <c r="CM110" s="6">
        <f>IF($A10=0,INDEX(CHROME_ATTR,1,CM$2+1),IF($A10=39,INDEX(CHROME_ATTR,2,CM$2+1),IF(AND(CM210&gt;=1,CM210&lt;=6),INDEX(ATLAS_ATTR,(CM210-1)*26+$A10-INDEX(WIN_Y,CM210)+1,CM$2-INDEX(WIN_X,CM210)+1),IF(CM210=90,11,0))))+(THEME-1)*20</f>
        <v/>
      </c>
      <c r="CN110" s="6">
        <f>IF($A10=0,INDEX(CHROME_ATTR,1,CN$2+1),IF($A10=39,INDEX(CHROME_ATTR,2,CN$2+1),IF(AND(CN210&gt;=1,CN210&lt;=6),INDEX(ATLAS_ATTR,(CN210-1)*26+$A10-INDEX(WIN_Y,CN210)+1,CN$2-INDEX(WIN_X,CN210)+1),IF(CN210=90,11,0))))+(THEME-1)*20</f>
        <v/>
      </c>
      <c r="CO110" s="6">
        <f>IF($A10=0,INDEX(CHROME_ATTR,1,CO$2+1),IF($A10=39,INDEX(CHROME_ATTR,2,CO$2+1),IF(AND(CO210&gt;=1,CO210&lt;=6),INDEX(ATLAS_ATTR,(CO210-1)*26+$A10-INDEX(WIN_Y,CO210)+1,CO$2-INDEX(WIN_X,CO210)+1),IF(CO210=90,11,0))))+(THEME-1)*20</f>
        <v/>
      </c>
      <c r="CP110" s="6">
        <f>IF($A10=0,INDEX(CHROME_ATTR,1,CP$2+1),IF($A10=39,INDEX(CHROME_ATTR,2,CP$2+1),IF(AND(CP210&gt;=1,CP210&lt;=6),INDEX(ATLAS_ATTR,(CP210-1)*26+$A10-INDEX(WIN_Y,CP210)+1,CP$2-INDEX(WIN_X,CP210)+1),IF(CP210=90,11,0))))+(THEME-1)*20</f>
        <v/>
      </c>
      <c r="CQ110" s="6">
        <f>IF($A10=0,INDEX(CHROME_ATTR,1,CQ$2+1),IF($A10=39,INDEX(CHROME_ATTR,2,CQ$2+1),IF(AND(CQ210&gt;=1,CQ210&lt;=6),INDEX(ATLAS_ATTR,(CQ210-1)*26+$A10-INDEX(WIN_Y,CQ210)+1,CQ$2-INDEX(WIN_X,CQ210)+1),IF(CQ210=90,11,0))))+(THEME-1)*20</f>
        <v/>
      </c>
      <c r="CR110" s="6">
        <f>IF($A10=0,INDEX(CHROME_ATTR,1,CR$2+1),IF($A10=39,INDEX(CHROME_ATTR,2,CR$2+1),IF(AND(CR210&gt;=1,CR210&lt;=6),INDEX(ATLAS_ATTR,(CR210-1)*26+$A10-INDEX(WIN_Y,CR210)+1,CR$2-INDEX(WIN_X,CR210)+1),IF(CR210=90,11,0))))+(THEME-1)*20</f>
        <v/>
      </c>
      <c r="CS110" s="6">
        <f>IF($A10=0,INDEX(CHROME_ATTR,1,CS$2+1),IF($A10=39,INDEX(CHROME_ATTR,2,CS$2+1),IF(AND(CS210&gt;=1,CS210&lt;=6),INDEX(ATLAS_ATTR,(CS210-1)*26+$A10-INDEX(WIN_Y,CS210)+1,CS$2-INDEX(WIN_X,CS210)+1),IF(CS210=90,11,0))))+(THEME-1)*20</f>
        <v/>
      </c>
      <c r="CT110" s="6">
        <f>IF($A10=0,INDEX(CHROME_ATTR,1,CT$2+1),IF($A10=39,INDEX(CHROME_ATTR,2,CT$2+1),IF(AND(CT210&gt;=1,CT210&lt;=6),INDEX(ATLAS_ATTR,(CT210-1)*26+$A10-INDEX(WIN_Y,CT210)+1,CT$2-INDEX(WIN_X,CT210)+1),IF(CT210=90,11,0))))+(THEME-1)*20</f>
        <v/>
      </c>
      <c r="CU110" s="6">
        <f>IF($A10=0,INDEX(CHROME_ATTR,1,CU$2+1),IF($A10=39,INDEX(CHROME_ATTR,2,CU$2+1),IF(AND(CU210&gt;=1,CU210&lt;=6),INDEX(ATLAS_ATTR,(CU210-1)*26+$A10-INDEX(WIN_Y,CU210)+1,CU$2-INDEX(WIN_X,CU210)+1),IF(CU210=90,11,0))))+(THEME-1)*20</f>
        <v/>
      </c>
      <c r="CV110" s="6">
        <f>IF($A10=0,INDEX(CHROME_ATTR,1,CV$2+1),IF($A10=39,INDEX(CHROME_ATTR,2,CV$2+1),IF(AND(CV210&gt;=1,CV210&lt;=6),INDEX(ATLAS_ATTR,(CV210-1)*26+$A10-INDEX(WIN_Y,CV210)+1,CV$2-INDEX(WIN_X,CV210)+1),IF(CV210=90,11,0))))+(THEME-1)*20</f>
        <v/>
      </c>
      <c r="CW110" s="6">
        <f>IF($A10=0,INDEX(CHROME_ATTR,1,CW$2+1),IF($A10=39,INDEX(CHROME_ATTR,2,CW$2+1),IF(AND(CW210&gt;=1,CW210&lt;=6),INDEX(ATLAS_ATTR,(CW210-1)*26+$A10-INDEX(WIN_Y,CW210)+1,CW$2-INDEX(WIN_X,CW210)+1),IF(CW210=90,11,0))))+(THEME-1)*20</f>
        <v/>
      </c>
      <c r="CX110" s="6">
        <f>IF($A10=0,INDEX(CHROME_ATTR,1,CX$2+1),IF($A10=39,INDEX(CHROME_ATTR,2,CX$2+1),IF(AND(CX210&gt;=1,CX210&lt;=6),INDEX(ATLAS_ATTR,(CX210-1)*26+$A10-INDEX(WIN_Y,CX210)+1,CX$2-INDEX(WIN_X,CX210)+1),IF(CX210=90,11,0))))+(THEME-1)*20</f>
        <v/>
      </c>
      <c r="CY110" s="6">
        <f>IF($A10=0,INDEX(CHROME_ATTR,1,CY$2+1),IF($A10=39,INDEX(CHROME_ATTR,2,CY$2+1),IF(AND(CY210&gt;=1,CY210&lt;=6),INDEX(ATLAS_ATTR,(CY210-1)*26+$A10-INDEX(WIN_Y,CY210)+1,CY$2-INDEX(WIN_X,CY210)+1),IF(CY210=90,11,0))))+(THEME-1)*20</f>
        <v/>
      </c>
      <c r="CZ110" s="6">
        <f>IF($A10=0,INDEX(CHROME_ATTR,1,CZ$2+1),IF($A10=39,INDEX(CHROME_ATTR,2,CZ$2+1),IF(AND(CZ210&gt;=1,CZ210&lt;=6),INDEX(ATLAS_ATTR,(CZ210-1)*26+$A10-INDEX(WIN_Y,CZ210)+1,CZ$2-INDEX(WIN_X,CZ210)+1),IF(CZ210=90,11,0))))+(THEME-1)*20</f>
        <v/>
      </c>
      <c r="DA110" s="6">
        <f>IF($A10=0,INDEX(CHROME_ATTR,1,DA$2+1),IF($A10=39,INDEX(CHROME_ATTR,2,DA$2+1),IF(AND(DA210&gt;=1,DA210&lt;=6),INDEX(ATLAS_ATTR,(DA210-1)*26+$A10-INDEX(WIN_Y,DA210)+1,DA$2-INDEX(WIN_X,DA210)+1),IF(DA210=90,11,0))))+(THEME-1)*20</f>
        <v/>
      </c>
      <c r="DB110" s="6">
        <f>IF($A10=0,INDEX(CHROME_ATTR,1,DB$2+1),IF($A10=39,INDEX(CHROME_ATTR,2,DB$2+1),IF(AND(DB210&gt;=1,DB210&lt;=6),INDEX(ATLAS_ATTR,(DB210-1)*26+$A10-INDEX(WIN_Y,DB210)+1,DB$2-INDEX(WIN_X,DB210)+1),IF(DB210=90,11,0))))+(THEME-1)*20</f>
        <v/>
      </c>
      <c r="DC110" s="6">
        <f>IF($A10=0,INDEX(CHROME_ATTR,1,DC$2+1),IF($A10=39,INDEX(CHROME_ATTR,2,DC$2+1),IF(AND(DC210&gt;=1,DC210&lt;=6),INDEX(ATLAS_ATTR,(DC210-1)*26+$A10-INDEX(WIN_Y,DC210)+1,DC$2-INDEX(WIN_X,DC210)+1),IF(DC210=90,11,0))))+(THEME-1)*20</f>
        <v/>
      </c>
      <c r="DD110" s="6">
        <f>IF($A10=0,INDEX(CHROME_ATTR,1,DD$2+1),IF($A10=39,INDEX(CHROME_ATTR,2,DD$2+1),IF(AND(DD210&gt;=1,DD210&lt;=6),INDEX(ATLAS_ATTR,(DD210-1)*26+$A10-INDEX(WIN_Y,DD210)+1,DD$2-INDEX(WIN_X,DD210)+1),IF(DD210=90,11,0))))+(THEME-1)*20</f>
        <v/>
      </c>
      <c r="DE110" s="6">
        <f>IF($A10=0,INDEX(CHROME_ATTR,1,DE$2+1),IF($A10=39,INDEX(CHROME_ATTR,2,DE$2+1),IF(AND(DE210&gt;=1,DE210&lt;=6),INDEX(ATLAS_ATTR,(DE210-1)*26+$A10-INDEX(WIN_Y,DE210)+1,DE$2-INDEX(WIN_X,DE210)+1),IF(DE210=90,11,0))))+(THEME-1)*20</f>
        <v/>
      </c>
      <c r="DF110" s="6">
        <f>IF($A10=0,INDEX(CHROME_ATTR,1,DF$2+1),IF($A10=39,INDEX(CHROME_ATTR,2,DF$2+1),IF(AND(DF210&gt;=1,DF210&lt;=6),INDEX(ATLAS_ATTR,(DF210-1)*26+$A10-INDEX(WIN_Y,DF210)+1,DF$2-INDEX(WIN_X,DF210)+1),IF(DF210=90,11,0))))+(THEME-1)*20</f>
        <v/>
      </c>
      <c r="DG110" s="6">
        <f>IF($A10=0,INDEX(CHROME_ATTR,1,DG$2+1),IF($A10=39,INDEX(CHROME_ATTR,2,DG$2+1),IF(AND(DG210&gt;=1,DG210&lt;=6),INDEX(ATLAS_ATTR,(DG210-1)*26+$A10-INDEX(WIN_Y,DG210)+1,DG$2-INDEX(WIN_X,DG210)+1),IF(DG210=90,11,0))))+(THEME-1)*20</f>
        <v/>
      </c>
      <c r="DH110" s="6">
        <f>IF($A10=0,INDEX(CHROME_ATTR,1,DH$2+1),IF($A10=39,INDEX(CHROME_ATTR,2,DH$2+1),IF(AND(DH210&gt;=1,DH210&lt;=6),INDEX(ATLAS_ATTR,(DH210-1)*26+$A10-INDEX(WIN_Y,DH210)+1,DH$2-INDEX(WIN_X,DH210)+1),IF(DH210=90,11,0))))+(THEME-1)*20</f>
        <v/>
      </c>
      <c r="DI110" s="6">
        <f>IF($A10=0,INDEX(CHROME_ATTR,1,DI$2+1),IF($A10=39,INDEX(CHROME_ATTR,2,DI$2+1),IF(AND(DI210&gt;=1,DI210&lt;=6),INDEX(ATLAS_ATTR,(DI210-1)*26+$A10-INDEX(WIN_Y,DI210)+1,DI$2-INDEX(WIN_X,DI210)+1),IF(DI210=90,11,0))))+(THEME-1)*20</f>
        <v/>
      </c>
      <c r="DJ110" s="6">
        <f>IF($A10=0,INDEX(CHROME_ATTR,1,DJ$2+1),IF($A10=39,INDEX(CHROME_ATTR,2,DJ$2+1),IF(AND(DJ210&gt;=1,DJ210&lt;=6),INDEX(ATLAS_ATTR,(DJ210-1)*26+$A10-INDEX(WIN_Y,DJ210)+1,DJ$2-INDEX(WIN_X,DJ210)+1),IF(DJ210=90,11,0))))+(THEME-1)*20</f>
        <v/>
      </c>
      <c r="DK110" s="6">
        <f>IF($A10=0,INDEX(CHROME_ATTR,1,DK$2+1),IF($A10=39,INDEX(CHROME_ATTR,2,DK$2+1),IF(AND(DK210&gt;=1,DK210&lt;=6),INDEX(ATLAS_ATTR,(DK210-1)*26+$A10-INDEX(WIN_Y,DK210)+1,DK$2-INDEX(WIN_X,DK210)+1),IF(DK210=90,11,0))))+(THEME-1)*20</f>
        <v/>
      </c>
      <c r="DL110" s="6">
        <f>IF($A10=0,INDEX(CHROME_ATTR,1,DL$2+1),IF($A10=39,INDEX(CHROME_ATTR,2,DL$2+1),IF(AND(DL210&gt;=1,DL210&lt;=6),INDEX(ATLAS_ATTR,(DL210-1)*26+$A10-INDEX(WIN_Y,DL210)+1,DL$2-INDEX(WIN_X,DL210)+1),IF(DL210=90,11,0))))+(THEME-1)*20</f>
        <v/>
      </c>
      <c r="DM110" s="6">
        <f>IF($A10=0,INDEX(CHROME_ATTR,1,DM$2+1),IF($A10=39,INDEX(CHROME_ATTR,2,DM$2+1),IF(AND(DM210&gt;=1,DM210&lt;=6),INDEX(ATLAS_ATTR,(DM210-1)*26+$A10-INDEX(WIN_Y,DM210)+1,DM$2-INDEX(WIN_X,DM210)+1),IF(DM210=90,11,0))))+(THEME-1)*20</f>
        <v/>
      </c>
      <c r="DN110" s="6">
        <f>IF($A10=0,INDEX(CHROME_ATTR,1,DN$2+1),IF($A10=39,INDEX(CHROME_ATTR,2,DN$2+1),IF(AND(DN210&gt;=1,DN210&lt;=6),INDEX(ATLAS_ATTR,(DN210-1)*26+$A10-INDEX(WIN_Y,DN210)+1,DN$2-INDEX(WIN_X,DN210)+1),IF(DN210=90,11,0))))+(THEME-1)*20</f>
        <v/>
      </c>
      <c r="DO110" s="6">
        <f>IF($A10=0,INDEX(CHROME_ATTR,1,DO$2+1),IF($A10=39,INDEX(CHROME_ATTR,2,DO$2+1),IF(AND(DO210&gt;=1,DO210&lt;=6),INDEX(ATLAS_ATTR,(DO210-1)*26+$A10-INDEX(WIN_Y,DO210)+1,DO$2-INDEX(WIN_X,DO210)+1),IF(DO210=90,11,0))))+(THEME-1)*20</f>
        <v/>
      </c>
    </row>
    <row r="111" ht="8" customHeight="1">
      <c r="B111" s="6">
        <f>IF($A11=0,INDEX(CHROME_ATTR,1,B$2+1),IF($A11=39,INDEX(CHROME_ATTR,2,B$2+1),IF(AND(B211&gt;=1,B211&lt;=6),INDEX(ATLAS_ATTR,(B211-1)*26+$A11-INDEX(WIN_Y,B211)+1,B$2-INDEX(WIN_X,B211)+1),IF(B211=90,11,0))))+(THEME-1)*20</f>
        <v/>
      </c>
      <c r="C111" s="6">
        <f>IF($A11=0,INDEX(CHROME_ATTR,1,C$2+1),IF($A11=39,INDEX(CHROME_ATTR,2,C$2+1),IF(AND(C211&gt;=1,C211&lt;=6),INDEX(ATLAS_ATTR,(C211-1)*26+$A11-INDEX(WIN_Y,C211)+1,C$2-INDEX(WIN_X,C211)+1),IF(C211=90,11,0))))+(THEME-1)*20</f>
        <v/>
      </c>
      <c r="D111" s="6">
        <f>IF($A11=0,INDEX(CHROME_ATTR,1,D$2+1),IF($A11=39,INDEX(CHROME_ATTR,2,D$2+1),IF(AND(D211&gt;=1,D211&lt;=6),INDEX(ATLAS_ATTR,(D211-1)*26+$A11-INDEX(WIN_Y,D211)+1,D$2-INDEX(WIN_X,D211)+1),IF(D211=90,11,0))))+(THEME-1)*20</f>
        <v/>
      </c>
      <c r="E111" s="6">
        <f>IF($A11=0,INDEX(CHROME_ATTR,1,E$2+1),IF($A11=39,INDEX(CHROME_ATTR,2,E$2+1),IF(AND(E211&gt;=1,E211&lt;=6),INDEX(ATLAS_ATTR,(E211-1)*26+$A11-INDEX(WIN_Y,E211)+1,E$2-INDEX(WIN_X,E211)+1),IF(E211=90,11,0))))+(THEME-1)*20</f>
        <v/>
      </c>
      <c r="F111" s="6">
        <f>IF($A11=0,INDEX(CHROME_ATTR,1,F$2+1),IF($A11=39,INDEX(CHROME_ATTR,2,F$2+1),IF(AND(F211&gt;=1,F211&lt;=6),INDEX(ATLAS_ATTR,(F211-1)*26+$A11-INDEX(WIN_Y,F211)+1,F$2-INDEX(WIN_X,F211)+1),IF(F211=90,11,0))))+(THEME-1)*20</f>
        <v/>
      </c>
      <c r="G111" s="6">
        <f>IF($A11=0,INDEX(CHROME_ATTR,1,G$2+1),IF($A11=39,INDEX(CHROME_ATTR,2,G$2+1),IF(AND(G211&gt;=1,G211&lt;=6),INDEX(ATLAS_ATTR,(G211-1)*26+$A11-INDEX(WIN_Y,G211)+1,G$2-INDEX(WIN_X,G211)+1),IF(G211=90,11,0))))+(THEME-1)*20</f>
        <v/>
      </c>
      <c r="H111" s="6">
        <f>IF($A11=0,INDEX(CHROME_ATTR,1,H$2+1),IF($A11=39,INDEX(CHROME_ATTR,2,H$2+1),IF(AND(H211&gt;=1,H211&lt;=6),INDEX(ATLAS_ATTR,(H211-1)*26+$A11-INDEX(WIN_Y,H211)+1,H$2-INDEX(WIN_X,H211)+1),IF(H211=90,11,0))))+(THEME-1)*20</f>
        <v/>
      </c>
      <c r="I111" s="6">
        <f>IF($A11=0,INDEX(CHROME_ATTR,1,I$2+1),IF($A11=39,INDEX(CHROME_ATTR,2,I$2+1),IF(AND(I211&gt;=1,I211&lt;=6),INDEX(ATLAS_ATTR,(I211-1)*26+$A11-INDEX(WIN_Y,I211)+1,I$2-INDEX(WIN_X,I211)+1),IF(I211=90,11,0))))+(THEME-1)*20</f>
        <v/>
      </c>
      <c r="J111" s="6">
        <f>IF($A11=0,INDEX(CHROME_ATTR,1,J$2+1),IF($A11=39,INDEX(CHROME_ATTR,2,J$2+1),IF(AND(J211&gt;=1,J211&lt;=6),INDEX(ATLAS_ATTR,(J211-1)*26+$A11-INDEX(WIN_Y,J211)+1,J$2-INDEX(WIN_X,J211)+1),IF(J211=90,11,0))))+(THEME-1)*20</f>
        <v/>
      </c>
      <c r="K111" s="6">
        <f>IF($A11=0,INDEX(CHROME_ATTR,1,K$2+1),IF($A11=39,INDEX(CHROME_ATTR,2,K$2+1),IF(AND(K211&gt;=1,K211&lt;=6),INDEX(ATLAS_ATTR,(K211-1)*26+$A11-INDEX(WIN_Y,K211)+1,K$2-INDEX(WIN_X,K211)+1),IF(K211=90,11,0))))+(THEME-1)*20</f>
        <v/>
      </c>
      <c r="L111" s="6">
        <f>IF($A11=0,INDEX(CHROME_ATTR,1,L$2+1),IF($A11=39,INDEX(CHROME_ATTR,2,L$2+1),IF(AND(L211&gt;=1,L211&lt;=6),INDEX(ATLAS_ATTR,(L211-1)*26+$A11-INDEX(WIN_Y,L211)+1,L$2-INDEX(WIN_X,L211)+1),IF(L211=90,11,0))))+(THEME-1)*20</f>
        <v/>
      </c>
      <c r="M111" s="6">
        <f>IF($A11=0,INDEX(CHROME_ATTR,1,M$2+1),IF($A11=39,INDEX(CHROME_ATTR,2,M$2+1),IF(AND(M211&gt;=1,M211&lt;=6),INDEX(ATLAS_ATTR,(M211-1)*26+$A11-INDEX(WIN_Y,M211)+1,M$2-INDEX(WIN_X,M211)+1),IF(M211=90,11,0))))+(THEME-1)*20</f>
        <v/>
      </c>
      <c r="N111" s="6">
        <f>IF($A11=0,INDEX(CHROME_ATTR,1,N$2+1),IF($A11=39,INDEX(CHROME_ATTR,2,N$2+1),IF(AND(N211&gt;=1,N211&lt;=6),INDEX(ATLAS_ATTR,(N211-1)*26+$A11-INDEX(WIN_Y,N211)+1,N$2-INDEX(WIN_X,N211)+1),IF(N211=90,11,0))))+(THEME-1)*20</f>
        <v/>
      </c>
      <c r="O111" s="6">
        <f>IF($A11=0,INDEX(CHROME_ATTR,1,O$2+1),IF($A11=39,INDEX(CHROME_ATTR,2,O$2+1),IF(AND(O211&gt;=1,O211&lt;=6),INDEX(ATLAS_ATTR,(O211-1)*26+$A11-INDEX(WIN_Y,O211)+1,O$2-INDEX(WIN_X,O211)+1),IF(O211=90,11,0))))+(THEME-1)*20</f>
        <v/>
      </c>
      <c r="P111" s="6">
        <f>IF($A11=0,INDEX(CHROME_ATTR,1,P$2+1),IF($A11=39,INDEX(CHROME_ATTR,2,P$2+1),IF(AND(P211&gt;=1,P211&lt;=6),INDEX(ATLAS_ATTR,(P211-1)*26+$A11-INDEX(WIN_Y,P211)+1,P$2-INDEX(WIN_X,P211)+1),IF(P211=90,11,0))))+(THEME-1)*20</f>
        <v/>
      </c>
      <c r="Q111" s="6">
        <f>IF($A11=0,INDEX(CHROME_ATTR,1,Q$2+1),IF($A11=39,INDEX(CHROME_ATTR,2,Q$2+1),IF(AND(Q211&gt;=1,Q211&lt;=6),INDEX(ATLAS_ATTR,(Q211-1)*26+$A11-INDEX(WIN_Y,Q211)+1,Q$2-INDEX(WIN_X,Q211)+1),IF(Q211=90,11,0))))+(THEME-1)*20</f>
        <v/>
      </c>
      <c r="R111" s="6">
        <f>IF($A11=0,INDEX(CHROME_ATTR,1,R$2+1),IF($A11=39,INDEX(CHROME_ATTR,2,R$2+1),IF(AND(R211&gt;=1,R211&lt;=6),INDEX(ATLAS_ATTR,(R211-1)*26+$A11-INDEX(WIN_Y,R211)+1,R$2-INDEX(WIN_X,R211)+1),IF(R211=90,11,0))))+(THEME-1)*20</f>
        <v/>
      </c>
      <c r="S111" s="6">
        <f>IF($A11=0,INDEX(CHROME_ATTR,1,S$2+1),IF($A11=39,INDEX(CHROME_ATTR,2,S$2+1),IF(AND(S211&gt;=1,S211&lt;=6),INDEX(ATLAS_ATTR,(S211-1)*26+$A11-INDEX(WIN_Y,S211)+1,S$2-INDEX(WIN_X,S211)+1),IF(S211=90,11,0))))+(THEME-1)*20</f>
        <v/>
      </c>
      <c r="T111" s="6">
        <f>IF($A11=0,INDEX(CHROME_ATTR,1,T$2+1),IF($A11=39,INDEX(CHROME_ATTR,2,T$2+1),IF(AND(T211&gt;=1,T211&lt;=6),INDEX(ATLAS_ATTR,(T211-1)*26+$A11-INDEX(WIN_Y,T211)+1,T$2-INDEX(WIN_X,T211)+1),IF(T211=90,11,0))))+(THEME-1)*20</f>
        <v/>
      </c>
      <c r="U111" s="6">
        <f>IF($A11=0,INDEX(CHROME_ATTR,1,U$2+1),IF($A11=39,INDEX(CHROME_ATTR,2,U$2+1),IF(AND(U211&gt;=1,U211&lt;=6),INDEX(ATLAS_ATTR,(U211-1)*26+$A11-INDEX(WIN_Y,U211)+1,U$2-INDEX(WIN_X,U211)+1),IF(U211=90,11,0))))+(THEME-1)*20</f>
        <v/>
      </c>
      <c r="V111" s="6">
        <f>IF($A11=0,INDEX(CHROME_ATTR,1,V$2+1),IF($A11=39,INDEX(CHROME_ATTR,2,V$2+1),IF(AND(V211&gt;=1,V211&lt;=6),INDEX(ATLAS_ATTR,(V211-1)*26+$A11-INDEX(WIN_Y,V211)+1,V$2-INDEX(WIN_X,V211)+1),IF(V211=90,11,0))))+(THEME-1)*20</f>
        <v/>
      </c>
      <c r="W111" s="6">
        <f>IF($A11=0,INDEX(CHROME_ATTR,1,W$2+1),IF($A11=39,INDEX(CHROME_ATTR,2,W$2+1),IF(AND(W211&gt;=1,W211&lt;=6),INDEX(ATLAS_ATTR,(W211-1)*26+$A11-INDEX(WIN_Y,W211)+1,W$2-INDEX(WIN_X,W211)+1),IF(W211=90,11,0))))+(THEME-1)*20</f>
        <v/>
      </c>
      <c r="X111" s="6">
        <f>IF($A11=0,INDEX(CHROME_ATTR,1,X$2+1),IF($A11=39,INDEX(CHROME_ATTR,2,X$2+1),IF(AND(X211&gt;=1,X211&lt;=6),INDEX(ATLAS_ATTR,(X211-1)*26+$A11-INDEX(WIN_Y,X211)+1,X$2-INDEX(WIN_X,X211)+1),IF(X211=90,11,0))))+(THEME-1)*20</f>
        <v/>
      </c>
      <c r="Y111" s="6">
        <f>IF($A11=0,INDEX(CHROME_ATTR,1,Y$2+1),IF($A11=39,INDEX(CHROME_ATTR,2,Y$2+1),IF(AND(Y211&gt;=1,Y211&lt;=6),INDEX(ATLAS_ATTR,(Y211-1)*26+$A11-INDEX(WIN_Y,Y211)+1,Y$2-INDEX(WIN_X,Y211)+1),IF(Y211=90,11,0))))+(THEME-1)*20</f>
        <v/>
      </c>
      <c r="Z111" s="6">
        <f>IF($A11=0,INDEX(CHROME_ATTR,1,Z$2+1),IF($A11=39,INDEX(CHROME_ATTR,2,Z$2+1),IF(AND(Z211&gt;=1,Z211&lt;=6),INDEX(ATLAS_ATTR,(Z211-1)*26+$A11-INDEX(WIN_Y,Z211)+1,Z$2-INDEX(WIN_X,Z211)+1),IF(Z211=90,11,0))))+(THEME-1)*20</f>
        <v/>
      </c>
      <c r="AA111" s="6">
        <f>IF($A11=0,INDEX(CHROME_ATTR,1,AA$2+1),IF($A11=39,INDEX(CHROME_ATTR,2,AA$2+1),IF(AND(AA211&gt;=1,AA211&lt;=6),INDEX(ATLAS_ATTR,(AA211-1)*26+$A11-INDEX(WIN_Y,AA211)+1,AA$2-INDEX(WIN_X,AA211)+1),IF(AA211=90,11,0))))+(THEME-1)*20</f>
        <v/>
      </c>
      <c r="AB111" s="6">
        <f>IF($A11=0,INDEX(CHROME_ATTR,1,AB$2+1),IF($A11=39,INDEX(CHROME_ATTR,2,AB$2+1),IF(AND(AB211&gt;=1,AB211&lt;=6),INDEX(ATLAS_ATTR,(AB211-1)*26+$A11-INDEX(WIN_Y,AB211)+1,AB$2-INDEX(WIN_X,AB211)+1),IF(AB211=90,11,0))))+(THEME-1)*20</f>
        <v/>
      </c>
      <c r="AC111" s="6">
        <f>IF($A11=0,INDEX(CHROME_ATTR,1,AC$2+1),IF($A11=39,INDEX(CHROME_ATTR,2,AC$2+1),IF(AND(AC211&gt;=1,AC211&lt;=6),INDEX(ATLAS_ATTR,(AC211-1)*26+$A11-INDEX(WIN_Y,AC211)+1,AC$2-INDEX(WIN_X,AC211)+1),IF(AC211=90,11,0))))+(THEME-1)*20</f>
        <v/>
      </c>
      <c r="AD111" s="6">
        <f>IF($A11=0,INDEX(CHROME_ATTR,1,AD$2+1),IF($A11=39,INDEX(CHROME_ATTR,2,AD$2+1),IF(AND(AD211&gt;=1,AD211&lt;=6),INDEX(ATLAS_ATTR,(AD211-1)*26+$A11-INDEX(WIN_Y,AD211)+1,AD$2-INDEX(WIN_X,AD211)+1),IF(AD211=90,11,0))))+(THEME-1)*20</f>
        <v/>
      </c>
      <c r="AE111" s="6">
        <f>IF($A11=0,INDEX(CHROME_ATTR,1,AE$2+1),IF($A11=39,INDEX(CHROME_ATTR,2,AE$2+1),IF(AND(AE211&gt;=1,AE211&lt;=6),INDEX(ATLAS_ATTR,(AE211-1)*26+$A11-INDEX(WIN_Y,AE211)+1,AE$2-INDEX(WIN_X,AE211)+1),IF(AE211=90,11,0))))+(THEME-1)*20</f>
        <v/>
      </c>
      <c r="AF111" s="6">
        <f>IF($A11=0,INDEX(CHROME_ATTR,1,AF$2+1),IF($A11=39,INDEX(CHROME_ATTR,2,AF$2+1),IF(AND(AF211&gt;=1,AF211&lt;=6),INDEX(ATLAS_ATTR,(AF211-1)*26+$A11-INDEX(WIN_Y,AF211)+1,AF$2-INDEX(WIN_X,AF211)+1),IF(AF211=90,11,0))))+(THEME-1)*20</f>
        <v/>
      </c>
      <c r="AG111" s="6">
        <f>IF($A11=0,INDEX(CHROME_ATTR,1,AG$2+1),IF($A11=39,INDEX(CHROME_ATTR,2,AG$2+1),IF(AND(AG211&gt;=1,AG211&lt;=6),INDEX(ATLAS_ATTR,(AG211-1)*26+$A11-INDEX(WIN_Y,AG211)+1,AG$2-INDEX(WIN_X,AG211)+1),IF(AG211=90,11,0))))+(THEME-1)*20</f>
        <v/>
      </c>
      <c r="AH111" s="6">
        <f>IF($A11=0,INDEX(CHROME_ATTR,1,AH$2+1),IF($A11=39,INDEX(CHROME_ATTR,2,AH$2+1),IF(AND(AH211&gt;=1,AH211&lt;=6),INDEX(ATLAS_ATTR,(AH211-1)*26+$A11-INDEX(WIN_Y,AH211)+1,AH$2-INDEX(WIN_X,AH211)+1),IF(AH211=90,11,0))))+(THEME-1)*20</f>
        <v/>
      </c>
      <c r="AI111" s="6">
        <f>IF($A11=0,INDEX(CHROME_ATTR,1,AI$2+1),IF($A11=39,INDEX(CHROME_ATTR,2,AI$2+1),IF(AND(AI211&gt;=1,AI211&lt;=6),INDEX(ATLAS_ATTR,(AI211-1)*26+$A11-INDEX(WIN_Y,AI211)+1,AI$2-INDEX(WIN_X,AI211)+1),IF(AI211=90,11,0))))+(THEME-1)*20</f>
        <v/>
      </c>
      <c r="AJ111" s="6">
        <f>IF($A11=0,INDEX(CHROME_ATTR,1,AJ$2+1),IF($A11=39,INDEX(CHROME_ATTR,2,AJ$2+1),IF(AND(AJ211&gt;=1,AJ211&lt;=6),INDEX(ATLAS_ATTR,(AJ211-1)*26+$A11-INDEX(WIN_Y,AJ211)+1,AJ$2-INDEX(WIN_X,AJ211)+1),IF(AJ211=90,11,0))))+(THEME-1)*20</f>
        <v/>
      </c>
      <c r="AK111" s="6">
        <f>IF($A11=0,INDEX(CHROME_ATTR,1,AK$2+1),IF($A11=39,INDEX(CHROME_ATTR,2,AK$2+1),IF(AND(AK211&gt;=1,AK211&lt;=6),INDEX(ATLAS_ATTR,(AK211-1)*26+$A11-INDEX(WIN_Y,AK211)+1,AK$2-INDEX(WIN_X,AK211)+1),IF(AK211=90,11,0))))+(THEME-1)*20</f>
        <v/>
      </c>
      <c r="AL111" s="6">
        <f>IF($A11=0,INDEX(CHROME_ATTR,1,AL$2+1),IF($A11=39,INDEX(CHROME_ATTR,2,AL$2+1),IF(AND(AL211&gt;=1,AL211&lt;=6),INDEX(ATLAS_ATTR,(AL211-1)*26+$A11-INDEX(WIN_Y,AL211)+1,AL$2-INDEX(WIN_X,AL211)+1),IF(AL211=90,11,0))))+(THEME-1)*20</f>
        <v/>
      </c>
      <c r="AM111" s="6">
        <f>IF($A11=0,INDEX(CHROME_ATTR,1,AM$2+1),IF($A11=39,INDEX(CHROME_ATTR,2,AM$2+1),IF(AND(AM211&gt;=1,AM211&lt;=6),INDEX(ATLAS_ATTR,(AM211-1)*26+$A11-INDEX(WIN_Y,AM211)+1,AM$2-INDEX(WIN_X,AM211)+1),IF(AM211=90,11,0))))+(THEME-1)*20</f>
        <v/>
      </c>
      <c r="AN111" s="6">
        <f>IF($A11=0,INDEX(CHROME_ATTR,1,AN$2+1),IF($A11=39,INDEX(CHROME_ATTR,2,AN$2+1),IF(AND(AN211&gt;=1,AN211&lt;=6),INDEX(ATLAS_ATTR,(AN211-1)*26+$A11-INDEX(WIN_Y,AN211)+1,AN$2-INDEX(WIN_X,AN211)+1),IF(AN211=90,11,0))))+(THEME-1)*20</f>
        <v/>
      </c>
      <c r="AO111" s="6">
        <f>IF($A11=0,INDEX(CHROME_ATTR,1,AO$2+1),IF($A11=39,INDEX(CHROME_ATTR,2,AO$2+1),IF(AND(AO211&gt;=1,AO211&lt;=6),INDEX(ATLAS_ATTR,(AO211-1)*26+$A11-INDEX(WIN_Y,AO211)+1,AO$2-INDEX(WIN_X,AO211)+1),IF(AO211=90,11,0))))+(THEME-1)*20</f>
        <v/>
      </c>
      <c r="AP111" s="6">
        <f>IF($A11=0,INDEX(CHROME_ATTR,1,AP$2+1),IF($A11=39,INDEX(CHROME_ATTR,2,AP$2+1),IF(AND(AP211&gt;=1,AP211&lt;=6),INDEX(ATLAS_ATTR,(AP211-1)*26+$A11-INDEX(WIN_Y,AP211)+1,AP$2-INDEX(WIN_X,AP211)+1),IF(AP211=90,11,0))))+(THEME-1)*20</f>
        <v/>
      </c>
      <c r="AQ111" s="6">
        <f>IF($A11=0,INDEX(CHROME_ATTR,1,AQ$2+1),IF($A11=39,INDEX(CHROME_ATTR,2,AQ$2+1),IF(AND(AQ211&gt;=1,AQ211&lt;=6),INDEX(ATLAS_ATTR,(AQ211-1)*26+$A11-INDEX(WIN_Y,AQ211)+1,AQ$2-INDEX(WIN_X,AQ211)+1),IF(AQ211=90,11,0))))+(THEME-1)*20</f>
        <v/>
      </c>
      <c r="AR111" s="6">
        <f>IF($A11=0,INDEX(CHROME_ATTR,1,AR$2+1),IF($A11=39,INDEX(CHROME_ATTR,2,AR$2+1),IF(AND(AR211&gt;=1,AR211&lt;=6),INDEX(ATLAS_ATTR,(AR211-1)*26+$A11-INDEX(WIN_Y,AR211)+1,AR$2-INDEX(WIN_X,AR211)+1),IF(AR211=90,11,0))))+(THEME-1)*20</f>
        <v/>
      </c>
      <c r="AS111" s="6">
        <f>IF($A11=0,INDEX(CHROME_ATTR,1,AS$2+1),IF($A11=39,INDEX(CHROME_ATTR,2,AS$2+1),IF(AND(AS211&gt;=1,AS211&lt;=6),INDEX(ATLAS_ATTR,(AS211-1)*26+$A11-INDEX(WIN_Y,AS211)+1,AS$2-INDEX(WIN_X,AS211)+1),IF(AS211=90,11,0))))+(THEME-1)*20</f>
        <v/>
      </c>
      <c r="AT111" s="6">
        <f>IF($A11=0,INDEX(CHROME_ATTR,1,AT$2+1),IF($A11=39,INDEX(CHROME_ATTR,2,AT$2+1),IF(AND(AT211&gt;=1,AT211&lt;=6),INDEX(ATLAS_ATTR,(AT211-1)*26+$A11-INDEX(WIN_Y,AT211)+1,AT$2-INDEX(WIN_X,AT211)+1),IF(AT211=90,11,0))))+(THEME-1)*20</f>
        <v/>
      </c>
      <c r="AU111" s="6">
        <f>IF($A11=0,INDEX(CHROME_ATTR,1,AU$2+1),IF($A11=39,INDEX(CHROME_ATTR,2,AU$2+1),IF(AND(AU211&gt;=1,AU211&lt;=6),INDEX(ATLAS_ATTR,(AU211-1)*26+$A11-INDEX(WIN_Y,AU211)+1,AU$2-INDEX(WIN_X,AU211)+1),IF(AU211=90,11,0))))+(THEME-1)*20</f>
        <v/>
      </c>
      <c r="AV111" s="6">
        <f>IF($A11=0,INDEX(CHROME_ATTR,1,AV$2+1),IF($A11=39,INDEX(CHROME_ATTR,2,AV$2+1),IF(AND(AV211&gt;=1,AV211&lt;=6),INDEX(ATLAS_ATTR,(AV211-1)*26+$A11-INDEX(WIN_Y,AV211)+1,AV$2-INDEX(WIN_X,AV211)+1),IF(AV211=90,11,0))))+(THEME-1)*20</f>
        <v/>
      </c>
      <c r="AW111" s="6">
        <f>IF($A11=0,INDEX(CHROME_ATTR,1,AW$2+1),IF($A11=39,INDEX(CHROME_ATTR,2,AW$2+1),IF(AND(AW211&gt;=1,AW211&lt;=6),INDEX(ATLAS_ATTR,(AW211-1)*26+$A11-INDEX(WIN_Y,AW211)+1,AW$2-INDEX(WIN_X,AW211)+1),IF(AW211=90,11,0))))+(THEME-1)*20</f>
        <v/>
      </c>
      <c r="AX111" s="6">
        <f>IF($A11=0,INDEX(CHROME_ATTR,1,AX$2+1),IF($A11=39,INDEX(CHROME_ATTR,2,AX$2+1),IF(AND(AX211&gt;=1,AX211&lt;=6),INDEX(ATLAS_ATTR,(AX211-1)*26+$A11-INDEX(WIN_Y,AX211)+1,AX$2-INDEX(WIN_X,AX211)+1),IF(AX211=90,11,0))))+(THEME-1)*20</f>
        <v/>
      </c>
      <c r="AY111" s="6">
        <f>IF($A11=0,INDEX(CHROME_ATTR,1,AY$2+1),IF($A11=39,INDEX(CHROME_ATTR,2,AY$2+1),IF(AND(AY211&gt;=1,AY211&lt;=6),INDEX(ATLAS_ATTR,(AY211-1)*26+$A11-INDEX(WIN_Y,AY211)+1,AY$2-INDEX(WIN_X,AY211)+1),IF(AY211=90,11,0))))+(THEME-1)*20</f>
        <v/>
      </c>
      <c r="AZ111" s="6">
        <f>IF($A11=0,INDEX(CHROME_ATTR,1,AZ$2+1),IF($A11=39,INDEX(CHROME_ATTR,2,AZ$2+1),IF(AND(AZ211&gt;=1,AZ211&lt;=6),INDEX(ATLAS_ATTR,(AZ211-1)*26+$A11-INDEX(WIN_Y,AZ211)+1,AZ$2-INDEX(WIN_X,AZ211)+1),IF(AZ211=90,11,0))))+(THEME-1)*20</f>
        <v/>
      </c>
      <c r="BA111" s="6">
        <f>IF($A11=0,INDEX(CHROME_ATTR,1,BA$2+1),IF($A11=39,INDEX(CHROME_ATTR,2,BA$2+1),IF(AND(BA211&gt;=1,BA211&lt;=6),INDEX(ATLAS_ATTR,(BA211-1)*26+$A11-INDEX(WIN_Y,BA211)+1,BA$2-INDEX(WIN_X,BA211)+1),IF(BA211=90,11,0))))+(THEME-1)*20</f>
        <v/>
      </c>
      <c r="BB111" s="6">
        <f>IF($A11=0,INDEX(CHROME_ATTR,1,BB$2+1),IF($A11=39,INDEX(CHROME_ATTR,2,BB$2+1),IF(AND(BB211&gt;=1,BB211&lt;=6),INDEX(ATLAS_ATTR,(BB211-1)*26+$A11-INDEX(WIN_Y,BB211)+1,BB$2-INDEX(WIN_X,BB211)+1),IF(BB211=90,11,0))))+(THEME-1)*20</f>
        <v/>
      </c>
      <c r="BC111" s="6">
        <f>IF($A11=0,INDEX(CHROME_ATTR,1,BC$2+1),IF($A11=39,INDEX(CHROME_ATTR,2,BC$2+1),IF(AND(BC211&gt;=1,BC211&lt;=6),INDEX(ATLAS_ATTR,(BC211-1)*26+$A11-INDEX(WIN_Y,BC211)+1,BC$2-INDEX(WIN_X,BC211)+1),IF(BC211=90,11,0))))+(THEME-1)*20</f>
        <v/>
      </c>
      <c r="BD111" s="6">
        <f>IF($A11=0,INDEX(CHROME_ATTR,1,BD$2+1),IF($A11=39,INDEX(CHROME_ATTR,2,BD$2+1),IF(AND(BD211&gt;=1,BD211&lt;=6),INDEX(ATLAS_ATTR,(BD211-1)*26+$A11-INDEX(WIN_Y,BD211)+1,BD$2-INDEX(WIN_X,BD211)+1),IF(BD211=90,11,0))))+(THEME-1)*20</f>
        <v/>
      </c>
      <c r="BE111" s="6">
        <f>IF($A11=0,INDEX(CHROME_ATTR,1,BE$2+1),IF($A11=39,INDEX(CHROME_ATTR,2,BE$2+1),IF(AND(BE211&gt;=1,BE211&lt;=6),INDEX(ATLAS_ATTR,(BE211-1)*26+$A11-INDEX(WIN_Y,BE211)+1,BE$2-INDEX(WIN_X,BE211)+1),IF(BE211=90,11,0))))+(THEME-1)*20</f>
        <v/>
      </c>
      <c r="BF111" s="6">
        <f>IF($A11=0,INDEX(CHROME_ATTR,1,BF$2+1),IF($A11=39,INDEX(CHROME_ATTR,2,BF$2+1),IF(AND(BF211&gt;=1,BF211&lt;=6),INDEX(ATLAS_ATTR,(BF211-1)*26+$A11-INDEX(WIN_Y,BF211)+1,BF$2-INDEX(WIN_X,BF211)+1),IF(BF211=90,11,0))))+(THEME-1)*20</f>
        <v/>
      </c>
      <c r="BG111" s="6">
        <f>IF($A11=0,INDEX(CHROME_ATTR,1,BG$2+1),IF($A11=39,INDEX(CHROME_ATTR,2,BG$2+1),IF(AND(BG211&gt;=1,BG211&lt;=6),INDEX(ATLAS_ATTR,(BG211-1)*26+$A11-INDEX(WIN_Y,BG211)+1,BG$2-INDEX(WIN_X,BG211)+1),IF(BG211=90,11,0))))+(THEME-1)*20</f>
        <v/>
      </c>
      <c r="BH111" s="6">
        <f>IF($A11=0,INDEX(CHROME_ATTR,1,BH$2+1),IF($A11=39,INDEX(CHROME_ATTR,2,BH$2+1),IF(AND(BH211&gt;=1,BH211&lt;=6),INDEX(ATLAS_ATTR,(BH211-1)*26+$A11-INDEX(WIN_Y,BH211)+1,BH$2-INDEX(WIN_X,BH211)+1),IF(BH211=90,11,0))))+(THEME-1)*20</f>
        <v/>
      </c>
      <c r="BI111" s="6">
        <f>IF($A11=0,INDEX(CHROME_ATTR,1,BI$2+1),IF($A11=39,INDEX(CHROME_ATTR,2,BI$2+1),IF(AND(BI211&gt;=1,BI211&lt;=6),INDEX(ATLAS_ATTR,(BI211-1)*26+$A11-INDEX(WIN_Y,BI211)+1,BI$2-INDEX(WIN_X,BI211)+1),IF(BI211=90,11,0))))+(THEME-1)*20</f>
        <v/>
      </c>
      <c r="BJ111" s="6">
        <f>IF($A11=0,INDEX(CHROME_ATTR,1,BJ$2+1),IF($A11=39,INDEX(CHROME_ATTR,2,BJ$2+1),IF(AND(BJ211&gt;=1,BJ211&lt;=6),INDEX(ATLAS_ATTR,(BJ211-1)*26+$A11-INDEX(WIN_Y,BJ211)+1,BJ$2-INDEX(WIN_X,BJ211)+1),IF(BJ211=90,11,0))))+(THEME-1)*20</f>
        <v/>
      </c>
      <c r="BK111" s="6">
        <f>IF($A11=0,INDEX(CHROME_ATTR,1,BK$2+1),IF($A11=39,INDEX(CHROME_ATTR,2,BK$2+1),IF(AND(BK211&gt;=1,BK211&lt;=6),INDEX(ATLAS_ATTR,(BK211-1)*26+$A11-INDEX(WIN_Y,BK211)+1,BK$2-INDEX(WIN_X,BK211)+1),IF(BK211=90,11,0))))+(THEME-1)*20</f>
        <v/>
      </c>
      <c r="BL111" s="6">
        <f>IF($A11=0,INDEX(CHROME_ATTR,1,BL$2+1),IF($A11=39,INDEX(CHROME_ATTR,2,BL$2+1),IF(AND(BL211&gt;=1,BL211&lt;=6),INDEX(ATLAS_ATTR,(BL211-1)*26+$A11-INDEX(WIN_Y,BL211)+1,BL$2-INDEX(WIN_X,BL211)+1),IF(BL211=90,11,0))))+(THEME-1)*20</f>
        <v/>
      </c>
      <c r="BM111" s="6">
        <f>IF($A11=0,INDEX(CHROME_ATTR,1,BM$2+1),IF($A11=39,INDEX(CHROME_ATTR,2,BM$2+1),IF(AND(BM211&gt;=1,BM211&lt;=6),INDEX(ATLAS_ATTR,(BM211-1)*26+$A11-INDEX(WIN_Y,BM211)+1,BM$2-INDEX(WIN_X,BM211)+1),IF(BM211=90,11,0))))+(THEME-1)*20</f>
        <v/>
      </c>
      <c r="BN111" s="6">
        <f>IF($A11=0,INDEX(CHROME_ATTR,1,BN$2+1),IF($A11=39,INDEX(CHROME_ATTR,2,BN$2+1),IF(AND(BN211&gt;=1,BN211&lt;=6),INDEX(ATLAS_ATTR,(BN211-1)*26+$A11-INDEX(WIN_Y,BN211)+1,BN$2-INDEX(WIN_X,BN211)+1),IF(BN211=90,11,0))))+(THEME-1)*20</f>
        <v/>
      </c>
      <c r="BO111" s="6">
        <f>IF($A11=0,INDEX(CHROME_ATTR,1,BO$2+1),IF($A11=39,INDEX(CHROME_ATTR,2,BO$2+1),IF(AND(BO211&gt;=1,BO211&lt;=6),INDEX(ATLAS_ATTR,(BO211-1)*26+$A11-INDEX(WIN_Y,BO211)+1,BO$2-INDEX(WIN_X,BO211)+1),IF(BO211=90,11,0))))+(THEME-1)*20</f>
        <v/>
      </c>
      <c r="BP111" s="6">
        <f>IF($A11=0,INDEX(CHROME_ATTR,1,BP$2+1),IF($A11=39,INDEX(CHROME_ATTR,2,BP$2+1),IF(AND(BP211&gt;=1,BP211&lt;=6),INDEX(ATLAS_ATTR,(BP211-1)*26+$A11-INDEX(WIN_Y,BP211)+1,BP$2-INDEX(WIN_X,BP211)+1),IF(BP211=90,11,0))))+(THEME-1)*20</f>
        <v/>
      </c>
      <c r="BQ111" s="6">
        <f>IF($A11=0,INDEX(CHROME_ATTR,1,BQ$2+1),IF($A11=39,INDEX(CHROME_ATTR,2,BQ$2+1),IF(AND(BQ211&gt;=1,BQ211&lt;=6),INDEX(ATLAS_ATTR,(BQ211-1)*26+$A11-INDEX(WIN_Y,BQ211)+1,BQ$2-INDEX(WIN_X,BQ211)+1),IF(BQ211=90,11,0))))+(THEME-1)*20</f>
        <v/>
      </c>
      <c r="BR111" s="6">
        <f>IF($A11=0,INDEX(CHROME_ATTR,1,BR$2+1),IF($A11=39,INDEX(CHROME_ATTR,2,BR$2+1),IF(AND(BR211&gt;=1,BR211&lt;=6),INDEX(ATLAS_ATTR,(BR211-1)*26+$A11-INDEX(WIN_Y,BR211)+1,BR$2-INDEX(WIN_X,BR211)+1),IF(BR211=90,11,0))))+(THEME-1)*20</f>
        <v/>
      </c>
      <c r="BS111" s="6">
        <f>IF($A11=0,INDEX(CHROME_ATTR,1,BS$2+1),IF($A11=39,INDEX(CHROME_ATTR,2,BS$2+1),IF(AND(BS211&gt;=1,BS211&lt;=6),INDEX(ATLAS_ATTR,(BS211-1)*26+$A11-INDEX(WIN_Y,BS211)+1,BS$2-INDEX(WIN_X,BS211)+1),IF(BS211=90,11,0))))+(THEME-1)*20</f>
        <v/>
      </c>
      <c r="BT111" s="6">
        <f>IF($A11=0,INDEX(CHROME_ATTR,1,BT$2+1),IF($A11=39,INDEX(CHROME_ATTR,2,BT$2+1),IF(AND(BT211&gt;=1,BT211&lt;=6),INDEX(ATLAS_ATTR,(BT211-1)*26+$A11-INDEX(WIN_Y,BT211)+1,BT$2-INDEX(WIN_X,BT211)+1),IF(BT211=90,11,0))))+(THEME-1)*20</f>
        <v/>
      </c>
      <c r="BU111" s="6">
        <f>IF($A11=0,INDEX(CHROME_ATTR,1,BU$2+1),IF($A11=39,INDEX(CHROME_ATTR,2,BU$2+1),IF(AND(BU211&gt;=1,BU211&lt;=6),INDEX(ATLAS_ATTR,(BU211-1)*26+$A11-INDEX(WIN_Y,BU211)+1,BU$2-INDEX(WIN_X,BU211)+1),IF(BU211=90,11,0))))+(THEME-1)*20</f>
        <v/>
      </c>
      <c r="BV111" s="6">
        <f>IF($A11=0,INDEX(CHROME_ATTR,1,BV$2+1),IF($A11=39,INDEX(CHROME_ATTR,2,BV$2+1),IF(AND(BV211&gt;=1,BV211&lt;=6),INDEX(ATLAS_ATTR,(BV211-1)*26+$A11-INDEX(WIN_Y,BV211)+1,BV$2-INDEX(WIN_X,BV211)+1),IF(BV211=90,11,0))))+(THEME-1)*20</f>
        <v/>
      </c>
      <c r="BW111" s="6">
        <f>IF($A11=0,INDEX(CHROME_ATTR,1,BW$2+1),IF($A11=39,INDEX(CHROME_ATTR,2,BW$2+1),IF(AND(BW211&gt;=1,BW211&lt;=6),INDEX(ATLAS_ATTR,(BW211-1)*26+$A11-INDEX(WIN_Y,BW211)+1,BW$2-INDEX(WIN_X,BW211)+1),IF(BW211=90,11,0))))+(THEME-1)*20</f>
        <v/>
      </c>
      <c r="BX111" s="6">
        <f>IF($A11=0,INDEX(CHROME_ATTR,1,BX$2+1),IF($A11=39,INDEX(CHROME_ATTR,2,BX$2+1),IF(AND(BX211&gt;=1,BX211&lt;=6),INDEX(ATLAS_ATTR,(BX211-1)*26+$A11-INDEX(WIN_Y,BX211)+1,BX$2-INDEX(WIN_X,BX211)+1),IF(BX211=90,11,0))))+(THEME-1)*20</f>
        <v/>
      </c>
      <c r="BY111" s="6">
        <f>IF($A11=0,INDEX(CHROME_ATTR,1,BY$2+1),IF($A11=39,INDEX(CHROME_ATTR,2,BY$2+1),IF(AND(BY211&gt;=1,BY211&lt;=6),INDEX(ATLAS_ATTR,(BY211-1)*26+$A11-INDEX(WIN_Y,BY211)+1,BY$2-INDEX(WIN_X,BY211)+1),IF(BY211=90,11,0))))+(THEME-1)*20</f>
        <v/>
      </c>
      <c r="BZ111" s="6">
        <f>IF($A11=0,INDEX(CHROME_ATTR,1,BZ$2+1),IF($A11=39,INDEX(CHROME_ATTR,2,BZ$2+1),IF(AND(BZ211&gt;=1,BZ211&lt;=6),INDEX(ATLAS_ATTR,(BZ211-1)*26+$A11-INDEX(WIN_Y,BZ211)+1,BZ$2-INDEX(WIN_X,BZ211)+1),IF(BZ211=90,11,0))))+(THEME-1)*20</f>
        <v/>
      </c>
      <c r="CA111" s="6">
        <f>IF($A11=0,INDEX(CHROME_ATTR,1,CA$2+1),IF($A11=39,INDEX(CHROME_ATTR,2,CA$2+1),IF(AND(CA211&gt;=1,CA211&lt;=6),INDEX(ATLAS_ATTR,(CA211-1)*26+$A11-INDEX(WIN_Y,CA211)+1,CA$2-INDEX(WIN_X,CA211)+1),IF(CA211=90,11,0))))+(THEME-1)*20</f>
        <v/>
      </c>
      <c r="CB111" s="6">
        <f>IF($A11=0,INDEX(CHROME_ATTR,1,CB$2+1),IF($A11=39,INDEX(CHROME_ATTR,2,CB$2+1),IF(AND(CB211&gt;=1,CB211&lt;=6),INDEX(ATLAS_ATTR,(CB211-1)*26+$A11-INDEX(WIN_Y,CB211)+1,CB$2-INDEX(WIN_X,CB211)+1),IF(CB211=90,11,0))))+(THEME-1)*20</f>
        <v/>
      </c>
      <c r="CC111" s="6">
        <f>IF($A11=0,INDEX(CHROME_ATTR,1,CC$2+1),IF($A11=39,INDEX(CHROME_ATTR,2,CC$2+1),IF(AND(CC211&gt;=1,CC211&lt;=6),INDEX(ATLAS_ATTR,(CC211-1)*26+$A11-INDEX(WIN_Y,CC211)+1,CC$2-INDEX(WIN_X,CC211)+1),IF(CC211=90,11,0))))+(THEME-1)*20</f>
        <v/>
      </c>
      <c r="CD111" s="6">
        <f>IF($A11=0,INDEX(CHROME_ATTR,1,CD$2+1),IF($A11=39,INDEX(CHROME_ATTR,2,CD$2+1),IF(AND(CD211&gt;=1,CD211&lt;=6),INDEX(ATLAS_ATTR,(CD211-1)*26+$A11-INDEX(WIN_Y,CD211)+1,CD$2-INDEX(WIN_X,CD211)+1),IF(CD211=90,11,0))))+(THEME-1)*20</f>
        <v/>
      </c>
      <c r="CE111" s="6">
        <f>IF($A11=0,INDEX(CHROME_ATTR,1,CE$2+1),IF($A11=39,INDEX(CHROME_ATTR,2,CE$2+1),IF(AND(CE211&gt;=1,CE211&lt;=6),INDEX(ATLAS_ATTR,(CE211-1)*26+$A11-INDEX(WIN_Y,CE211)+1,CE$2-INDEX(WIN_X,CE211)+1),IF(CE211=90,11,0))))+(THEME-1)*20</f>
        <v/>
      </c>
      <c r="CF111" s="6">
        <f>IF($A11=0,INDEX(CHROME_ATTR,1,CF$2+1),IF($A11=39,INDEX(CHROME_ATTR,2,CF$2+1),IF(AND(CF211&gt;=1,CF211&lt;=6),INDEX(ATLAS_ATTR,(CF211-1)*26+$A11-INDEX(WIN_Y,CF211)+1,CF$2-INDEX(WIN_X,CF211)+1),IF(CF211=90,11,0))))+(THEME-1)*20</f>
        <v/>
      </c>
      <c r="CG111" s="6">
        <f>IF($A11=0,INDEX(CHROME_ATTR,1,CG$2+1),IF($A11=39,INDEX(CHROME_ATTR,2,CG$2+1),IF(AND(CG211&gt;=1,CG211&lt;=6),INDEX(ATLAS_ATTR,(CG211-1)*26+$A11-INDEX(WIN_Y,CG211)+1,CG$2-INDEX(WIN_X,CG211)+1),IF(CG211=90,11,0))))+(THEME-1)*20</f>
        <v/>
      </c>
      <c r="CH111" s="6">
        <f>IF($A11=0,INDEX(CHROME_ATTR,1,CH$2+1),IF($A11=39,INDEX(CHROME_ATTR,2,CH$2+1),IF(AND(CH211&gt;=1,CH211&lt;=6),INDEX(ATLAS_ATTR,(CH211-1)*26+$A11-INDEX(WIN_Y,CH211)+1,CH$2-INDEX(WIN_X,CH211)+1),IF(CH211=90,11,0))))+(THEME-1)*20</f>
        <v/>
      </c>
      <c r="CI111" s="6">
        <f>IF($A11=0,INDEX(CHROME_ATTR,1,CI$2+1),IF($A11=39,INDEX(CHROME_ATTR,2,CI$2+1),IF(AND(CI211&gt;=1,CI211&lt;=6),INDEX(ATLAS_ATTR,(CI211-1)*26+$A11-INDEX(WIN_Y,CI211)+1,CI$2-INDEX(WIN_X,CI211)+1),IF(CI211=90,11,0))))+(THEME-1)*20</f>
        <v/>
      </c>
      <c r="CJ111" s="6">
        <f>IF($A11=0,INDEX(CHROME_ATTR,1,CJ$2+1),IF($A11=39,INDEX(CHROME_ATTR,2,CJ$2+1),IF(AND(CJ211&gt;=1,CJ211&lt;=6),INDEX(ATLAS_ATTR,(CJ211-1)*26+$A11-INDEX(WIN_Y,CJ211)+1,CJ$2-INDEX(WIN_X,CJ211)+1),IF(CJ211=90,11,0))))+(THEME-1)*20</f>
        <v/>
      </c>
      <c r="CK111" s="6">
        <f>IF($A11=0,INDEX(CHROME_ATTR,1,CK$2+1),IF($A11=39,INDEX(CHROME_ATTR,2,CK$2+1),IF(AND(CK211&gt;=1,CK211&lt;=6),INDEX(ATLAS_ATTR,(CK211-1)*26+$A11-INDEX(WIN_Y,CK211)+1,CK$2-INDEX(WIN_X,CK211)+1),IF(CK211=90,11,0))))+(THEME-1)*20</f>
        <v/>
      </c>
      <c r="CL111" s="6">
        <f>IF($A11=0,INDEX(CHROME_ATTR,1,CL$2+1),IF($A11=39,INDEX(CHROME_ATTR,2,CL$2+1),IF(AND(CL211&gt;=1,CL211&lt;=6),INDEX(ATLAS_ATTR,(CL211-1)*26+$A11-INDEX(WIN_Y,CL211)+1,CL$2-INDEX(WIN_X,CL211)+1),IF(CL211=90,11,0))))+(THEME-1)*20</f>
        <v/>
      </c>
      <c r="CM111" s="6">
        <f>IF($A11=0,INDEX(CHROME_ATTR,1,CM$2+1),IF($A11=39,INDEX(CHROME_ATTR,2,CM$2+1),IF(AND(CM211&gt;=1,CM211&lt;=6),INDEX(ATLAS_ATTR,(CM211-1)*26+$A11-INDEX(WIN_Y,CM211)+1,CM$2-INDEX(WIN_X,CM211)+1),IF(CM211=90,11,0))))+(THEME-1)*20</f>
        <v/>
      </c>
      <c r="CN111" s="6">
        <f>IF($A11=0,INDEX(CHROME_ATTR,1,CN$2+1),IF($A11=39,INDEX(CHROME_ATTR,2,CN$2+1),IF(AND(CN211&gt;=1,CN211&lt;=6),INDEX(ATLAS_ATTR,(CN211-1)*26+$A11-INDEX(WIN_Y,CN211)+1,CN$2-INDEX(WIN_X,CN211)+1),IF(CN211=90,11,0))))+(THEME-1)*20</f>
        <v/>
      </c>
      <c r="CO111" s="6">
        <f>IF($A11=0,INDEX(CHROME_ATTR,1,CO$2+1),IF($A11=39,INDEX(CHROME_ATTR,2,CO$2+1),IF(AND(CO211&gt;=1,CO211&lt;=6),INDEX(ATLAS_ATTR,(CO211-1)*26+$A11-INDEX(WIN_Y,CO211)+1,CO$2-INDEX(WIN_X,CO211)+1),IF(CO211=90,11,0))))+(THEME-1)*20</f>
        <v/>
      </c>
      <c r="CP111" s="6">
        <f>IF($A11=0,INDEX(CHROME_ATTR,1,CP$2+1),IF($A11=39,INDEX(CHROME_ATTR,2,CP$2+1),IF(AND(CP211&gt;=1,CP211&lt;=6),INDEX(ATLAS_ATTR,(CP211-1)*26+$A11-INDEX(WIN_Y,CP211)+1,CP$2-INDEX(WIN_X,CP211)+1),IF(CP211=90,11,0))))+(THEME-1)*20</f>
        <v/>
      </c>
      <c r="CQ111" s="6">
        <f>IF($A11=0,INDEX(CHROME_ATTR,1,CQ$2+1),IF($A11=39,INDEX(CHROME_ATTR,2,CQ$2+1),IF(AND(CQ211&gt;=1,CQ211&lt;=6),INDEX(ATLAS_ATTR,(CQ211-1)*26+$A11-INDEX(WIN_Y,CQ211)+1,CQ$2-INDEX(WIN_X,CQ211)+1),IF(CQ211=90,11,0))))+(THEME-1)*20</f>
        <v/>
      </c>
      <c r="CR111" s="6">
        <f>IF($A11=0,INDEX(CHROME_ATTR,1,CR$2+1),IF($A11=39,INDEX(CHROME_ATTR,2,CR$2+1),IF(AND(CR211&gt;=1,CR211&lt;=6),INDEX(ATLAS_ATTR,(CR211-1)*26+$A11-INDEX(WIN_Y,CR211)+1,CR$2-INDEX(WIN_X,CR211)+1),IF(CR211=90,11,0))))+(THEME-1)*20</f>
        <v/>
      </c>
      <c r="CS111" s="6">
        <f>IF($A11=0,INDEX(CHROME_ATTR,1,CS$2+1),IF($A11=39,INDEX(CHROME_ATTR,2,CS$2+1),IF(AND(CS211&gt;=1,CS211&lt;=6),INDEX(ATLAS_ATTR,(CS211-1)*26+$A11-INDEX(WIN_Y,CS211)+1,CS$2-INDEX(WIN_X,CS211)+1),IF(CS211=90,11,0))))+(THEME-1)*20</f>
        <v/>
      </c>
      <c r="CT111" s="6">
        <f>IF($A11=0,INDEX(CHROME_ATTR,1,CT$2+1),IF($A11=39,INDEX(CHROME_ATTR,2,CT$2+1),IF(AND(CT211&gt;=1,CT211&lt;=6),INDEX(ATLAS_ATTR,(CT211-1)*26+$A11-INDEX(WIN_Y,CT211)+1,CT$2-INDEX(WIN_X,CT211)+1),IF(CT211=90,11,0))))+(THEME-1)*20</f>
        <v/>
      </c>
      <c r="CU111" s="6">
        <f>IF($A11=0,INDEX(CHROME_ATTR,1,CU$2+1),IF($A11=39,INDEX(CHROME_ATTR,2,CU$2+1),IF(AND(CU211&gt;=1,CU211&lt;=6),INDEX(ATLAS_ATTR,(CU211-1)*26+$A11-INDEX(WIN_Y,CU211)+1,CU$2-INDEX(WIN_X,CU211)+1),IF(CU211=90,11,0))))+(THEME-1)*20</f>
        <v/>
      </c>
      <c r="CV111" s="6">
        <f>IF($A11=0,INDEX(CHROME_ATTR,1,CV$2+1),IF($A11=39,INDEX(CHROME_ATTR,2,CV$2+1),IF(AND(CV211&gt;=1,CV211&lt;=6),INDEX(ATLAS_ATTR,(CV211-1)*26+$A11-INDEX(WIN_Y,CV211)+1,CV$2-INDEX(WIN_X,CV211)+1),IF(CV211=90,11,0))))+(THEME-1)*20</f>
        <v/>
      </c>
      <c r="CW111" s="6">
        <f>IF($A11=0,INDEX(CHROME_ATTR,1,CW$2+1),IF($A11=39,INDEX(CHROME_ATTR,2,CW$2+1),IF(AND(CW211&gt;=1,CW211&lt;=6),INDEX(ATLAS_ATTR,(CW211-1)*26+$A11-INDEX(WIN_Y,CW211)+1,CW$2-INDEX(WIN_X,CW211)+1),IF(CW211=90,11,0))))+(THEME-1)*20</f>
        <v/>
      </c>
      <c r="CX111" s="6">
        <f>IF($A11=0,INDEX(CHROME_ATTR,1,CX$2+1),IF($A11=39,INDEX(CHROME_ATTR,2,CX$2+1),IF(AND(CX211&gt;=1,CX211&lt;=6),INDEX(ATLAS_ATTR,(CX211-1)*26+$A11-INDEX(WIN_Y,CX211)+1,CX$2-INDEX(WIN_X,CX211)+1),IF(CX211=90,11,0))))+(THEME-1)*20</f>
        <v/>
      </c>
      <c r="CY111" s="6">
        <f>IF($A11=0,INDEX(CHROME_ATTR,1,CY$2+1),IF($A11=39,INDEX(CHROME_ATTR,2,CY$2+1),IF(AND(CY211&gt;=1,CY211&lt;=6),INDEX(ATLAS_ATTR,(CY211-1)*26+$A11-INDEX(WIN_Y,CY211)+1,CY$2-INDEX(WIN_X,CY211)+1),IF(CY211=90,11,0))))+(THEME-1)*20</f>
        <v/>
      </c>
      <c r="CZ111" s="6">
        <f>IF($A11=0,INDEX(CHROME_ATTR,1,CZ$2+1),IF($A11=39,INDEX(CHROME_ATTR,2,CZ$2+1),IF(AND(CZ211&gt;=1,CZ211&lt;=6),INDEX(ATLAS_ATTR,(CZ211-1)*26+$A11-INDEX(WIN_Y,CZ211)+1,CZ$2-INDEX(WIN_X,CZ211)+1),IF(CZ211=90,11,0))))+(THEME-1)*20</f>
        <v/>
      </c>
      <c r="DA111" s="6">
        <f>IF($A11=0,INDEX(CHROME_ATTR,1,DA$2+1),IF($A11=39,INDEX(CHROME_ATTR,2,DA$2+1),IF(AND(DA211&gt;=1,DA211&lt;=6),INDEX(ATLAS_ATTR,(DA211-1)*26+$A11-INDEX(WIN_Y,DA211)+1,DA$2-INDEX(WIN_X,DA211)+1),IF(DA211=90,11,0))))+(THEME-1)*20</f>
        <v/>
      </c>
      <c r="DB111" s="6">
        <f>IF($A11=0,INDEX(CHROME_ATTR,1,DB$2+1),IF($A11=39,INDEX(CHROME_ATTR,2,DB$2+1),IF(AND(DB211&gt;=1,DB211&lt;=6),INDEX(ATLAS_ATTR,(DB211-1)*26+$A11-INDEX(WIN_Y,DB211)+1,DB$2-INDEX(WIN_X,DB211)+1),IF(DB211=90,11,0))))+(THEME-1)*20</f>
        <v/>
      </c>
      <c r="DC111" s="6">
        <f>IF($A11=0,INDEX(CHROME_ATTR,1,DC$2+1),IF($A11=39,INDEX(CHROME_ATTR,2,DC$2+1),IF(AND(DC211&gt;=1,DC211&lt;=6),INDEX(ATLAS_ATTR,(DC211-1)*26+$A11-INDEX(WIN_Y,DC211)+1,DC$2-INDEX(WIN_X,DC211)+1),IF(DC211=90,11,0))))+(THEME-1)*20</f>
        <v/>
      </c>
      <c r="DD111" s="6">
        <f>IF($A11=0,INDEX(CHROME_ATTR,1,DD$2+1),IF($A11=39,INDEX(CHROME_ATTR,2,DD$2+1),IF(AND(DD211&gt;=1,DD211&lt;=6),INDEX(ATLAS_ATTR,(DD211-1)*26+$A11-INDEX(WIN_Y,DD211)+1,DD$2-INDEX(WIN_X,DD211)+1),IF(DD211=90,11,0))))+(THEME-1)*20</f>
        <v/>
      </c>
      <c r="DE111" s="6">
        <f>IF($A11=0,INDEX(CHROME_ATTR,1,DE$2+1),IF($A11=39,INDEX(CHROME_ATTR,2,DE$2+1),IF(AND(DE211&gt;=1,DE211&lt;=6),INDEX(ATLAS_ATTR,(DE211-1)*26+$A11-INDEX(WIN_Y,DE211)+1,DE$2-INDEX(WIN_X,DE211)+1),IF(DE211=90,11,0))))+(THEME-1)*20</f>
        <v/>
      </c>
      <c r="DF111" s="6">
        <f>IF($A11=0,INDEX(CHROME_ATTR,1,DF$2+1),IF($A11=39,INDEX(CHROME_ATTR,2,DF$2+1),IF(AND(DF211&gt;=1,DF211&lt;=6),INDEX(ATLAS_ATTR,(DF211-1)*26+$A11-INDEX(WIN_Y,DF211)+1,DF$2-INDEX(WIN_X,DF211)+1),IF(DF211=90,11,0))))+(THEME-1)*20</f>
        <v/>
      </c>
      <c r="DG111" s="6">
        <f>IF($A11=0,INDEX(CHROME_ATTR,1,DG$2+1),IF($A11=39,INDEX(CHROME_ATTR,2,DG$2+1),IF(AND(DG211&gt;=1,DG211&lt;=6),INDEX(ATLAS_ATTR,(DG211-1)*26+$A11-INDEX(WIN_Y,DG211)+1,DG$2-INDEX(WIN_X,DG211)+1),IF(DG211=90,11,0))))+(THEME-1)*20</f>
        <v/>
      </c>
      <c r="DH111" s="6">
        <f>IF($A11=0,INDEX(CHROME_ATTR,1,DH$2+1),IF($A11=39,INDEX(CHROME_ATTR,2,DH$2+1),IF(AND(DH211&gt;=1,DH211&lt;=6),INDEX(ATLAS_ATTR,(DH211-1)*26+$A11-INDEX(WIN_Y,DH211)+1,DH$2-INDEX(WIN_X,DH211)+1),IF(DH211=90,11,0))))+(THEME-1)*20</f>
        <v/>
      </c>
      <c r="DI111" s="6">
        <f>IF($A11=0,INDEX(CHROME_ATTR,1,DI$2+1),IF($A11=39,INDEX(CHROME_ATTR,2,DI$2+1),IF(AND(DI211&gt;=1,DI211&lt;=6),INDEX(ATLAS_ATTR,(DI211-1)*26+$A11-INDEX(WIN_Y,DI211)+1,DI$2-INDEX(WIN_X,DI211)+1),IF(DI211=90,11,0))))+(THEME-1)*20</f>
        <v/>
      </c>
      <c r="DJ111" s="6">
        <f>IF($A11=0,INDEX(CHROME_ATTR,1,DJ$2+1),IF($A11=39,INDEX(CHROME_ATTR,2,DJ$2+1),IF(AND(DJ211&gt;=1,DJ211&lt;=6),INDEX(ATLAS_ATTR,(DJ211-1)*26+$A11-INDEX(WIN_Y,DJ211)+1,DJ$2-INDEX(WIN_X,DJ211)+1),IF(DJ211=90,11,0))))+(THEME-1)*20</f>
        <v/>
      </c>
      <c r="DK111" s="6">
        <f>IF($A11=0,INDEX(CHROME_ATTR,1,DK$2+1),IF($A11=39,INDEX(CHROME_ATTR,2,DK$2+1),IF(AND(DK211&gt;=1,DK211&lt;=6),INDEX(ATLAS_ATTR,(DK211-1)*26+$A11-INDEX(WIN_Y,DK211)+1,DK$2-INDEX(WIN_X,DK211)+1),IF(DK211=90,11,0))))+(THEME-1)*20</f>
        <v/>
      </c>
      <c r="DL111" s="6">
        <f>IF($A11=0,INDEX(CHROME_ATTR,1,DL$2+1),IF($A11=39,INDEX(CHROME_ATTR,2,DL$2+1),IF(AND(DL211&gt;=1,DL211&lt;=6),INDEX(ATLAS_ATTR,(DL211-1)*26+$A11-INDEX(WIN_Y,DL211)+1,DL$2-INDEX(WIN_X,DL211)+1),IF(DL211=90,11,0))))+(THEME-1)*20</f>
        <v/>
      </c>
      <c r="DM111" s="6">
        <f>IF($A11=0,INDEX(CHROME_ATTR,1,DM$2+1),IF($A11=39,INDEX(CHROME_ATTR,2,DM$2+1),IF(AND(DM211&gt;=1,DM211&lt;=6),INDEX(ATLAS_ATTR,(DM211-1)*26+$A11-INDEX(WIN_Y,DM211)+1,DM$2-INDEX(WIN_X,DM211)+1),IF(DM211=90,11,0))))+(THEME-1)*20</f>
        <v/>
      </c>
      <c r="DN111" s="6">
        <f>IF($A11=0,INDEX(CHROME_ATTR,1,DN$2+1),IF($A11=39,INDEX(CHROME_ATTR,2,DN$2+1),IF(AND(DN211&gt;=1,DN211&lt;=6),INDEX(ATLAS_ATTR,(DN211-1)*26+$A11-INDEX(WIN_Y,DN211)+1,DN$2-INDEX(WIN_X,DN211)+1),IF(DN211=90,11,0))))+(THEME-1)*20</f>
        <v/>
      </c>
      <c r="DO111" s="6">
        <f>IF($A11=0,INDEX(CHROME_ATTR,1,DO$2+1),IF($A11=39,INDEX(CHROME_ATTR,2,DO$2+1),IF(AND(DO211&gt;=1,DO211&lt;=6),INDEX(ATLAS_ATTR,(DO211-1)*26+$A11-INDEX(WIN_Y,DO211)+1,DO$2-INDEX(WIN_X,DO211)+1),IF(DO211=90,11,0))))+(THEME-1)*20</f>
        <v/>
      </c>
    </row>
    <row r="112" ht="8" customHeight="1">
      <c r="B112" s="6">
        <f>IF($A12=0,INDEX(CHROME_ATTR,1,B$2+1),IF($A12=39,INDEX(CHROME_ATTR,2,B$2+1),IF(AND(B212&gt;=1,B212&lt;=6),INDEX(ATLAS_ATTR,(B212-1)*26+$A12-INDEX(WIN_Y,B212)+1,B$2-INDEX(WIN_X,B212)+1),IF(B212=90,11,0))))+(THEME-1)*20</f>
        <v/>
      </c>
      <c r="C112" s="6">
        <f>IF($A12=0,INDEX(CHROME_ATTR,1,C$2+1),IF($A12=39,INDEX(CHROME_ATTR,2,C$2+1),IF(AND(C212&gt;=1,C212&lt;=6),INDEX(ATLAS_ATTR,(C212-1)*26+$A12-INDEX(WIN_Y,C212)+1,C$2-INDEX(WIN_X,C212)+1),IF(C212=90,11,0))))+(THEME-1)*20</f>
        <v/>
      </c>
      <c r="D112" s="6">
        <f>IF($A12=0,INDEX(CHROME_ATTR,1,D$2+1),IF($A12=39,INDEX(CHROME_ATTR,2,D$2+1),IF(AND(D212&gt;=1,D212&lt;=6),INDEX(ATLAS_ATTR,(D212-1)*26+$A12-INDEX(WIN_Y,D212)+1,D$2-INDEX(WIN_X,D212)+1),IF(D212=90,11,0))))+(THEME-1)*20</f>
        <v/>
      </c>
      <c r="E112" s="6">
        <f>IF($A12=0,INDEX(CHROME_ATTR,1,E$2+1),IF($A12=39,INDEX(CHROME_ATTR,2,E$2+1),IF(AND(E212&gt;=1,E212&lt;=6),INDEX(ATLAS_ATTR,(E212-1)*26+$A12-INDEX(WIN_Y,E212)+1,E$2-INDEX(WIN_X,E212)+1),IF(E212=90,11,0))))+(THEME-1)*20</f>
        <v/>
      </c>
      <c r="F112" s="6">
        <f>IF($A12=0,INDEX(CHROME_ATTR,1,F$2+1),IF($A12=39,INDEX(CHROME_ATTR,2,F$2+1),IF(AND(F212&gt;=1,F212&lt;=6),INDEX(ATLAS_ATTR,(F212-1)*26+$A12-INDEX(WIN_Y,F212)+1,F$2-INDEX(WIN_X,F212)+1),IF(F212=90,11,0))))+(THEME-1)*20</f>
        <v/>
      </c>
      <c r="G112" s="6">
        <f>IF($A12=0,INDEX(CHROME_ATTR,1,G$2+1),IF($A12=39,INDEX(CHROME_ATTR,2,G$2+1),IF(AND(G212&gt;=1,G212&lt;=6),INDEX(ATLAS_ATTR,(G212-1)*26+$A12-INDEX(WIN_Y,G212)+1,G$2-INDEX(WIN_X,G212)+1),IF(G212=90,11,0))))+(THEME-1)*20</f>
        <v/>
      </c>
      <c r="H112" s="6">
        <f>IF($A12=0,INDEX(CHROME_ATTR,1,H$2+1),IF($A12=39,INDEX(CHROME_ATTR,2,H$2+1),IF(AND(H212&gt;=1,H212&lt;=6),INDEX(ATLAS_ATTR,(H212-1)*26+$A12-INDEX(WIN_Y,H212)+1,H$2-INDEX(WIN_X,H212)+1),IF(H212=90,11,0))))+(THEME-1)*20</f>
        <v/>
      </c>
      <c r="I112" s="6">
        <f>IF($A12=0,INDEX(CHROME_ATTR,1,I$2+1),IF($A12=39,INDEX(CHROME_ATTR,2,I$2+1),IF(AND(I212&gt;=1,I212&lt;=6),INDEX(ATLAS_ATTR,(I212-1)*26+$A12-INDEX(WIN_Y,I212)+1,I$2-INDEX(WIN_X,I212)+1),IF(I212=90,11,0))))+(THEME-1)*20</f>
        <v/>
      </c>
      <c r="J112" s="6">
        <f>IF($A12=0,INDEX(CHROME_ATTR,1,J$2+1),IF($A12=39,INDEX(CHROME_ATTR,2,J$2+1),IF(AND(J212&gt;=1,J212&lt;=6),INDEX(ATLAS_ATTR,(J212-1)*26+$A12-INDEX(WIN_Y,J212)+1,J$2-INDEX(WIN_X,J212)+1),IF(J212=90,11,0))))+(THEME-1)*20</f>
        <v/>
      </c>
      <c r="K112" s="6">
        <f>IF($A12=0,INDEX(CHROME_ATTR,1,K$2+1),IF($A12=39,INDEX(CHROME_ATTR,2,K$2+1),IF(AND(K212&gt;=1,K212&lt;=6),INDEX(ATLAS_ATTR,(K212-1)*26+$A12-INDEX(WIN_Y,K212)+1,K$2-INDEX(WIN_X,K212)+1),IF(K212=90,11,0))))+(THEME-1)*20</f>
        <v/>
      </c>
      <c r="L112" s="6">
        <f>IF($A12=0,INDEX(CHROME_ATTR,1,L$2+1),IF($A12=39,INDEX(CHROME_ATTR,2,L$2+1),IF(AND(L212&gt;=1,L212&lt;=6),INDEX(ATLAS_ATTR,(L212-1)*26+$A12-INDEX(WIN_Y,L212)+1,L$2-INDEX(WIN_X,L212)+1),IF(L212=90,11,0))))+(THEME-1)*20</f>
        <v/>
      </c>
      <c r="M112" s="6">
        <f>IF($A12=0,INDEX(CHROME_ATTR,1,M$2+1),IF($A12=39,INDEX(CHROME_ATTR,2,M$2+1),IF(AND(M212&gt;=1,M212&lt;=6),INDEX(ATLAS_ATTR,(M212-1)*26+$A12-INDEX(WIN_Y,M212)+1,M$2-INDEX(WIN_X,M212)+1),IF(M212=90,11,0))))+(THEME-1)*20</f>
        <v/>
      </c>
      <c r="N112" s="6">
        <f>IF($A12=0,INDEX(CHROME_ATTR,1,N$2+1),IF($A12=39,INDEX(CHROME_ATTR,2,N$2+1),IF(AND(N212&gt;=1,N212&lt;=6),INDEX(ATLAS_ATTR,(N212-1)*26+$A12-INDEX(WIN_Y,N212)+1,N$2-INDEX(WIN_X,N212)+1),IF(N212=90,11,0))))+(THEME-1)*20</f>
        <v/>
      </c>
      <c r="O112" s="6">
        <f>IF($A12=0,INDEX(CHROME_ATTR,1,O$2+1),IF($A12=39,INDEX(CHROME_ATTR,2,O$2+1),IF(AND(O212&gt;=1,O212&lt;=6),INDEX(ATLAS_ATTR,(O212-1)*26+$A12-INDEX(WIN_Y,O212)+1,O$2-INDEX(WIN_X,O212)+1),IF(O212=90,11,0))))+(THEME-1)*20</f>
        <v/>
      </c>
      <c r="P112" s="6">
        <f>IF($A12=0,INDEX(CHROME_ATTR,1,P$2+1),IF($A12=39,INDEX(CHROME_ATTR,2,P$2+1),IF(AND(P212&gt;=1,P212&lt;=6),INDEX(ATLAS_ATTR,(P212-1)*26+$A12-INDEX(WIN_Y,P212)+1,P$2-INDEX(WIN_X,P212)+1),IF(P212=90,11,0))))+(THEME-1)*20</f>
        <v/>
      </c>
      <c r="Q112" s="6">
        <f>IF($A12=0,INDEX(CHROME_ATTR,1,Q$2+1),IF($A12=39,INDEX(CHROME_ATTR,2,Q$2+1),IF(AND(Q212&gt;=1,Q212&lt;=6),INDEX(ATLAS_ATTR,(Q212-1)*26+$A12-INDEX(WIN_Y,Q212)+1,Q$2-INDEX(WIN_X,Q212)+1),IF(Q212=90,11,0))))+(THEME-1)*20</f>
        <v/>
      </c>
      <c r="R112" s="6">
        <f>IF($A12=0,INDEX(CHROME_ATTR,1,R$2+1),IF($A12=39,INDEX(CHROME_ATTR,2,R$2+1),IF(AND(R212&gt;=1,R212&lt;=6),INDEX(ATLAS_ATTR,(R212-1)*26+$A12-INDEX(WIN_Y,R212)+1,R$2-INDEX(WIN_X,R212)+1),IF(R212=90,11,0))))+(THEME-1)*20</f>
        <v/>
      </c>
      <c r="S112" s="6">
        <f>IF($A12=0,INDEX(CHROME_ATTR,1,S$2+1),IF($A12=39,INDEX(CHROME_ATTR,2,S$2+1),IF(AND(S212&gt;=1,S212&lt;=6),INDEX(ATLAS_ATTR,(S212-1)*26+$A12-INDEX(WIN_Y,S212)+1,S$2-INDEX(WIN_X,S212)+1),IF(S212=90,11,0))))+(THEME-1)*20</f>
        <v/>
      </c>
      <c r="T112" s="6">
        <f>IF($A12=0,INDEX(CHROME_ATTR,1,T$2+1),IF($A12=39,INDEX(CHROME_ATTR,2,T$2+1),IF(AND(T212&gt;=1,T212&lt;=6),INDEX(ATLAS_ATTR,(T212-1)*26+$A12-INDEX(WIN_Y,T212)+1,T$2-INDEX(WIN_X,T212)+1),IF(T212=90,11,0))))+(THEME-1)*20</f>
        <v/>
      </c>
      <c r="U112" s="6">
        <f>IF($A12=0,INDEX(CHROME_ATTR,1,U$2+1),IF($A12=39,INDEX(CHROME_ATTR,2,U$2+1),IF(AND(U212&gt;=1,U212&lt;=6),INDEX(ATLAS_ATTR,(U212-1)*26+$A12-INDEX(WIN_Y,U212)+1,U$2-INDEX(WIN_X,U212)+1),IF(U212=90,11,0))))+(THEME-1)*20</f>
        <v/>
      </c>
      <c r="V112" s="6">
        <f>IF($A12=0,INDEX(CHROME_ATTR,1,V$2+1),IF($A12=39,INDEX(CHROME_ATTR,2,V$2+1),IF(AND(V212&gt;=1,V212&lt;=6),INDEX(ATLAS_ATTR,(V212-1)*26+$A12-INDEX(WIN_Y,V212)+1,V$2-INDEX(WIN_X,V212)+1),IF(V212=90,11,0))))+(THEME-1)*20</f>
        <v/>
      </c>
      <c r="W112" s="6">
        <f>IF($A12=0,INDEX(CHROME_ATTR,1,W$2+1),IF($A12=39,INDEX(CHROME_ATTR,2,W$2+1),IF(AND(W212&gt;=1,W212&lt;=6),INDEX(ATLAS_ATTR,(W212-1)*26+$A12-INDEX(WIN_Y,W212)+1,W$2-INDEX(WIN_X,W212)+1),IF(W212=90,11,0))))+(THEME-1)*20</f>
        <v/>
      </c>
      <c r="X112" s="6">
        <f>IF($A12=0,INDEX(CHROME_ATTR,1,X$2+1),IF($A12=39,INDEX(CHROME_ATTR,2,X$2+1),IF(AND(X212&gt;=1,X212&lt;=6),INDEX(ATLAS_ATTR,(X212-1)*26+$A12-INDEX(WIN_Y,X212)+1,X$2-INDEX(WIN_X,X212)+1),IF(X212=90,11,0))))+(THEME-1)*20</f>
        <v/>
      </c>
      <c r="Y112" s="6">
        <f>IF($A12=0,INDEX(CHROME_ATTR,1,Y$2+1),IF($A12=39,INDEX(CHROME_ATTR,2,Y$2+1),IF(AND(Y212&gt;=1,Y212&lt;=6),INDEX(ATLAS_ATTR,(Y212-1)*26+$A12-INDEX(WIN_Y,Y212)+1,Y$2-INDEX(WIN_X,Y212)+1),IF(Y212=90,11,0))))+(THEME-1)*20</f>
        <v/>
      </c>
      <c r="Z112" s="6">
        <f>IF($A12=0,INDEX(CHROME_ATTR,1,Z$2+1),IF($A12=39,INDEX(CHROME_ATTR,2,Z$2+1),IF(AND(Z212&gt;=1,Z212&lt;=6),INDEX(ATLAS_ATTR,(Z212-1)*26+$A12-INDEX(WIN_Y,Z212)+1,Z$2-INDEX(WIN_X,Z212)+1),IF(Z212=90,11,0))))+(THEME-1)*20</f>
        <v/>
      </c>
      <c r="AA112" s="6">
        <f>IF($A12=0,INDEX(CHROME_ATTR,1,AA$2+1),IF($A12=39,INDEX(CHROME_ATTR,2,AA$2+1),IF(AND(AA212&gt;=1,AA212&lt;=6),INDEX(ATLAS_ATTR,(AA212-1)*26+$A12-INDEX(WIN_Y,AA212)+1,AA$2-INDEX(WIN_X,AA212)+1),IF(AA212=90,11,0))))+(THEME-1)*20</f>
        <v/>
      </c>
      <c r="AB112" s="6">
        <f>IF($A12=0,INDEX(CHROME_ATTR,1,AB$2+1),IF($A12=39,INDEX(CHROME_ATTR,2,AB$2+1),IF(AND(AB212&gt;=1,AB212&lt;=6),INDEX(ATLAS_ATTR,(AB212-1)*26+$A12-INDEX(WIN_Y,AB212)+1,AB$2-INDEX(WIN_X,AB212)+1),IF(AB212=90,11,0))))+(THEME-1)*20</f>
        <v/>
      </c>
      <c r="AC112" s="6">
        <f>IF($A12=0,INDEX(CHROME_ATTR,1,AC$2+1),IF($A12=39,INDEX(CHROME_ATTR,2,AC$2+1),IF(AND(AC212&gt;=1,AC212&lt;=6),INDEX(ATLAS_ATTR,(AC212-1)*26+$A12-INDEX(WIN_Y,AC212)+1,AC$2-INDEX(WIN_X,AC212)+1),IF(AC212=90,11,0))))+(THEME-1)*20</f>
        <v/>
      </c>
      <c r="AD112" s="6">
        <f>IF($A12=0,INDEX(CHROME_ATTR,1,AD$2+1),IF($A12=39,INDEX(CHROME_ATTR,2,AD$2+1),IF(AND(AD212&gt;=1,AD212&lt;=6),INDEX(ATLAS_ATTR,(AD212-1)*26+$A12-INDEX(WIN_Y,AD212)+1,AD$2-INDEX(WIN_X,AD212)+1),IF(AD212=90,11,0))))+(THEME-1)*20</f>
        <v/>
      </c>
      <c r="AE112" s="6">
        <f>IF($A12=0,INDEX(CHROME_ATTR,1,AE$2+1),IF($A12=39,INDEX(CHROME_ATTR,2,AE$2+1),IF(AND(AE212&gt;=1,AE212&lt;=6),INDEX(ATLAS_ATTR,(AE212-1)*26+$A12-INDEX(WIN_Y,AE212)+1,AE$2-INDEX(WIN_X,AE212)+1),IF(AE212=90,11,0))))+(THEME-1)*20</f>
        <v/>
      </c>
      <c r="AF112" s="6">
        <f>IF($A12=0,INDEX(CHROME_ATTR,1,AF$2+1),IF($A12=39,INDEX(CHROME_ATTR,2,AF$2+1),IF(AND(AF212&gt;=1,AF212&lt;=6),INDEX(ATLAS_ATTR,(AF212-1)*26+$A12-INDEX(WIN_Y,AF212)+1,AF$2-INDEX(WIN_X,AF212)+1),IF(AF212=90,11,0))))+(THEME-1)*20</f>
        <v/>
      </c>
      <c r="AG112" s="6">
        <f>IF($A12=0,INDEX(CHROME_ATTR,1,AG$2+1),IF($A12=39,INDEX(CHROME_ATTR,2,AG$2+1),IF(AND(AG212&gt;=1,AG212&lt;=6),INDEX(ATLAS_ATTR,(AG212-1)*26+$A12-INDEX(WIN_Y,AG212)+1,AG$2-INDEX(WIN_X,AG212)+1),IF(AG212=90,11,0))))+(THEME-1)*20</f>
        <v/>
      </c>
      <c r="AH112" s="6">
        <f>IF($A12=0,INDEX(CHROME_ATTR,1,AH$2+1),IF($A12=39,INDEX(CHROME_ATTR,2,AH$2+1),IF(AND(AH212&gt;=1,AH212&lt;=6),INDEX(ATLAS_ATTR,(AH212-1)*26+$A12-INDEX(WIN_Y,AH212)+1,AH$2-INDEX(WIN_X,AH212)+1),IF(AH212=90,11,0))))+(THEME-1)*20</f>
        <v/>
      </c>
      <c r="AI112" s="6">
        <f>IF($A12=0,INDEX(CHROME_ATTR,1,AI$2+1),IF($A12=39,INDEX(CHROME_ATTR,2,AI$2+1),IF(AND(AI212&gt;=1,AI212&lt;=6),INDEX(ATLAS_ATTR,(AI212-1)*26+$A12-INDEX(WIN_Y,AI212)+1,AI$2-INDEX(WIN_X,AI212)+1),IF(AI212=90,11,0))))+(THEME-1)*20</f>
        <v/>
      </c>
      <c r="AJ112" s="6">
        <f>IF($A12=0,INDEX(CHROME_ATTR,1,AJ$2+1),IF($A12=39,INDEX(CHROME_ATTR,2,AJ$2+1),IF(AND(AJ212&gt;=1,AJ212&lt;=6),INDEX(ATLAS_ATTR,(AJ212-1)*26+$A12-INDEX(WIN_Y,AJ212)+1,AJ$2-INDEX(WIN_X,AJ212)+1),IF(AJ212=90,11,0))))+(THEME-1)*20</f>
        <v/>
      </c>
      <c r="AK112" s="6">
        <f>IF($A12=0,INDEX(CHROME_ATTR,1,AK$2+1),IF($A12=39,INDEX(CHROME_ATTR,2,AK$2+1),IF(AND(AK212&gt;=1,AK212&lt;=6),INDEX(ATLAS_ATTR,(AK212-1)*26+$A12-INDEX(WIN_Y,AK212)+1,AK$2-INDEX(WIN_X,AK212)+1),IF(AK212=90,11,0))))+(THEME-1)*20</f>
        <v/>
      </c>
      <c r="AL112" s="6">
        <f>IF($A12=0,INDEX(CHROME_ATTR,1,AL$2+1),IF($A12=39,INDEX(CHROME_ATTR,2,AL$2+1),IF(AND(AL212&gt;=1,AL212&lt;=6),INDEX(ATLAS_ATTR,(AL212-1)*26+$A12-INDEX(WIN_Y,AL212)+1,AL$2-INDEX(WIN_X,AL212)+1),IF(AL212=90,11,0))))+(THEME-1)*20</f>
        <v/>
      </c>
      <c r="AM112" s="6">
        <f>IF($A12=0,INDEX(CHROME_ATTR,1,AM$2+1),IF($A12=39,INDEX(CHROME_ATTR,2,AM$2+1),IF(AND(AM212&gt;=1,AM212&lt;=6),INDEX(ATLAS_ATTR,(AM212-1)*26+$A12-INDEX(WIN_Y,AM212)+1,AM$2-INDEX(WIN_X,AM212)+1),IF(AM212=90,11,0))))+(THEME-1)*20</f>
        <v/>
      </c>
      <c r="AN112" s="6">
        <f>IF($A12=0,INDEX(CHROME_ATTR,1,AN$2+1),IF($A12=39,INDEX(CHROME_ATTR,2,AN$2+1),IF(AND(AN212&gt;=1,AN212&lt;=6),INDEX(ATLAS_ATTR,(AN212-1)*26+$A12-INDEX(WIN_Y,AN212)+1,AN$2-INDEX(WIN_X,AN212)+1),IF(AN212=90,11,0))))+(THEME-1)*20</f>
        <v/>
      </c>
      <c r="AO112" s="6">
        <f>IF($A12=0,INDEX(CHROME_ATTR,1,AO$2+1),IF($A12=39,INDEX(CHROME_ATTR,2,AO$2+1),IF(AND(AO212&gt;=1,AO212&lt;=6),INDEX(ATLAS_ATTR,(AO212-1)*26+$A12-INDEX(WIN_Y,AO212)+1,AO$2-INDEX(WIN_X,AO212)+1),IF(AO212=90,11,0))))+(THEME-1)*20</f>
        <v/>
      </c>
      <c r="AP112" s="6">
        <f>IF($A12=0,INDEX(CHROME_ATTR,1,AP$2+1),IF($A12=39,INDEX(CHROME_ATTR,2,AP$2+1),IF(AND(AP212&gt;=1,AP212&lt;=6),INDEX(ATLAS_ATTR,(AP212-1)*26+$A12-INDEX(WIN_Y,AP212)+1,AP$2-INDEX(WIN_X,AP212)+1),IF(AP212=90,11,0))))+(THEME-1)*20</f>
        <v/>
      </c>
      <c r="AQ112" s="6">
        <f>IF($A12=0,INDEX(CHROME_ATTR,1,AQ$2+1),IF($A12=39,INDEX(CHROME_ATTR,2,AQ$2+1),IF(AND(AQ212&gt;=1,AQ212&lt;=6),INDEX(ATLAS_ATTR,(AQ212-1)*26+$A12-INDEX(WIN_Y,AQ212)+1,AQ$2-INDEX(WIN_X,AQ212)+1),IF(AQ212=90,11,0))))+(THEME-1)*20</f>
        <v/>
      </c>
      <c r="AR112" s="6">
        <f>IF($A12=0,INDEX(CHROME_ATTR,1,AR$2+1),IF($A12=39,INDEX(CHROME_ATTR,2,AR$2+1),IF(AND(AR212&gt;=1,AR212&lt;=6),INDEX(ATLAS_ATTR,(AR212-1)*26+$A12-INDEX(WIN_Y,AR212)+1,AR$2-INDEX(WIN_X,AR212)+1),IF(AR212=90,11,0))))+(THEME-1)*20</f>
        <v/>
      </c>
      <c r="AS112" s="6">
        <f>IF($A12=0,INDEX(CHROME_ATTR,1,AS$2+1),IF($A12=39,INDEX(CHROME_ATTR,2,AS$2+1),IF(AND(AS212&gt;=1,AS212&lt;=6),INDEX(ATLAS_ATTR,(AS212-1)*26+$A12-INDEX(WIN_Y,AS212)+1,AS$2-INDEX(WIN_X,AS212)+1),IF(AS212=90,11,0))))+(THEME-1)*20</f>
        <v/>
      </c>
      <c r="AT112" s="6">
        <f>IF($A12=0,INDEX(CHROME_ATTR,1,AT$2+1),IF($A12=39,INDEX(CHROME_ATTR,2,AT$2+1),IF(AND(AT212&gt;=1,AT212&lt;=6),INDEX(ATLAS_ATTR,(AT212-1)*26+$A12-INDEX(WIN_Y,AT212)+1,AT$2-INDEX(WIN_X,AT212)+1),IF(AT212=90,11,0))))+(THEME-1)*20</f>
        <v/>
      </c>
      <c r="AU112" s="6">
        <f>IF($A12=0,INDEX(CHROME_ATTR,1,AU$2+1),IF($A12=39,INDEX(CHROME_ATTR,2,AU$2+1),IF(AND(AU212&gt;=1,AU212&lt;=6),INDEX(ATLAS_ATTR,(AU212-1)*26+$A12-INDEX(WIN_Y,AU212)+1,AU$2-INDEX(WIN_X,AU212)+1),IF(AU212=90,11,0))))+(THEME-1)*20</f>
        <v/>
      </c>
      <c r="AV112" s="6">
        <f>IF($A12=0,INDEX(CHROME_ATTR,1,AV$2+1),IF($A12=39,INDEX(CHROME_ATTR,2,AV$2+1),IF(AND(AV212&gt;=1,AV212&lt;=6),INDEX(ATLAS_ATTR,(AV212-1)*26+$A12-INDEX(WIN_Y,AV212)+1,AV$2-INDEX(WIN_X,AV212)+1),IF(AV212=90,11,0))))+(THEME-1)*20</f>
        <v/>
      </c>
      <c r="AW112" s="6">
        <f>IF($A12=0,INDEX(CHROME_ATTR,1,AW$2+1),IF($A12=39,INDEX(CHROME_ATTR,2,AW$2+1),IF(AND(AW212&gt;=1,AW212&lt;=6),INDEX(ATLAS_ATTR,(AW212-1)*26+$A12-INDEX(WIN_Y,AW212)+1,AW$2-INDEX(WIN_X,AW212)+1),IF(AW212=90,11,0))))+(THEME-1)*20</f>
        <v/>
      </c>
      <c r="AX112" s="6">
        <f>IF($A12=0,INDEX(CHROME_ATTR,1,AX$2+1),IF($A12=39,INDEX(CHROME_ATTR,2,AX$2+1),IF(AND(AX212&gt;=1,AX212&lt;=6),INDEX(ATLAS_ATTR,(AX212-1)*26+$A12-INDEX(WIN_Y,AX212)+1,AX$2-INDEX(WIN_X,AX212)+1),IF(AX212=90,11,0))))+(THEME-1)*20</f>
        <v/>
      </c>
      <c r="AY112" s="6">
        <f>IF($A12=0,INDEX(CHROME_ATTR,1,AY$2+1),IF($A12=39,INDEX(CHROME_ATTR,2,AY$2+1),IF(AND(AY212&gt;=1,AY212&lt;=6),INDEX(ATLAS_ATTR,(AY212-1)*26+$A12-INDEX(WIN_Y,AY212)+1,AY$2-INDEX(WIN_X,AY212)+1),IF(AY212=90,11,0))))+(THEME-1)*20</f>
        <v/>
      </c>
      <c r="AZ112" s="6">
        <f>IF($A12=0,INDEX(CHROME_ATTR,1,AZ$2+1),IF($A12=39,INDEX(CHROME_ATTR,2,AZ$2+1),IF(AND(AZ212&gt;=1,AZ212&lt;=6),INDEX(ATLAS_ATTR,(AZ212-1)*26+$A12-INDEX(WIN_Y,AZ212)+1,AZ$2-INDEX(WIN_X,AZ212)+1),IF(AZ212=90,11,0))))+(THEME-1)*20</f>
        <v/>
      </c>
      <c r="BA112" s="6">
        <f>IF($A12=0,INDEX(CHROME_ATTR,1,BA$2+1),IF($A12=39,INDEX(CHROME_ATTR,2,BA$2+1),IF(AND(BA212&gt;=1,BA212&lt;=6),INDEX(ATLAS_ATTR,(BA212-1)*26+$A12-INDEX(WIN_Y,BA212)+1,BA$2-INDEX(WIN_X,BA212)+1),IF(BA212=90,11,0))))+(THEME-1)*20</f>
        <v/>
      </c>
      <c r="BB112" s="6">
        <f>IF($A12=0,INDEX(CHROME_ATTR,1,BB$2+1),IF($A12=39,INDEX(CHROME_ATTR,2,BB$2+1),IF(AND(BB212&gt;=1,BB212&lt;=6),INDEX(ATLAS_ATTR,(BB212-1)*26+$A12-INDEX(WIN_Y,BB212)+1,BB$2-INDEX(WIN_X,BB212)+1),IF(BB212=90,11,0))))+(THEME-1)*20</f>
        <v/>
      </c>
      <c r="BC112" s="6">
        <f>IF($A12=0,INDEX(CHROME_ATTR,1,BC$2+1),IF($A12=39,INDEX(CHROME_ATTR,2,BC$2+1),IF(AND(BC212&gt;=1,BC212&lt;=6),INDEX(ATLAS_ATTR,(BC212-1)*26+$A12-INDEX(WIN_Y,BC212)+1,BC$2-INDEX(WIN_X,BC212)+1),IF(BC212=90,11,0))))+(THEME-1)*20</f>
        <v/>
      </c>
      <c r="BD112" s="6">
        <f>IF($A12=0,INDEX(CHROME_ATTR,1,BD$2+1),IF($A12=39,INDEX(CHROME_ATTR,2,BD$2+1),IF(AND(BD212&gt;=1,BD212&lt;=6),INDEX(ATLAS_ATTR,(BD212-1)*26+$A12-INDEX(WIN_Y,BD212)+1,BD$2-INDEX(WIN_X,BD212)+1),IF(BD212=90,11,0))))+(THEME-1)*20</f>
        <v/>
      </c>
      <c r="BE112" s="6">
        <f>IF($A12=0,INDEX(CHROME_ATTR,1,BE$2+1),IF($A12=39,INDEX(CHROME_ATTR,2,BE$2+1),IF(AND(BE212&gt;=1,BE212&lt;=6),INDEX(ATLAS_ATTR,(BE212-1)*26+$A12-INDEX(WIN_Y,BE212)+1,BE$2-INDEX(WIN_X,BE212)+1),IF(BE212=90,11,0))))+(THEME-1)*20</f>
        <v/>
      </c>
      <c r="BF112" s="6">
        <f>IF($A12=0,INDEX(CHROME_ATTR,1,BF$2+1),IF($A12=39,INDEX(CHROME_ATTR,2,BF$2+1),IF(AND(BF212&gt;=1,BF212&lt;=6),INDEX(ATLAS_ATTR,(BF212-1)*26+$A12-INDEX(WIN_Y,BF212)+1,BF$2-INDEX(WIN_X,BF212)+1),IF(BF212=90,11,0))))+(THEME-1)*20</f>
        <v/>
      </c>
      <c r="BG112" s="6">
        <f>IF($A12=0,INDEX(CHROME_ATTR,1,BG$2+1),IF($A12=39,INDEX(CHROME_ATTR,2,BG$2+1),IF(AND(BG212&gt;=1,BG212&lt;=6),INDEX(ATLAS_ATTR,(BG212-1)*26+$A12-INDEX(WIN_Y,BG212)+1,BG$2-INDEX(WIN_X,BG212)+1),IF(BG212=90,11,0))))+(THEME-1)*20</f>
        <v/>
      </c>
      <c r="BH112" s="6">
        <f>IF($A12=0,INDEX(CHROME_ATTR,1,BH$2+1),IF($A12=39,INDEX(CHROME_ATTR,2,BH$2+1),IF(AND(BH212&gt;=1,BH212&lt;=6),INDEX(ATLAS_ATTR,(BH212-1)*26+$A12-INDEX(WIN_Y,BH212)+1,BH$2-INDEX(WIN_X,BH212)+1),IF(BH212=90,11,0))))+(THEME-1)*20</f>
        <v/>
      </c>
      <c r="BI112" s="6">
        <f>IF($A12=0,INDEX(CHROME_ATTR,1,BI$2+1),IF($A12=39,INDEX(CHROME_ATTR,2,BI$2+1),IF(AND(BI212&gt;=1,BI212&lt;=6),INDEX(ATLAS_ATTR,(BI212-1)*26+$A12-INDEX(WIN_Y,BI212)+1,BI$2-INDEX(WIN_X,BI212)+1),IF(BI212=90,11,0))))+(THEME-1)*20</f>
        <v/>
      </c>
      <c r="BJ112" s="6">
        <f>IF($A12=0,INDEX(CHROME_ATTR,1,BJ$2+1),IF($A12=39,INDEX(CHROME_ATTR,2,BJ$2+1),IF(AND(BJ212&gt;=1,BJ212&lt;=6),INDEX(ATLAS_ATTR,(BJ212-1)*26+$A12-INDEX(WIN_Y,BJ212)+1,BJ$2-INDEX(WIN_X,BJ212)+1),IF(BJ212=90,11,0))))+(THEME-1)*20</f>
        <v/>
      </c>
      <c r="BK112" s="6">
        <f>IF($A12=0,INDEX(CHROME_ATTR,1,BK$2+1),IF($A12=39,INDEX(CHROME_ATTR,2,BK$2+1),IF(AND(BK212&gt;=1,BK212&lt;=6),INDEX(ATLAS_ATTR,(BK212-1)*26+$A12-INDEX(WIN_Y,BK212)+1,BK$2-INDEX(WIN_X,BK212)+1),IF(BK212=90,11,0))))+(THEME-1)*20</f>
        <v/>
      </c>
      <c r="BL112" s="6">
        <f>IF($A12=0,INDEX(CHROME_ATTR,1,BL$2+1),IF($A12=39,INDEX(CHROME_ATTR,2,BL$2+1),IF(AND(BL212&gt;=1,BL212&lt;=6),INDEX(ATLAS_ATTR,(BL212-1)*26+$A12-INDEX(WIN_Y,BL212)+1,BL$2-INDEX(WIN_X,BL212)+1),IF(BL212=90,11,0))))+(THEME-1)*20</f>
        <v/>
      </c>
      <c r="BM112" s="6">
        <f>IF($A12=0,INDEX(CHROME_ATTR,1,BM$2+1),IF($A12=39,INDEX(CHROME_ATTR,2,BM$2+1),IF(AND(BM212&gt;=1,BM212&lt;=6),INDEX(ATLAS_ATTR,(BM212-1)*26+$A12-INDEX(WIN_Y,BM212)+1,BM$2-INDEX(WIN_X,BM212)+1),IF(BM212=90,11,0))))+(THEME-1)*20</f>
        <v/>
      </c>
      <c r="BN112" s="6">
        <f>IF($A12=0,INDEX(CHROME_ATTR,1,BN$2+1),IF($A12=39,INDEX(CHROME_ATTR,2,BN$2+1),IF(AND(BN212&gt;=1,BN212&lt;=6),INDEX(ATLAS_ATTR,(BN212-1)*26+$A12-INDEX(WIN_Y,BN212)+1,BN$2-INDEX(WIN_X,BN212)+1),IF(BN212=90,11,0))))+(THEME-1)*20</f>
        <v/>
      </c>
      <c r="BO112" s="6">
        <f>IF($A12=0,INDEX(CHROME_ATTR,1,BO$2+1),IF($A12=39,INDEX(CHROME_ATTR,2,BO$2+1),IF(AND(BO212&gt;=1,BO212&lt;=6),INDEX(ATLAS_ATTR,(BO212-1)*26+$A12-INDEX(WIN_Y,BO212)+1,BO$2-INDEX(WIN_X,BO212)+1),IF(BO212=90,11,0))))+(THEME-1)*20</f>
        <v/>
      </c>
      <c r="BP112" s="6">
        <f>IF($A12=0,INDEX(CHROME_ATTR,1,BP$2+1),IF($A12=39,INDEX(CHROME_ATTR,2,BP$2+1),IF(AND(BP212&gt;=1,BP212&lt;=6),INDEX(ATLAS_ATTR,(BP212-1)*26+$A12-INDEX(WIN_Y,BP212)+1,BP$2-INDEX(WIN_X,BP212)+1),IF(BP212=90,11,0))))+(THEME-1)*20</f>
        <v/>
      </c>
      <c r="BQ112" s="6">
        <f>IF($A12=0,INDEX(CHROME_ATTR,1,BQ$2+1),IF($A12=39,INDEX(CHROME_ATTR,2,BQ$2+1),IF(AND(BQ212&gt;=1,BQ212&lt;=6),INDEX(ATLAS_ATTR,(BQ212-1)*26+$A12-INDEX(WIN_Y,BQ212)+1,BQ$2-INDEX(WIN_X,BQ212)+1),IF(BQ212=90,11,0))))+(THEME-1)*20</f>
        <v/>
      </c>
      <c r="BR112" s="6">
        <f>IF($A12=0,INDEX(CHROME_ATTR,1,BR$2+1),IF($A12=39,INDEX(CHROME_ATTR,2,BR$2+1),IF(AND(BR212&gt;=1,BR212&lt;=6),INDEX(ATLAS_ATTR,(BR212-1)*26+$A12-INDEX(WIN_Y,BR212)+1,BR$2-INDEX(WIN_X,BR212)+1),IF(BR212=90,11,0))))+(THEME-1)*20</f>
        <v/>
      </c>
      <c r="BS112" s="6">
        <f>IF($A12=0,INDEX(CHROME_ATTR,1,BS$2+1),IF($A12=39,INDEX(CHROME_ATTR,2,BS$2+1),IF(AND(BS212&gt;=1,BS212&lt;=6),INDEX(ATLAS_ATTR,(BS212-1)*26+$A12-INDEX(WIN_Y,BS212)+1,BS$2-INDEX(WIN_X,BS212)+1),IF(BS212=90,11,0))))+(THEME-1)*20</f>
        <v/>
      </c>
      <c r="BT112" s="6">
        <f>IF($A12=0,INDEX(CHROME_ATTR,1,BT$2+1),IF($A12=39,INDEX(CHROME_ATTR,2,BT$2+1),IF(AND(BT212&gt;=1,BT212&lt;=6),INDEX(ATLAS_ATTR,(BT212-1)*26+$A12-INDEX(WIN_Y,BT212)+1,BT$2-INDEX(WIN_X,BT212)+1),IF(BT212=90,11,0))))+(THEME-1)*20</f>
        <v/>
      </c>
      <c r="BU112" s="6">
        <f>IF($A12=0,INDEX(CHROME_ATTR,1,BU$2+1),IF($A12=39,INDEX(CHROME_ATTR,2,BU$2+1),IF(AND(BU212&gt;=1,BU212&lt;=6),INDEX(ATLAS_ATTR,(BU212-1)*26+$A12-INDEX(WIN_Y,BU212)+1,BU$2-INDEX(WIN_X,BU212)+1),IF(BU212=90,11,0))))+(THEME-1)*20</f>
        <v/>
      </c>
      <c r="BV112" s="6">
        <f>IF($A12=0,INDEX(CHROME_ATTR,1,BV$2+1),IF($A12=39,INDEX(CHROME_ATTR,2,BV$2+1),IF(AND(BV212&gt;=1,BV212&lt;=6),INDEX(ATLAS_ATTR,(BV212-1)*26+$A12-INDEX(WIN_Y,BV212)+1,BV$2-INDEX(WIN_X,BV212)+1),IF(BV212=90,11,0))))+(THEME-1)*20</f>
        <v/>
      </c>
      <c r="BW112" s="6">
        <f>IF($A12=0,INDEX(CHROME_ATTR,1,BW$2+1),IF($A12=39,INDEX(CHROME_ATTR,2,BW$2+1),IF(AND(BW212&gt;=1,BW212&lt;=6),INDEX(ATLAS_ATTR,(BW212-1)*26+$A12-INDEX(WIN_Y,BW212)+1,BW$2-INDEX(WIN_X,BW212)+1),IF(BW212=90,11,0))))+(THEME-1)*20</f>
        <v/>
      </c>
      <c r="BX112" s="6">
        <f>IF($A12=0,INDEX(CHROME_ATTR,1,BX$2+1),IF($A12=39,INDEX(CHROME_ATTR,2,BX$2+1),IF(AND(BX212&gt;=1,BX212&lt;=6),INDEX(ATLAS_ATTR,(BX212-1)*26+$A12-INDEX(WIN_Y,BX212)+1,BX$2-INDEX(WIN_X,BX212)+1),IF(BX212=90,11,0))))+(THEME-1)*20</f>
        <v/>
      </c>
      <c r="BY112" s="6">
        <f>IF($A12=0,INDEX(CHROME_ATTR,1,BY$2+1),IF($A12=39,INDEX(CHROME_ATTR,2,BY$2+1),IF(AND(BY212&gt;=1,BY212&lt;=6),INDEX(ATLAS_ATTR,(BY212-1)*26+$A12-INDEX(WIN_Y,BY212)+1,BY$2-INDEX(WIN_X,BY212)+1),IF(BY212=90,11,0))))+(THEME-1)*20</f>
        <v/>
      </c>
      <c r="BZ112" s="6">
        <f>IF($A12=0,INDEX(CHROME_ATTR,1,BZ$2+1),IF($A12=39,INDEX(CHROME_ATTR,2,BZ$2+1),IF(AND(BZ212&gt;=1,BZ212&lt;=6),INDEX(ATLAS_ATTR,(BZ212-1)*26+$A12-INDEX(WIN_Y,BZ212)+1,BZ$2-INDEX(WIN_X,BZ212)+1),IF(BZ212=90,11,0))))+(THEME-1)*20</f>
        <v/>
      </c>
      <c r="CA112" s="6">
        <f>IF($A12=0,INDEX(CHROME_ATTR,1,CA$2+1),IF($A12=39,INDEX(CHROME_ATTR,2,CA$2+1),IF(AND(CA212&gt;=1,CA212&lt;=6),INDEX(ATLAS_ATTR,(CA212-1)*26+$A12-INDEX(WIN_Y,CA212)+1,CA$2-INDEX(WIN_X,CA212)+1),IF(CA212=90,11,0))))+(THEME-1)*20</f>
        <v/>
      </c>
      <c r="CB112" s="6">
        <f>IF($A12=0,INDEX(CHROME_ATTR,1,CB$2+1),IF($A12=39,INDEX(CHROME_ATTR,2,CB$2+1),IF(AND(CB212&gt;=1,CB212&lt;=6),INDEX(ATLAS_ATTR,(CB212-1)*26+$A12-INDEX(WIN_Y,CB212)+1,CB$2-INDEX(WIN_X,CB212)+1),IF(CB212=90,11,0))))+(THEME-1)*20</f>
        <v/>
      </c>
      <c r="CC112" s="6">
        <f>IF($A12=0,INDEX(CHROME_ATTR,1,CC$2+1),IF($A12=39,INDEX(CHROME_ATTR,2,CC$2+1),IF(AND(CC212&gt;=1,CC212&lt;=6),INDEX(ATLAS_ATTR,(CC212-1)*26+$A12-INDEX(WIN_Y,CC212)+1,CC$2-INDEX(WIN_X,CC212)+1),IF(CC212=90,11,0))))+(THEME-1)*20</f>
        <v/>
      </c>
      <c r="CD112" s="6">
        <f>IF($A12=0,INDEX(CHROME_ATTR,1,CD$2+1),IF($A12=39,INDEX(CHROME_ATTR,2,CD$2+1),IF(AND(CD212&gt;=1,CD212&lt;=6),INDEX(ATLAS_ATTR,(CD212-1)*26+$A12-INDEX(WIN_Y,CD212)+1,CD$2-INDEX(WIN_X,CD212)+1),IF(CD212=90,11,0))))+(THEME-1)*20</f>
        <v/>
      </c>
      <c r="CE112" s="6">
        <f>IF($A12=0,INDEX(CHROME_ATTR,1,CE$2+1),IF($A12=39,INDEX(CHROME_ATTR,2,CE$2+1),IF(AND(CE212&gt;=1,CE212&lt;=6),INDEX(ATLAS_ATTR,(CE212-1)*26+$A12-INDEX(WIN_Y,CE212)+1,CE$2-INDEX(WIN_X,CE212)+1),IF(CE212=90,11,0))))+(THEME-1)*20</f>
        <v/>
      </c>
      <c r="CF112" s="6">
        <f>IF($A12=0,INDEX(CHROME_ATTR,1,CF$2+1),IF($A12=39,INDEX(CHROME_ATTR,2,CF$2+1),IF(AND(CF212&gt;=1,CF212&lt;=6),INDEX(ATLAS_ATTR,(CF212-1)*26+$A12-INDEX(WIN_Y,CF212)+1,CF$2-INDEX(WIN_X,CF212)+1),IF(CF212=90,11,0))))+(THEME-1)*20</f>
        <v/>
      </c>
      <c r="CG112" s="6">
        <f>IF($A12=0,INDEX(CHROME_ATTR,1,CG$2+1),IF($A12=39,INDEX(CHROME_ATTR,2,CG$2+1),IF(AND(CG212&gt;=1,CG212&lt;=6),INDEX(ATLAS_ATTR,(CG212-1)*26+$A12-INDEX(WIN_Y,CG212)+1,CG$2-INDEX(WIN_X,CG212)+1),IF(CG212=90,11,0))))+(THEME-1)*20</f>
        <v/>
      </c>
      <c r="CH112" s="6">
        <f>IF($A12=0,INDEX(CHROME_ATTR,1,CH$2+1),IF($A12=39,INDEX(CHROME_ATTR,2,CH$2+1),IF(AND(CH212&gt;=1,CH212&lt;=6),INDEX(ATLAS_ATTR,(CH212-1)*26+$A12-INDEX(WIN_Y,CH212)+1,CH$2-INDEX(WIN_X,CH212)+1),IF(CH212=90,11,0))))+(THEME-1)*20</f>
        <v/>
      </c>
      <c r="CI112" s="6">
        <f>IF($A12=0,INDEX(CHROME_ATTR,1,CI$2+1),IF($A12=39,INDEX(CHROME_ATTR,2,CI$2+1),IF(AND(CI212&gt;=1,CI212&lt;=6),INDEX(ATLAS_ATTR,(CI212-1)*26+$A12-INDEX(WIN_Y,CI212)+1,CI$2-INDEX(WIN_X,CI212)+1),IF(CI212=90,11,0))))+(THEME-1)*20</f>
        <v/>
      </c>
      <c r="CJ112" s="6">
        <f>IF($A12=0,INDEX(CHROME_ATTR,1,CJ$2+1),IF($A12=39,INDEX(CHROME_ATTR,2,CJ$2+1),IF(AND(CJ212&gt;=1,CJ212&lt;=6),INDEX(ATLAS_ATTR,(CJ212-1)*26+$A12-INDEX(WIN_Y,CJ212)+1,CJ$2-INDEX(WIN_X,CJ212)+1),IF(CJ212=90,11,0))))+(THEME-1)*20</f>
        <v/>
      </c>
      <c r="CK112" s="6">
        <f>IF($A12=0,INDEX(CHROME_ATTR,1,CK$2+1),IF($A12=39,INDEX(CHROME_ATTR,2,CK$2+1),IF(AND(CK212&gt;=1,CK212&lt;=6),INDEX(ATLAS_ATTR,(CK212-1)*26+$A12-INDEX(WIN_Y,CK212)+1,CK$2-INDEX(WIN_X,CK212)+1),IF(CK212=90,11,0))))+(THEME-1)*20</f>
        <v/>
      </c>
      <c r="CL112" s="6">
        <f>IF($A12=0,INDEX(CHROME_ATTR,1,CL$2+1),IF($A12=39,INDEX(CHROME_ATTR,2,CL$2+1),IF(AND(CL212&gt;=1,CL212&lt;=6),INDEX(ATLAS_ATTR,(CL212-1)*26+$A12-INDEX(WIN_Y,CL212)+1,CL$2-INDEX(WIN_X,CL212)+1),IF(CL212=90,11,0))))+(THEME-1)*20</f>
        <v/>
      </c>
      <c r="CM112" s="6">
        <f>IF($A12=0,INDEX(CHROME_ATTR,1,CM$2+1),IF($A12=39,INDEX(CHROME_ATTR,2,CM$2+1),IF(AND(CM212&gt;=1,CM212&lt;=6),INDEX(ATLAS_ATTR,(CM212-1)*26+$A12-INDEX(WIN_Y,CM212)+1,CM$2-INDEX(WIN_X,CM212)+1),IF(CM212=90,11,0))))+(THEME-1)*20</f>
        <v/>
      </c>
      <c r="CN112" s="6">
        <f>IF($A12=0,INDEX(CHROME_ATTR,1,CN$2+1),IF($A12=39,INDEX(CHROME_ATTR,2,CN$2+1),IF(AND(CN212&gt;=1,CN212&lt;=6),INDEX(ATLAS_ATTR,(CN212-1)*26+$A12-INDEX(WIN_Y,CN212)+1,CN$2-INDEX(WIN_X,CN212)+1),IF(CN212=90,11,0))))+(THEME-1)*20</f>
        <v/>
      </c>
      <c r="CO112" s="6">
        <f>IF($A12=0,INDEX(CHROME_ATTR,1,CO$2+1),IF($A12=39,INDEX(CHROME_ATTR,2,CO$2+1),IF(AND(CO212&gt;=1,CO212&lt;=6),INDEX(ATLAS_ATTR,(CO212-1)*26+$A12-INDEX(WIN_Y,CO212)+1,CO$2-INDEX(WIN_X,CO212)+1),IF(CO212=90,11,0))))+(THEME-1)*20</f>
        <v/>
      </c>
      <c r="CP112" s="6">
        <f>IF($A12=0,INDEX(CHROME_ATTR,1,CP$2+1),IF($A12=39,INDEX(CHROME_ATTR,2,CP$2+1),IF(AND(CP212&gt;=1,CP212&lt;=6),INDEX(ATLAS_ATTR,(CP212-1)*26+$A12-INDEX(WIN_Y,CP212)+1,CP$2-INDEX(WIN_X,CP212)+1),IF(CP212=90,11,0))))+(THEME-1)*20</f>
        <v/>
      </c>
      <c r="CQ112" s="6">
        <f>IF($A12=0,INDEX(CHROME_ATTR,1,CQ$2+1),IF($A12=39,INDEX(CHROME_ATTR,2,CQ$2+1),IF(AND(CQ212&gt;=1,CQ212&lt;=6),INDEX(ATLAS_ATTR,(CQ212-1)*26+$A12-INDEX(WIN_Y,CQ212)+1,CQ$2-INDEX(WIN_X,CQ212)+1),IF(CQ212=90,11,0))))+(THEME-1)*20</f>
        <v/>
      </c>
      <c r="CR112" s="6">
        <f>IF($A12=0,INDEX(CHROME_ATTR,1,CR$2+1),IF($A12=39,INDEX(CHROME_ATTR,2,CR$2+1),IF(AND(CR212&gt;=1,CR212&lt;=6),INDEX(ATLAS_ATTR,(CR212-1)*26+$A12-INDEX(WIN_Y,CR212)+1,CR$2-INDEX(WIN_X,CR212)+1),IF(CR212=90,11,0))))+(THEME-1)*20</f>
        <v/>
      </c>
      <c r="CS112" s="6">
        <f>IF($A12=0,INDEX(CHROME_ATTR,1,CS$2+1),IF($A12=39,INDEX(CHROME_ATTR,2,CS$2+1),IF(AND(CS212&gt;=1,CS212&lt;=6),INDEX(ATLAS_ATTR,(CS212-1)*26+$A12-INDEX(WIN_Y,CS212)+1,CS$2-INDEX(WIN_X,CS212)+1),IF(CS212=90,11,0))))+(THEME-1)*20</f>
        <v/>
      </c>
      <c r="CT112" s="6">
        <f>IF($A12=0,INDEX(CHROME_ATTR,1,CT$2+1),IF($A12=39,INDEX(CHROME_ATTR,2,CT$2+1),IF(AND(CT212&gt;=1,CT212&lt;=6),INDEX(ATLAS_ATTR,(CT212-1)*26+$A12-INDEX(WIN_Y,CT212)+1,CT$2-INDEX(WIN_X,CT212)+1),IF(CT212=90,11,0))))+(THEME-1)*20</f>
        <v/>
      </c>
      <c r="CU112" s="6">
        <f>IF($A12=0,INDEX(CHROME_ATTR,1,CU$2+1),IF($A12=39,INDEX(CHROME_ATTR,2,CU$2+1),IF(AND(CU212&gt;=1,CU212&lt;=6),INDEX(ATLAS_ATTR,(CU212-1)*26+$A12-INDEX(WIN_Y,CU212)+1,CU$2-INDEX(WIN_X,CU212)+1),IF(CU212=90,11,0))))+(THEME-1)*20</f>
        <v/>
      </c>
      <c r="CV112" s="6">
        <f>IF($A12=0,INDEX(CHROME_ATTR,1,CV$2+1),IF($A12=39,INDEX(CHROME_ATTR,2,CV$2+1),IF(AND(CV212&gt;=1,CV212&lt;=6),INDEX(ATLAS_ATTR,(CV212-1)*26+$A12-INDEX(WIN_Y,CV212)+1,CV$2-INDEX(WIN_X,CV212)+1),IF(CV212=90,11,0))))+(THEME-1)*20</f>
        <v/>
      </c>
      <c r="CW112" s="6">
        <f>IF($A12=0,INDEX(CHROME_ATTR,1,CW$2+1),IF($A12=39,INDEX(CHROME_ATTR,2,CW$2+1),IF(AND(CW212&gt;=1,CW212&lt;=6),INDEX(ATLAS_ATTR,(CW212-1)*26+$A12-INDEX(WIN_Y,CW212)+1,CW$2-INDEX(WIN_X,CW212)+1),IF(CW212=90,11,0))))+(THEME-1)*20</f>
        <v/>
      </c>
      <c r="CX112" s="6">
        <f>IF($A12=0,INDEX(CHROME_ATTR,1,CX$2+1),IF($A12=39,INDEX(CHROME_ATTR,2,CX$2+1),IF(AND(CX212&gt;=1,CX212&lt;=6),INDEX(ATLAS_ATTR,(CX212-1)*26+$A12-INDEX(WIN_Y,CX212)+1,CX$2-INDEX(WIN_X,CX212)+1),IF(CX212=90,11,0))))+(THEME-1)*20</f>
        <v/>
      </c>
      <c r="CY112" s="6">
        <f>IF($A12=0,INDEX(CHROME_ATTR,1,CY$2+1),IF($A12=39,INDEX(CHROME_ATTR,2,CY$2+1),IF(AND(CY212&gt;=1,CY212&lt;=6),INDEX(ATLAS_ATTR,(CY212-1)*26+$A12-INDEX(WIN_Y,CY212)+1,CY$2-INDEX(WIN_X,CY212)+1),IF(CY212=90,11,0))))+(THEME-1)*20</f>
        <v/>
      </c>
      <c r="CZ112" s="6">
        <f>IF($A12=0,INDEX(CHROME_ATTR,1,CZ$2+1),IF($A12=39,INDEX(CHROME_ATTR,2,CZ$2+1),IF(AND(CZ212&gt;=1,CZ212&lt;=6),INDEX(ATLAS_ATTR,(CZ212-1)*26+$A12-INDEX(WIN_Y,CZ212)+1,CZ$2-INDEX(WIN_X,CZ212)+1),IF(CZ212=90,11,0))))+(THEME-1)*20</f>
        <v/>
      </c>
      <c r="DA112" s="6">
        <f>IF($A12=0,INDEX(CHROME_ATTR,1,DA$2+1),IF($A12=39,INDEX(CHROME_ATTR,2,DA$2+1),IF(AND(DA212&gt;=1,DA212&lt;=6),INDEX(ATLAS_ATTR,(DA212-1)*26+$A12-INDEX(WIN_Y,DA212)+1,DA$2-INDEX(WIN_X,DA212)+1),IF(DA212=90,11,0))))+(THEME-1)*20</f>
        <v/>
      </c>
      <c r="DB112" s="6">
        <f>IF($A12=0,INDEX(CHROME_ATTR,1,DB$2+1),IF($A12=39,INDEX(CHROME_ATTR,2,DB$2+1),IF(AND(DB212&gt;=1,DB212&lt;=6),INDEX(ATLAS_ATTR,(DB212-1)*26+$A12-INDEX(WIN_Y,DB212)+1,DB$2-INDEX(WIN_X,DB212)+1),IF(DB212=90,11,0))))+(THEME-1)*20</f>
        <v/>
      </c>
      <c r="DC112" s="6">
        <f>IF($A12=0,INDEX(CHROME_ATTR,1,DC$2+1),IF($A12=39,INDEX(CHROME_ATTR,2,DC$2+1),IF(AND(DC212&gt;=1,DC212&lt;=6),INDEX(ATLAS_ATTR,(DC212-1)*26+$A12-INDEX(WIN_Y,DC212)+1,DC$2-INDEX(WIN_X,DC212)+1),IF(DC212=90,11,0))))+(THEME-1)*20</f>
        <v/>
      </c>
      <c r="DD112" s="6">
        <f>IF($A12=0,INDEX(CHROME_ATTR,1,DD$2+1),IF($A12=39,INDEX(CHROME_ATTR,2,DD$2+1),IF(AND(DD212&gt;=1,DD212&lt;=6),INDEX(ATLAS_ATTR,(DD212-1)*26+$A12-INDEX(WIN_Y,DD212)+1,DD$2-INDEX(WIN_X,DD212)+1),IF(DD212=90,11,0))))+(THEME-1)*20</f>
        <v/>
      </c>
      <c r="DE112" s="6">
        <f>IF($A12=0,INDEX(CHROME_ATTR,1,DE$2+1),IF($A12=39,INDEX(CHROME_ATTR,2,DE$2+1),IF(AND(DE212&gt;=1,DE212&lt;=6),INDEX(ATLAS_ATTR,(DE212-1)*26+$A12-INDEX(WIN_Y,DE212)+1,DE$2-INDEX(WIN_X,DE212)+1),IF(DE212=90,11,0))))+(THEME-1)*20</f>
        <v/>
      </c>
      <c r="DF112" s="6">
        <f>IF($A12=0,INDEX(CHROME_ATTR,1,DF$2+1),IF($A12=39,INDEX(CHROME_ATTR,2,DF$2+1),IF(AND(DF212&gt;=1,DF212&lt;=6),INDEX(ATLAS_ATTR,(DF212-1)*26+$A12-INDEX(WIN_Y,DF212)+1,DF$2-INDEX(WIN_X,DF212)+1),IF(DF212=90,11,0))))+(THEME-1)*20</f>
        <v/>
      </c>
      <c r="DG112" s="6">
        <f>IF($A12=0,INDEX(CHROME_ATTR,1,DG$2+1),IF($A12=39,INDEX(CHROME_ATTR,2,DG$2+1),IF(AND(DG212&gt;=1,DG212&lt;=6),INDEX(ATLAS_ATTR,(DG212-1)*26+$A12-INDEX(WIN_Y,DG212)+1,DG$2-INDEX(WIN_X,DG212)+1),IF(DG212=90,11,0))))+(THEME-1)*20</f>
        <v/>
      </c>
      <c r="DH112" s="6">
        <f>IF($A12=0,INDEX(CHROME_ATTR,1,DH$2+1),IF($A12=39,INDEX(CHROME_ATTR,2,DH$2+1),IF(AND(DH212&gt;=1,DH212&lt;=6),INDEX(ATLAS_ATTR,(DH212-1)*26+$A12-INDEX(WIN_Y,DH212)+1,DH$2-INDEX(WIN_X,DH212)+1),IF(DH212=90,11,0))))+(THEME-1)*20</f>
        <v/>
      </c>
      <c r="DI112" s="6">
        <f>IF($A12=0,INDEX(CHROME_ATTR,1,DI$2+1),IF($A12=39,INDEX(CHROME_ATTR,2,DI$2+1),IF(AND(DI212&gt;=1,DI212&lt;=6),INDEX(ATLAS_ATTR,(DI212-1)*26+$A12-INDEX(WIN_Y,DI212)+1,DI$2-INDEX(WIN_X,DI212)+1),IF(DI212=90,11,0))))+(THEME-1)*20</f>
        <v/>
      </c>
      <c r="DJ112" s="6">
        <f>IF($A12=0,INDEX(CHROME_ATTR,1,DJ$2+1),IF($A12=39,INDEX(CHROME_ATTR,2,DJ$2+1),IF(AND(DJ212&gt;=1,DJ212&lt;=6),INDEX(ATLAS_ATTR,(DJ212-1)*26+$A12-INDEX(WIN_Y,DJ212)+1,DJ$2-INDEX(WIN_X,DJ212)+1),IF(DJ212=90,11,0))))+(THEME-1)*20</f>
        <v/>
      </c>
      <c r="DK112" s="6">
        <f>IF($A12=0,INDEX(CHROME_ATTR,1,DK$2+1),IF($A12=39,INDEX(CHROME_ATTR,2,DK$2+1),IF(AND(DK212&gt;=1,DK212&lt;=6),INDEX(ATLAS_ATTR,(DK212-1)*26+$A12-INDEX(WIN_Y,DK212)+1,DK$2-INDEX(WIN_X,DK212)+1),IF(DK212=90,11,0))))+(THEME-1)*20</f>
        <v/>
      </c>
      <c r="DL112" s="6">
        <f>IF($A12=0,INDEX(CHROME_ATTR,1,DL$2+1),IF($A12=39,INDEX(CHROME_ATTR,2,DL$2+1),IF(AND(DL212&gt;=1,DL212&lt;=6),INDEX(ATLAS_ATTR,(DL212-1)*26+$A12-INDEX(WIN_Y,DL212)+1,DL$2-INDEX(WIN_X,DL212)+1),IF(DL212=90,11,0))))+(THEME-1)*20</f>
        <v/>
      </c>
      <c r="DM112" s="6">
        <f>IF($A12=0,INDEX(CHROME_ATTR,1,DM$2+1),IF($A12=39,INDEX(CHROME_ATTR,2,DM$2+1),IF(AND(DM212&gt;=1,DM212&lt;=6),INDEX(ATLAS_ATTR,(DM212-1)*26+$A12-INDEX(WIN_Y,DM212)+1,DM$2-INDEX(WIN_X,DM212)+1),IF(DM212=90,11,0))))+(THEME-1)*20</f>
        <v/>
      </c>
      <c r="DN112" s="6">
        <f>IF($A12=0,INDEX(CHROME_ATTR,1,DN$2+1),IF($A12=39,INDEX(CHROME_ATTR,2,DN$2+1),IF(AND(DN212&gt;=1,DN212&lt;=6),INDEX(ATLAS_ATTR,(DN212-1)*26+$A12-INDEX(WIN_Y,DN212)+1,DN$2-INDEX(WIN_X,DN212)+1),IF(DN212=90,11,0))))+(THEME-1)*20</f>
        <v/>
      </c>
      <c r="DO112" s="6">
        <f>IF($A12=0,INDEX(CHROME_ATTR,1,DO$2+1),IF($A12=39,INDEX(CHROME_ATTR,2,DO$2+1),IF(AND(DO212&gt;=1,DO212&lt;=6),INDEX(ATLAS_ATTR,(DO212-1)*26+$A12-INDEX(WIN_Y,DO212)+1,DO$2-INDEX(WIN_X,DO212)+1),IF(DO212=90,11,0))))+(THEME-1)*20</f>
        <v/>
      </c>
    </row>
    <row r="113" ht="8" customHeight="1">
      <c r="B113" s="6">
        <f>IF($A13=0,INDEX(CHROME_ATTR,1,B$2+1),IF($A13=39,INDEX(CHROME_ATTR,2,B$2+1),IF(AND(B213&gt;=1,B213&lt;=6),INDEX(ATLAS_ATTR,(B213-1)*26+$A13-INDEX(WIN_Y,B213)+1,B$2-INDEX(WIN_X,B213)+1),IF(B213=90,11,0))))+(THEME-1)*20</f>
        <v/>
      </c>
      <c r="C113" s="6">
        <f>IF($A13=0,INDEX(CHROME_ATTR,1,C$2+1),IF($A13=39,INDEX(CHROME_ATTR,2,C$2+1),IF(AND(C213&gt;=1,C213&lt;=6),INDEX(ATLAS_ATTR,(C213-1)*26+$A13-INDEX(WIN_Y,C213)+1,C$2-INDEX(WIN_X,C213)+1),IF(C213=90,11,0))))+(THEME-1)*20</f>
        <v/>
      </c>
      <c r="D113" s="6">
        <f>IF($A13=0,INDEX(CHROME_ATTR,1,D$2+1),IF($A13=39,INDEX(CHROME_ATTR,2,D$2+1),IF(AND(D213&gt;=1,D213&lt;=6),INDEX(ATLAS_ATTR,(D213-1)*26+$A13-INDEX(WIN_Y,D213)+1,D$2-INDEX(WIN_X,D213)+1),IF(D213=90,11,0))))+(THEME-1)*20</f>
        <v/>
      </c>
      <c r="E113" s="6">
        <f>IF($A13=0,INDEX(CHROME_ATTR,1,E$2+1),IF($A13=39,INDEX(CHROME_ATTR,2,E$2+1),IF(AND(E213&gt;=1,E213&lt;=6),INDEX(ATLAS_ATTR,(E213-1)*26+$A13-INDEX(WIN_Y,E213)+1,E$2-INDEX(WIN_X,E213)+1),IF(E213=90,11,0))))+(THEME-1)*20</f>
        <v/>
      </c>
      <c r="F113" s="6">
        <f>IF($A13=0,INDEX(CHROME_ATTR,1,F$2+1),IF($A13=39,INDEX(CHROME_ATTR,2,F$2+1),IF(AND(F213&gt;=1,F213&lt;=6),INDEX(ATLAS_ATTR,(F213-1)*26+$A13-INDEX(WIN_Y,F213)+1,F$2-INDEX(WIN_X,F213)+1),IF(F213=90,11,0))))+(THEME-1)*20</f>
        <v/>
      </c>
      <c r="G113" s="6">
        <f>IF($A13=0,INDEX(CHROME_ATTR,1,G$2+1),IF($A13=39,INDEX(CHROME_ATTR,2,G$2+1),IF(AND(G213&gt;=1,G213&lt;=6),INDEX(ATLAS_ATTR,(G213-1)*26+$A13-INDEX(WIN_Y,G213)+1,G$2-INDEX(WIN_X,G213)+1),IF(G213=90,11,0))))+(THEME-1)*20</f>
        <v/>
      </c>
      <c r="H113" s="6">
        <f>IF($A13=0,INDEX(CHROME_ATTR,1,H$2+1),IF($A13=39,INDEX(CHROME_ATTR,2,H$2+1),IF(AND(H213&gt;=1,H213&lt;=6),INDEX(ATLAS_ATTR,(H213-1)*26+$A13-INDEX(WIN_Y,H213)+1,H$2-INDEX(WIN_X,H213)+1),IF(H213=90,11,0))))+(THEME-1)*20</f>
        <v/>
      </c>
      <c r="I113" s="6">
        <f>IF($A13=0,INDEX(CHROME_ATTR,1,I$2+1),IF($A13=39,INDEX(CHROME_ATTR,2,I$2+1),IF(AND(I213&gt;=1,I213&lt;=6),INDEX(ATLAS_ATTR,(I213-1)*26+$A13-INDEX(WIN_Y,I213)+1,I$2-INDEX(WIN_X,I213)+1),IF(I213=90,11,0))))+(THEME-1)*20</f>
        <v/>
      </c>
      <c r="J113" s="6">
        <f>IF($A13=0,INDEX(CHROME_ATTR,1,J$2+1),IF($A13=39,INDEX(CHROME_ATTR,2,J$2+1),IF(AND(J213&gt;=1,J213&lt;=6),INDEX(ATLAS_ATTR,(J213-1)*26+$A13-INDEX(WIN_Y,J213)+1,J$2-INDEX(WIN_X,J213)+1),IF(J213=90,11,0))))+(THEME-1)*20</f>
        <v/>
      </c>
      <c r="K113" s="6">
        <f>IF($A13=0,INDEX(CHROME_ATTR,1,K$2+1),IF($A13=39,INDEX(CHROME_ATTR,2,K$2+1),IF(AND(K213&gt;=1,K213&lt;=6),INDEX(ATLAS_ATTR,(K213-1)*26+$A13-INDEX(WIN_Y,K213)+1,K$2-INDEX(WIN_X,K213)+1),IF(K213=90,11,0))))+(THEME-1)*20</f>
        <v/>
      </c>
      <c r="L113" s="6">
        <f>IF($A13=0,INDEX(CHROME_ATTR,1,L$2+1),IF($A13=39,INDEX(CHROME_ATTR,2,L$2+1),IF(AND(L213&gt;=1,L213&lt;=6),INDEX(ATLAS_ATTR,(L213-1)*26+$A13-INDEX(WIN_Y,L213)+1,L$2-INDEX(WIN_X,L213)+1),IF(L213=90,11,0))))+(THEME-1)*20</f>
        <v/>
      </c>
      <c r="M113" s="6">
        <f>IF($A13=0,INDEX(CHROME_ATTR,1,M$2+1),IF($A13=39,INDEX(CHROME_ATTR,2,M$2+1),IF(AND(M213&gt;=1,M213&lt;=6),INDEX(ATLAS_ATTR,(M213-1)*26+$A13-INDEX(WIN_Y,M213)+1,M$2-INDEX(WIN_X,M213)+1),IF(M213=90,11,0))))+(THEME-1)*20</f>
        <v/>
      </c>
      <c r="N113" s="6">
        <f>IF($A13=0,INDEX(CHROME_ATTR,1,N$2+1),IF($A13=39,INDEX(CHROME_ATTR,2,N$2+1),IF(AND(N213&gt;=1,N213&lt;=6),INDEX(ATLAS_ATTR,(N213-1)*26+$A13-INDEX(WIN_Y,N213)+1,N$2-INDEX(WIN_X,N213)+1),IF(N213=90,11,0))))+(THEME-1)*20</f>
        <v/>
      </c>
      <c r="O113" s="6">
        <f>IF($A13=0,INDEX(CHROME_ATTR,1,O$2+1),IF($A13=39,INDEX(CHROME_ATTR,2,O$2+1),IF(AND(O213&gt;=1,O213&lt;=6),INDEX(ATLAS_ATTR,(O213-1)*26+$A13-INDEX(WIN_Y,O213)+1,O$2-INDEX(WIN_X,O213)+1),IF(O213=90,11,0))))+(THEME-1)*20</f>
        <v/>
      </c>
      <c r="P113" s="6">
        <f>IF($A13=0,INDEX(CHROME_ATTR,1,P$2+1),IF($A13=39,INDEX(CHROME_ATTR,2,P$2+1),IF(AND(P213&gt;=1,P213&lt;=6),INDEX(ATLAS_ATTR,(P213-1)*26+$A13-INDEX(WIN_Y,P213)+1,P$2-INDEX(WIN_X,P213)+1),IF(P213=90,11,0))))+(THEME-1)*20</f>
        <v/>
      </c>
      <c r="Q113" s="6">
        <f>IF($A13=0,INDEX(CHROME_ATTR,1,Q$2+1),IF($A13=39,INDEX(CHROME_ATTR,2,Q$2+1),IF(AND(Q213&gt;=1,Q213&lt;=6),INDEX(ATLAS_ATTR,(Q213-1)*26+$A13-INDEX(WIN_Y,Q213)+1,Q$2-INDEX(WIN_X,Q213)+1),IF(Q213=90,11,0))))+(THEME-1)*20</f>
        <v/>
      </c>
      <c r="R113" s="6">
        <f>IF($A13=0,INDEX(CHROME_ATTR,1,R$2+1),IF($A13=39,INDEX(CHROME_ATTR,2,R$2+1),IF(AND(R213&gt;=1,R213&lt;=6),INDEX(ATLAS_ATTR,(R213-1)*26+$A13-INDEX(WIN_Y,R213)+1,R$2-INDEX(WIN_X,R213)+1),IF(R213=90,11,0))))+(THEME-1)*20</f>
        <v/>
      </c>
      <c r="S113" s="6">
        <f>IF($A13=0,INDEX(CHROME_ATTR,1,S$2+1),IF($A13=39,INDEX(CHROME_ATTR,2,S$2+1),IF(AND(S213&gt;=1,S213&lt;=6),INDEX(ATLAS_ATTR,(S213-1)*26+$A13-INDEX(WIN_Y,S213)+1,S$2-INDEX(WIN_X,S213)+1),IF(S213=90,11,0))))+(THEME-1)*20</f>
        <v/>
      </c>
      <c r="T113" s="6">
        <f>IF($A13=0,INDEX(CHROME_ATTR,1,T$2+1),IF($A13=39,INDEX(CHROME_ATTR,2,T$2+1),IF(AND(T213&gt;=1,T213&lt;=6),INDEX(ATLAS_ATTR,(T213-1)*26+$A13-INDEX(WIN_Y,T213)+1,T$2-INDEX(WIN_X,T213)+1),IF(T213=90,11,0))))+(THEME-1)*20</f>
        <v/>
      </c>
      <c r="U113" s="6">
        <f>IF($A13=0,INDEX(CHROME_ATTR,1,U$2+1),IF($A13=39,INDEX(CHROME_ATTR,2,U$2+1),IF(AND(U213&gt;=1,U213&lt;=6),INDEX(ATLAS_ATTR,(U213-1)*26+$A13-INDEX(WIN_Y,U213)+1,U$2-INDEX(WIN_X,U213)+1),IF(U213=90,11,0))))+(THEME-1)*20</f>
        <v/>
      </c>
      <c r="V113" s="6">
        <f>IF($A13=0,INDEX(CHROME_ATTR,1,V$2+1),IF($A13=39,INDEX(CHROME_ATTR,2,V$2+1),IF(AND(V213&gt;=1,V213&lt;=6),INDEX(ATLAS_ATTR,(V213-1)*26+$A13-INDEX(WIN_Y,V213)+1,V$2-INDEX(WIN_X,V213)+1),IF(V213=90,11,0))))+(THEME-1)*20</f>
        <v/>
      </c>
      <c r="W113" s="6">
        <f>IF($A13=0,INDEX(CHROME_ATTR,1,W$2+1),IF($A13=39,INDEX(CHROME_ATTR,2,W$2+1),IF(AND(W213&gt;=1,W213&lt;=6),INDEX(ATLAS_ATTR,(W213-1)*26+$A13-INDEX(WIN_Y,W213)+1,W$2-INDEX(WIN_X,W213)+1),IF(W213=90,11,0))))+(THEME-1)*20</f>
        <v/>
      </c>
      <c r="X113" s="6">
        <f>IF($A13=0,INDEX(CHROME_ATTR,1,X$2+1),IF($A13=39,INDEX(CHROME_ATTR,2,X$2+1),IF(AND(X213&gt;=1,X213&lt;=6),INDEX(ATLAS_ATTR,(X213-1)*26+$A13-INDEX(WIN_Y,X213)+1,X$2-INDEX(WIN_X,X213)+1),IF(X213=90,11,0))))+(THEME-1)*20</f>
        <v/>
      </c>
      <c r="Y113" s="6">
        <f>IF($A13=0,INDEX(CHROME_ATTR,1,Y$2+1),IF($A13=39,INDEX(CHROME_ATTR,2,Y$2+1),IF(AND(Y213&gt;=1,Y213&lt;=6),INDEX(ATLAS_ATTR,(Y213-1)*26+$A13-INDEX(WIN_Y,Y213)+1,Y$2-INDEX(WIN_X,Y213)+1),IF(Y213=90,11,0))))+(THEME-1)*20</f>
        <v/>
      </c>
      <c r="Z113" s="6">
        <f>IF($A13=0,INDEX(CHROME_ATTR,1,Z$2+1),IF($A13=39,INDEX(CHROME_ATTR,2,Z$2+1),IF(AND(Z213&gt;=1,Z213&lt;=6),INDEX(ATLAS_ATTR,(Z213-1)*26+$A13-INDEX(WIN_Y,Z213)+1,Z$2-INDEX(WIN_X,Z213)+1),IF(Z213=90,11,0))))+(THEME-1)*20</f>
        <v/>
      </c>
      <c r="AA113" s="6">
        <f>IF($A13=0,INDEX(CHROME_ATTR,1,AA$2+1),IF($A13=39,INDEX(CHROME_ATTR,2,AA$2+1),IF(AND(AA213&gt;=1,AA213&lt;=6),INDEX(ATLAS_ATTR,(AA213-1)*26+$A13-INDEX(WIN_Y,AA213)+1,AA$2-INDEX(WIN_X,AA213)+1),IF(AA213=90,11,0))))+(THEME-1)*20</f>
        <v/>
      </c>
      <c r="AB113" s="6">
        <f>IF($A13=0,INDEX(CHROME_ATTR,1,AB$2+1),IF($A13=39,INDEX(CHROME_ATTR,2,AB$2+1),IF(AND(AB213&gt;=1,AB213&lt;=6),INDEX(ATLAS_ATTR,(AB213-1)*26+$A13-INDEX(WIN_Y,AB213)+1,AB$2-INDEX(WIN_X,AB213)+1),IF(AB213=90,11,0))))+(THEME-1)*20</f>
        <v/>
      </c>
      <c r="AC113" s="6">
        <f>IF($A13=0,INDEX(CHROME_ATTR,1,AC$2+1),IF($A13=39,INDEX(CHROME_ATTR,2,AC$2+1),IF(AND(AC213&gt;=1,AC213&lt;=6),INDEX(ATLAS_ATTR,(AC213-1)*26+$A13-INDEX(WIN_Y,AC213)+1,AC$2-INDEX(WIN_X,AC213)+1),IF(AC213=90,11,0))))+(THEME-1)*20</f>
        <v/>
      </c>
      <c r="AD113" s="6">
        <f>IF($A13=0,INDEX(CHROME_ATTR,1,AD$2+1),IF($A13=39,INDEX(CHROME_ATTR,2,AD$2+1),IF(AND(AD213&gt;=1,AD213&lt;=6),INDEX(ATLAS_ATTR,(AD213-1)*26+$A13-INDEX(WIN_Y,AD213)+1,AD$2-INDEX(WIN_X,AD213)+1),IF(AD213=90,11,0))))+(THEME-1)*20</f>
        <v/>
      </c>
      <c r="AE113" s="6">
        <f>IF($A13=0,INDEX(CHROME_ATTR,1,AE$2+1),IF($A13=39,INDEX(CHROME_ATTR,2,AE$2+1),IF(AND(AE213&gt;=1,AE213&lt;=6),INDEX(ATLAS_ATTR,(AE213-1)*26+$A13-INDEX(WIN_Y,AE213)+1,AE$2-INDEX(WIN_X,AE213)+1),IF(AE213=90,11,0))))+(THEME-1)*20</f>
        <v/>
      </c>
      <c r="AF113" s="6">
        <f>IF($A13=0,INDEX(CHROME_ATTR,1,AF$2+1),IF($A13=39,INDEX(CHROME_ATTR,2,AF$2+1),IF(AND(AF213&gt;=1,AF213&lt;=6),INDEX(ATLAS_ATTR,(AF213-1)*26+$A13-INDEX(WIN_Y,AF213)+1,AF$2-INDEX(WIN_X,AF213)+1),IF(AF213=90,11,0))))+(THEME-1)*20</f>
        <v/>
      </c>
      <c r="AG113" s="6">
        <f>IF($A13=0,INDEX(CHROME_ATTR,1,AG$2+1),IF($A13=39,INDEX(CHROME_ATTR,2,AG$2+1),IF(AND(AG213&gt;=1,AG213&lt;=6),INDEX(ATLAS_ATTR,(AG213-1)*26+$A13-INDEX(WIN_Y,AG213)+1,AG$2-INDEX(WIN_X,AG213)+1),IF(AG213=90,11,0))))+(THEME-1)*20</f>
        <v/>
      </c>
      <c r="AH113" s="6">
        <f>IF($A13=0,INDEX(CHROME_ATTR,1,AH$2+1),IF($A13=39,INDEX(CHROME_ATTR,2,AH$2+1),IF(AND(AH213&gt;=1,AH213&lt;=6),INDEX(ATLAS_ATTR,(AH213-1)*26+$A13-INDEX(WIN_Y,AH213)+1,AH$2-INDEX(WIN_X,AH213)+1),IF(AH213=90,11,0))))+(THEME-1)*20</f>
        <v/>
      </c>
      <c r="AI113" s="6">
        <f>IF($A13=0,INDEX(CHROME_ATTR,1,AI$2+1),IF($A13=39,INDEX(CHROME_ATTR,2,AI$2+1),IF(AND(AI213&gt;=1,AI213&lt;=6),INDEX(ATLAS_ATTR,(AI213-1)*26+$A13-INDEX(WIN_Y,AI213)+1,AI$2-INDEX(WIN_X,AI213)+1),IF(AI213=90,11,0))))+(THEME-1)*20</f>
        <v/>
      </c>
      <c r="AJ113" s="6">
        <f>IF($A13=0,INDEX(CHROME_ATTR,1,AJ$2+1),IF($A13=39,INDEX(CHROME_ATTR,2,AJ$2+1),IF(AND(AJ213&gt;=1,AJ213&lt;=6),INDEX(ATLAS_ATTR,(AJ213-1)*26+$A13-INDEX(WIN_Y,AJ213)+1,AJ$2-INDEX(WIN_X,AJ213)+1),IF(AJ213=90,11,0))))+(THEME-1)*20</f>
        <v/>
      </c>
      <c r="AK113" s="6">
        <f>IF($A13=0,INDEX(CHROME_ATTR,1,AK$2+1),IF($A13=39,INDEX(CHROME_ATTR,2,AK$2+1),IF(AND(AK213&gt;=1,AK213&lt;=6),INDEX(ATLAS_ATTR,(AK213-1)*26+$A13-INDEX(WIN_Y,AK213)+1,AK$2-INDEX(WIN_X,AK213)+1),IF(AK213=90,11,0))))+(THEME-1)*20</f>
        <v/>
      </c>
      <c r="AL113" s="6">
        <f>IF($A13=0,INDEX(CHROME_ATTR,1,AL$2+1),IF($A13=39,INDEX(CHROME_ATTR,2,AL$2+1),IF(AND(AL213&gt;=1,AL213&lt;=6),INDEX(ATLAS_ATTR,(AL213-1)*26+$A13-INDEX(WIN_Y,AL213)+1,AL$2-INDEX(WIN_X,AL213)+1),IF(AL213=90,11,0))))+(THEME-1)*20</f>
        <v/>
      </c>
      <c r="AM113" s="6">
        <f>IF($A13=0,INDEX(CHROME_ATTR,1,AM$2+1),IF($A13=39,INDEX(CHROME_ATTR,2,AM$2+1),IF(AND(AM213&gt;=1,AM213&lt;=6),INDEX(ATLAS_ATTR,(AM213-1)*26+$A13-INDEX(WIN_Y,AM213)+1,AM$2-INDEX(WIN_X,AM213)+1),IF(AM213=90,11,0))))+(THEME-1)*20</f>
        <v/>
      </c>
      <c r="AN113" s="6">
        <f>IF($A13=0,INDEX(CHROME_ATTR,1,AN$2+1),IF($A13=39,INDEX(CHROME_ATTR,2,AN$2+1),IF(AND(AN213&gt;=1,AN213&lt;=6),INDEX(ATLAS_ATTR,(AN213-1)*26+$A13-INDEX(WIN_Y,AN213)+1,AN$2-INDEX(WIN_X,AN213)+1),IF(AN213=90,11,0))))+(THEME-1)*20</f>
        <v/>
      </c>
      <c r="AO113" s="6">
        <f>IF($A13=0,INDEX(CHROME_ATTR,1,AO$2+1),IF($A13=39,INDEX(CHROME_ATTR,2,AO$2+1),IF(AND(AO213&gt;=1,AO213&lt;=6),INDEX(ATLAS_ATTR,(AO213-1)*26+$A13-INDEX(WIN_Y,AO213)+1,AO$2-INDEX(WIN_X,AO213)+1),IF(AO213=90,11,0))))+(THEME-1)*20</f>
        <v/>
      </c>
      <c r="AP113" s="6">
        <f>IF($A13=0,INDEX(CHROME_ATTR,1,AP$2+1),IF($A13=39,INDEX(CHROME_ATTR,2,AP$2+1),IF(AND(AP213&gt;=1,AP213&lt;=6),INDEX(ATLAS_ATTR,(AP213-1)*26+$A13-INDEX(WIN_Y,AP213)+1,AP$2-INDEX(WIN_X,AP213)+1),IF(AP213=90,11,0))))+(THEME-1)*20</f>
        <v/>
      </c>
      <c r="AQ113" s="6">
        <f>IF($A13=0,INDEX(CHROME_ATTR,1,AQ$2+1),IF($A13=39,INDEX(CHROME_ATTR,2,AQ$2+1),IF(AND(AQ213&gt;=1,AQ213&lt;=6),INDEX(ATLAS_ATTR,(AQ213-1)*26+$A13-INDEX(WIN_Y,AQ213)+1,AQ$2-INDEX(WIN_X,AQ213)+1),IF(AQ213=90,11,0))))+(THEME-1)*20</f>
        <v/>
      </c>
      <c r="AR113" s="6">
        <f>IF($A13=0,INDEX(CHROME_ATTR,1,AR$2+1),IF($A13=39,INDEX(CHROME_ATTR,2,AR$2+1),IF(AND(AR213&gt;=1,AR213&lt;=6),INDEX(ATLAS_ATTR,(AR213-1)*26+$A13-INDEX(WIN_Y,AR213)+1,AR$2-INDEX(WIN_X,AR213)+1),IF(AR213=90,11,0))))+(THEME-1)*20</f>
        <v/>
      </c>
      <c r="AS113" s="6">
        <f>IF($A13=0,INDEX(CHROME_ATTR,1,AS$2+1),IF($A13=39,INDEX(CHROME_ATTR,2,AS$2+1),IF(AND(AS213&gt;=1,AS213&lt;=6),INDEX(ATLAS_ATTR,(AS213-1)*26+$A13-INDEX(WIN_Y,AS213)+1,AS$2-INDEX(WIN_X,AS213)+1),IF(AS213=90,11,0))))+(THEME-1)*20</f>
        <v/>
      </c>
      <c r="AT113" s="6">
        <f>IF($A13=0,INDEX(CHROME_ATTR,1,AT$2+1),IF($A13=39,INDEX(CHROME_ATTR,2,AT$2+1),IF(AND(AT213&gt;=1,AT213&lt;=6),INDEX(ATLAS_ATTR,(AT213-1)*26+$A13-INDEX(WIN_Y,AT213)+1,AT$2-INDEX(WIN_X,AT213)+1),IF(AT213=90,11,0))))+(THEME-1)*20</f>
        <v/>
      </c>
      <c r="AU113" s="6">
        <f>IF($A13=0,INDEX(CHROME_ATTR,1,AU$2+1),IF($A13=39,INDEX(CHROME_ATTR,2,AU$2+1),IF(AND(AU213&gt;=1,AU213&lt;=6),INDEX(ATLAS_ATTR,(AU213-1)*26+$A13-INDEX(WIN_Y,AU213)+1,AU$2-INDEX(WIN_X,AU213)+1),IF(AU213=90,11,0))))+(THEME-1)*20</f>
        <v/>
      </c>
      <c r="AV113" s="6">
        <f>IF($A13=0,INDEX(CHROME_ATTR,1,AV$2+1),IF($A13=39,INDEX(CHROME_ATTR,2,AV$2+1),IF(AND(AV213&gt;=1,AV213&lt;=6),INDEX(ATLAS_ATTR,(AV213-1)*26+$A13-INDEX(WIN_Y,AV213)+1,AV$2-INDEX(WIN_X,AV213)+1),IF(AV213=90,11,0))))+(THEME-1)*20</f>
        <v/>
      </c>
      <c r="AW113" s="6">
        <f>IF($A13=0,INDEX(CHROME_ATTR,1,AW$2+1),IF($A13=39,INDEX(CHROME_ATTR,2,AW$2+1),IF(AND(AW213&gt;=1,AW213&lt;=6),INDEX(ATLAS_ATTR,(AW213-1)*26+$A13-INDEX(WIN_Y,AW213)+1,AW$2-INDEX(WIN_X,AW213)+1),IF(AW213=90,11,0))))+(THEME-1)*20</f>
        <v/>
      </c>
      <c r="AX113" s="6">
        <f>IF($A13=0,INDEX(CHROME_ATTR,1,AX$2+1),IF($A13=39,INDEX(CHROME_ATTR,2,AX$2+1),IF(AND(AX213&gt;=1,AX213&lt;=6),INDEX(ATLAS_ATTR,(AX213-1)*26+$A13-INDEX(WIN_Y,AX213)+1,AX$2-INDEX(WIN_X,AX213)+1),IF(AX213=90,11,0))))+(THEME-1)*20</f>
        <v/>
      </c>
      <c r="AY113" s="6">
        <f>IF($A13=0,INDEX(CHROME_ATTR,1,AY$2+1),IF($A13=39,INDEX(CHROME_ATTR,2,AY$2+1),IF(AND(AY213&gt;=1,AY213&lt;=6),INDEX(ATLAS_ATTR,(AY213-1)*26+$A13-INDEX(WIN_Y,AY213)+1,AY$2-INDEX(WIN_X,AY213)+1),IF(AY213=90,11,0))))+(THEME-1)*20</f>
        <v/>
      </c>
      <c r="AZ113" s="6">
        <f>IF($A13=0,INDEX(CHROME_ATTR,1,AZ$2+1),IF($A13=39,INDEX(CHROME_ATTR,2,AZ$2+1),IF(AND(AZ213&gt;=1,AZ213&lt;=6),INDEX(ATLAS_ATTR,(AZ213-1)*26+$A13-INDEX(WIN_Y,AZ213)+1,AZ$2-INDEX(WIN_X,AZ213)+1),IF(AZ213=90,11,0))))+(THEME-1)*20</f>
        <v/>
      </c>
      <c r="BA113" s="6">
        <f>IF($A13=0,INDEX(CHROME_ATTR,1,BA$2+1),IF($A13=39,INDEX(CHROME_ATTR,2,BA$2+1),IF(AND(BA213&gt;=1,BA213&lt;=6),INDEX(ATLAS_ATTR,(BA213-1)*26+$A13-INDEX(WIN_Y,BA213)+1,BA$2-INDEX(WIN_X,BA213)+1),IF(BA213=90,11,0))))+(THEME-1)*20</f>
        <v/>
      </c>
      <c r="BB113" s="6">
        <f>IF($A13=0,INDEX(CHROME_ATTR,1,BB$2+1),IF($A13=39,INDEX(CHROME_ATTR,2,BB$2+1),IF(AND(BB213&gt;=1,BB213&lt;=6),INDEX(ATLAS_ATTR,(BB213-1)*26+$A13-INDEX(WIN_Y,BB213)+1,BB$2-INDEX(WIN_X,BB213)+1),IF(BB213=90,11,0))))+(THEME-1)*20</f>
        <v/>
      </c>
      <c r="BC113" s="6">
        <f>IF($A13=0,INDEX(CHROME_ATTR,1,BC$2+1),IF($A13=39,INDEX(CHROME_ATTR,2,BC$2+1),IF(AND(BC213&gt;=1,BC213&lt;=6),INDEX(ATLAS_ATTR,(BC213-1)*26+$A13-INDEX(WIN_Y,BC213)+1,BC$2-INDEX(WIN_X,BC213)+1),IF(BC213=90,11,0))))+(THEME-1)*20</f>
        <v/>
      </c>
      <c r="BD113" s="6">
        <f>IF($A13=0,INDEX(CHROME_ATTR,1,BD$2+1),IF($A13=39,INDEX(CHROME_ATTR,2,BD$2+1),IF(AND(BD213&gt;=1,BD213&lt;=6),INDEX(ATLAS_ATTR,(BD213-1)*26+$A13-INDEX(WIN_Y,BD213)+1,BD$2-INDEX(WIN_X,BD213)+1),IF(BD213=90,11,0))))+(THEME-1)*20</f>
        <v/>
      </c>
      <c r="BE113" s="6">
        <f>IF($A13=0,INDEX(CHROME_ATTR,1,BE$2+1),IF($A13=39,INDEX(CHROME_ATTR,2,BE$2+1),IF(AND(BE213&gt;=1,BE213&lt;=6),INDEX(ATLAS_ATTR,(BE213-1)*26+$A13-INDEX(WIN_Y,BE213)+1,BE$2-INDEX(WIN_X,BE213)+1),IF(BE213=90,11,0))))+(THEME-1)*20</f>
        <v/>
      </c>
      <c r="BF113" s="6">
        <f>IF($A13=0,INDEX(CHROME_ATTR,1,BF$2+1),IF($A13=39,INDEX(CHROME_ATTR,2,BF$2+1),IF(AND(BF213&gt;=1,BF213&lt;=6),INDEX(ATLAS_ATTR,(BF213-1)*26+$A13-INDEX(WIN_Y,BF213)+1,BF$2-INDEX(WIN_X,BF213)+1),IF(BF213=90,11,0))))+(THEME-1)*20</f>
        <v/>
      </c>
      <c r="BG113" s="6">
        <f>IF($A13=0,INDEX(CHROME_ATTR,1,BG$2+1),IF($A13=39,INDEX(CHROME_ATTR,2,BG$2+1),IF(AND(BG213&gt;=1,BG213&lt;=6),INDEX(ATLAS_ATTR,(BG213-1)*26+$A13-INDEX(WIN_Y,BG213)+1,BG$2-INDEX(WIN_X,BG213)+1),IF(BG213=90,11,0))))+(THEME-1)*20</f>
        <v/>
      </c>
      <c r="BH113" s="6">
        <f>IF($A13=0,INDEX(CHROME_ATTR,1,BH$2+1),IF($A13=39,INDEX(CHROME_ATTR,2,BH$2+1),IF(AND(BH213&gt;=1,BH213&lt;=6),INDEX(ATLAS_ATTR,(BH213-1)*26+$A13-INDEX(WIN_Y,BH213)+1,BH$2-INDEX(WIN_X,BH213)+1),IF(BH213=90,11,0))))+(THEME-1)*20</f>
        <v/>
      </c>
      <c r="BI113" s="6">
        <f>IF($A13=0,INDEX(CHROME_ATTR,1,BI$2+1),IF($A13=39,INDEX(CHROME_ATTR,2,BI$2+1),IF(AND(BI213&gt;=1,BI213&lt;=6),INDEX(ATLAS_ATTR,(BI213-1)*26+$A13-INDEX(WIN_Y,BI213)+1,BI$2-INDEX(WIN_X,BI213)+1),IF(BI213=90,11,0))))+(THEME-1)*20</f>
        <v/>
      </c>
      <c r="BJ113" s="6">
        <f>IF($A13=0,INDEX(CHROME_ATTR,1,BJ$2+1),IF($A13=39,INDEX(CHROME_ATTR,2,BJ$2+1),IF(AND(BJ213&gt;=1,BJ213&lt;=6),INDEX(ATLAS_ATTR,(BJ213-1)*26+$A13-INDEX(WIN_Y,BJ213)+1,BJ$2-INDEX(WIN_X,BJ213)+1),IF(BJ213=90,11,0))))+(THEME-1)*20</f>
        <v/>
      </c>
      <c r="BK113" s="6">
        <f>IF($A13=0,INDEX(CHROME_ATTR,1,BK$2+1),IF($A13=39,INDEX(CHROME_ATTR,2,BK$2+1),IF(AND(BK213&gt;=1,BK213&lt;=6),INDEX(ATLAS_ATTR,(BK213-1)*26+$A13-INDEX(WIN_Y,BK213)+1,BK$2-INDEX(WIN_X,BK213)+1),IF(BK213=90,11,0))))+(THEME-1)*20</f>
        <v/>
      </c>
      <c r="BL113" s="6">
        <f>IF($A13=0,INDEX(CHROME_ATTR,1,BL$2+1),IF($A13=39,INDEX(CHROME_ATTR,2,BL$2+1),IF(AND(BL213&gt;=1,BL213&lt;=6),INDEX(ATLAS_ATTR,(BL213-1)*26+$A13-INDEX(WIN_Y,BL213)+1,BL$2-INDEX(WIN_X,BL213)+1),IF(BL213=90,11,0))))+(THEME-1)*20</f>
        <v/>
      </c>
      <c r="BM113" s="6">
        <f>IF($A13=0,INDEX(CHROME_ATTR,1,BM$2+1),IF($A13=39,INDEX(CHROME_ATTR,2,BM$2+1),IF(AND(BM213&gt;=1,BM213&lt;=6),INDEX(ATLAS_ATTR,(BM213-1)*26+$A13-INDEX(WIN_Y,BM213)+1,BM$2-INDEX(WIN_X,BM213)+1),IF(BM213=90,11,0))))+(THEME-1)*20</f>
        <v/>
      </c>
      <c r="BN113" s="6">
        <f>IF($A13=0,INDEX(CHROME_ATTR,1,BN$2+1),IF($A13=39,INDEX(CHROME_ATTR,2,BN$2+1),IF(AND(BN213&gt;=1,BN213&lt;=6),INDEX(ATLAS_ATTR,(BN213-1)*26+$A13-INDEX(WIN_Y,BN213)+1,BN$2-INDEX(WIN_X,BN213)+1),IF(BN213=90,11,0))))+(THEME-1)*20</f>
        <v/>
      </c>
      <c r="BO113" s="6">
        <f>IF($A13=0,INDEX(CHROME_ATTR,1,BO$2+1),IF($A13=39,INDEX(CHROME_ATTR,2,BO$2+1),IF(AND(BO213&gt;=1,BO213&lt;=6),INDEX(ATLAS_ATTR,(BO213-1)*26+$A13-INDEX(WIN_Y,BO213)+1,BO$2-INDEX(WIN_X,BO213)+1),IF(BO213=90,11,0))))+(THEME-1)*20</f>
        <v/>
      </c>
      <c r="BP113" s="6">
        <f>IF($A13=0,INDEX(CHROME_ATTR,1,BP$2+1),IF($A13=39,INDEX(CHROME_ATTR,2,BP$2+1),IF(AND(BP213&gt;=1,BP213&lt;=6),INDEX(ATLAS_ATTR,(BP213-1)*26+$A13-INDEX(WIN_Y,BP213)+1,BP$2-INDEX(WIN_X,BP213)+1),IF(BP213=90,11,0))))+(THEME-1)*20</f>
        <v/>
      </c>
      <c r="BQ113" s="6">
        <f>IF($A13=0,INDEX(CHROME_ATTR,1,BQ$2+1),IF($A13=39,INDEX(CHROME_ATTR,2,BQ$2+1),IF(AND(BQ213&gt;=1,BQ213&lt;=6),INDEX(ATLAS_ATTR,(BQ213-1)*26+$A13-INDEX(WIN_Y,BQ213)+1,BQ$2-INDEX(WIN_X,BQ213)+1),IF(BQ213=90,11,0))))+(THEME-1)*20</f>
        <v/>
      </c>
      <c r="BR113" s="6">
        <f>IF($A13=0,INDEX(CHROME_ATTR,1,BR$2+1),IF($A13=39,INDEX(CHROME_ATTR,2,BR$2+1),IF(AND(BR213&gt;=1,BR213&lt;=6),INDEX(ATLAS_ATTR,(BR213-1)*26+$A13-INDEX(WIN_Y,BR213)+1,BR$2-INDEX(WIN_X,BR213)+1),IF(BR213=90,11,0))))+(THEME-1)*20</f>
        <v/>
      </c>
      <c r="BS113" s="6">
        <f>IF($A13=0,INDEX(CHROME_ATTR,1,BS$2+1),IF($A13=39,INDEX(CHROME_ATTR,2,BS$2+1),IF(AND(BS213&gt;=1,BS213&lt;=6),INDEX(ATLAS_ATTR,(BS213-1)*26+$A13-INDEX(WIN_Y,BS213)+1,BS$2-INDEX(WIN_X,BS213)+1),IF(BS213=90,11,0))))+(THEME-1)*20</f>
        <v/>
      </c>
      <c r="BT113" s="6">
        <f>IF($A13=0,INDEX(CHROME_ATTR,1,BT$2+1),IF($A13=39,INDEX(CHROME_ATTR,2,BT$2+1),IF(AND(BT213&gt;=1,BT213&lt;=6),INDEX(ATLAS_ATTR,(BT213-1)*26+$A13-INDEX(WIN_Y,BT213)+1,BT$2-INDEX(WIN_X,BT213)+1),IF(BT213=90,11,0))))+(THEME-1)*20</f>
        <v/>
      </c>
      <c r="BU113" s="6">
        <f>IF($A13=0,INDEX(CHROME_ATTR,1,BU$2+1),IF($A13=39,INDEX(CHROME_ATTR,2,BU$2+1),IF(AND(BU213&gt;=1,BU213&lt;=6),INDEX(ATLAS_ATTR,(BU213-1)*26+$A13-INDEX(WIN_Y,BU213)+1,BU$2-INDEX(WIN_X,BU213)+1),IF(BU213=90,11,0))))+(THEME-1)*20</f>
        <v/>
      </c>
      <c r="BV113" s="6">
        <f>IF($A13=0,INDEX(CHROME_ATTR,1,BV$2+1),IF($A13=39,INDEX(CHROME_ATTR,2,BV$2+1),IF(AND(BV213&gt;=1,BV213&lt;=6),INDEX(ATLAS_ATTR,(BV213-1)*26+$A13-INDEX(WIN_Y,BV213)+1,BV$2-INDEX(WIN_X,BV213)+1),IF(BV213=90,11,0))))+(THEME-1)*20</f>
        <v/>
      </c>
      <c r="BW113" s="6">
        <f>IF($A13=0,INDEX(CHROME_ATTR,1,BW$2+1),IF($A13=39,INDEX(CHROME_ATTR,2,BW$2+1),IF(AND(BW213&gt;=1,BW213&lt;=6),INDEX(ATLAS_ATTR,(BW213-1)*26+$A13-INDEX(WIN_Y,BW213)+1,BW$2-INDEX(WIN_X,BW213)+1),IF(BW213=90,11,0))))+(THEME-1)*20</f>
        <v/>
      </c>
      <c r="BX113" s="6">
        <f>IF($A13=0,INDEX(CHROME_ATTR,1,BX$2+1),IF($A13=39,INDEX(CHROME_ATTR,2,BX$2+1),IF(AND(BX213&gt;=1,BX213&lt;=6),INDEX(ATLAS_ATTR,(BX213-1)*26+$A13-INDEX(WIN_Y,BX213)+1,BX$2-INDEX(WIN_X,BX213)+1),IF(BX213=90,11,0))))+(THEME-1)*20</f>
        <v/>
      </c>
      <c r="BY113" s="6">
        <f>IF($A13=0,INDEX(CHROME_ATTR,1,BY$2+1),IF($A13=39,INDEX(CHROME_ATTR,2,BY$2+1),IF(AND(BY213&gt;=1,BY213&lt;=6),INDEX(ATLAS_ATTR,(BY213-1)*26+$A13-INDEX(WIN_Y,BY213)+1,BY$2-INDEX(WIN_X,BY213)+1),IF(BY213=90,11,0))))+(THEME-1)*20</f>
        <v/>
      </c>
      <c r="BZ113" s="6">
        <f>IF($A13=0,INDEX(CHROME_ATTR,1,BZ$2+1),IF($A13=39,INDEX(CHROME_ATTR,2,BZ$2+1),IF(AND(BZ213&gt;=1,BZ213&lt;=6),INDEX(ATLAS_ATTR,(BZ213-1)*26+$A13-INDEX(WIN_Y,BZ213)+1,BZ$2-INDEX(WIN_X,BZ213)+1),IF(BZ213=90,11,0))))+(THEME-1)*20</f>
        <v/>
      </c>
      <c r="CA113" s="6">
        <f>IF($A13=0,INDEX(CHROME_ATTR,1,CA$2+1),IF($A13=39,INDEX(CHROME_ATTR,2,CA$2+1),IF(AND(CA213&gt;=1,CA213&lt;=6),INDEX(ATLAS_ATTR,(CA213-1)*26+$A13-INDEX(WIN_Y,CA213)+1,CA$2-INDEX(WIN_X,CA213)+1),IF(CA213=90,11,0))))+(THEME-1)*20</f>
        <v/>
      </c>
      <c r="CB113" s="6">
        <f>IF($A13=0,INDEX(CHROME_ATTR,1,CB$2+1),IF($A13=39,INDEX(CHROME_ATTR,2,CB$2+1),IF(AND(CB213&gt;=1,CB213&lt;=6),INDEX(ATLAS_ATTR,(CB213-1)*26+$A13-INDEX(WIN_Y,CB213)+1,CB$2-INDEX(WIN_X,CB213)+1),IF(CB213=90,11,0))))+(THEME-1)*20</f>
        <v/>
      </c>
      <c r="CC113" s="6">
        <f>IF($A13=0,INDEX(CHROME_ATTR,1,CC$2+1),IF($A13=39,INDEX(CHROME_ATTR,2,CC$2+1),IF(AND(CC213&gt;=1,CC213&lt;=6),INDEX(ATLAS_ATTR,(CC213-1)*26+$A13-INDEX(WIN_Y,CC213)+1,CC$2-INDEX(WIN_X,CC213)+1),IF(CC213=90,11,0))))+(THEME-1)*20</f>
        <v/>
      </c>
      <c r="CD113" s="6">
        <f>IF($A13=0,INDEX(CHROME_ATTR,1,CD$2+1),IF($A13=39,INDEX(CHROME_ATTR,2,CD$2+1),IF(AND(CD213&gt;=1,CD213&lt;=6),INDEX(ATLAS_ATTR,(CD213-1)*26+$A13-INDEX(WIN_Y,CD213)+1,CD$2-INDEX(WIN_X,CD213)+1),IF(CD213=90,11,0))))+(THEME-1)*20</f>
        <v/>
      </c>
      <c r="CE113" s="6">
        <f>IF($A13=0,INDEX(CHROME_ATTR,1,CE$2+1),IF($A13=39,INDEX(CHROME_ATTR,2,CE$2+1),IF(AND(CE213&gt;=1,CE213&lt;=6),INDEX(ATLAS_ATTR,(CE213-1)*26+$A13-INDEX(WIN_Y,CE213)+1,CE$2-INDEX(WIN_X,CE213)+1),IF(CE213=90,11,0))))+(THEME-1)*20</f>
        <v/>
      </c>
      <c r="CF113" s="6">
        <f>IF($A13=0,INDEX(CHROME_ATTR,1,CF$2+1),IF($A13=39,INDEX(CHROME_ATTR,2,CF$2+1),IF(AND(CF213&gt;=1,CF213&lt;=6),INDEX(ATLAS_ATTR,(CF213-1)*26+$A13-INDEX(WIN_Y,CF213)+1,CF$2-INDEX(WIN_X,CF213)+1),IF(CF213=90,11,0))))+(THEME-1)*20</f>
        <v/>
      </c>
      <c r="CG113" s="6">
        <f>IF($A13=0,INDEX(CHROME_ATTR,1,CG$2+1),IF($A13=39,INDEX(CHROME_ATTR,2,CG$2+1),IF(AND(CG213&gt;=1,CG213&lt;=6),INDEX(ATLAS_ATTR,(CG213-1)*26+$A13-INDEX(WIN_Y,CG213)+1,CG$2-INDEX(WIN_X,CG213)+1),IF(CG213=90,11,0))))+(THEME-1)*20</f>
        <v/>
      </c>
      <c r="CH113" s="6">
        <f>IF($A13=0,INDEX(CHROME_ATTR,1,CH$2+1),IF($A13=39,INDEX(CHROME_ATTR,2,CH$2+1),IF(AND(CH213&gt;=1,CH213&lt;=6),INDEX(ATLAS_ATTR,(CH213-1)*26+$A13-INDEX(WIN_Y,CH213)+1,CH$2-INDEX(WIN_X,CH213)+1),IF(CH213=90,11,0))))+(THEME-1)*20</f>
        <v/>
      </c>
      <c r="CI113" s="6">
        <f>IF($A13=0,INDEX(CHROME_ATTR,1,CI$2+1),IF($A13=39,INDEX(CHROME_ATTR,2,CI$2+1),IF(AND(CI213&gt;=1,CI213&lt;=6),INDEX(ATLAS_ATTR,(CI213-1)*26+$A13-INDEX(WIN_Y,CI213)+1,CI$2-INDEX(WIN_X,CI213)+1),IF(CI213=90,11,0))))+(THEME-1)*20</f>
        <v/>
      </c>
      <c r="CJ113" s="6">
        <f>IF($A13=0,INDEX(CHROME_ATTR,1,CJ$2+1),IF($A13=39,INDEX(CHROME_ATTR,2,CJ$2+1),IF(AND(CJ213&gt;=1,CJ213&lt;=6),INDEX(ATLAS_ATTR,(CJ213-1)*26+$A13-INDEX(WIN_Y,CJ213)+1,CJ$2-INDEX(WIN_X,CJ213)+1),IF(CJ213=90,11,0))))+(THEME-1)*20</f>
        <v/>
      </c>
      <c r="CK113" s="6">
        <f>IF($A13=0,INDEX(CHROME_ATTR,1,CK$2+1),IF($A13=39,INDEX(CHROME_ATTR,2,CK$2+1),IF(AND(CK213&gt;=1,CK213&lt;=6),INDEX(ATLAS_ATTR,(CK213-1)*26+$A13-INDEX(WIN_Y,CK213)+1,CK$2-INDEX(WIN_X,CK213)+1),IF(CK213=90,11,0))))+(THEME-1)*20</f>
        <v/>
      </c>
      <c r="CL113" s="6">
        <f>IF($A13=0,INDEX(CHROME_ATTR,1,CL$2+1),IF($A13=39,INDEX(CHROME_ATTR,2,CL$2+1),IF(AND(CL213&gt;=1,CL213&lt;=6),INDEX(ATLAS_ATTR,(CL213-1)*26+$A13-INDEX(WIN_Y,CL213)+1,CL$2-INDEX(WIN_X,CL213)+1),IF(CL213=90,11,0))))+(THEME-1)*20</f>
        <v/>
      </c>
      <c r="CM113" s="6">
        <f>IF($A13=0,INDEX(CHROME_ATTR,1,CM$2+1),IF($A13=39,INDEX(CHROME_ATTR,2,CM$2+1),IF(AND(CM213&gt;=1,CM213&lt;=6),INDEX(ATLAS_ATTR,(CM213-1)*26+$A13-INDEX(WIN_Y,CM213)+1,CM$2-INDEX(WIN_X,CM213)+1),IF(CM213=90,11,0))))+(THEME-1)*20</f>
        <v/>
      </c>
      <c r="CN113" s="6">
        <f>IF($A13=0,INDEX(CHROME_ATTR,1,CN$2+1),IF($A13=39,INDEX(CHROME_ATTR,2,CN$2+1),IF(AND(CN213&gt;=1,CN213&lt;=6),INDEX(ATLAS_ATTR,(CN213-1)*26+$A13-INDEX(WIN_Y,CN213)+1,CN$2-INDEX(WIN_X,CN213)+1),IF(CN213=90,11,0))))+(THEME-1)*20</f>
        <v/>
      </c>
      <c r="CO113" s="6">
        <f>IF($A13=0,INDEX(CHROME_ATTR,1,CO$2+1),IF($A13=39,INDEX(CHROME_ATTR,2,CO$2+1),IF(AND(CO213&gt;=1,CO213&lt;=6),INDEX(ATLAS_ATTR,(CO213-1)*26+$A13-INDEX(WIN_Y,CO213)+1,CO$2-INDEX(WIN_X,CO213)+1),IF(CO213=90,11,0))))+(THEME-1)*20</f>
        <v/>
      </c>
      <c r="CP113" s="6">
        <f>IF($A13=0,INDEX(CHROME_ATTR,1,CP$2+1),IF($A13=39,INDEX(CHROME_ATTR,2,CP$2+1),IF(AND(CP213&gt;=1,CP213&lt;=6),INDEX(ATLAS_ATTR,(CP213-1)*26+$A13-INDEX(WIN_Y,CP213)+1,CP$2-INDEX(WIN_X,CP213)+1),IF(CP213=90,11,0))))+(THEME-1)*20</f>
        <v/>
      </c>
      <c r="CQ113" s="6">
        <f>IF($A13=0,INDEX(CHROME_ATTR,1,CQ$2+1),IF($A13=39,INDEX(CHROME_ATTR,2,CQ$2+1),IF(AND(CQ213&gt;=1,CQ213&lt;=6),INDEX(ATLAS_ATTR,(CQ213-1)*26+$A13-INDEX(WIN_Y,CQ213)+1,CQ$2-INDEX(WIN_X,CQ213)+1),IF(CQ213=90,11,0))))+(THEME-1)*20</f>
        <v/>
      </c>
      <c r="CR113" s="6">
        <f>IF($A13=0,INDEX(CHROME_ATTR,1,CR$2+1),IF($A13=39,INDEX(CHROME_ATTR,2,CR$2+1),IF(AND(CR213&gt;=1,CR213&lt;=6),INDEX(ATLAS_ATTR,(CR213-1)*26+$A13-INDEX(WIN_Y,CR213)+1,CR$2-INDEX(WIN_X,CR213)+1),IF(CR213=90,11,0))))+(THEME-1)*20</f>
        <v/>
      </c>
      <c r="CS113" s="6">
        <f>IF($A13=0,INDEX(CHROME_ATTR,1,CS$2+1),IF($A13=39,INDEX(CHROME_ATTR,2,CS$2+1),IF(AND(CS213&gt;=1,CS213&lt;=6),INDEX(ATLAS_ATTR,(CS213-1)*26+$A13-INDEX(WIN_Y,CS213)+1,CS$2-INDEX(WIN_X,CS213)+1),IF(CS213=90,11,0))))+(THEME-1)*20</f>
        <v/>
      </c>
      <c r="CT113" s="6">
        <f>IF($A13=0,INDEX(CHROME_ATTR,1,CT$2+1),IF($A13=39,INDEX(CHROME_ATTR,2,CT$2+1),IF(AND(CT213&gt;=1,CT213&lt;=6),INDEX(ATLAS_ATTR,(CT213-1)*26+$A13-INDEX(WIN_Y,CT213)+1,CT$2-INDEX(WIN_X,CT213)+1),IF(CT213=90,11,0))))+(THEME-1)*20</f>
        <v/>
      </c>
      <c r="CU113" s="6">
        <f>IF($A13=0,INDEX(CHROME_ATTR,1,CU$2+1),IF($A13=39,INDEX(CHROME_ATTR,2,CU$2+1),IF(AND(CU213&gt;=1,CU213&lt;=6),INDEX(ATLAS_ATTR,(CU213-1)*26+$A13-INDEX(WIN_Y,CU213)+1,CU$2-INDEX(WIN_X,CU213)+1),IF(CU213=90,11,0))))+(THEME-1)*20</f>
        <v/>
      </c>
      <c r="CV113" s="6">
        <f>IF($A13=0,INDEX(CHROME_ATTR,1,CV$2+1),IF($A13=39,INDEX(CHROME_ATTR,2,CV$2+1),IF(AND(CV213&gt;=1,CV213&lt;=6),INDEX(ATLAS_ATTR,(CV213-1)*26+$A13-INDEX(WIN_Y,CV213)+1,CV$2-INDEX(WIN_X,CV213)+1),IF(CV213=90,11,0))))+(THEME-1)*20</f>
        <v/>
      </c>
      <c r="CW113" s="6">
        <f>IF($A13=0,INDEX(CHROME_ATTR,1,CW$2+1),IF($A13=39,INDEX(CHROME_ATTR,2,CW$2+1),IF(AND(CW213&gt;=1,CW213&lt;=6),INDEX(ATLAS_ATTR,(CW213-1)*26+$A13-INDEX(WIN_Y,CW213)+1,CW$2-INDEX(WIN_X,CW213)+1),IF(CW213=90,11,0))))+(THEME-1)*20</f>
        <v/>
      </c>
      <c r="CX113" s="6">
        <f>IF($A13=0,INDEX(CHROME_ATTR,1,CX$2+1),IF($A13=39,INDEX(CHROME_ATTR,2,CX$2+1),IF(AND(CX213&gt;=1,CX213&lt;=6),INDEX(ATLAS_ATTR,(CX213-1)*26+$A13-INDEX(WIN_Y,CX213)+1,CX$2-INDEX(WIN_X,CX213)+1),IF(CX213=90,11,0))))+(THEME-1)*20</f>
        <v/>
      </c>
      <c r="CY113" s="6">
        <f>IF($A13=0,INDEX(CHROME_ATTR,1,CY$2+1),IF($A13=39,INDEX(CHROME_ATTR,2,CY$2+1),IF(AND(CY213&gt;=1,CY213&lt;=6),INDEX(ATLAS_ATTR,(CY213-1)*26+$A13-INDEX(WIN_Y,CY213)+1,CY$2-INDEX(WIN_X,CY213)+1),IF(CY213=90,11,0))))+(THEME-1)*20</f>
        <v/>
      </c>
      <c r="CZ113" s="6">
        <f>IF($A13=0,INDEX(CHROME_ATTR,1,CZ$2+1),IF($A13=39,INDEX(CHROME_ATTR,2,CZ$2+1),IF(AND(CZ213&gt;=1,CZ213&lt;=6),INDEX(ATLAS_ATTR,(CZ213-1)*26+$A13-INDEX(WIN_Y,CZ213)+1,CZ$2-INDEX(WIN_X,CZ213)+1),IF(CZ213=90,11,0))))+(THEME-1)*20</f>
        <v/>
      </c>
      <c r="DA113" s="6">
        <f>IF($A13=0,INDEX(CHROME_ATTR,1,DA$2+1),IF($A13=39,INDEX(CHROME_ATTR,2,DA$2+1),IF(AND(DA213&gt;=1,DA213&lt;=6),INDEX(ATLAS_ATTR,(DA213-1)*26+$A13-INDEX(WIN_Y,DA213)+1,DA$2-INDEX(WIN_X,DA213)+1),IF(DA213=90,11,0))))+(THEME-1)*20</f>
        <v/>
      </c>
      <c r="DB113" s="6">
        <f>IF($A13=0,INDEX(CHROME_ATTR,1,DB$2+1),IF($A13=39,INDEX(CHROME_ATTR,2,DB$2+1),IF(AND(DB213&gt;=1,DB213&lt;=6),INDEX(ATLAS_ATTR,(DB213-1)*26+$A13-INDEX(WIN_Y,DB213)+1,DB$2-INDEX(WIN_X,DB213)+1),IF(DB213=90,11,0))))+(THEME-1)*20</f>
        <v/>
      </c>
      <c r="DC113" s="6">
        <f>IF($A13=0,INDEX(CHROME_ATTR,1,DC$2+1),IF($A13=39,INDEX(CHROME_ATTR,2,DC$2+1),IF(AND(DC213&gt;=1,DC213&lt;=6),INDEX(ATLAS_ATTR,(DC213-1)*26+$A13-INDEX(WIN_Y,DC213)+1,DC$2-INDEX(WIN_X,DC213)+1),IF(DC213=90,11,0))))+(THEME-1)*20</f>
        <v/>
      </c>
      <c r="DD113" s="6">
        <f>IF($A13=0,INDEX(CHROME_ATTR,1,DD$2+1),IF($A13=39,INDEX(CHROME_ATTR,2,DD$2+1),IF(AND(DD213&gt;=1,DD213&lt;=6),INDEX(ATLAS_ATTR,(DD213-1)*26+$A13-INDEX(WIN_Y,DD213)+1,DD$2-INDEX(WIN_X,DD213)+1),IF(DD213=90,11,0))))+(THEME-1)*20</f>
        <v/>
      </c>
      <c r="DE113" s="6">
        <f>IF($A13=0,INDEX(CHROME_ATTR,1,DE$2+1),IF($A13=39,INDEX(CHROME_ATTR,2,DE$2+1),IF(AND(DE213&gt;=1,DE213&lt;=6),INDEX(ATLAS_ATTR,(DE213-1)*26+$A13-INDEX(WIN_Y,DE213)+1,DE$2-INDEX(WIN_X,DE213)+1),IF(DE213=90,11,0))))+(THEME-1)*20</f>
        <v/>
      </c>
      <c r="DF113" s="6">
        <f>IF($A13=0,INDEX(CHROME_ATTR,1,DF$2+1),IF($A13=39,INDEX(CHROME_ATTR,2,DF$2+1),IF(AND(DF213&gt;=1,DF213&lt;=6),INDEX(ATLAS_ATTR,(DF213-1)*26+$A13-INDEX(WIN_Y,DF213)+1,DF$2-INDEX(WIN_X,DF213)+1),IF(DF213=90,11,0))))+(THEME-1)*20</f>
        <v/>
      </c>
      <c r="DG113" s="6">
        <f>IF($A13=0,INDEX(CHROME_ATTR,1,DG$2+1),IF($A13=39,INDEX(CHROME_ATTR,2,DG$2+1),IF(AND(DG213&gt;=1,DG213&lt;=6),INDEX(ATLAS_ATTR,(DG213-1)*26+$A13-INDEX(WIN_Y,DG213)+1,DG$2-INDEX(WIN_X,DG213)+1),IF(DG213=90,11,0))))+(THEME-1)*20</f>
        <v/>
      </c>
      <c r="DH113" s="6">
        <f>IF($A13=0,INDEX(CHROME_ATTR,1,DH$2+1),IF($A13=39,INDEX(CHROME_ATTR,2,DH$2+1),IF(AND(DH213&gt;=1,DH213&lt;=6),INDEX(ATLAS_ATTR,(DH213-1)*26+$A13-INDEX(WIN_Y,DH213)+1,DH$2-INDEX(WIN_X,DH213)+1),IF(DH213=90,11,0))))+(THEME-1)*20</f>
        <v/>
      </c>
      <c r="DI113" s="6">
        <f>IF($A13=0,INDEX(CHROME_ATTR,1,DI$2+1),IF($A13=39,INDEX(CHROME_ATTR,2,DI$2+1),IF(AND(DI213&gt;=1,DI213&lt;=6),INDEX(ATLAS_ATTR,(DI213-1)*26+$A13-INDEX(WIN_Y,DI213)+1,DI$2-INDEX(WIN_X,DI213)+1),IF(DI213=90,11,0))))+(THEME-1)*20</f>
        <v/>
      </c>
      <c r="DJ113" s="6">
        <f>IF($A13=0,INDEX(CHROME_ATTR,1,DJ$2+1),IF($A13=39,INDEX(CHROME_ATTR,2,DJ$2+1),IF(AND(DJ213&gt;=1,DJ213&lt;=6),INDEX(ATLAS_ATTR,(DJ213-1)*26+$A13-INDEX(WIN_Y,DJ213)+1,DJ$2-INDEX(WIN_X,DJ213)+1),IF(DJ213=90,11,0))))+(THEME-1)*20</f>
        <v/>
      </c>
      <c r="DK113" s="6">
        <f>IF($A13=0,INDEX(CHROME_ATTR,1,DK$2+1),IF($A13=39,INDEX(CHROME_ATTR,2,DK$2+1),IF(AND(DK213&gt;=1,DK213&lt;=6),INDEX(ATLAS_ATTR,(DK213-1)*26+$A13-INDEX(WIN_Y,DK213)+1,DK$2-INDEX(WIN_X,DK213)+1),IF(DK213=90,11,0))))+(THEME-1)*20</f>
        <v/>
      </c>
      <c r="DL113" s="6">
        <f>IF($A13=0,INDEX(CHROME_ATTR,1,DL$2+1),IF($A13=39,INDEX(CHROME_ATTR,2,DL$2+1),IF(AND(DL213&gt;=1,DL213&lt;=6),INDEX(ATLAS_ATTR,(DL213-1)*26+$A13-INDEX(WIN_Y,DL213)+1,DL$2-INDEX(WIN_X,DL213)+1),IF(DL213=90,11,0))))+(THEME-1)*20</f>
        <v/>
      </c>
      <c r="DM113" s="6">
        <f>IF($A13=0,INDEX(CHROME_ATTR,1,DM$2+1),IF($A13=39,INDEX(CHROME_ATTR,2,DM$2+1),IF(AND(DM213&gt;=1,DM213&lt;=6),INDEX(ATLAS_ATTR,(DM213-1)*26+$A13-INDEX(WIN_Y,DM213)+1,DM$2-INDEX(WIN_X,DM213)+1),IF(DM213=90,11,0))))+(THEME-1)*20</f>
        <v/>
      </c>
      <c r="DN113" s="6">
        <f>IF($A13=0,INDEX(CHROME_ATTR,1,DN$2+1),IF($A13=39,INDEX(CHROME_ATTR,2,DN$2+1),IF(AND(DN213&gt;=1,DN213&lt;=6),INDEX(ATLAS_ATTR,(DN213-1)*26+$A13-INDEX(WIN_Y,DN213)+1,DN$2-INDEX(WIN_X,DN213)+1),IF(DN213=90,11,0))))+(THEME-1)*20</f>
        <v/>
      </c>
      <c r="DO113" s="6">
        <f>IF($A13=0,INDEX(CHROME_ATTR,1,DO$2+1),IF($A13=39,INDEX(CHROME_ATTR,2,DO$2+1),IF(AND(DO213&gt;=1,DO213&lt;=6),INDEX(ATLAS_ATTR,(DO213-1)*26+$A13-INDEX(WIN_Y,DO213)+1,DO$2-INDEX(WIN_X,DO213)+1),IF(DO213=90,11,0))))+(THEME-1)*20</f>
        <v/>
      </c>
    </row>
    <row r="114" ht="8" customHeight="1">
      <c r="B114" s="6">
        <f>IF($A14=0,INDEX(CHROME_ATTR,1,B$2+1),IF($A14=39,INDEX(CHROME_ATTR,2,B$2+1),IF(AND(B214&gt;=1,B214&lt;=6),INDEX(ATLAS_ATTR,(B214-1)*26+$A14-INDEX(WIN_Y,B214)+1,B$2-INDEX(WIN_X,B214)+1),IF(B214=90,11,0))))+(THEME-1)*20</f>
        <v/>
      </c>
      <c r="C114" s="6">
        <f>IF($A14=0,INDEX(CHROME_ATTR,1,C$2+1),IF($A14=39,INDEX(CHROME_ATTR,2,C$2+1),IF(AND(C214&gt;=1,C214&lt;=6),INDEX(ATLAS_ATTR,(C214-1)*26+$A14-INDEX(WIN_Y,C214)+1,C$2-INDEX(WIN_X,C214)+1),IF(C214=90,11,0))))+(THEME-1)*20</f>
        <v/>
      </c>
      <c r="D114" s="6">
        <f>IF($A14=0,INDEX(CHROME_ATTR,1,D$2+1),IF($A14=39,INDEX(CHROME_ATTR,2,D$2+1),IF(AND(D214&gt;=1,D214&lt;=6),INDEX(ATLAS_ATTR,(D214-1)*26+$A14-INDEX(WIN_Y,D214)+1,D$2-INDEX(WIN_X,D214)+1),IF(D214=90,11,0))))+(THEME-1)*20</f>
        <v/>
      </c>
      <c r="E114" s="6">
        <f>IF($A14=0,INDEX(CHROME_ATTR,1,E$2+1),IF($A14=39,INDEX(CHROME_ATTR,2,E$2+1),IF(AND(E214&gt;=1,E214&lt;=6),INDEX(ATLAS_ATTR,(E214-1)*26+$A14-INDEX(WIN_Y,E214)+1,E$2-INDEX(WIN_X,E214)+1),IF(E214=90,11,0))))+(THEME-1)*20</f>
        <v/>
      </c>
      <c r="F114" s="6">
        <f>IF($A14=0,INDEX(CHROME_ATTR,1,F$2+1),IF($A14=39,INDEX(CHROME_ATTR,2,F$2+1),IF(AND(F214&gt;=1,F214&lt;=6),INDEX(ATLAS_ATTR,(F214-1)*26+$A14-INDEX(WIN_Y,F214)+1,F$2-INDEX(WIN_X,F214)+1),IF(F214=90,11,0))))+(THEME-1)*20</f>
        <v/>
      </c>
      <c r="G114" s="6">
        <f>IF($A14=0,INDEX(CHROME_ATTR,1,G$2+1),IF($A14=39,INDEX(CHROME_ATTR,2,G$2+1),IF(AND(G214&gt;=1,G214&lt;=6),INDEX(ATLAS_ATTR,(G214-1)*26+$A14-INDEX(WIN_Y,G214)+1,G$2-INDEX(WIN_X,G214)+1),IF(G214=90,11,0))))+(THEME-1)*20</f>
        <v/>
      </c>
      <c r="H114" s="6">
        <f>IF($A14=0,INDEX(CHROME_ATTR,1,H$2+1),IF($A14=39,INDEX(CHROME_ATTR,2,H$2+1),IF(AND(H214&gt;=1,H214&lt;=6),INDEX(ATLAS_ATTR,(H214-1)*26+$A14-INDEX(WIN_Y,H214)+1,H$2-INDEX(WIN_X,H214)+1),IF(H214=90,11,0))))+(THEME-1)*20</f>
        <v/>
      </c>
      <c r="I114" s="6">
        <f>IF($A14=0,INDEX(CHROME_ATTR,1,I$2+1),IF($A14=39,INDEX(CHROME_ATTR,2,I$2+1),IF(AND(I214&gt;=1,I214&lt;=6),INDEX(ATLAS_ATTR,(I214-1)*26+$A14-INDEX(WIN_Y,I214)+1,I$2-INDEX(WIN_X,I214)+1),IF(I214=90,11,0))))+(THEME-1)*20</f>
        <v/>
      </c>
      <c r="J114" s="6">
        <f>IF($A14=0,INDEX(CHROME_ATTR,1,J$2+1),IF($A14=39,INDEX(CHROME_ATTR,2,J$2+1),IF(AND(J214&gt;=1,J214&lt;=6),INDEX(ATLAS_ATTR,(J214-1)*26+$A14-INDEX(WIN_Y,J214)+1,J$2-INDEX(WIN_X,J214)+1),IF(J214=90,11,0))))+(THEME-1)*20</f>
        <v/>
      </c>
      <c r="K114" s="6">
        <f>IF($A14=0,INDEX(CHROME_ATTR,1,K$2+1),IF($A14=39,INDEX(CHROME_ATTR,2,K$2+1),IF(AND(K214&gt;=1,K214&lt;=6),INDEX(ATLAS_ATTR,(K214-1)*26+$A14-INDEX(WIN_Y,K214)+1,K$2-INDEX(WIN_X,K214)+1),IF(K214=90,11,0))))+(THEME-1)*20</f>
        <v/>
      </c>
      <c r="L114" s="6">
        <f>IF($A14=0,INDEX(CHROME_ATTR,1,L$2+1),IF($A14=39,INDEX(CHROME_ATTR,2,L$2+1),IF(AND(L214&gt;=1,L214&lt;=6),INDEX(ATLAS_ATTR,(L214-1)*26+$A14-INDEX(WIN_Y,L214)+1,L$2-INDEX(WIN_X,L214)+1),IF(L214=90,11,0))))+(THEME-1)*20</f>
        <v/>
      </c>
      <c r="M114" s="6">
        <f>IF($A14=0,INDEX(CHROME_ATTR,1,M$2+1),IF($A14=39,INDEX(CHROME_ATTR,2,M$2+1),IF(AND(M214&gt;=1,M214&lt;=6),INDEX(ATLAS_ATTR,(M214-1)*26+$A14-INDEX(WIN_Y,M214)+1,M$2-INDEX(WIN_X,M214)+1),IF(M214=90,11,0))))+(THEME-1)*20</f>
        <v/>
      </c>
      <c r="N114" s="6">
        <f>IF($A14=0,INDEX(CHROME_ATTR,1,N$2+1),IF($A14=39,INDEX(CHROME_ATTR,2,N$2+1),IF(AND(N214&gt;=1,N214&lt;=6),INDEX(ATLAS_ATTR,(N214-1)*26+$A14-INDEX(WIN_Y,N214)+1,N$2-INDEX(WIN_X,N214)+1),IF(N214=90,11,0))))+(THEME-1)*20</f>
        <v/>
      </c>
      <c r="O114" s="6">
        <f>IF($A14=0,INDEX(CHROME_ATTR,1,O$2+1),IF($A14=39,INDEX(CHROME_ATTR,2,O$2+1),IF(AND(O214&gt;=1,O214&lt;=6),INDEX(ATLAS_ATTR,(O214-1)*26+$A14-INDEX(WIN_Y,O214)+1,O$2-INDEX(WIN_X,O214)+1),IF(O214=90,11,0))))+(THEME-1)*20</f>
        <v/>
      </c>
      <c r="P114" s="6">
        <f>IF($A14=0,INDEX(CHROME_ATTR,1,P$2+1),IF($A14=39,INDEX(CHROME_ATTR,2,P$2+1),IF(AND(P214&gt;=1,P214&lt;=6),INDEX(ATLAS_ATTR,(P214-1)*26+$A14-INDEX(WIN_Y,P214)+1,P$2-INDEX(WIN_X,P214)+1),IF(P214=90,11,0))))+(THEME-1)*20</f>
        <v/>
      </c>
      <c r="Q114" s="6">
        <f>IF($A14=0,INDEX(CHROME_ATTR,1,Q$2+1),IF($A14=39,INDEX(CHROME_ATTR,2,Q$2+1),IF(AND(Q214&gt;=1,Q214&lt;=6),INDEX(ATLAS_ATTR,(Q214-1)*26+$A14-INDEX(WIN_Y,Q214)+1,Q$2-INDEX(WIN_X,Q214)+1),IF(Q214=90,11,0))))+(THEME-1)*20</f>
        <v/>
      </c>
      <c r="R114" s="6">
        <f>IF($A14=0,INDEX(CHROME_ATTR,1,R$2+1),IF($A14=39,INDEX(CHROME_ATTR,2,R$2+1),IF(AND(R214&gt;=1,R214&lt;=6),INDEX(ATLAS_ATTR,(R214-1)*26+$A14-INDEX(WIN_Y,R214)+1,R$2-INDEX(WIN_X,R214)+1),IF(R214=90,11,0))))+(THEME-1)*20</f>
        <v/>
      </c>
      <c r="S114" s="6">
        <f>IF($A14=0,INDEX(CHROME_ATTR,1,S$2+1),IF($A14=39,INDEX(CHROME_ATTR,2,S$2+1),IF(AND(S214&gt;=1,S214&lt;=6),INDEX(ATLAS_ATTR,(S214-1)*26+$A14-INDEX(WIN_Y,S214)+1,S$2-INDEX(WIN_X,S214)+1),IF(S214=90,11,0))))+(THEME-1)*20</f>
        <v/>
      </c>
      <c r="T114" s="6">
        <f>IF($A14=0,INDEX(CHROME_ATTR,1,T$2+1),IF($A14=39,INDEX(CHROME_ATTR,2,T$2+1),IF(AND(T214&gt;=1,T214&lt;=6),INDEX(ATLAS_ATTR,(T214-1)*26+$A14-INDEX(WIN_Y,T214)+1,T$2-INDEX(WIN_X,T214)+1),IF(T214=90,11,0))))+(THEME-1)*20</f>
        <v/>
      </c>
      <c r="U114" s="6">
        <f>IF($A14=0,INDEX(CHROME_ATTR,1,U$2+1),IF($A14=39,INDEX(CHROME_ATTR,2,U$2+1),IF(AND(U214&gt;=1,U214&lt;=6),INDEX(ATLAS_ATTR,(U214-1)*26+$A14-INDEX(WIN_Y,U214)+1,U$2-INDEX(WIN_X,U214)+1),IF(U214=90,11,0))))+(THEME-1)*20</f>
        <v/>
      </c>
      <c r="V114" s="6">
        <f>IF($A14=0,INDEX(CHROME_ATTR,1,V$2+1),IF($A14=39,INDEX(CHROME_ATTR,2,V$2+1),IF(AND(V214&gt;=1,V214&lt;=6),INDEX(ATLAS_ATTR,(V214-1)*26+$A14-INDEX(WIN_Y,V214)+1,V$2-INDEX(WIN_X,V214)+1),IF(V214=90,11,0))))+(THEME-1)*20</f>
        <v/>
      </c>
      <c r="W114" s="6">
        <f>IF($A14=0,INDEX(CHROME_ATTR,1,W$2+1),IF($A14=39,INDEX(CHROME_ATTR,2,W$2+1),IF(AND(W214&gt;=1,W214&lt;=6),INDEX(ATLAS_ATTR,(W214-1)*26+$A14-INDEX(WIN_Y,W214)+1,W$2-INDEX(WIN_X,W214)+1),IF(W214=90,11,0))))+(THEME-1)*20</f>
        <v/>
      </c>
      <c r="X114" s="6">
        <f>IF($A14=0,INDEX(CHROME_ATTR,1,X$2+1),IF($A14=39,INDEX(CHROME_ATTR,2,X$2+1),IF(AND(X214&gt;=1,X214&lt;=6),INDEX(ATLAS_ATTR,(X214-1)*26+$A14-INDEX(WIN_Y,X214)+1,X$2-INDEX(WIN_X,X214)+1),IF(X214=90,11,0))))+(THEME-1)*20</f>
        <v/>
      </c>
      <c r="Y114" s="6">
        <f>IF($A14=0,INDEX(CHROME_ATTR,1,Y$2+1),IF($A14=39,INDEX(CHROME_ATTR,2,Y$2+1),IF(AND(Y214&gt;=1,Y214&lt;=6),INDEX(ATLAS_ATTR,(Y214-1)*26+$A14-INDEX(WIN_Y,Y214)+1,Y$2-INDEX(WIN_X,Y214)+1),IF(Y214=90,11,0))))+(THEME-1)*20</f>
        <v/>
      </c>
      <c r="Z114" s="6">
        <f>IF($A14=0,INDEX(CHROME_ATTR,1,Z$2+1),IF($A14=39,INDEX(CHROME_ATTR,2,Z$2+1),IF(AND(Z214&gt;=1,Z214&lt;=6),INDEX(ATLAS_ATTR,(Z214-1)*26+$A14-INDEX(WIN_Y,Z214)+1,Z$2-INDEX(WIN_X,Z214)+1),IF(Z214=90,11,0))))+(THEME-1)*20</f>
        <v/>
      </c>
      <c r="AA114" s="6">
        <f>IF($A14=0,INDEX(CHROME_ATTR,1,AA$2+1),IF($A14=39,INDEX(CHROME_ATTR,2,AA$2+1),IF(AND(AA214&gt;=1,AA214&lt;=6),INDEX(ATLAS_ATTR,(AA214-1)*26+$A14-INDEX(WIN_Y,AA214)+1,AA$2-INDEX(WIN_X,AA214)+1),IF(AA214=90,11,0))))+(THEME-1)*20</f>
        <v/>
      </c>
      <c r="AB114" s="6">
        <f>IF($A14=0,INDEX(CHROME_ATTR,1,AB$2+1),IF($A14=39,INDEX(CHROME_ATTR,2,AB$2+1),IF(AND(AB214&gt;=1,AB214&lt;=6),INDEX(ATLAS_ATTR,(AB214-1)*26+$A14-INDEX(WIN_Y,AB214)+1,AB$2-INDEX(WIN_X,AB214)+1),IF(AB214=90,11,0))))+(THEME-1)*20</f>
        <v/>
      </c>
      <c r="AC114" s="6">
        <f>IF($A14=0,INDEX(CHROME_ATTR,1,AC$2+1),IF($A14=39,INDEX(CHROME_ATTR,2,AC$2+1),IF(AND(AC214&gt;=1,AC214&lt;=6),INDEX(ATLAS_ATTR,(AC214-1)*26+$A14-INDEX(WIN_Y,AC214)+1,AC$2-INDEX(WIN_X,AC214)+1),IF(AC214=90,11,0))))+(THEME-1)*20</f>
        <v/>
      </c>
      <c r="AD114" s="6">
        <f>IF($A14=0,INDEX(CHROME_ATTR,1,AD$2+1),IF($A14=39,INDEX(CHROME_ATTR,2,AD$2+1),IF(AND(AD214&gt;=1,AD214&lt;=6),INDEX(ATLAS_ATTR,(AD214-1)*26+$A14-INDEX(WIN_Y,AD214)+1,AD$2-INDEX(WIN_X,AD214)+1),IF(AD214=90,11,0))))+(THEME-1)*20</f>
        <v/>
      </c>
      <c r="AE114" s="6">
        <f>IF($A14=0,INDEX(CHROME_ATTR,1,AE$2+1),IF($A14=39,INDEX(CHROME_ATTR,2,AE$2+1),IF(AND(AE214&gt;=1,AE214&lt;=6),INDEX(ATLAS_ATTR,(AE214-1)*26+$A14-INDEX(WIN_Y,AE214)+1,AE$2-INDEX(WIN_X,AE214)+1),IF(AE214=90,11,0))))+(THEME-1)*20</f>
        <v/>
      </c>
      <c r="AF114" s="6">
        <f>IF($A14=0,INDEX(CHROME_ATTR,1,AF$2+1),IF($A14=39,INDEX(CHROME_ATTR,2,AF$2+1),IF(AND(AF214&gt;=1,AF214&lt;=6),INDEX(ATLAS_ATTR,(AF214-1)*26+$A14-INDEX(WIN_Y,AF214)+1,AF$2-INDEX(WIN_X,AF214)+1),IF(AF214=90,11,0))))+(THEME-1)*20</f>
        <v/>
      </c>
      <c r="AG114" s="6">
        <f>IF($A14=0,INDEX(CHROME_ATTR,1,AG$2+1),IF($A14=39,INDEX(CHROME_ATTR,2,AG$2+1),IF(AND(AG214&gt;=1,AG214&lt;=6),INDEX(ATLAS_ATTR,(AG214-1)*26+$A14-INDEX(WIN_Y,AG214)+1,AG$2-INDEX(WIN_X,AG214)+1),IF(AG214=90,11,0))))+(THEME-1)*20</f>
        <v/>
      </c>
      <c r="AH114" s="6">
        <f>IF($A14=0,INDEX(CHROME_ATTR,1,AH$2+1),IF($A14=39,INDEX(CHROME_ATTR,2,AH$2+1),IF(AND(AH214&gt;=1,AH214&lt;=6),INDEX(ATLAS_ATTR,(AH214-1)*26+$A14-INDEX(WIN_Y,AH214)+1,AH$2-INDEX(WIN_X,AH214)+1),IF(AH214=90,11,0))))+(THEME-1)*20</f>
        <v/>
      </c>
      <c r="AI114" s="6">
        <f>IF($A14=0,INDEX(CHROME_ATTR,1,AI$2+1),IF($A14=39,INDEX(CHROME_ATTR,2,AI$2+1),IF(AND(AI214&gt;=1,AI214&lt;=6),INDEX(ATLAS_ATTR,(AI214-1)*26+$A14-INDEX(WIN_Y,AI214)+1,AI$2-INDEX(WIN_X,AI214)+1),IF(AI214=90,11,0))))+(THEME-1)*20</f>
        <v/>
      </c>
      <c r="AJ114" s="6">
        <f>IF($A14=0,INDEX(CHROME_ATTR,1,AJ$2+1),IF($A14=39,INDEX(CHROME_ATTR,2,AJ$2+1),IF(AND(AJ214&gt;=1,AJ214&lt;=6),INDEX(ATLAS_ATTR,(AJ214-1)*26+$A14-INDEX(WIN_Y,AJ214)+1,AJ$2-INDEX(WIN_X,AJ214)+1),IF(AJ214=90,11,0))))+(THEME-1)*20</f>
        <v/>
      </c>
      <c r="AK114" s="6">
        <f>IF($A14=0,INDEX(CHROME_ATTR,1,AK$2+1),IF($A14=39,INDEX(CHROME_ATTR,2,AK$2+1),IF(AND(AK214&gt;=1,AK214&lt;=6),INDEX(ATLAS_ATTR,(AK214-1)*26+$A14-INDEX(WIN_Y,AK214)+1,AK$2-INDEX(WIN_X,AK214)+1),IF(AK214=90,11,0))))+(THEME-1)*20</f>
        <v/>
      </c>
      <c r="AL114" s="6">
        <f>IF($A14=0,INDEX(CHROME_ATTR,1,AL$2+1),IF($A14=39,INDEX(CHROME_ATTR,2,AL$2+1),IF(AND(AL214&gt;=1,AL214&lt;=6),INDEX(ATLAS_ATTR,(AL214-1)*26+$A14-INDEX(WIN_Y,AL214)+1,AL$2-INDEX(WIN_X,AL214)+1),IF(AL214=90,11,0))))+(THEME-1)*20</f>
        <v/>
      </c>
      <c r="AM114" s="6">
        <f>IF($A14=0,INDEX(CHROME_ATTR,1,AM$2+1),IF($A14=39,INDEX(CHROME_ATTR,2,AM$2+1),IF(AND(AM214&gt;=1,AM214&lt;=6),INDEX(ATLAS_ATTR,(AM214-1)*26+$A14-INDEX(WIN_Y,AM214)+1,AM$2-INDEX(WIN_X,AM214)+1),IF(AM214=90,11,0))))+(THEME-1)*20</f>
        <v/>
      </c>
      <c r="AN114" s="6">
        <f>IF($A14=0,INDEX(CHROME_ATTR,1,AN$2+1),IF($A14=39,INDEX(CHROME_ATTR,2,AN$2+1),IF(AND(AN214&gt;=1,AN214&lt;=6),INDEX(ATLAS_ATTR,(AN214-1)*26+$A14-INDEX(WIN_Y,AN214)+1,AN$2-INDEX(WIN_X,AN214)+1),IF(AN214=90,11,0))))+(THEME-1)*20</f>
        <v/>
      </c>
      <c r="AO114" s="6">
        <f>IF($A14=0,INDEX(CHROME_ATTR,1,AO$2+1),IF($A14=39,INDEX(CHROME_ATTR,2,AO$2+1),IF(AND(AO214&gt;=1,AO214&lt;=6),INDEX(ATLAS_ATTR,(AO214-1)*26+$A14-INDEX(WIN_Y,AO214)+1,AO$2-INDEX(WIN_X,AO214)+1),IF(AO214=90,11,0))))+(THEME-1)*20</f>
        <v/>
      </c>
      <c r="AP114" s="6">
        <f>IF($A14=0,INDEX(CHROME_ATTR,1,AP$2+1),IF($A14=39,INDEX(CHROME_ATTR,2,AP$2+1),IF(AND(AP214&gt;=1,AP214&lt;=6),INDEX(ATLAS_ATTR,(AP214-1)*26+$A14-INDEX(WIN_Y,AP214)+1,AP$2-INDEX(WIN_X,AP214)+1),IF(AP214=90,11,0))))+(THEME-1)*20</f>
        <v/>
      </c>
      <c r="AQ114" s="6">
        <f>IF($A14=0,INDEX(CHROME_ATTR,1,AQ$2+1),IF($A14=39,INDEX(CHROME_ATTR,2,AQ$2+1),IF(AND(AQ214&gt;=1,AQ214&lt;=6),INDEX(ATLAS_ATTR,(AQ214-1)*26+$A14-INDEX(WIN_Y,AQ214)+1,AQ$2-INDEX(WIN_X,AQ214)+1),IF(AQ214=90,11,0))))+(THEME-1)*20</f>
        <v/>
      </c>
      <c r="AR114" s="6">
        <f>IF($A14=0,INDEX(CHROME_ATTR,1,AR$2+1),IF($A14=39,INDEX(CHROME_ATTR,2,AR$2+1),IF(AND(AR214&gt;=1,AR214&lt;=6),INDEX(ATLAS_ATTR,(AR214-1)*26+$A14-INDEX(WIN_Y,AR214)+1,AR$2-INDEX(WIN_X,AR214)+1),IF(AR214=90,11,0))))+(THEME-1)*20</f>
        <v/>
      </c>
      <c r="AS114" s="6">
        <f>IF($A14=0,INDEX(CHROME_ATTR,1,AS$2+1),IF($A14=39,INDEX(CHROME_ATTR,2,AS$2+1),IF(AND(AS214&gt;=1,AS214&lt;=6),INDEX(ATLAS_ATTR,(AS214-1)*26+$A14-INDEX(WIN_Y,AS214)+1,AS$2-INDEX(WIN_X,AS214)+1),IF(AS214=90,11,0))))+(THEME-1)*20</f>
        <v/>
      </c>
      <c r="AT114" s="6">
        <f>IF($A14=0,INDEX(CHROME_ATTR,1,AT$2+1),IF($A14=39,INDEX(CHROME_ATTR,2,AT$2+1),IF(AND(AT214&gt;=1,AT214&lt;=6),INDEX(ATLAS_ATTR,(AT214-1)*26+$A14-INDEX(WIN_Y,AT214)+1,AT$2-INDEX(WIN_X,AT214)+1),IF(AT214=90,11,0))))+(THEME-1)*20</f>
        <v/>
      </c>
      <c r="AU114" s="6">
        <f>IF($A14=0,INDEX(CHROME_ATTR,1,AU$2+1),IF($A14=39,INDEX(CHROME_ATTR,2,AU$2+1),IF(AND(AU214&gt;=1,AU214&lt;=6),INDEX(ATLAS_ATTR,(AU214-1)*26+$A14-INDEX(WIN_Y,AU214)+1,AU$2-INDEX(WIN_X,AU214)+1),IF(AU214=90,11,0))))+(THEME-1)*20</f>
        <v/>
      </c>
      <c r="AV114" s="6">
        <f>IF($A14=0,INDEX(CHROME_ATTR,1,AV$2+1),IF($A14=39,INDEX(CHROME_ATTR,2,AV$2+1),IF(AND(AV214&gt;=1,AV214&lt;=6),INDEX(ATLAS_ATTR,(AV214-1)*26+$A14-INDEX(WIN_Y,AV214)+1,AV$2-INDEX(WIN_X,AV214)+1),IF(AV214=90,11,0))))+(THEME-1)*20</f>
        <v/>
      </c>
      <c r="AW114" s="6">
        <f>IF($A14=0,INDEX(CHROME_ATTR,1,AW$2+1),IF($A14=39,INDEX(CHROME_ATTR,2,AW$2+1),IF(AND(AW214&gt;=1,AW214&lt;=6),INDEX(ATLAS_ATTR,(AW214-1)*26+$A14-INDEX(WIN_Y,AW214)+1,AW$2-INDEX(WIN_X,AW214)+1),IF(AW214=90,11,0))))+(THEME-1)*20</f>
        <v/>
      </c>
      <c r="AX114" s="6">
        <f>IF($A14=0,INDEX(CHROME_ATTR,1,AX$2+1),IF($A14=39,INDEX(CHROME_ATTR,2,AX$2+1),IF(AND(AX214&gt;=1,AX214&lt;=6),INDEX(ATLAS_ATTR,(AX214-1)*26+$A14-INDEX(WIN_Y,AX214)+1,AX$2-INDEX(WIN_X,AX214)+1),IF(AX214=90,11,0))))+(THEME-1)*20</f>
        <v/>
      </c>
      <c r="AY114" s="6">
        <f>IF($A14=0,INDEX(CHROME_ATTR,1,AY$2+1),IF($A14=39,INDEX(CHROME_ATTR,2,AY$2+1),IF(AND(AY214&gt;=1,AY214&lt;=6),INDEX(ATLAS_ATTR,(AY214-1)*26+$A14-INDEX(WIN_Y,AY214)+1,AY$2-INDEX(WIN_X,AY214)+1),IF(AY214=90,11,0))))+(THEME-1)*20</f>
        <v/>
      </c>
      <c r="AZ114" s="6">
        <f>IF($A14=0,INDEX(CHROME_ATTR,1,AZ$2+1),IF($A14=39,INDEX(CHROME_ATTR,2,AZ$2+1),IF(AND(AZ214&gt;=1,AZ214&lt;=6),INDEX(ATLAS_ATTR,(AZ214-1)*26+$A14-INDEX(WIN_Y,AZ214)+1,AZ$2-INDEX(WIN_X,AZ214)+1),IF(AZ214=90,11,0))))+(THEME-1)*20</f>
        <v/>
      </c>
      <c r="BA114" s="6">
        <f>IF($A14=0,INDEX(CHROME_ATTR,1,BA$2+1),IF($A14=39,INDEX(CHROME_ATTR,2,BA$2+1),IF(AND(BA214&gt;=1,BA214&lt;=6),INDEX(ATLAS_ATTR,(BA214-1)*26+$A14-INDEX(WIN_Y,BA214)+1,BA$2-INDEX(WIN_X,BA214)+1),IF(BA214=90,11,0))))+(THEME-1)*20</f>
        <v/>
      </c>
      <c r="BB114" s="6">
        <f>IF($A14=0,INDEX(CHROME_ATTR,1,BB$2+1),IF($A14=39,INDEX(CHROME_ATTR,2,BB$2+1),IF(AND(BB214&gt;=1,BB214&lt;=6),INDEX(ATLAS_ATTR,(BB214-1)*26+$A14-INDEX(WIN_Y,BB214)+1,BB$2-INDEX(WIN_X,BB214)+1),IF(BB214=90,11,0))))+(THEME-1)*20</f>
        <v/>
      </c>
      <c r="BC114" s="6">
        <f>IF($A14=0,INDEX(CHROME_ATTR,1,BC$2+1),IF($A14=39,INDEX(CHROME_ATTR,2,BC$2+1),IF(AND(BC214&gt;=1,BC214&lt;=6),INDEX(ATLAS_ATTR,(BC214-1)*26+$A14-INDEX(WIN_Y,BC214)+1,BC$2-INDEX(WIN_X,BC214)+1),IF(BC214=90,11,0))))+(THEME-1)*20</f>
        <v/>
      </c>
      <c r="BD114" s="6">
        <f>IF($A14=0,INDEX(CHROME_ATTR,1,BD$2+1),IF($A14=39,INDEX(CHROME_ATTR,2,BD$2+1),IF(AND(BD214&gt;=1,BD214&lt;=6),INDEX(ATLAS_ATTR,(BD214-1)*26+$A14-INDEX(WIN_Y,BD214)+1,BD$2-INDEX(WIN_X,BD214)+1),IF(BD214=90,11,0))))+(THEME-1)*20</f>
        <v/>
      </c>
      <c r="BE114" s="6">
        <f>IF($A14=0,INDEX(CHROME_ATTR,1,BE$2+1),IF($A14=39,INDEX(CHROME_ATTR,2,BE$2+1),IF(AND(BE214&gt;=1,BE214&lt;=6),INDEX(ATLAS_ATTR,(BE214-1)*26+$A14-INDEX(WIN_Y,BE214)+1,BE$2-INDEX(WIN_X,BE214)+1),IF(BE214=90,11,0))))+(THEME-1)*20</f>
        <v/>
      </c>
      <c r="BF114" s="6">
        <f>IF($A14=0,INDEX(CHROME_ATTR,1,BF$2+1),IF($A14=39,INDEX(CHROME_ATTR,2,BF$2+1),IF(AND(BF214&gt;=1,BF214&lt;=6),INDEX(ATLAS_ATTR,(BF214-1)*26+$A14-INDEX(WIN_Y,BF214)+1,BF$2-INDEX(WIN_X,BF214)+1),IF(BF214=90,11,0))))+(THEME-1)*20</f>
        <v/>
      </c>
      <c r="BG114" s="6">
        <f>IF($A14=0,INDEX(CHROME_ATTR,1,BG$2+1),IF($A14=39,INDEX(CHROME_ATTR,2,BG$2+1),IF(AND(BG214&gt;=1,BG214&lt;=6),INDEX(ATLAS_ATTR,(BG214-1)*26+$A14-INDEX(WIN_Y,BG214)+1,BG$2-INDEX(WIN_X,BG214)+1),IF(BG214=90,11,0))))+(THEME-1)*20</f>
        <v/>
      </c>
      <c r="BH114" s="6">
        <f>IF($A14=0,INDEX(CHROME_ATTR,1,BH$2+1),IF($A14=39,INDEX(CHROME_ATTR,2,BH$2+1),IF(AND(BH214&gt;=1,BH214&lt;=6),INDEX(ATLAS_ATTR,(BH214-1)*26+$A14-INDEX(WIN_Y,BH214)+1,BH$2-INDEX(WIN_X,BH214)+1),IF(BH214=90,11,0))))+(THEME-1)*20</f>
        <v/>
      </c>
      <c r="BI114" s="6">
        <f>IF($A14=0,INDEX(CHROME_ATTR,1,BI$2+1),IF($A14=39,INDEX(CHROME_ATTR,2,BI$2+1),IF(AND(BI214&gt;=1,BI214&lt;=6),INDEX(ATLAS_ATTR,(BI214-1)*26+$A14-INDEX(WIN_Y,BI214)+1,BI$2-INDEX(WIN_X,BI214)+1),IF(BI214=90,11,0))))+(THEME-1)*20</f>
        <v/>
      </c>
      <c r="BJ114" s="6">
        <f>IF($A14=0,INDEX(CHROME_ATTR,1,BJ$2+1),IF($A14=39,INDEX(CHROME_ATTR,2,BJ$2+1),IF(AND(BJ214&gt;=1,BJ214&lt;=6),INDEX(ATLAS_ATTR,(BJ214-1)*26+$A14-INDEX(WIN_Y,BJ214)+1,BJ$2-INDEX(WIN_X,BJ214)+1),IF(BJ214=90,11,0))))+(THEME-1)*20</f>
        <v/>
      </c>
      <c r="BK114" s="6">
        <f>IF($A14=0,INDEX(CHROME_ATTR,1,BK$2+1),IF($A14=39,INDEX(CHROME_ATTR,2,BK$2+1),IF(AND(BK214&gt;=1,BK214&lt;=6),INDEX(ATLAS_ATTR,(BK214-1)*26+$A14-INDEX(WIN_Y,BK214)+1,BK$2-INDEX(WIN_X,BK214)+1),IF(BK214=90,11,0))))+(THEME-1)*20</f>
        <v/>
      </c>
      <c r="BL114" s="6">
        <f>IF($A14=0,INDEX(CHROME_ATTR,1,BL$2+1),IF($A14=39,INDEX(CHROME_ATTR,2,BL$2+1),IF(AND(BL214&gt;=1,BL214&lt;=6),INDEX(ATLAS_ATTR,(BL214-1)*26+$A14-INDEX(WIN_Y,BL214)+1,BL$2-INDEX(WIN_X,BL214)+1),IF(BL214=90,11,0))))+(THEME-1)*20</f>
        <v/>
      </c>
      <c r="BM114" s="6">
        <f>IF($A14=0,INDEX(CHROME_ATTR,1,BM$2+1),IF($A14=39,INDEX(CHROME_ATTR,2,BM$2+1),IF(AND(BM214&gt;=1,BM214&lt;=6),INDEX(ATLAS_ATTR,(BM214-1)*26+$A14-INDEX(WIN_Y,BM214)+1,BM$2-INDEX(WIN_X,BM214)+1),IF(BM214=90,11,0))))+(THEME-1)*20</f>
        <v/>
      </c>
      <c r="BN114" s="6">
        <f>IF($A14=0,INDEX(CHROME_ATTR,1,BN$2+1),IF($A14=39,INDEX(CHROME_ATTR,2,BN$2+1),IF(AND(BN214&gt;=1,BN214&lt;=6),INDEX(ATLAS_ATTR,(BN214-1)*26+$A14-INDEX(WIN_Y,BN214)+1,BN$2-INDEX(WIN_X,BN214)+1),IF(BN214=90,11,0))))+(THEME-1)*20</f>
        <v/>
      </c>
      <c r="BO114" s="6">
        <f>IF($A14=0,INDEX(CHROME_ATTR,1,BO$2+1),IF($A14=39,INDEX(CHROME_ATTR,2,BO$2+1),IF(AND(BO214&gt;=1,BO214&lt;=6),INDEX(ATLAS_ATTR,(BO214-1)*26+$A14-INDEX(WIN_Y,BO214)+1,BO$2-INDEX(WIN_X,BO214)+1),IF(BO214=90,11,0))))+(THEME-1)*20</f>
        <v/>
      </c>
      <c r="BP114" s="6">
        <f>IF($A14=0,INDEX(CHROME_ATTR,1,BP$2+1),IF($A14=39,INDEX(CHROME_ATTR,2,BP$2+1),IF(AND(BP214&gt;=1,BP214&lt;=6),INDEX(ATLAS_ATTR,(BP214-1)*26+$A14-INDEX(WIN_Y,BP214)+1,BP$2-INDEX(WIN_X,BP214)+1),IF(BP214=90,11,0))))+(THEME-1)*20</f>
        <v/>
      </c>
      <c r="BQ114" s="6">
        <f>IF($A14=0,INDEX(CHROME_ATTR,1,BQ$2+1),IF($A14=39,INDEX(CHROME_ATTR,2,BQ$2+1),IF(AND(BQ214&gt;=1,BQ214&lt;=6),INDEX(ATLAS_ATTR,(BQ214-1)*26+$A14-INDEX(WIN_Y,BQ214)+1,BQ$2-INDEX(WIN_X,BQ214)+1),IF(BQ214=90,11,0))))+(THEME-1)*20</f>
        <v/>
      </c>
      <c r="BR114" s="6">
        <f>IF($A14=0,INDEX(CHROME_ATTR,1,BR$2+1),IF($A14=39,INDEX(CHROME_ATTR,2,BR$2+1),IF(AND(BR214&gt;=1,BR214&lt;=6),INDEX(ATLAS_ATTR,(BR214-1)*26+$A14-INDEX(WIN_Y,BR214)+1,BR$2-INDEX(WIN_X,BR214)+1),IF(BR214=90,11,0))))+(THEME-1)*20</f>
        <v/>
      </c>
      <c r="BS114" s="6">
        <f>IF($A14=0,INDEX(CHROME_ATTR,1,BS$2+1),IF($A14=39,INDEX(CHROME_ATTR,2,BS$2+1),IF(AND(BS214&gt;=1,BS214&lt;=6),INDEX(ATLAS_ATTR,(BS214-1)*26+$A14-INDEX(WIN_Y,BS214)+1,BS$2-INDEX(WIN_X,BS214)+1),IF(BS214=90,11,0))))+(THEME-1)*20</f>
        <v/>
      </c>
      <c r="BT114" s="6">
        <f>IF($A14=0,INDEX(CHROME_ATTR,1,BT$2+1),IF($A14=39,INDEX(CHROME_ATTR,2,BT$2+1),IF(AND(BT214&gt;=1,BT214&lt;=6),INDEX(ATLAS_ATTR,(BT214-1)*26+$A14-INDEX(WIN_Y,BT214)+1,BT$2-INDEX(WIN_X,BT214)+1),IF(BT214=90,11,0))))+(THEME-1)*20</f>
        <v/>
      </c>
      <c r="BU114" s="6">
        <f>IF($A14=0,INDEX(CHROME_ATTR,1,BU$2+1),IF($A14=39,INDEX(CHROME_ATTR,2,BU$2+1),IF(AND(BU214&gt;=1,BU214&lt;=6),INDEX(ATLAS_ATTR,(BU214-1)*26+$A14-INDEX(WIN_Y,BU214)+1,BU$2-INDEX(WIN_X,BU214)+1),IF(BU214=90,11,0))))+(THEME-1)*20</f>
        <v/>
      </c>
      <c r="BV114" s="6">
        <f>IF($A14=0,INDEX(CHROME_ATTR,1,BV$2+1),IF($A14=39,INDEX(CHROME_ATTR,2,BV$2+1),IF(AND(BV214&gt;=1,BV214&lt;=6),INDEX(ATLAS_ATTR,(BV214-1)*26+$A14-INDEX(WIN_Y,BV214)+1,BV$2-INDEX(WIN_X,BV214)+1),IF(BV214=90,11,0))))+(THEME-1)*20</f>
        <v/>
      </c>
      <c r="BW114" s="6">
        <f>IF($A14=0,INDEX(CHROME_ATTR,1,BW$2+1),IF($A14=39,INDEX(CHROME_ATTR,2,BW$2+1),IF(AND(BW214&gt;=1,BW214&lt;=6),INDEX(ATLAS_ATTR,(BW214-1)*26+$A14-INDEX(WIN_Y,BW214)+1,BW$2-INDEX(WIN_X,BW214)+1),IF(BW214=90,11,0))))+(THEME-1)*20</f>
        <v/>
      </c>
      <c r="BX114" s="6">
        <f>IF($A14=0,INDEX(CHROME_ATTR,1,BX$2+1),IF($A14=39,INDEX(CHROME_ATTR,2,BX$2+1),IF(AND(BX214&gt;=1,BX214&lt;=6),INDEX(ATLAS_ATTR,(BX214-1)*26+$A14-INDEX(WIN_Y,BX214)+1,BX$2-INDEX(WIN_X,BX214)+1),IF(BX214=90,11,0))))+(THEME-1)*20</f>
        <v/>
      </c>
      <c r="BY114" s="6">
        <f>IF($A14=0,INDEX(CHROME_ATTR,1,BY$2+1),IF($A14=39,INDEX(CHROME_ATTR,2,BY$2+1),IF(AND(BY214&gt;=1,BY214&lt;=6),INDEX(ATLAS_ATTR,(BY214-1)*26+$A14-INDEX(WIN_Y,BY214)+1,BY$2-INDEX(WIN_X,BY214)+1),IF(BY214=90,11,0))))+(THEME-1)*20</f>
        <v/>
      </c>
      <c r="BZ114" s="6">
        <f>IF($A14=0,INDEX(CHROME_ATTR,1,BZ$2+1),IF($A14=39,INDEX(CHROME_ATTR,2,BZ$2+1),IF(AND(BZ214&gt;=1,BZ214&lt;=6),INDEX(ATLAS_ATTR,(BZ214-1)*26+$A14-INDEX(WIN_Y,BZ214)+1,BZ$2-INDEX(WIN_X,BZ214)+1),IF(BZ214=90,11,0))))+(THEME-1)*20</f>
        <v/>
      </c>
      <c r="CA114" s="6">
        <f>IF($A14=0,INDEX(CHROME_ATTR,1,CA$2+1),IF($A14=39,INDEX(CHROME_ATTR,2,CA$2+1),IF(AND(CA214&gt;=1,CA214&lt;=6),INDEX(ATLAS_ATTR,(CA214-1)*26+$A14-INDEX(WIN_Y,CA214)+1,CA$2-INDEX(WIN_X,CA214)+1),IF(CA214=90,11,0))))+(THEME-1)*20</f>
        <v/>
      </c>
      <c r="CB114" s="6">
        <f>IF($A14=0,INDEX(CHROME_ATTR,1,CB$2+1),IF($A14=39,INDEX(CHROME_ATTR,2,CB$2+1),IF(AND(CB214&gt;=1,CB214&lt;=6),INDEX(ATLAS_ATTR,(CB214-1)*26+$A14-INDEX(WIN_Y,CB214)+1,CB$2-INDEX(WIN_X,CB214)+1),IF(CB214=90,11,0))))+(THEME-1)*20</f>
        <v/>
      </c>
      <c r="CC114" s="6">
        <f>IF($A14=0,INDEX(CHROME_ATTR,1,CC$2+1),IF($A14=39,INDEX(CHROME_ATTR,2,CC$2+1),IF(AND(CC214&gt;=1,CC214&lt;=6),INDEX(ATLAS_ATTR,(CC214-1)*26+$A14-INDEX(WIN_Y,CC214)+1,CC$2-INDEX(WIN_X,CC214)+1),IF(CC214=90,11,0))))+(THEME-1)*20</f>
        <v/>
      </c>
      <c r="CD114" s="6">
        <f>IF($A14=0,INDEX(CHROME_ATTR,1,CD$2+1),IF($A14=39,INDEX(CHROME_ATTR,2,CD$2+1),IF(AND(CD214&gt;=1,CD214&lt;=6),INDEX(ATLAS_ATTR,(CD214-1)*26+$A14-INDEX(WIN_Y,CD214)+1,CD$2-INDEX(WIN_X,CD214)+1),IF(CD214=90,11,0))))+(THEME-1)*20</f>
        <v/>
      </c>
      <c r="CE114" s="6">
        <f>IF($A14=0,INDEX(CHROME_ATTR,1,CE$2+1),IF($A14=39,INDEX(CHROME_ATTR,2,CE$2+1),IF(AND(CE214&gt;=1,CE214&lt;=6),INDEX(ATLAS_ATTR,(CE214-1)*26+$A14-INDEX(WIN_Y,CE214)+1,CE$2-INDEX(WIN_X,CE214)+1),IF(CE214=90,11,0))))+(THEME-1)*20</f>
        <v/>
      </c>
      <c r="CF114" s="6">
        <f>IF($A14=0,INDEX(CHROME_ATTR,1,CF$2+1),IF($A14=39,INDEX(CHROME_ATTR,2,CF$2+1),IF(AND(CF214&gt;=1,CF214&lt;=6),INDEX(ATLAS_ATTR,(CF214-1)*26+$A14-INDEX(WIN_Y,CF214)+1,CF$2-INDEX(WIN_X,CF214)+1),IF(CF214=90,11,0))))+(THEME-1)*20</f>
        <v/>
      </c>
      <c r="CG114" s="6">
        <f>IF($A14=0,INDEX(CHROME_ATTR,1,CG$2+1),IF($A14=39,INDEX(CHROME_ATTR,2,CG$2+1),IF(AND(CG214&gt;=1,CG214&lt;=6),INDEX(ATLAS_ATTR,(CG214-1)*26+$A14-INDEX(WIN_Y,CG214)+1,CG$2-INDEX(WIN_X,CG214)+1),IF(CG214=90,11,0))))+(THEME-1)*20</f>
        <v/>
      </c>
      <c r="CH114" s="6">
        <f>IF($A14=0,INDEX(CHROME_ATTR,1,CH$2+1),IF($A14=39,INDEX(CHROME_ATTR,2,CH$2+1),IF(AND(CH214&gt;=1,CH214&lt;=6),INDEX(ATLAS_ATTR,(CH214-1)*26+$A14-INDEX(WIN_Y,CH214)+1,CH$2-INDEX(WIN_X,CH214)+1),IF(CH214=90,11,0))))+(THEME-1)*20</f>
        <v/>
      </c>
      <c r="CI114" s="6">
        <f>IF($A14=0,INDEX(CHROME_ATTR,1,CI$2+1),IF($A14=39,INDEX(CHROME_ATTR,2,CI$2+1),IF(AND(CI214&gt;=1,CI214&lt;=6),INDEX(ATLAS_ATTR,(CI214-1)*26+$A14-INDEX(WIN_Y,CI214)+1,CI$2-INDEX(WIN_X,CI214)+1),IF(CI214=90,11,0))))+(THEME-1)*20</f>
        <v/>
      </c>
      <c r="CJ114" s="6">
        <f>IF($A14=0,INDEX(CHROME_ATTR,1,CJ$2+1),IF($A14=39,INDEX(CHROME_ATTR,2,CJ$2+1),IF(AND(CJ214&gt;=1,CJ214&lt;=6),INDEX(ATLAS_ATTR,(CJ214-1)*26+$A14-INDEX(WIN_Y,CJ214)+1,CJ$2-INDEX(WIN_X,CJ214)+1),IF(CJ214=90,11,0))))+(THEME-1)*20</f>
        <v/>
      </c>
      <c r="CK114" s="6">
        <f>IF($A14=0,INDEX(CHROME_ATTR,1,CK$2+1),IF($A14=39,INDEX(CHROME_ATTR,2,CK$2+1),IF(AND(CK214&gt;=1,CK214&lt;=6),INDEX(ATLAS_ATTR,(CK214-1)*26+$A14-INDEX(WIN_Y,CK214)+1,CK$2-INDEX(WIN_X,CK214)+1),IF(CK214=90,11,0))))+(THEME-1)*20</f>
        <v/>
      </c>
      <c r="CL114" s="6">
        <f>IF($A14=0,INDEX(CHROME_ATTR,1,CL$2+1),IF($A14=39,INDEX(CHROME_ATTR,2,CL$2+1),IF(AND(CL214&gt;=1,CL214&lt;=6),INDEX(ATLAS_ATTR,(CL214-1)*26+$A14-INDEX(WIN_Y,CL214)+1,CL$2-INDEX(WIN_X,CL214)+1),IF(CL214=90,11,0))))+(THEME-1)*20</f>
        <v/>
      </c>
      <c r="CM114" s="6">
        <f>IF($A14=0,INDEX(CHROME_ATTR,1,CM$2+1),IF($A14=39,INDEX(CHROME_ATTR,2,CM$2+1),IF(AND(CM214&gt;=1,CM214&lt;=6),INDEX(ATLAS_ATTR,(CM214-1)*26+$A14-INDEX(WIN_Y,CM214)+1,CM$2-INDEX(WIN_X,CM214)+1),IF(CM214=90,11,0))))+(THEME-1)*20</f>
        <v/>
      </c>
      <c r="CN114" s="6">
        <f>IF($A14=0,INDEX(CHROME_ATTR,1,CN$2+1),IF($A14=39,INDEX(CHROME_ATTR,2,CN$2+1),IF(AND(CN214&gt;=1,CN214&lt;=6),INDEX(ATLAS_ATTR,(CN214-1)*26+$A14-INDEX(WIN_Y,CN214)+1,CN$2-INDEX(WIN_X,CN214)+1),IF(CN214=90,11,0))))+(THEME-1)*20</f>
        <v/>
      </c>
      <c r="CO114" s="6">
        <f>IF($A14=0,INDEX(CHROME_ATTR,1,CO$2+1),IF($A14=39,INDEX(CHROME_ATTR,2,CO$2+1),IF(AND(CO214&gt;=1,CO214&lt;=6),INDEX(ATLAS_ATTR,(CO214-1)*26+$A14-INDEX(WIN_Y,CO214)+1,CO$2-INDEX(WIN_X,CO214)+1),IF(CO214=90,11,0))))+(THEME-1)*20</f>
        <v/>
      </c>
      <c r="CP114" s="6">
        <f>IF($A14=0,INDEX(CHROME_ATTR,1,CP$2+1),IF($A14=39,INDEX(CHROME_ATTR,2,CP$2+1),IF(AND(CP214&gt;=1,CP214&lt;=6),INDEX(ATLAS_ATTR,(CP214-1)*26+$A14-INDEX(WIN_Y,CP214)+1,CP$2-INDEX(WIN_X,CP214)+1),IF(CP214=90,11,0))))+(THEME-1)*20</f>
        <v/>
      </c>
      <c r="CQ114" s="6">
        <f>IF($A14=0,INDEX(CHROME_ATTR,1,CQ$2+1),IF($A14=39,INDEX(CHROME_ATTR,2,CQ$2+1),IF(AND(CQ214&gt;=1,CQ214&lt;=6),INDEX(ATLAS_ATTR,(CQ214-1)*26+$A14-INDEX(WIN_Y,CQ214)+1,CQ$2-INDEX(WIN_X,CQ214)+1),IF(CQ214=90,11,0))))+(THEME-1)*20</f>
        <v/>
      </c>
      <c r="CR114" s="6">
        <f>IF($A14=0,INDEX(CHROME_ATTR,1,CR$2+1),IF($A14=39,INDEX(CHROME_ATTR,2,CR$2+1),IF(AND(CR214&gt;=1,CR214&lt;=6),INDEX(ATLAS_ATTR,(CR214-1)*26+$A14-INDEX(WIN_Y,CR214)+1,CR$2-INDEX(WIN_X,CR214)+1),IF(CR214=90,11,0))))+(THEME-1)*20</f>
        <v/>
      </c>
      <c r="CS114" s="6">
        <f>IF($A14=0,INDEX(CHROME_ATTR,1,CS$2+1),IF($A14=39,INDEX(CHROME_ATTR,2,CS$2+1),IF(AND(CS214&gt;=1,CS214&lt;=6),INDEX(ATLAS_ATTR,(CS214-1)*26+$A14-INDEX(WIN_Y,CS214)+1,CS$2-INDEX(WIN_X,CS214)+1),IF(CS214=90,11,0))))+(THEME-1)*20</f>
        <v/>
      </c>
      <c r="CT114" s="6">
        <f>IF($A14=0,INDEX(CHROME_ATTR,1,CT$2+1),IF($A14=39,INDEX(CHROME_ATTR,2,CT$2+1),IF(AND(CT214&gt;=1,CT214&lt;=6),INDEX(ATLAS_ATTR,(CT214-1)*26+$A14-INDEX(WIN_Y,CT214)+1,CT$2-INDEX(WIN_X,CT214)+1),IF(CT214=90,11,0))))+(THEME-1)*20</f>
        <v/>
      </c>
      <c r="CU114" s="6">
        <f>IF($A14=0,INDEX(CHROME_ATTR,1,CU$2+1),IF($A14=39,INDEX(CHROME_ATTR,2,CU$2+1),IF(AND(CU214&gt;=1,CU214&lt;=6),INDEX(ATLAS_ATTR,(CU214-1)*26+$A14-INDEX(WIN_Y,CU214)+1,CU$2-INDEX(WIN_X,CU214)+1),IF(CU214=90,11,0))))+(THEME-1)*20</f>
        <v/>
      </c>
      <c r="CV114" s="6">
        <f>IF($A14=0,INDEX(CHROME_ATTR,1,CV$2+1),IF($A14=39,INDEX(CHROME_ATTR,2,CV$2+1),IF(AND(CV214&gt;=1,CV214&lt;=6),INDEX(ATLAS_ATTR,(CV214-1)*26+$A14-INDEX(WIN_Y,CV214)+1,CV$2-INDEX(WIN_X,CV214)+1),IF(CV214=90,11,0))))+(THEME-1)*20</f>
        <v/>
      </c>
      <c r="CW114" s="6">
        <f>IF($A14=0,INDEX(CHROME_ATTR,1,CW$2+1),IF($A14=39,INDEX(CHROME_ATTR,2,CW$2+1),IF(AND(CW214&gt;=1,CW214&lt;=6),INDEX(ATLAS_ATTR,(CW214-1)*26+$A14-INDEX(WIN_Y,CW214)+1,CW$2-INDEX(WIN_X,CW214)+1),IF(CW214=90,11,0))))+(THEME-1)*20</f>
        <v/>
      </c>
      <c r="CX114" s="6">
        <f>IF($A14=0,INDEX(CHROME_ATTR,1,CX$2+1),IF($A14=39,INDEX(CHROME_ATTR,2,CX$2+1),IF(AND(CX214&gt;=1,CX214&lt;=6),INDEX(ATLAS_ATTR,(CX214-1)*26+$A14-INDEX(WIN_Y,CX214)+1,CX$2-INDEX(WIN_X,CX214)+1),IF(CX214=90,11,0))))+(THEME-1)*20</f>
        <v/>
      </c>
      <c r="CY114" s="6">
        <f>IF($A14=0,INDEX(CHROME_ATTR,1,CY$2+1),IF($A14=39,INDEX(CHROME_ATTR,2,CY$2+1),IF(AND(CY214&gt;=1,CY214&lt;=6),INDEX(ATLAS_ATTR,(CY214-1)*26+$A14-INDEX(WIN_Y,CY214)+1,CY$2-INDEX(WIN_X,CY214)+1),IF(CY214=90,11,0))))+(THEME-1)*20</f>
        <v/>
      </c>
      <c r="CZ114" s="6">
        <f>IF($A14=0,INDEX(CHROME_ATTR,1,CZ$2+1),IF($A14=39,INDEX(CHROME_ATTR,2,CZ$2+1),IF(AND(CZ214&gt;=1,CZ214&lt;=6),INDEX(ATLAS_ATTR,(CZ214-1)*26+$A14-INDEX(WIN_Y,CZ214)+1,CZ$2-INDEX(WIN_X,CZ214)+1),IF(CZ214=90,11,0))))+(THEME-1)*20</f>
        <v/>
      </c>
      <c r="DA114" s="6">
        <f>IF($A14=0,INDEX(CHROME_ATTR,1,DA$2+1),IF($A14=39,INDEX(CHROME_ATTR,2,DA$2+1),IF(AND(DA214&gt;=1,DA214&lt;=6),INDEX(ATLAS_ATTR,(DA214-1)*26+$A14-INDEX(WIN_Y,DA214)+1,DA$2-INDEX(WIN_X,DA214)+1),IF(DA214=90,11,0))))+(THEME-1)*20</f>
        <v/>
      </c>
      <c r="DB114" s="6">
        <f>IF($A14=0,INDEX(CHROME_ATTR,1,DB$2+1),IF($A14=39,INDEX(CHROME_ATTR,2,DB$2+1),IF(AND(DB214&gt;=1,DB214&lt;=6),INDEX(ATLAS_ATTR,(DB214-1)*26+$A14-INDEX(WIN_Y,DB214)+1,DB$2-INDEX(WIN_X,DB214)+1),IF(DB214=90,11,0))))+(THEME-1)*20</f>
        <v/>
      </c>
      <c r="DC114" s="6">
        <f>IF($A14=0,INDEX(CHROME_ATTR,1,DC$2+1),IF($A14=39,INDEX(CHROME_ATTR,2,DC$2+1),IF(AND(DC214&gt;=1,DC214&lt;=6),INDEX(ATLAS_ATTR,(DC214-1)*26+$A14-INDEX(WIN_Y,DC214)+1,DC$2-INDEX(WIN_X,DC214)+1),IF(DC214=90,11,0))))+(THEME-1)*20</f>
        <v/>
      </c>
      <c r="DD114" s="6">
        <f>IF($A14=0,INDEX(CHROME_ATTR,1,DD$2+1),IF($A14=39,INDEX(CHROME_ATTR,2,DD$2+1),IF(AND(DD214&gt;=1,DD214&lt;=6),INDEX(ATLAS_ATTR,(DD214-1)*26+$A14-INDEX(WIN_Y,DD214)+1,DD$2-INDEX(WIN_X,DD214)+1),IF(DD214=90,11,0))))+(THEME-1)*20</f>
        <v/>
      </c>
      <c r="DE114" s="6">
        <f>IF($A14=0,INDEX(CHROME_ATTR,1,DE$2+1),IF($A14=39,INDEX(CHROME_ATTR,2,DE$2+1),IF(AND(DE214&gt;=1,DE214&lt;=6),INDEX(ATLAS_ATTR,(DE214-1)*26+$A14-INDEX(WIN_Y,DE214)+1,DE$2-INDEX(WIN_X,DE214)+1),IF(DE214=90,11,0))))+(THEME-1)*20</f>
        <v/>
      </c>
      <c r="DF114" s="6">
        <f>IF($A14=0,INDEX(CHROME_ATTR,1,DF$2+1),IF($A14=39,INDEX(CHROME_ATTR,2,DF$2+1),IF(AND(DF214&gt;=1,DF214&lt;=6),INDEX(ATLAS_ATTR,(DF214-1)*26+$A14-INDEX(WIN_Y,DF214)+1,DF$2-INDEX(WIN_X,DF214)+1),IF(DF214=90,11,0))))+(THEME-1)*20</f>
        <v/>
      </c>
      <c r="DG114" s="6">
        <f>IF($A14=0,INDEX(CHROME_ATTR,1,DG$2+1),IF($A14=39,INDEX(CHROME_ATTR,2,DG$2+1),IF(AND(DG214&gt;=1,DG214&lt;=6),INDEX(ATLAS_ATTR,(DG214-1)*26+$A14-INDEX(WIN_Y,DG214)+1,DG$2-INDEX(WIN_X,DG214)+1),IF(DG214=90,11,0))))+(THEME-1)*20</f>
        <v/>
      </c>
      <c r="DH114" s="6">
        <f>IF($A14=0,INDEX(CHROME_ATTR,1,DH$2+1),IF($A14=39,INDEX(CHROME_ATTR,2,DH$2+1),IF(AND(DH214&gt;=1,DH214&lt;=6),INDEX(ATLAS_ATTR,(DH214-1)*26+$A14-INDEX(WIN_Y,DH214)+1,DH$2-INDEX(WIN_X,DH214)+1),IF(DH214=90,11,0))))+(THEME-1)*20</f>
        <v/>
      </c>
      <c r="DI114" s="6">
        <f>IF($A14=0,INDEX(CHROME_ATTR,1,DI$2+1),IF($A14=39,INDEX(CHROME_ATTR,2,DI$2+1),IF(AND(DI214&gt;=1,DI214&lt;=6),INDEX(ATLAS_ATTR,(DI214-1)*26+$A14-INDEX(WIN_Y,DI214)+1,DI$2-INDEX(WIN_X,DI214)+1),IF(DI214=90,11,0))))+(THEME-1)*20</f>
        <v/>
      </c>
      <c r="DJ114" s="6">
        <f>IF($A14=0,INDEX(CHROME_ATTR,1,DJ$2+1),IF($A14=39,INDEX(CHROME_ATTR,2,DJ$2+1),IF(AND(DJ214&gt;=1,DJ214&lt;=6),INDEX(ATLAS_ATTR,(DJ214-1)*26+$A14-INDEX(WIN_Y,DJ214)+1,DJ$2-INDEX(WIN_X,DJ214)+1),IF(DJ214=90,11,0))))+(THEME-1)*20</f>
        <v/>
      </c>
      <c r="DK114" s="6">
        <f>IF($A14=0,INDEX(CHROME_ATTR,1,DK$2+1),IF($A14=39,INDEX(CHROME_ATTR,2,DK$2+1),IF(AND(DK214&gt;=1,DK214&lt;=6),INDEX(ATLAS_ATTR,(DK214-1)*26+$A14-INDEX(WIN_Y,DK214)+1,DK$2-INDEX(WIN_X,DK214)+1),IF(DK214=90,11,0))))+(THEME-1)*20</f>
        <v/>
      </c>
      <c r="DL114" s="6">
        <f>IF($A14=0,INDEX(CHROME_ATTR,1,DL$2+1),IF($A14=39,INDEX(CHROME_ATTR,2,DL$2+1),IF(AND(DL214&gt;=1,DL214&lt;=6),INDEX(ATLAS_ATTR,(DL214-1)*26+$A14-INDEX(WIN_Y,DL214)+1,DL$2-INDEX(WIN_X,DL214)+1),IF(DL214=90,11,0))))+(THEME-1)*20</f>
        <v/>
      </c>
      <c r="DM114" s="6">
        <f>IF($A14=0,INDEX(CHROME_ATTR,1,DM$2+1),IF($A14=39,INDEX(CHROME_ATTR,2,DM$2+1),IF(AND(DM214&gt;=1,DM214&lt;=6),INDEX(ATLAS_ATTR,(DM214-1)*26+$A14-INDEX(WIN_Y,DM214)+1,DM$2-INDEX(WIN_X,DM214)+1),IF(DM214=90,11,0))))+(THEME-1)*20</f>
        <v/>
      </c>
      <c r="DN114" s="6">
        <f>IF($A14=0,INDEX(CHROME_ATTR,1,DN$2+1),IF($A14=39,INDEX(CHROME_ATTR,2,DN$2+1),IF(AND(DN214&gt;=1,DN214&lt;=6),INDEX(ATLAS_ATTR,(DN214-1)*26+$A14-INDEX(WIN_Y,DN214)+1,DN$2-INDEX(WIN_X,DN214)+1),IF(DN214=90,11,0))))+(THEME-1)*20</f>
        <v/>
      </c>
      <c r="DO114" s="6">
        <f>IF($A14=0,INDEX(CHROME_ATTR,1,DO$2+1),IF($A14=39,INDEX(CHROME_ATTR,2,DO$2+1),IF(AND(DO214&gt;=1,DO214&lt;=6),INDEX(ATLAS_ATTR,(DO214-1)*26+$A14-INDEX(WIN_Y,DO214)+1,DO$2-INDEX(WIN_X,DO214)+1),IF(DO214=90,11,0))))+(THEME-1)*20</f>
        <v/>
      </c>
    </row>
    <row r="115" ht="8" customHeight="1">
      <c r="B115" s="6">
        <f>IF($A15=0,INDEX(CHROME_ATTR,1,B$2+1),IF($A15=39,INDEX(CHROME_ATTR,2,B$2+1),IF(AND(B215&gt;=1,B215&lt;=6),INDEX(ATLAS_ATTR,(B215-1)*26+$A15-INDEX(WIN_Y,B215)+1,B$2-INDEX(WIN_X,B215)+1),IF(B215=90,11,0))))+(THEME-1)*20</f>
        <v/>
      </c>
      <c r="C115" s="6">
        <f>IF($A15=0,INDEX(CHROME_ATTR,1,C$2+1),IF($A15=39,INDEX(CHROME_ATTR,2,C$2+1),IF(AND(C215&gt;=1,C215&lt;=6),INDEX(ATLAS_ATTR,(C215-1)*26+$A15-INDEX(WIN_Y,C215)+1,C$2-INDEX(WIN_X,C215)+1),IF(C215=90,11,0))))+(THEME-1)*20</f>
        <v/>
      </c>
      <c r="D115" s="6">
        <f>IF($A15=0,INDEX(CHROME_ATTR,1,D$2+1),IF($A15=39,INDEX(CHROME_ATTR,2,D$2+1),IF(AND(D215&gt;=1,D215&lt;=6),INDEX(ATLAS_ATTR,(D215-1)*26+$A15-INDEX(WIN_Y,D215)+1,D$2-INDEX(WIN_X,D215)+1),IF(D215=90,11,0))))+(THEME-1)*20</f>
        <v/>
      </c>
      <c r="E115" s="6">
        <f>IF($A15=0,INDEX(CHROME_ATTR,1,E$2+1),IF($A15=39,INDEX(CHROME_ATTR,2,E$2+1),IF(AND(E215&gt;=1,E215&lt;=6),INDEX(ATLAS_ATTR,(E215-1)*26+$A15-INDEX(WIN_Y,E215)+1,E$2-INDEX(WIN_X,E215)+1),IF(E215=90,11,0))))+(THEME-1)*20</f>
        <v/>
      </c>
      <c r="F115" s="6">
        <f>IF($A15=0,INDEX(CHROME_ATTR,1,F$2+1),IF($A15=39,INDEX(CHROME_ATTR,2,F$2+1),IF(AND(F215&gt;=1,F215&lt;=6),INDEX(ATLAS_ATTR,(F215-1)*26+$A15-INDEX(WIN_Y,F215)+1,F$2-INDEX(WIN_X,F215)+1),IF(F215=90,11,0))))+(THEME-1)*20</f>
        <v/>
      </c>
      <c r="G115" s="6">
        <f>IF($A15=0,INDEX(CHROME_ATTR,1,G$2+1),IF($A15=39,INDEX(CHROME_ATTR,2,G$2+1),IF(AND(G215&gt;=1,G215&lt;=6),INDEX(ATLAS_ATTR,(G215-1)*26+$A15-INDEX(WIN_Y,G215)+1,G$2-INDEX(WIN_X,G215)+1),IF(G215=90,11,0))))+(THEME-1)*20</f>
        <v/>
      </c>
      <c r="H115" s="6">
        <f>IF($A15=0,INDEX(CHROME_ATTR,1,H$2+1),IF($A15=39,INDEX(CHROME_ATTR,2,H$2+1),IF(AND(H215&gt;=1,H215&lt;=6),INDEX(ATLAS_ATTR,(H215-1)*26+$A15-INDEX(WIN_Y,H215)+1,H$2-INDEX(WIN_X,H215)+1),IF(H215=90,11,0))))+(THEME-1)*20</f>
        <v/>
      </c>
      <c r="I115" s="6">
        <f>IF($A15=0,INDEX(CHROME_ATTR,1,I$2+1),IF($A15=39,INDEX(CHROME_ATTR,2,I$2+1),IF(AND(I215&gt;=1,I215&lt;=6),INDEX(ATLAS_ATTR,(I215-1)*26+$A15-INDEX(WIN_Y,I215)+1,I$2-INDEX(WIN_X,I215)+1),IF(I215=90,11,0))))+(THEME-1)*20</f>
        <v/>
      </c>
      <c r="J115" s="6">
        <f>IF($A15=0,INDEX(CHROME_ATTR,1,J$2+1),IF($A15=39,INDEX(CHROME_ATTR,2,J$2+1),IF(AND(J215&gt;=1,J215&lt;=6),INDEX(ATLAS_ATTR,(J215-1)*26+$A15-INDEX(WIN_Y,J215)+1,J$2-INDEX(WIN_X,J215)+1),IF(J215=90,11,0))))+(THEME-1)*20</f>
        <v/>
      </c>
      <c r="K115" s="6">
        <f>IF($A15=0,INDEX(CHROME_ATTR,1,K$2+1),IF($A15=39,INDEX(CHROME_ATTR,2,K$2+1),IF(AND(K215&gt;=1,K215&lt;=6),INDEX(ATLAS_ATTR,(K215-1)*26+$A15-INDEX(WIN_Y,K215)+1,K$2-INDEX(WIN_X,K215)+1),IF(K215=90,11,0))))+(THEME-1)*20</f>
        <v/>
      </c>
      <c r="L115" s="6">
        <f>IF($A15=0,INDEX(CHROME_ATTR,1,L$2+1),IF($A15=39,INDEX(CHROME_ATTR,2,L$2+1),IF(AND(L215&gt;=1,L215&lt;=6),INDEX(ATLAS_ATTR,(L215-1)*26+$A15-INDEX(WIN_Y,L215)+1,L$2-INDEX(WIN_X,L215)+1),IF(L215=90,11,0))))+(THEME-1)*20</f>
        <v/>
      </c>
      <c r="M115" s="6">
        <f>IF($A15=0,INDEX(CHROME_ATTR,1,M$2+1),IF($A15=39,INDEX(CHROME_ATTR,2,M$2+1),IF(AND(M215&gt;=1,M215&lt;=6),INDEX(ATLAS_ATTR,(M215-1)*26+$A15-INDEX(WIN_Y,M215)+1,M$2-INDEX(WIN_X,M215)+1),IF(M215=90,11,0))))+(THEME-1)*20</f>
        <v/>
      </c>
      <c r="N115" s="6">
        <f>IF($A15=0,INDEX(CHROME_ATTR,1,N$2+1),IF($A15=39,INDEX(CHROME_ATTR,2,N$2+1),IF(AND(N215&gt;=1,N215&lt;=6),INDEX(ATLAS_ATTR,(N215-1)*26+$A15-INDEX(WIN_Y,N215)+1,N$2-INDEX(WIN_X,N215)+1),IF(N215=90,11,0))))+(THEME-1)*20</f>
        <v/>
      </c>
      <c r="O115" s="6">
        <f>IF($A15=0,INDEX(CHROME_ATTR,1,O$2+1),IF($A15=39,INDEX(CHROME_ATTR,2,O$2+1),IF(AND(O215&gt;=1,O215&lt;=6),INDEX(ATLAS_ATTR,(O215-1)*26+$A15-INDEX(WIN_Y,O215)+1,O$2-INDEX(WIN_X,O215)+1),IF(O215=90,11,0))))+(THEME-1)*20</f>
        <v/>
      </c>
      <c r="P115" s="6">
        <f>IF($A15=0,INDEX(CHROME_ATTR,1,P$2+1),IF($A15=39,INDEX(CHROME_ATTR,2,P$2+1),IF(AND(P215&gt;=1,P215&lt;=6),INDEX(ATLAS_ATTR,(P215-1)*26+$A15-INDEX(WIN_Y,P215)+1,P$2-INDEX(WIN_X,P215)+1),IF(P215=90,11,0))))+(THEME-1)*20</f>
        <v/>
      </c>
      <c r="Q115" s="6">
        <f>IF($A15=0,INDEX(CHROME_ATTR,1,Q$2+1),IF($A15=39,INDEX(CHROME_ATTR,2,Q$2+1),IF(AND(Q215&gt;=1,Q215&lt;=6),INDEX(ATLAS_ATTR,(Q215-1)*26+$A15-INDEX(WIN_Y,Q215)+1,Q$2-INDEX(WIN_X,Q215)+1),IF(Q215=90,11,0))))+(THEME-1)*20</f>
        <v/>
      </c>
      <c r="R115" s="6">
        <f>IF($A15=0,INDEX(CHROME_ATTR,1,R$2+1),IF($A15=39,INDEX(CHROME_ATTR,2,R$2+1),IF(AND(R215&gt;=1,R215&lt;=6),INDEX(ATLAS_ATTR,(R215-1)*26+$A15-INDEX(WIN_Y,R215)+1,R$2-INDEX(WIN_X,R215)+1),IF(R215=90,11,0))))+(THEME-1)*20</f>
        <v/>
      </c>
      <c r="S115" s="6">
        <f>IF($A15=0,INDEX(CHROME_ATTR,1,S$2+1),IF($A15=39,INDEX(CHROME_ATTR,2,S$2+1),IF(AND(S215&gt;=1,S215&lt;=6),INDEX(ATLAS_ATTR,(S215-1)*26+$A15-INDEX(WIN_Y,S215)+1,S$2-INDEX(WIN_X,S215)+1),IF(S215=90,11,0))))+(THEME-1)*20</f>
        <v/>
      </c>
      <c r="T115" s="6">
        <f>IF($A15=0,INDEX(CHROME_ATTR,1,T$2+1),IF($A15=39,INDEX(CHROME_ATTR,2,T$2+1),IF(AND(T215&gt;=1,T215&lt;=6),INDEX(ATLAS_ATTR,(T215-1)*26+$A15-INDEX(WIN_Y,T215)+1,T$2-INDEX(WIN_X,T215)+1),IF(T215=90,11,0))))+(THEME-1)*20</f>
        <v/>
      </c>
      <c r="U115" s="6">
        <f>IF($A15=0,INDEX(CHROME_ATTR,1,U$2+1),IF($A15=39,INDEX(CHROME_ATTR,2,U$2+1),IF(AND(U215&gt;=1,U215&lt;=6),INDEX(ATLAS_ATTR,(U215-1)*26+$A15-INDEX(WIN_Y,U215)+1,U$2-INDEX(WIN_X,U215)+1),IF(U215=90,11,0))))+(THEME-1)*20</f>
        <v/>
      </c>
      <c r="V115" s="6">
        <f>IF($A15=0,INDEX(CHROME_ATTR,1,V$2+1),IF($A15=39,INDEX(CHROME_ATTR,2,V$2+1),IF(AND(V215&gt;=1,V215&lt;=6),INDEX(ATLAS_ATTR,(V215-1)*26+$A15-INDEX(WIN_Y,V215)+1,V$2-INDEX(WIN_X,V215)+1),IF(V215=90,11,0))))+(THEME-1)*20</f>
        <v/>
      </c>
      <c r="W115" s="6">
        <f>IF($A15=0,INDEX(CHROME_ATTR,1,W$2+1),IF($A15=39,INDEX(CHROME_ATTR,2,W$2+1),IF(AND(W215&gt;=1,W215&lt;=6),INDEX(ATLAS_ATTR,(W215-1)*26+$A15-INDEX(WIN_Y,W215)+1,W$2-INDEX(WIN_X,W215)+1),IF(W215=90,11,0))))+(THEME-1)*20</f>
        <v/>
      </c>
      <c r="X115" s="6">
        <f>IF($A15=0,INDEX(CHROME_ATTR,1,X$2+1),IF($A15=39,INDEX(CHROME_ATTR,2,X$2+1),IF(AND(X215&gt;=1,X215&lt;=6),INDEX(ATLAS_ATTR,(X215-1)*26+$A15-INDEX(WIN_Y,X215)+1,X$2-INDEX(WIN_X,X215)+1),IF(X215=90,11,0))))+(THEME-1)*20</f>
        <v/>
      </c>
      <c r="Y115" s="6">
        <f>IF($A15=0,INDEX(CHROME_ATTR,1,Y$2+1),IF($A15=39,INDEX(CHROME_ATTR,2,Y$2+1),IF(AND(Y215&gt;=1,Y215&lt;=6),INDEX(ATLAS_ATTR,(Y215-1)*26+$A15-INDEX(WIN_Y,Y215)+1,Y$2-INDEX(WIN_X,Y215)+1),IF(Y215=90,11,0))))+(THEME-1)*20</f>
        <v/>
      </c>
      <c r="Z115" s="6">
        <f>IF($A15=0,INDEX(CHROME_ATTR,1,Z$2+1),IF($A15=39,INDEX(CHROME_ATTR,2,Z$2+1),IF(AND(Z215&gt;=1,Z215&lt;=6),INDEX(ATLAS_ATTR,(Z215-1)*26+$A15-INDEX(WIN_Y,Z215)+1,Z$2-INDEX(WIN_X,Z215)+1),IF(Z215=90,11,0))))+(THEME-1)*20</f>
        <v/>
      </c>
      <c r="AA115" s="6">
        <f>IF($A15=0,INDEX(CHROME_ATTR,1,AA$2+1),IF($A15=39,INDEX(CHROME_ATTR,2,AA$2+1),IF(AND(AA215&gt;=1,AA215&lt;=6),INDEX(ATLAS_ATTR,(AA215-1)*26+$A15-INDEX(WIN_Y,AA215)+1,AA$2-INDEX(WIN_X,AA215)+1),IF(AA215=90,11,0))))+(THEME-1)*20</f>
        <v/>
      </c>
      <c r="AB115" s="6">
        <f>IF($A15=0,INDEX(CHROME_ATTR,1,AB$2+1),IF($A15=39,INDEX(CHROME_ATTR,2,AB$2+1),IF(AND(AB215&gt;=1,AB215&lt;=6),INDEX(ATLAS_ATTR,(AB215-1)*26+$A15-INDEX(WIN_Y,AB215)+1,AB$2-INDEX(WIN_X,AB215)+1),IF(AB215=90,11,0))))+(THEME-1)*20</f>
        <v/>
      </c>
      <c r="AC115" s="6">
        <f>IF($A15=0,INDEX(CHROME_ATTR,1,AC$2+1),IF($A15=39,INDEX(CHROME_ATTR,2,AC$2+1),IF(AND(AC215&gt;=1,AC215&lt;=6),INDEX(ATLAS_ATTR,(AC215-1)*26+$A15-INDEX(WIN_Y,AC215)+1,AC$2-INDEX(WIN_X,AC215)+1),IF(AC215=90,11,0))))+(THEME-1)*20</f>
        <v/>
      </c>
      <c r="AD115" s="6">
        <f>IF($A15=0,INDEX(CHROME_ATTR,1,AD$2+1),IF($A15=39,INDEX(CHROME_ATTR,2,AD$2+1),IF(AND(AD215&gt;=1,AD215&lt;=6),INDEX(ATLAS_ATTR,(AD215-1)*26+$A15-INDEX(WIN_Y,AD215)+1,AD$2-INDEX(WIN_X,AD215)+1),IF(AD215=90,11,0))))+(THEME-1)*20</f>
        <v/>
      </c>
      <c r="AE115" s="6">
        <f>IF($A15=0,INDEX(CHROME_ATTR,1,AE$2+1),IF($A15=39,INDEX(CHROME_ATTR,2,AE$2+1),IF(AND(AE215&gt;=1,AE215&lt;=6),INDEX(ATLAS_ATTR,(AE215-1)*26+$A15-INDEX(WIN_Y,AE215)+1,AE$2-INDEX(WIN_X,AE215)+1),IF(AE215=90,11,0))))+(THEME-1)*20</f>
        <v/>
      </c>
      <c r="AF115" s="6">
        <f>IF($A15=0,INDEX(CHROME_ATTR,1,AF$2+1),IF($A15=39,INDEX(CHROME_ATTR,2,AF$2+1),IF(AND(AF215&gt;=1,AF215&lt;=6),INDEX(ATLAS_ATTR,(AF215-1)*26+$A15-INDEX(WIN_Y,AF215)+1,AF$2-INDEX(WIN_X,AF215)+1),IF(AF215=90,11,0))))+(THEME-1)*20</f>
        <v/>
      </c>
      <c r="AG115" s="6">
        <f>IF($A15=0,INDEX(CHROME_ATTR,1,AG$2+1),IF($A15=39,INDEX(CHROME_ATTR,2,AG$2+1),IF(AND(AG215&gt;=1,AG215&lt;=6),INDEX(ATLAS_ATTR,(AG215-1)*26+$A15-INDEX(WIN_Y,AG215)+1,AG$2-INDEX(WIN_X,AG215)+1),IF(AG215=90,11,0))))+(THEME-1)*20</f>
        <v/>
      </c>
      <c r="AH115" s="6">
        <f>IF($A15=0,INDEX(CHROME_ATTR,1,AH$2+1),IF($A15=39,INDEX(CHROME_ATTR,2,AH$2+1),IF(AND(AH215&gt;=1,AH215&lt;=6),INDEX(ATLAS_ATTR,(AH215-1)*26+$A15-INDEX(WIN_Y,AH215)+1,AH$2-INDEX(WIN_X,AH215)+1),IF(AH215=90,11,0))))+(THEME-1)*20</f>
        <v/>
      </c>
      <c r="AI115" s="6">
        <f>IF($A15=0,INDEX(CHROME_ATTR,1,AI$2+1),IF($A15=39,INDEX(CHROME_ATTR,2,AI$2+1),IF(AND(AI215&gt;=1,AI215&lt;=6),INDEX(ATLAS_ATTR,(AI215-1)*26+$A15-INDEX(WIN_Y,AI215)+1,AI$2-INDEX(WIN_X,AI215)+1),IF(AI215=90,11,0))))+(THEME-1)*20</f>
        <v/>
      </c>
      <c r="AJ115" s="6">
        <f>IF($A15=0,INDEX(CHROME_ATTR,1,AJ$2+1),IF($A15=39,INDEX(CHROME_ATTR,2,AJ$2+1),IF(AND(AJ215&gt;=1,AJ215&lt;=6),INDEX(ATLAS_ATTR,(AJ215-1)*26+$A15-INDEX(WIN_Y,AJ215)+1,AJ$2-INDEX(WIN_X,AJ215)+1),IF(AJ215=90,11,0))))+(THEME-1)*20</f>
        <v/>
      </c>
      <c r="AK115" s="6">
        <f>IF($A15=0,INDEX(CHROME_ATTR,1,AK$2+1),IF($A15=39,INDEX(CHROME_ATTR,2,AK$2+1),IF(AND(AK215&gt;=1,AK215&lt;=6),INDEX(ATLAS_ATTR,(AK215-1)*26+$A15-INDEX(WIN_Y,AK215)+1,AK$2-INDEX(WIN_X,AK215)+1),IF(AK215=90,11,0))))+(THEME-1)*20</f>
        <v/>
      </c>
      <c r="AL115" s="6">
        <f>IF($A15=0,INDEX(CHROME_ATTR,1,AL$2+1),IF($A15=39,INDEX(CHROME_ATTR,2,AL$2+1),IF(AND(AL215&gt;=1,AL215&lt;=6),INDEX(ATLAS_ATTR,(AL215-1)*26+$A15-INDEX(WIN_Y,AL215)+1,AL$2-INDEX(WIN_X,AL215)+1),IF(AL215=90,11,0))))+(THEME-1)*20</f>
        <v/>
      </c>
      <c r="AM115" s="6">
        <f>IF($A15=0,INDEX(CHROME_ATTR,1,AM$2+1),IF($A15=39,INDEX(CHROME_ATTR,2,AM$2+1),IF(AND(AM215&gt;=1,AM215&lt;=6),INDEX(ATLAS_ATTR,(AM215-1)*26+$A15-INDEX(WIN_Y,AM215)+1,AM$2-INDEX(WIN_X,AM215)+1),IF(AM215=90,11,0))))+(THEME-1)*20</f>
        <v/>
      </c>
      <c r="AN115" s="6">
        <f>IF($A15=0,INDEX(CHROME_ATTR,1,AN$2+1),IF($A15=39,INDEX(CHROME_ATTR,2,AN$2+1),IF(AND(AN215&gt;=1,AN215&lt;=6),INDEX(ATLAS_ATTR,(AN215-1)*26+$A15-INDEX(WIN_Y,AN215)+1,AN$2-INDEX(WIN_X,AN215)+1),IF(AN215=90,11,0))))+(THEME-1)*20</f>
        <v/>
      </c>
      <c r="AO115" s="6">
        <f>IF($A15=0,INDEX(CHROME_ATTR,1,AO$2+1),IF($A15=39,INDEX(CHROME_ATTR,2,AO$2+1),IF(AND(AO215&gt;=1,AO215&lt;=6),INDEX(ATLAS_ATTR,(AO215-1)*26+$A15-INDEX(WIN_Y,AO215)+1,AO$2-INDEX(WIN_X,AO215)+1),IF(AO215=90,11,0))))+(THEME-1)*20</f>
        <v/>
      </c>
      <c r="AP115" s="6">
        <f>IF($A15=0,INDEX(CHROME_ATTR,1,AP$2+1),IF($A15=39,INDEX(CHROME_ATTR,2,AP$2+1),IF(AND(AP215&gt;=1,AP215&lt;=6),INDEX(ATLAS_ATTR,(AP215-1)*26+$A15-INDEX(WIN_Y,AP215)+1,AP$2-INDEX(WIN_X,AP215)+1),IF(AP215=90,11,0))))+(THEME-1)*20</f>
        <v/>
      </c>
      <c r="AQ115" s="6">
        <f>IF($A15=0,INDEX(CHROME_ATTR,1,AQ$2+1),IF($A15=39,INDEX(CHROME_ATTR,2,AQ$2+1),IF(AND(AQ215&gt;=1,AQ215&lt;=6),INDEX(ATLAS_ATTR,(AQ215-1)*26+$A15-INDEX(WIN_Y,AQ215)+1,AQ$2-INDEX(WIN_X,AQ215)+1),IF(AQ215=90,11,0))))+(THEME-1)*20</f>
        <v/>
      </c>
      <c r="AR115" s="6">
        <f>IF($A15=0,INDEX(CHROME_ATTR,1,AR$2+1),IF($A15=39,INDEX(CHROME_ATTR,2,AR$2+1),IF(AND(AR215&gt;=1,AR215&lt;=6),INDEX(ATLAS_ATTR,(AR215-1)*26+$A15-INDEX(WIN_Y,AR215)+1,AR$2-INDEX(WIN_X,AR215)+1),IF(AR215=90,11,0))))+(THEME-1)*20</f>
        <v/>
      </c>
      <c r="AS115" s="6">
        <f>IF($A15=0,INDEX(CHROME_ATTR,1,AS$2+1),IF($A15=39,INDEX(CHROME_ATTR,2,AS$2+1),IF(AND(AS215&gt;=1,AS215&lt;=6),INDEX(ATLAS_ATTR,(AS215-1)*26+$A15-INDEX(WIN_Y,AS215)+1,AS$2-INDEX(WIN_X,AS215)+1),IF(AS215=90,11,0))))+(THEME-1)*20</f>
        <v/>
      </c>
      <c r="AT115" s="6">
        <f>IF($A15=0,INDEX(CHROME_ATTR,1,AT$2+1),IF($A15=39,INDEX(CHROME_ATTR,2,AT$2+1),IF(AND(AT215&gt;=1,AT215&lt;=6),INDEX(ATLAS_ATTR,(AT215-1)*26+$A15-INDEX(WIN_Y,AT215)+1,AT$2-INDEX(WIN_X,AT215)+1),IF(AT215=90,11,0))))+(THEME-1)*20</f>
        <v/>
      </c>
      <c r="AU115" s="6">
        <f>IF($A15=0,INDEX(CHROME_ATTR,1,AU$2+1),IF($A15=39,INDEX(CHROME_ATTR,2,AU$2+1),IF(AND(AU215&gt;=1,AU215&lt;=6),INDEX(ATLAS_ATTR,(AU215-1)*26+$A15-INDEX(WIN_Y,AU215)+1,AU$2-INDEX(WIN_X,AU215)+1),IF(AU215=90,11,0))))+(THEME-1)*20</f>
        <v/>
      </c>
      <c r="AV115" s="6">
        <f>IF($A15=0,INDEX(CHROME_ATTR,1,AV$2+1),IF($A15=39,INDEX(CHROME_ATTR,2,AV$2+1),IF(AND(AV215&gt;=1,AV215&lt;=6),INDEX(ATLAS_ATTR,(AV215-1)*26+$A15-INDEX(WIN_Y,AV215)+1,AV$2-INDEX(WIN_X,AV215)+1),IF(AV215=90,11,0))))+(THEME-1)*20</f>
        <v/>
      </c>
      <c r="AW115" s="6">
        <f>IF($A15=0,INDEX(CHROME_ATTR,1,AW$2+1),IF($A15=39,INDEX(CHROME_ATTR,2,AW$2+1),IF(AND(AW215&gt;=1,AW215&lt;=6),INDEX(ATLAS_ATTR,(AW215-1)*26+$A15-INDEX(WIN_Y,AW215)+1,AW$2-INDEX(WIN_X,AW215)+1),IF(AW215=90,11,0))))+(THEME-1)*20</f>
        <v/>
      </c>
      <c r="AX115" s="6">
        <f>IF($A15=0,INDEX(CHROME_ATTR,1,AX$2+1),IF($A15=39,INDEX(CHROME_ATTR,2,AX$2+1),IF(AND(AX215&gt;=1,AX215&lt;=6),INDEX(ATLAS_ATTR,(AX215-1)*26+$A15-INDEX(WIN_Y,AX215)+1,AX$2-INDEX(WIN_X,AX215)+1),IF(AX215=90,11,0))))+(THEME-1)*20</f>
        <v/>
      </c>
      <c r="AY115" s="6">
        <f>IF($A15=0,INDEX(CHROME_ATTR,1,AY$2+1),IF($A15=39,INDEX(CHROME_ATTR,2,AY$2+1),IF(AND(AY215&gt;=1,AY215&lt;=6),INDEX(ATLAS_ATTR,(AY215-1)*26+$A15-INDEX(WIN_Y,AY215)+1,AY$2-INDEX(WIN_X,AY215)+1),IF(AY215=90,11,0))))+(THEME-1)*20</f>
        <v/>
      </c>
      <c r="AZ115" s="6">
        <f>IF($A15=0,INDEX(CHROME_ATTR,1,AZ$2+1),IF($A15=39,INDEX(CHROME_ATTR,2,AZ$2+1),IF(AND(AZ215&gt;=1,AZ215&lt;=6),INDEX(ATLAS_ATTR,(AZ215-1)*26+$A15-INDEX(WIN_Y,AZ215)+1,AZ$2-INDEX(WIN_X,AZ215)+1),IF(AZ215=90,11,0))))+(THEME-1)*20</f>
        <v/>
      </c>
      <c r="BA115" s="6">
        <f>IF($A15=0,INDEX(CHROME_ATTR,1,BA$2+1),IF($A15=39,INDEX(CHROME_ATTR,2,BA$2+1),IF(AND(BA215&gt;=1,BA215&lt;=6),INDEX(ATLAS_ATTR,(BA215-1)*26+$A15-INDEX(WIN_Y,BA215)+1,BA$2-INDEX(WIN_X,BA215)+1),IF(BA215=90,11,0))))+(THEME-1)*20</f>
        <v/>
      </c>
      <c r="BB115" s="6">
        <f>IF($A15=0,INDEX(CHROME_ATTR,1,BB$2+1),IF($A15=39,INDEX(CHROME_ATTR,2,BB$2+1),IF(AND(BB215&gt;=1,BB215&lt;=6),INDEX(ATLAS_ATTR,(BB215-1)*26+$A15-INDEX(WIN_Y,BB215)+1,BB$2-INDEX(WIN_X,BB215)+1),IF(BB215=90,11,0))))+(THEME-1)*20</f>
        <v/>
      </c>
      <c r="BC115" s="6">
        <f>IF($A15=0,INDEX(CHROME_ATTR,1,BC$2+1),IF($A15=39,INDEX(CHROME_ATTR,2,BC$2+1),IF(AND(BC215&gt;=1,BC215&lt;=6),INDEX(ATLAS_ATTR,(BC215-1)*26+$A15-INDEX(WIN_Y,BC215)+1,BC$2-INDEX(WIN_X,BC215)+1),IF(BC215=90,11,0))))+(THEME-1)*20</f>
        <v/>
      </c>
      <c r="BD115" s="6">
        <f>IF($A15=0,INDEX(CHROME_ATTR,1,BD$2+1),IF($A15=39,INDEX(CHROME_ATTR,2,BD$2+1),IF(AND(BD215&gt;=1,BD215&lt;=6),INDEX(ATLAS_ATTR,(BD215-1)*26+$A15-INDEX(WIN_Y,BD215)+1,BD$2-INDEX(WIN_X,BD215)+1),IF(BD215=90,11,0))))+(THEME-1)*20</f>
        <v/>
      </c>
      <c r="BE115" s="6">
        <f>IF($A15=0,INDEX(CHROME_ATTR,1,BE$2+1),IF($A15=39,INDEX(CHROME_ATTR,2,BE$2+1),IF(AND(BE215&gt;=1,BE215&lt;=6),INDEX(ATLAS_ATTR,(BE215-1)*26+$A15-INDEX(WIN_Y,BE215)+1,BE$2-INDEX(WIN_X,BE215)+1),IF(BE215=90,11,0))))+(THEME-1)*20</f>
        <v/>
      </c>
      <c r="BF115" s="6">
        <f>IF($A15=0,INDEX(CHROME_ATTR,1,BF$2+1),IF($A15=39,INDEX(CHROME_ATTR,2,BF$2+1),IF(AND(BF215&gt;=1,BF215&lt;=6),INDEX(ATLAS_ATTR,(BF215-1)*26+$A15-INDEX(WIN_Y,BF215)+1,BF$2-INDEX(WIN_X,BF215)+1),IF(BF215=90,11,0))))+(THEME-1)*20</f>
        <v/>
      </c>
      <c r="BG115" s="6">
        <f>IF($A15=0,INDEX(CHROME_ATTR,1,BG$2+1),IF($A15=39,INDEX(CHROME_ATTR,2,BG$2+1),IF(AND(BG215&gt;=1,BG215&lt;=6),INDEX(ATLAS_ATTR,(BG215-1)*26+$A15-INDEX(WIN_Y,BG215)+1,BG$2-INDEX(WIN_X,BG215)+1),IF(BG215=90,11,0))))+(THEME-1)*20</f>
        <v/>
      </c>
      <c r="BH115" s="6">
        <f>IF($A15=0,INDEX(CHROME_ATTR,1,BH$2+1),IF($A15=39,INDEX(CHROME_ATTR,2,BH$2+1),IF(AND(BH215&gt;=1,BH215&lt;=6),INDEX(ATLAS_ATTR,(BH215-1)*26+$A15-INDEX(WIN_Y,BH215)+1,BH$2-INDEX(WIN_X,BH215)+1),IF(BH215=90,11,0))))+(THEME-1)*20</f>
        <v/>
      </c>
      <c r="BI115" s="6">
        <f>IF($A15=0,INDEX(CHROME_ATTR,1,BI$2+1),IF($A15=39,INDEX(CHROME_ATTR,2,BI$2+1),IF(AND(BI215&gt;=1,BI215&lt;=6),INDEX(ATLAS_ATTR,(BI215-1)*26+$A15-INDEX(WIN_Y,BI215)+1,BI$2-INDEX(WIN_X,BI215)+1),IF(BI215=90,11,0))))+(THEME-1)*20</f>
        <v/>
      </c>
      <c r="BJ115" s="6">
        <f>IF($A15=0,INDEX(CHROME_ATTR,1,BJ$2+1),IF($A15=39,INDEX(CHROME_ATTR,2,BJ$2+1),IF(AND(BJ215&gt;=1,BJ215&lt;=6),INDEX(ATLAS_ATTR,(BJ215-1)*26+$A15-INDEX(WIN_Y,BJ215)+1,BJ$2-INDEX(WIN_X,BJ215)+1),IF(BJ215=90,11,0))))+(THEME-1)*20</f>
        <v/>
      </c>
      <c r="BK115" s="6">
        <f>IF($A15=0,INDEX(CHROME_ATTR,1,BK$2+1),IF($A15=39,INDEX(CHROME_ATTR,2,BK$2+1),IF(AND(BK215&gt;=1,BK215&lt;=6),INDEX(ATLAS_ATTR,(BK215-1)*26+$A15-INDEX(WIN_Y,BK215)+1,BK$2-INDEX(WIN_X,BK215)+1),IF(BK215=90,11,0))))+(THEME-1)*20</f>
        <v/>
      </c>
      <c r="BL115" s="6">
        <f>IF($A15=0,INDEX(CHROME_ATTR,1,BL$2+1),IF($A15=39,INDEX(CHROME_ATTR,2,BL$2+1),IF(AND(BL215&gt;=1,BL215&lt;=6),INDEX(ATLAS_ATTR,(BL215-1)*26+$A15-INDEX(WIN_Y,BL215)+1,BL$2-INDEX(WIN_X,BL215)+1),IF(BL215=90,11,0))))+(THEME-1)*20</f>
        <v/>
      </c>
      <c r="BM115" s="6">
        <f>IF($A15=0,INDEX(CHROME_ATTR,1,BM$2+1),IF($A15=39,INDEX(CHROME_ATTR,2,BM$2+1),IF(AND(BM215&gt;=1,BM215&lt;=6),INDEX(ATLAS_ATTR,(BM215-1)*26+$A15-INDEX(WIN_Y,BM215)+1,BM$2-INDEX(WIN_X,BM215)+1),IF(BM215=90,11,0))))+(THEME-1)*20</f>
        <v/>
      </c>
      <c r="BN115" s="6">
        <f>IF($A15=0,INDEX(CHROME_ATTR,1,BN$2+1),IF($A15=39,INDEX(CHROME_ATTR,2,BN$2+1),IF(AND(BN215&gt;=1,BN215&lt;=6),INDEX(ATLAS_ATTR,(BN215-1)*26+$A15-INDEX(WIN_Y,BN215)+1,BN$2-INDEX(WIN_X,BN215)+1),IF(BN215=90,11,0))))+(THEME-1)*20</f>
        <v/>
      </c>
      <c r="BO115" s="6">
        <f>IF($A15=0,INDEX(CHROME_ATTR,1,BO$2+1),IF($A15=39,INDEX(CHROME_ATTR,2,BO$2+1),IF(AND(BO215&gt;=1,BO215&lt;=6),INDEX(ATLAS_ATTR,(BO215-1)*26+$A15-INDEX(WIN_Y,BO215)+1,BO$2-INDEX(WIN_X,BO215)+1),IF(BO215=90,11,0))))+(THEME-1)*20</f>
        <v/>
      </c>
      <c r="BP115" s="6">
        <f>IF($A15=0,INDEX(CHROME_ATTR,1,BP$2+1),IF($A15=39,INDEX(CHROME_ATTR,2,BP$2+1),IF(AND(BP215&gt;=1,BP215&lt;=6),INDEX(ATLAS_ATTR,(BP215-1)*26+$A15-INDEX(WIN_Y,BP215)+1,BP$2-INDEX(WIN_X,BP215)+1),IF(BP215=90,11,0))))+(THEME-1)*20</f>
        <v/>
      </c>
      <c r="BQ115" s="6">
        <f>IF($A15=0,INDEX(CHROME_ATTR,1,BQ$2+1),IF($A15=39,INDEX(CHROME_ATTR,2,BQ$2+1),IF(AND(BQ215&gt;=1,BQ215&lt;=6),INDEX(ATLAS_ATTR,(BQ215-1)*26+$A15-INDEX(WIN_Y,BQ215)+1,BQ$2-INDEX(WIN_X,BQ215)+1),IF(BQ215=90,11,0))))+(THEME-1)*20</f>
        <v/>
      </c>
      <c r="BR115" s="6">
        <f>IF($A15=0,INDEX(CHROME_ATTR,1,BR$2+1),IF($A15=39,INDEX(CHROME_ATTR,2,BR$2+1),IF(AND(BR215&gt;=1,BR215&lt;=6),INDEX(ATLAS_ATTR,(BR215-1)*26+$A15-INDEX(WIN_Y,BR215)+1,BR$2-INDEX(WIN_X,BR215)+1),IF(BR215=90,11,0))))+(THEME-1)*20</f>
        <v/>
      </c>
      <c r="BS115" s="6">
        <f>IF($A15=0,INDEX(CHROME_ATTR,1,BS$2+1),IF($A15=39,INDEX(CHROME_ATTR,2,BS$2+1),IF(AND(BS215&gt;=1,BS215&lt;=6),INDEX(ATLAS_ATTR,(BS215-1)*26+$A15-INDEX(WIN_Y,BS215)+1,BS$2-INDEX(WIN_X,BS215)+1),IF(BS215=90,11,0))))+(THEME-1)*20</f>
        <v/>
      </c>
      <c r="BT115" s="6">
        <f>IF($A15=0,INDEX(CHROME_ATTR,1,BT$2+1),IF($A15=39,INDEX(CHROME_ATTR,2,BT$2+1),IF(AND(BT215&gt;=1,BT215&lt;=6),INDEX(ATLAS_ATTR,(BT215-1)*26+$A15-INDEX(WIN_Y,BT215)+1,BT$2-INDEX(WIN_X,BT215)+1),IF(BT215=90,11,0))))+(THEME-1)*20</f>
        <v/>
      </c>
      <c r="BU115" s="6">
        <f>IF($A15=0,INDEX(CHROME_ATTR,1,BU$2+1),IF($A15=39,INDEX(CHROME_ATTR,2,BU$2+1),IF(AND(BU215&gt;=1,BU215&lt;=6),INDEX(ATLAS_ATTR,(BU215-1)*26+$A15-INDEX(WIN_Y,BU215)+1,BU$2-INDEX(WIN_X,BU215)+1),IF(BU215=90,11,0))))+(THEME-1)*20</f>
        <v/>
      </c>
      <c r="BV115" s="6">
        <f>IF($A15=0,INDEX(CHROME_ATTR,1,BV$2+1),IF($A15=39,INDEX(CHROME_ATTR,2,BV$2+1),IF(AND(BV215&gt;=1,BV215&lt;=6),INDEX(ATLAS_ATTR,(BV215-1)*26+$A15-INDEX(WIN_Y,BV215)+1,BV$2-INDEX(WIN_X,BV215)+1),IF(BV215=90,11,0))))+(THEME-1)*20</f>
        <v/>
      </c>
      <c r="BW115" s="6">
        <f>IF($A15=0,INDEX(CHROME_ATTR,1,BW$2+1),IF($A15=39,INDEX(CHROME_ATTR,2,BW$2+1),IF(AND(BW215&gt;=1,BW215&lt;=6),INDEX(ATLAS_ATTR,(BW215-1)*26+$A15-INDEX(WIN_Y,BW215)+1,BW$2-INDEX(WIN_X,BW215)+1),IF(BW215=90,11,0))))+(THEME-1)*20</f>
        <v/>
      </c>
      <c r="BX115" s="6">
        <f>IF($A15=0,INDEX(CHROME_ATTR,1,BX$2+1),IF($A15=39,INDEX(CHROME_ATTR,2,BX$2+1),IF(AND(BX215&gt;=1,BX215&lt;=6),INDEX(ATLAS_ATTR,(BX215-1)*26+$A15-INDEX(WIN_Y,BX215)+1,BX$2-INDEX(WIN_X,BX215)+1),IF(BX215=90,11,0))))+(THEME-1)*20</f>
        <v/>
      </c>
      <c r="BY115" s="6">
        <f>IF($A15=0,INDEX(CHROME_ATTR,1,BY$2+1),IF($A15=39,INDEX(CHROME_ATTR,2,BY$2+1),IF(AND(BY215&gt;=1,BY215&lt;=6),INDEX(ATLAS_ATTR,(BY215-1)*26+$A15-INDEX(WIN_Y,BY215)+1,BY$2-INDEX(WIN_X,BY215)+1),IF(BY215=90,11,0))))+(THEME-1)*20</f>
        <v/>
      </c>
      <c r="BZ115" s="6">
        <f>IF($A15=0,INDEX(CHROME_ATTR,1,BZ$2+1),IF($A15=39,INDEX(CHROME_ATTR,2,BZ$2+1),IF(AND(BZ215&gt;=1,BZ215&lt;=6),INDEX(ATLAS_ATTR,(BZ215-1)*26+$A15-INDEX(WIN_Y,BZ215)+1,BZ$2-INDEX(WIN_X,BZ215)+1),IF(BZ215=90,11,0))))+(THEME-1)*20</f>
        <v/>
      </c>
      <c r="CA115" s="6">
        <f>IF($A15=0,INDEX(CHROME_ATTR,1,CA$2+1),IF($A15=39,INDEX(CHROME_ATTR,2,CA$2+1),IF(AND(CA215&gt;=1,CA215&lt;=6),INDEX(ATLAS_ATTR,(CA215-1)*26+$A15-INDEX(WIN_Y,CA215)+1,CA$2-INDEX(WIN_X,CA215)+1),IF(CA215=90,11,0))))+(THEME-1)*20</f>
        <v/>
      </c>
      <c r="CB115" s="6">
        <f>IF($A15=0,INDEX(CHROME_ATTR,1,CB$2+1),IF($A15=39,INDEX(CHROME_ATTR,2,CB$2+1),IF(AND(CB215&gt;=1,CB215&lt;=6),INDEX(ATLAS_ATTR,(CB215-1)*26+$A15-INDEX(WIN_Y,CB215)+1,CB$2-INDEX(WIN_X,CB215)+1),IF(CB215=90,11,0))))+(THEME-1)*20</f>
        <v/>
      </c>
      <c r="CC115" s="6">
        <f>IF($A15=0,INDEX(CHROME_ATTR,1,CC$2+1),IF($A15=39,INDEX(CHROME_ATTR,2,CC$2+1),IF(AND(CC215&gt;=1,CC215&lt;=6),INDEX(ATLAS_ATTR,(CC215-1)*26+$A15-INDEX(WIN_Y,CC215)+1,CC$2-INDEX(WIN_X,CC215)+1),IF(CC215=90,11,0))))+(THEME-1)*20</f>
        <v/>
      </c>
      <c r="CD115" s="6">
        <f>IF($A15=0,INDEX(CHROME_ATTR,1,CD$2+1),IF($A15=39,INDEX(CHROME_ATTR,2,CD$2+1),IF(AND(CD215&gt;=1,CD215&lt;=6),INDEX(ATLAS_ATTR,(CD215-1)*26+$A15-INDEX(WIN_Y,CD215)+1,CD$2-INDEX(WIN_X,CD215)+1),IF(CD215=90,11,0))))+(THEME-1)*20</f>
        <v/>
      </c>
      <c r="CE115" s="6">
        <f>IF($A15=0,INDEX(CHROME_ATTR,1,CE$2+1),IF($A15=39,INDEX(CHROME_ATTR,2,CE$2+1),IF(AND(CE215&gt;=1,CE215&lt;=6),INDEX(ATLAS_ATTR,(CE215-1)*26+$A15-INDEX(WIN_Y,CE215)+1,CE$2-INDEX(WIN_X,CE215)+1),IF(CE215=90,11,0))))+(THEME-1)*20</f>
        <v/>
      </c>
      <c r="CF115" s="6">
        <f>IF($A15=0,INDEX(CHROME_ATTR,1,CF$2+1),IF($A15=39,INDEX(CHROME_ATTR,2,CF$2+1),IF(AND(CF215&gt;=1,CF215&lt;=6),INDEX(ATLAS_ATTR,(CF215-1)*26+$A15-INDEX(WIN_Y,CF215)+1,CF$2-INDEX(WIN_X,CF215)+1),IF(CF215=90,11,0))))+(THEME-1)*20</f>
        <v/>
      </c>
      <c r="CG115" s="6">
        <f>IF($A15=0,INDEX(CHROME_ATTR,1,CG$2+1),IF($A15=39,INDEX(CHROME_ATTR,2,CG$2+1),IF(AND(CG215&gt;=1,CG215&lt;=6),INDEX(ATLAS_ATTR,(CG215-1)*26+$A15-INDEX(WIN_Y,CG215)+1,CG$2-INDEX(WIN_X,CG215)+1),IF(CG215=90,11,0))))+(THEME-1)*20</f>
        <v/>
      </c>
      <c r="CH115" s="6">
        <f>IF($A15=0,INDEX(CHROME_ATTR,1,CH$2+1),IF($A15=39,INDEX(CHROME_ATTR,2,CH$2+1),IF(AND(CH215&gt;=1,CH215&lt;=6),INDEX(ATLAS_ATTR,(CH215-1)*26+$A15-INDEX(WIN_Y,CH215)+1,CH$2-INDEX(WIN_X,CH215)+1),IF(CH215=90,11,0))))+(THEME-1)*20</f>
        <v/>
      </c>
      <c r="CI115" s="6">
        <f>IF($A15=0,INDEX(CHROME_ATTR,1,CI$2+1),IF($A15=39,INDEX(CHROME_ATTR,2,CI$2+1),IF(AND(CI215&gt;=1,CI215&lt;=6),INDEX(ATLAS_ATTR,(CI215-1)*26+$A15-INDEX(WIN_Y,CI215)+1,CI$2-INDEX(WIN_X,CI215)+1),IF(CI215=90,11,0))))+(THEME-1)*20</f>
        <v/>
      </c>
      <c r="CJ115" s="6">
        <f>IF($A15=0,INDEX(CHROME_ATTR,1,CJ$2+1),IF($A15=39,INDEX(CHROME_ATTR,2,CJ$2+1),IF(AND(CJ215&gt;=1,CJ215&lt;=6),INDEX(ATLAS_ATTR,(CJ215-1)*26+$A15-INDEX(WIN_Y,CJ215)+1,CJ$2-INDEX(WIN_X,CJ215)+1),IF(CJ215=90,11,0))))+(THEME-1)*20</f>
        <v/>
      </c>
      <c r="CK115" s="6">
        <f>IF($A15=0,INDEX(CHROME_ATTR,1,CK$2+1),IF($A15=39,INDEX(CHROME_ATTR,2,CK$2+1),IF(AND(CK215&gt;=1,CK215&lt;=6),INDEX(ATLAS_ATTR,(CK215-1)*26+$A15-INDEX(WIN_Y,CK215)+1,CK$2-INDEX(WIN_X,CK215)+1),IF(CK215=90,11,0))))+(THEME-1)*20</f>
        <v/>
      </c>
      <c r="CL115" s="6">
        <f>IF($A15=0,INDEX(CHROME_ATTR,1,CL$2+1),IF($A15=39,INDEX(CHROME_ATTR,2,CL$2+1),IF(AND(CL215&gt;=1,CL215&lt;=6),INDEX(ATLAS_ATTR,(CL215-1)*26+$A15-INDEX(WIN_Y,CL215)+1,CL$2-INDEX(WIN_X,CL215)+1),IF(CL215=90,11,0))))+(THEME-1)*20</f>
        <v/>
      </c>
      <c r="CM115" s="6">
        <f>IF($A15=0,INDEX(CHROME_ATTR,1,CM$2+1),IF($A15=39,INDEX(CHROME_ATTR,2,CM$2+1),IF(AND(CM215&gt;=1,CM215&lt;=6),INDEX(ATLAS_ATTR,(CM215-1)*26+$A15-INDEX(WIN_Y,CM215)+1,CM$2-INDEX(WIN_X,CM215)+1),IF(CM215=90,11,0))))+(THEME-1)*20</f>
        <v/>
      </c>
      <c r="CN115" s="6">
        <f>IF($A15=0,INDEX(CHROME_ATTR,1,CN$2+1),IF($A15=39,INDEX(CHROME_ATTR,2,CN$2+1),IF(AND(CN215&gt;=1,CN215&lt;=6),INDEX(ATLAS_ATTR,(CN215-1)*26+$A15-INDEX(WIN_Y,CN215)+1,CN$2-INDEX(WIN_X,CN215)+1),IF(CN215=90,11,0))))+(THEME-1)*20</f>
        <v/>
      </c>
      <c r="CO115" s="6">
        <f>IF($A15=0,INDEX(CHROME_ATTR,1,CO$2+1),IF($A15=39,INDEX(CHROME_ATTR,2,CO$2+1),IF(AND(CO215&gt;=1,CO215&lt;=6),INDEX(ATLAS_ATTR,(CO215-1)*26+$A15-INDEX(WIN_Y,CO215)+1,CO$2-INDEX(WIN_X,CO215)+1),IF(CO215=90,11,0))))+(THEME-1)*20</f>
        <v/>
      </c>
      <c r="CP115" s="6">
        <f>IF($A15=0,INDEX(CHROME_ATTR,1,CP$2+1),IF($A15=39,INDEX(CHROME_ATTR,2,CP$2+1),IF(AND(CP215&gt;=1,CP215&lt;=6),INDEX(ATLAS_ATTR,(CP215-1)*26+$A15-INDEX(WIN_Y,CP215)+1,CP$2-INDEX(WIN_X,CP215)+1),IF(CP215=90,11,0))))+(THEME-1)*20</f>
        <v/>
      </c>
      <c r="CQ115" s="6">
        <f>IF($A15=0,INDEX(CHROME_ATTR,1,CQ$2+1),IF($A15=39,INDEX(CHROME_ATTR,2,CQ$2+1),IF(AND(CQ215&gt;=1,CQ215&lt;=6),INDEX(ATLAS_ATTR,(CQ215-1)*26+$A15-INDEX(WIN_Y,CQ215)+1,CQ$2-INDEX(WIN_X,CQ215)+1),IF(CQ215=90,11,0))))+(THEME-1)*20</f>
        <v/>
      </c>
      <c r="CR115" s="6">
        <f>IF($A15=0,INDEX(CHROME_ATTR,1,CR$2+1),IF($A15=39,INDEX(CHROME_ATTR,2,CR$2+1),IF(AND(CR215&gt;=1,CR215&lt;=6),INDEX(ATLAS_ATTR,(CR215-1)*26+$A15-INDEX(WIN_Y,CR215)+1,CR$2-INDEX(WIN_X,CR215)+1),IF(CR215=90,11,0))))+(THEME-1)*20</f>
        <v/>
      </c>
      <c r="CS115" s="6">
        <f>IF($A15=0,INDEX(CHROME_ATTR,1,CS$2+1),IF($A15=39,INDEX(CHROME_ATTR,2,CS$2+1),IF(AND(CS215&gt;=1,CS215&lt;=6),INDEX(ATLAS_ATTR,(CS215-1)*26+$A15-INDEX(WIN_Y,CS215)+1,CS$2-INDEX(WIN_X,CS215)+1),IF(CS215=90,11,0))))+(THEME-1)*20</f>
        <v/>
      </c>
      <c r="CT115" s="6">
        <f>IF($A15=0,INDEX(CHROME_ATTR,1,CT$2+1),IF($A15=39,INDEX(CHROME_ATTR,2,CT$2+1),IF(AND(CT215&gt;=1,CT215&lt;=6),INDEX(ATLAS_ATTR,(CT215-1)*26+$A15-INDEX(WIN_Y,CT215)+1,CT$2-INDEX(WIN_X,CT215)+1),IF(CT215=90,11,0))))+(THEME-1)*20</f>
        <v/>
      </c>
      <c r="CU115" s="6">
        <f>IF($A15=0,INDEX(CHROME_ATTR,1,CU$2+1),IF($A15=39,INDEX(CHROME_ATTR,2,CU$2+1),IF(AND(CU215&gt;=1,CU215&lt;=6),INDEX(ATLAS_ATTR,(CU215-1)*26+$A15-INDEX(WIN_Y,CU215)+1,CU$2-INDEX(WIN_X,CU215)+1),IF(CU215=90,11,0))))+(THEME-1)*20</f>
        <v/>
      </c>
      <c r="CV115" s="6">
        <f>IF($A15=0,INDEX(CHROME_ATTR,1,CV$2+1),IF($A15=39,INDEX(CHROME_ATTR,2,CV$2+1),IF(AND(CV215&gt;=1,CV215&lt;=6),INDEX(ATLAS_ATTR,(CV215-1)*26+$A15-INDEX(WIN_Y,CV215)+1,CV$2-INDEX(WIN_X,CV215)+1),IF(CV215=90,11,0))))+(THEME-1)*20</f>
        <v/>
      </c>
      <c r="CW115" s="6">
        <f>IF($A15=0,INDEX(CHROME_ATTR,1,CW$2+1),IF($A15=39,INDEX(CHROME_ATTR,2,CW$2+1),IF(AND(CW215&gt;=1,CW215&lt;=6),INDEX(ATLAS_ATTR,(CW215-1)*26+$A15-INDEX(WIN_Y,CW215)+1,CW$2-INDEX(WIN_X,CW215)+1),IF(CW215=90,11,0))))+(THEME-1)*20</f>
        <v/>
      </c>
      <c r="CX115" s="6">
        <f>IF($A15=0,INDEX(CHROME_ATTR,1,CX$2+1),IF($A15=39,INDEX(CHROME_ATTR,2,CX$2+1),IF(AND(CX215&gt;=1,CX215&lt;=6),INDEX(ATLAS_ATTR,(CX215-1)*26+$A15-INDEX(WIN_Y,CX215)+1,CX$2-INDEX(WIN_X,CX215)+1),IF(CX215=90,11,0))))+(THEME-1)*20</f>
        <v/>
      </c>
      <c r="CY115" s="6">
        <f>IF($A15=0,INDEX(CHROME_ATTR,1,CY$2+1),IF($A15=39,INDEX(CHROME_ATTR,2,CY$2+1),IF(AND(CY215&gt;=1,CY215&lt;=6),INDEX(ATLAS_ATTR,(CY215-1)*26+$A15-INDEX(WIN_Y,CY215)+1,CY$2-INDEX(WIN_X,CY215)+1),IF(CY215=90,11,0))))+(THEME-1)*20</f>
        <v/>
      </c>
      <c r="CZ115" s="6">
        <f>IF($A15=0,INDEX(CHROME_ATTR,1,CZ$2+1),IF($A15=39,INDEX(CHROME_ATTR,2,CZ$2+1),IF(AND(CZ215&gt;=1,CZ215&lt;=6),INDEX(ATLAS_ATTR,(CZ215-1)*26+$A15-INDEX(WIN_Y,CZ215)+1,CZ$2-INDEX(WIN_X,CZ215)+1),IF(CZ215=90,11,0))))+(THEME-1)*20</f>
        <v/>
      </c>
      <c r="DA115" s="6">
        <f>IF($A15=0,INDEX(CHROME_ATTR,1,DA$2+1),IF($A15=39,INDEX(CHROME_ATTR,2,DA$2+1),IF(AND(DA215&gt;=1,DA215&lt;=6),INDEX(ATLAS_ATTR,(DA215-1)*26+$A15-INDEX(WIN_Y,DA215)+1,DA$2-INDEX(WIN_X,DA215)+1),IF(DA215=90,11,0))))+(THEME-1)*20</f>
        <v/>
      </c>
      <c r="DB115" s="6">
        <f>IF($A15=0,INDEX(CHROME_ATTR,1,DB$2+1),IF($A15=39,INDEX(CHROME_ATTR,2,DB$2+1),IF(AND(DB215&gt;=1,DB215&lt;=6),INDEX(ATLAS_ATTR,(DB215-1)*26+$A15-INDEX(WIN_Y,DB215)+1,DB$2-INDEX(WIN_X,DB215)+1),IF(DB215=90,11,0))))+(THEME-1)*20</f>
        <v/>
      </c>
      <c r="DC115" s="6">
        <f>IF($A15=0,INDEX(CHROME_ATTR,1,DC$2+1),IF($A15=39,INDEX(CHROME_ATTR,2,DC$2+1),IF(AND(DC215&gt;=1,DC215&lt;=6),INDEX(ATLAS_ATTR,(DC215-1)*26+$A15-INDEX(WIN_Y,DC215)+1,DC$2-INDEX(WIN_X,DC215)+1),IF(DC215=90,11,0))))+(THEME-1)*20</f>
        <v/>
      </c>
      <c r="DD115" s="6">
        <f>IF($A15=0,INDEX(CHROME_ATTR,1,DD$2+1),IF($A15=39,INDEX(CHROME_ATTR,2,DD$2+1),IF(AND(DD215&gt;=1,DD215&lt;=6),INDEX(ATLAS_ATTR,(DD215-1)*26+$A15-INDEX(WIN_Y,DD215)+1,DD$2-INDEX(WIN_X,DD215)+1),IF(DD215=90,11,0))))+(THEME-1)*20</f>
        <v/>
      </c>
      <c r="DE115" s="6">
        <f>IF($A15=0,INDEX(CHROME_ATTR,1,DE$2+1),IF($A15=39,INDEX(CHROME_ATTR,2,DE$2+1),IF(AND(DE215&gt;=1,DE215&lt;=6),INDEX(ATLAS_ATTR,(DE215-1)*26+$A15-INDEX(WIN_Y,DE215)+1,DE$2-INDEX(WIN_X,DE215)+1),IF(DE215=90,11,0))))+(THEME-1)*20</f>
        <v/>
      </c>
      <c r="DF115" s="6">
        <f>IF($A15=0,INDEX(CHROME_ATTR,1,DF$2+1),IF($A15=39,INDEX(CHROME_ATTR,2,DF$2+1),IF(AND(DF215&gt;=1,DF215&lt;=6),INDEX(ATLAS_ATTR,(DF215-1)*26+$A15-INDEX(WIN_Y,DF215)+1,DF$2-INDEX(WIN_X,DF215)+1),IF(DF215=90,11,0))))+(THEME-1)*20</f>
        <v/>
      </c>
      <c r="DG115" s="6">
        <f>IF($A15=0,INDEX(CHROME_ATTR,1,DG$2+1),IF($A15=39,INDEX(CHROME_ATTR,2,DG$2+1),IF(AND(DG215&gt;=1,DG215&lt;=6),INDEX(ATLAS_ATTR,(DG215-1)*26+$A15-INDEX(WIN_Y,DG215)+1,DG$2-INDEX(WIN_X,DG215)+1),IF(DG215=90,11,0))))+(THEME-1)*20</f>
        <v/>
      </c>
      <c r="DH115" s="6">
        <f>IF($A15=0,INDEX(CHROME_ATTR,1,DH$2+1),IF($A15=39,INDEX(CHROME_ATTR,2,DH$2+1),IF(AND(DH215&gt;=1,DH215&lt;=6),INDEX(ATLAS_ATTR,(DH215-1)*26+$A15-INDEX(WIN_Y,DH215)+1,DH$2-INDEX(WIN_X,DH215)+1),IF(DH215=90,11,0))))+(THEME-1)*20</f>
        <v/>
      </c>
      <c r="DI115" s="6">
        <f>IF($A15=0,INDEX(CHROME_ATTR,1,DI$2+1),IF($A15=39,INDEX(CHROME_ATTR,2,DI$2+1),IF(AND(DI215&gt;=1,DI215&lt;=6),INDEX(ATLAS_ATTR,(DI215-1)*26+$A15-INDEX(WIN_Y,DI215)+1,DI$2-INDEX(WIN_X,DI215)+1),IF(DI215=90,11,0))))+(THEME-1)*20</f>
        <v/>
      </c>
      <c r="DJ115" s="6">
        <f>IF($A15=0,INDEX(CHROME_ATTR,1,DJ$2+1),IF($A15=39,INDEX(CHROME_ATTR,2,DJ$2+1),IF(AND(DJ215&gt;=1,DJ215&lt;=6),INDEX(ATLAS_ATTR,(DJ215-1)*26+$A15-INDEX(WIN_Y,DJ215)+1,DJ$2-INDEX(WIN_X,DJ215)+1),IF(DJ215=90,11,0))))+(THEME-1)*20</f>
        <v/>
      </c>
      <c r="DK115" s="6">
        <f>IF($A15=0,INDEX(CHROME_ATTR,1,DK$2+1),IF($A15=39,INDEX(CHROME_ATTR,2,DK$2+1),IF(AND(DK215&gt;=1,DK215&lt;=6),INDEX(ATLAS_ATTR,(DK215-1)*26+$A15-INDEX(WIN_Y,DK215)+1,DK$2-INDEX(WIN_X,DK215)+1),IF(DK215=90,11,0))))+(THEME-1)*20</f>
        <v/>
      </c>
      <c r="DL115" s="6">
        <f>IF($A15=0,INDEX(CHROME_ATTR,1,DL$2+1),IF($A15=39,INDEX(CHROME_ATTR,2,DL$2+1),IF(AND(DL215&gt;=1,DL215&lt;=6),INDEX(ATLAS_ATTR,(DL215-1)*26+$A15-INDEX(WIN_Y,DL215)+1,DL$2-INDEX(WIN_X,DL215)+1),IF(DL215=90,11,0))))+(THEME-1)*20</f>
        <v/>
      </c>
      <c r="DM115" s="6">
        <f>IF($A15=0,INDEX(CHROME_ATTR,1,DM$2+1),IF($A15=39,INDEX(CHROME_ATTR,2,DM$2+1),IF(AND(DM215&gt;=1,DM215&lt;=6),INDEX(ATLAS_ATTR,(DM215-1)*26+$A15-INDEX(WIN_Y,DM215)+1,DM$2-INDEX(WIN_X,DM215)+1),IF(DM215=90,11,0))))+(THEME-1)*20</f>
        <v/>
      </c>
      <c r="DN115" s="6">
        <f>IF($A15=0,INDEX(CHROME_ATTR,1,DN$2+1),IF($A15=39,INDEX(CHROME_ATTR,2,DN$2+1),IF(AND(DN215&gt;=1,DN215&lt;=6),INDEX(ATLAS_ATTR,(DN215-1)*26+$A15-INDEX(WIN_Y,DN215)+1,DN$2-INDEX(WIN_X,DN215)+1),IF(DN215=90,11,0))))+(THEME-1)*20</f>
        <v/>
      </c>
      <c r="DO115" s="6">
        <f>IF($A15=0,INDEX(CHROME_ATTR,1,DO$2+1),IF($A15=39,INDEX(CHROME_ATTR,2,DO$2+1),IF(AND(DO215&gt;=1,DO215&lt;=6),INDEX(ATLAS_ATTR,(DO215-1)*26+$A15-INDEX(WIN_Y,DO215)+1,DO$2-INDEX(WIN_X,DO215)+1),IF(DO215=90,11,0))))+(THEME-1)*20</f>
        <v/>
      </c>
    </row>
    <row r="116" ht="8" customHeight="1">
      <c r="B116" s="6">
        <f>IF($A16=0,INDEX(CHROME_ATTR,1,B$2+1),IF($A16=39,INDEX(CHROME_ATTR,2,B$2+1),IF(AND(B216&gt;=1,B216&lt;=6),INDEX(ATLAS_ATTR,(B216-1)*26+$A16-INDEX(WIN_Y,B216)+1,B$2-INDEX(WIN_X,B216)+1),IF(B216=90,11,0))))+(THEME-1)*20</f>
        <v/>
      </c>
      <c r="C116" s="6">
        <f>IF($A16=0,INDEX(CHROME_ATTR,1,C$2+1),IF($A16=39,INDEX(CHROME_ATTR,2,C$2+1),IF(AND(C216&gt;=1,C216&lt;=6),INDEX(ATLAS_ATTR,(C216-1)*26+$A16-INDEX(WIN_Y,C216)+1,C$2-INDEX(WIN_X,C216)+1),IF(C216=90,11,0))))+(THEME-1)*20</f>
        <v/>
      </c>
      <c r="D116" s="6">
        <f>IF($A16=0,INDEX(CHROME_ATTR,1,D$2+1),IF($A16=39,INDEX(CHROME_ATTR,2,D$2+1),IF(AND(D216&gt;=1,D216&lt;=6),INDEX(ATLAS_ATTR,(D216-1)*26+$A16-INDEX(WIN_Y,D216)+1,D$2-INDEX(WIN_X,D216)+1),IF(D216=90,11,0))))+(THEME-1)*20</f>
        <v/>
      </c>
      <c r="E116" s="6">
        <f>IF($A16=0,INDEX(CHROME_ATTR,1,E$2+1),IF($A16=39,INDEX(CHROME_ATTR,2,E$2+1),IF(AND(E216&gt;=1,E216&lt;=6),INDEX(ATLAS_ATTR,(E216-1)*26+$A16-INDEX(WIN_Y,E216)+1,E$2-INDEX(WIN_X,E216)+1),IF(E216=90,11,0))))+(THEME-1)*20</f>
        <v/>
      </c>
      <c r="F116" s="6">
        <f>IF($A16=0,INDEX(CHROME_ATTR,1,F$2+1),IF($A16=39,INDEX(CHROME_ATTR,2,F$2+1),IF(AND(F216&gt;=1,F216&lt;=6),INDEX(ATLAS_ATTR,(F216-1)*26+$A16-INDEX(WIN_Y,F216)+1,F$2-INDEX(WIN_X,F216)+1),IF(F216=90,11,0))))+(THEME-1)*20</f>
        <v/>
      </c>
      <c r="G116" s="6">
        <f>IF($A16=0,INDEX(CHROME_ATTR,1,G$2+1),IF($A16=39,INDEX(CHROME_ATTR,2,G$2+1),IF(AND(G216&gt;=1,G216&lt;=6),INDEX(ATLAS_ATTR,(G216-1)*26+$A16-INDEX(WIN_Y,G216)+1,G$2-INDEX(WIN_X,G216)+1),IF(G216=90,11,0))))+(THEME-1)*20</f>
        <v/>
      </c>
      <c r="H116" s="6">
        <f>IF($A16=0,INDEX(CHROME_ATTR,1,H$2+1),IF($A16=39,INDEX(CHROME_ATTR,2,H$2+1),IF(AND(H216&gt;=1,H216&lt;=6),INDEX(ATLAS_ATTR,(H216-1)*26+$A16-INDEX(WIN_Y,H216)+1,H$2-INDEX(WIN_X,H216)+1),IF(H216=90,11,0))))+(THEME-1)*20</f>
        <v/>
      </c>
      <c r="I116" s="6">
        <f>IF($A16=0,INDEX(CHROME_ATTR,1,I$2+1),IF($A16=39,INDEX(CHROME_ATTR,2,I$2+1),IF(AND(I216&gt;=1,I216&lt;=6),INDEX(ATLAS_ATTR,(I216-1)*26+$A16-INDEX(WIN_Y,I216)+1,I$2-INDEX(WIN_X,I216)+1),IF(I216=90,11,0))))+(THEME-1)*20</f>
        <v/>
      </c>
      <c r="J116" s="6">
        <f>IF($A16=0,INDEX(CHROME_ATTR,1,J$2+1),IF($A16=39,INDEX(CHROME_ATTR,2,J$2+1),IF(AND(J216&gt;=1,J216&lt;=6),INDEX(ATLAS_ATTR,(J216-1)*26+$A16-INDEX(WIN_Y,J216)+1,J$2-INDEX(WIN_X,J216)+1),IF(J216=90,11,0))))+(THEME-1)*20</f>
        <v/>
      </c>
      <c r="K116" s="6">
        <f>IF($A16=0,INDEX(CHROME_ATTR,1,K$2+1),IF($A16=39,INDEX(CHROME_ATTR,2,K$2+1),IF(AND(K216&gt;=1,K216&lt;=6),INDEX(ATLAS_ATTR,(K216-1)*26+$A16-INDEX(WIN_Y,K216)+1,K$2-INDEX(WIN_X,K216)+1),IF(K216=90,11,0))))+(THEME-1)*20</f>
        <v/>
      </c>
      <c r="L116" s="6">
        <f>IF($A16=0,INDEX(CHROME_ATTR,1,L$2+1),IF($A16=39,INDEX(CHROME_ATTR,2,L$2+1),IF(AND(L216&gt;=1,L216&lt;=6),INDEX(ATLAS_ATTR,(L216-1)*26+$A16-INDEX(WIN_Y,L216)+1,L$2-INDEX(WIN_X,L216)+1),IF(L216=90,11,0))))+(THEME-1)*20</f>
        <v/>
      </c>
      <c r="M116" s="6">
        <f>IF($A16=0,INDEX(CHROME_ATTR,1,M$2+1),IF($A16=39,INDEX(CHROME_ATTR,2,M$2+1),IF(AND(M216&gt;=1,M216&lt;=6),INDEX(ATLAS_ATTR,(M216-1)*26+$A16-INDEX(WIN_Y,M216)+1,M$2-INDEX(WIN_X,M216)+1),IF(M216=90,11,0))))+(THEME-1)*20</f>
        <v/>
      </c>
      <c r="N116" s="6">
        <f>IF($A16=0,INDEX(CHROME_ATTR,1,N$2+1),IF($A16=39,INDEX(CHROME_ATTR,2,N$2+1),IF(AND(N216&gt;=1,N216&lt;=6),INDEX(ATLAS_ATTR,(N216-1)*26+$A16-INDEX(WIN_Y,N216)+1,N$2-INDEX(WIN_X,N216)+1),IF(N216=90,11,0))))+(THEME-1)*20</f>
        <v/>
      </c>
      <c r="O116" s="6">
        <f>IF($A16=0,INDEX(CHROME_ATTR,1,O$2+1),IF($A16=39,INDEX(CHROME_ATTR,2,O$2+1),IF(AND(O216&gt;=1,O216&lt;=6),INDEX(ATLAS_ATTR,(O216-1)*26+$A16-INDEX(WIN_Y,O216)+1,O$2-INDEX(WIN_X,O216)+1),IF(O216=90,11,0))))+(THEME-1)*20</f>
        <v/>
      </c>
      <c r="P116" s="6">
        <f>IF($A16=0,INDEX(CHROME_ATTR,1,P$2+1),IF($A16=39,INDEX(CHROME_ATTR,2,P$2+1),IF(AND(P216&gt;=1,P216&lt;=6),INDEX(ATLAS_ATTR,(P216-1)*26+$A16-INDEX(WIN_Y,P216)+1,P$2-INDEX(WIN_X,P216)+1),IF(P216=90,11,0))))+(THEME-1)*20</f>
        <v/>
      </c>
      <c r="Q116" s="6">
        <f>IF($A16=0,INDEX(CHROME_ATTR,1,Q$2+1),IF($A16=39,INDEX(CHROME_ATTR,2,Q$2+1),IF(AND(Q216&gt;=1,Q216&lt;=6),INDEX(ATLAS_ATTR,(Q216-1)*26+$A16-INDEX(WIN_Y,Q216)+1,Q$2-INDEX(WIN_X,Q216)+1),IF(Q216=90,11,0))))+(THEME-1)*20</f>
        <v/>
      </c>
      <c r="R116" s="6">
        <f>IF($A16=0,INDEX(CHROME_ATTR,1,R$2+1),IF($A16=39,INDEX(CHROME_ATTR,2,R$2+1),IF(AND(R216&gt;=1,R216&lt;=6),INDEX(ATLAS_ATTR,(R216-1)*26+$A16-INDEX(WIN_Y,R216)+1,R$2-INDEX(WIN_X,R216)+1),IF(R216=90,11,0))))+(THEME-1)*20</f>
        <v/>
      </c>
      <c r="S116" s="6">
        <f>IF($A16=0,INDEX(CHROME_ATTR,1,S$2+1),IF($A16=39,INDEX(CHROME_ATTR,2,S$2+1),IF(AND(S216&gt;=1,S216&lt;=6),INDEX(ATLAS_ATTR,(S216-1)*26+$A16-INDEX(WIN_Y,S216)+1,S$2-INDEX(WIN_X,S216)+1),IF(S216=90,11,0))))+(THEME-1)*20</f>
        <v/>
      </c>
      <c r="T116" s="6">
        <f>IF($A16=0,INDEX(CHROME_ATTR,1,T$2+1),IF($A16=39,INDEX(CHROME_ATTR,2,T$2+1),IF(AND(T216&gt;=1,T216&lt;=6),INDEX(ATLAS_ATTR,(T216-1)*26+$A16-INDEX(WIN_Y,T216)+1,T$2-INDEX(WIN_X,T216)+1),IF(T216=90,11,0))))+(THEME-1)*20</f>
        <v/>
      </c>
      <c r="U116" s="6">
        <f>IF($A16=0,INDEX(CHROME_ATTR,1,U$2+1),IF($A16=39,INDEX(CHROME_ATTR,2,U$2+1),IF(AND(U216&gt;=1,U216&lt;=6),INDEX(ATLAS_ATTR,(U216-1)*26+$A16-INDEX(WIN_Y,U216)+1,U$2-INDEX(WIN_X,U216)+1),IF(U216=90,11,0))))+(THEME-1)*20</f>
        <v/>
      </c>
      <c r="V116" s="6">
        <f>IF($A16=0,INDEX(CHROME_ATTR,1,V$2+1),IF($A16=39,INDEX(CHROME_ATTR,2,V$2+1),IF(AND(V216&gt;=1,V216&lt;=6),INDEX(ATLAS_ATTR,(V216-1)*26+$A16-INDEX(WIN_Y,V216)+1,V$2-INDEX(WIN_X,V216)+1),IF(V216=90,11,0))))+(THEME-1)*20</f>
        <v/>
      </c>
      <c r="W116" s="6">
        <f>IF($A16=0,INDEX(CHROME_ATTR,1,W$2+1),IF($A16=39,INDEX(CHROME_ATTR,2,W$2+1),IF(AND(W216&gt;=1,W216&lt;=6),INDEX(ATLAS_ATTR,(W216-1)*26+$A16-INDEX(WIN_Y,W216)+1,W$2-INDEX(WIN_X,W216)+1),IF(W216=90,11,0))))+(THEME-1)*20</f>
        <v/>
      </c>
      <c r="X116" s="6">
        <f>IF($A16=0,INDEX(CHROME_ATTR,1,X$2+1),IF($A16=39,INDEX(CHROME_ATTR,2,X$2+1),IF(AND(X216&gt;=1,X216&lt;=6),INDEX(ATLAS_ATTR,(X216-1)*26+$A16-INDEX(WIN_Y,X216)+1,X$2-INDEX(WIN_X,X216)+1),IF(X216=90,11,0))))+(THEME-1)*20</f>
        <v/>
      </c>
      <c r="Y116" s="6">
        <f>IF($A16=0,INDEX(CHROME_ATTR,1,Y$2+1),IF($A16=39,INDEX(CHROME_ATTR,2,Y$2+1),IF(AND(Y216&gt;=1,Y216&lt;=6),INDEX(ATLAS_ATTR,(Y216-1)*26+$A16-INDEX(WIN_Y,Y216)+1,Y$2-INDEX(WIN_X,Y216)+1),IF(Y216=90,11,0))))+(THEME-1)*20</f>
        <v/>
      </c>
      <c r="Z116" s="6">
        <f>IF($A16=0,INDEX(CHROME_ATTR,1,Z$2+1),IF($A16=39,INDEX(CHROME_ATTR,2,Z$2+1),IF(AND(Z216&gt;=1,Z216&lt;=6),INDEX(ATLAS_ATTR,(Z216-1)*26+$A16-INDEX(WIN_Y,Z216)+1,Z$2-INDEX(WIN_X,Z216)+1),IF(Z216=90,11,0))))+(THEME-1)*20</f>
        <v/>
      </c>
      <c r="AA116" s="6">
        <f>IF($A16=0,INDEX(CHROME_ATTR,1,AA$2+1),IF($A16=39,INDEX(CHROME_ATTR,2,AA$2+1),IF(AND(AA216&gt;=1,AA216&lt;=6),INDEX(ATLAS_ATTR,(AA216-1)*26+$A16-INDEX(WIN_Y,AA216)+1,AA$2-INDEX(WIN_X,AA216)+1),IF(AA216=90,11,0))))+(THEME-1)*20</f>
        <v/>
      </c>
      <c r="AB116" s="6">
        <f>IF($A16=0,INDEX(CHROME_ATTR,1,AB$2+1),IF($A16=39,INDEX(CHROME_ATTR,2,AB$2+1),IF(AND(AB216&gt;=1,AB216&lt;=6),INDEX(ATLAS_ATTR,(AB216-1)*26+$A16-INDEX(WIN_Y,AB216)+1,AB$2-INDEX(WIN_X,AB216)+1),IF(AB216=90,11,0))))+(THEME-1)*20</f>
        <v/>
      </c>
      <c r="AC116" s="6">
        <f>IF($A16=0,INDEX(CHROME_ATTR,1,AC$2+1),IF($A16=39,INDEX(CHROME_ATTR,2,AC$2+1),IF(AND(AC216&gt;=1,AC216&lt;=6),INDEX(ATLAS_ATTR,(AC216-1)*26+$A16-INDEX(WIN_Y,AC216)+1,AC$2-INDEX(WIN_X,AC216)+1),IF(AC216=90,11,0))))+(THEME-1)*20</f>
        <v/>
      </c>
      <c r="AD116" s="6">
        <f>IF($A16=0,INDEX(CHROME_ATTR,1,AD$2+1),IF($A16=39,INDEX(CHROME_ATTR,2,AD$2+1),IF(AND(AD216&gt;=1,AD216&lt;=6),INDEX(ATLAS_ATTR,(AD216-1)*26+$A16-INDEX(WIN_Y,AD216)+1,AD$2-INDEX(WIN_X,AD216)+1),IF(AD216=90,11,0))))+(THEME-1)*20</f>
        <v/>
      </c>
      <c r="AE116" s="6">
        <f>IF($A16=0,INDEX(CHROME_ATTR,1,AE$2+1),IF($A16=39,INDEX(CHROME_ATTR,2,AE$2+1),IF(AND(AE216&gt;=1,AE216&lt;=6),INDEX(ATLAS_ATTR,(AE216-1)*26+$A16-INDEX(WIN_Y,AE216)+1,AE$2-INDEX(WIN_X,AE216)+1),IF(AE216=90,11,0))))+(THEME-1)*20</f>
        <v/>
      </c>
      <c r="AF116" s="6">
        <f>IF($A16=0,INDEX(CHROME_ATTR,1,AF$2+1),IF($A16=39,INDEX(CHROME_ATTR,2,AF$2+1),IF(AND(AF216&gt;=1,AF216&lt;=6),INDEX(ATLAS_ATTR,(AF216-1)*26+$A16-INDEX(WIN_Y,AF216)+1,AF$2-INDEX(WIN_X,AF216)+1),IF(AF216=90,11,0))))+(THEME-1)*20</f>
        <v/>
      </c>
      <c r="AG116" s="6">
        <f>IF($A16=0,INDEX(CHROME_ATTR,1,AG$2+1),IF($A16=39,INDEX(CHROME_ATTR,2,AG$2+1),IF(AND(AG216&gt;=1,AG216&lt;=6),INDEX(ATLAS_ATTR,(AG216-1)*26+$A16-INDEX(WIN_Y,AG216)+1,AG$2-INDEX(WIN_X,AG216)+1),IF(AG216=90,11,0))))+(THEME-1)*20</f>
        <v/>
      </c>
      <c r="AH116" s="6">
        <f>IF($A16=0,INDEX(CHROME_ATTR,1,AH$2+1),IF($A16=39,INDEX(CHROME_ATTR,2,AH$2+1),IF(AND(AH216&gt;=1,AH216&lt;=6),INDEX(ATLAS_ATTR,(AH216-1)*26+$A16-INDEX(WIN_Y,AH216)+1,AH$2-INDEX(WIN_X,AH216)+1),IF(AH216=90,11,0))))+(THEME-1)*20</f>
        <v/>
      </c>
      <c r="AI116" s="6">
        <f>IF($A16=0,INDEX(CHROME_ATTR,1,AI$2+1),IF($A16=39,INDEX(CHROME_ATTR,2,AI$2+1),IF(AND(AI216&gt;=1,AI216&lt;=6),INDEX(ATLAS_ATTR,(AI216-1)*26+$A16-INDEX(WIN_Y,AI216)+1,AI$2-INDEX(WIN_X,AI216)+1),IF(AI216=90,11,0))))+(THEME-1)*20</f>
        <v/>
      </c>
      <c r="AJ116" s="6">
        <f>IF($A16=0,INDEX(CHROME_ATTR,1,AJ$2+1),IF($A16=39,INDEX(CHROME_ATTR,2,AJ$2+1),IF(AND(AJ216&gt;=1,AJ216&lt;=6),INDEX(ATLAS_ATTR,(AJ216-1)*26+$A16-INDEX(WIN_Y,AJ216)+1,AJ$2-INDEX(WIN_X,AJ216)+1),IF(AJ216=90,11,0))))+(THEME-1)*20</f>
        <v/>
      </c>
      <c r="AK116" s="6">
        <f>IF($A16=0,INDEX(CHROME_ATTR,1,AK$2+1),IF($A16=39,INDEX(CHROME_ATTR,2,AK$2+1),IF(AND(AK216&gt;=1,AK216&lt;=6),INDEX(ATLAS_ATTR,(AK216-1)*26+$A16-INDEX(WIN_Y,AK216)+1,AK$2-INDEX(WIN_X,AK216)+1),IF(AK216=90,11,0))))+(THEME-1)*20</f>
        <v/>
      </c>
      <c r="AL116" s="6">
        <f>IF($A16=0,INDEX(CHROME_ATTR,1,AL$2+1),IF($A16=39,INDEX(CHROME_ATTR,2,AL$2+1),IF(AND(AL216&gt;=1,AL216&lt;=6),INDEX(ATLAS_ATTR,(AL216-1)*26+$A16-INDEX(WIN_Y,AL216)+1,AL$2-INDEX(WIN_X,AL216)+1),IF(AL216=90,11,0))))+(THEME-1)*20</f>
        <v/>
      </c>
      <c r="AM116" s="6">
        <f>IF($A16=0,INDEX(CHROME_ATTR,1,AM$2+1),IF($A16=39,INDEX(CHROME_ATTR,2,AM$2+1),IF(AND(AM216&gt;=1,AM216&lt;=6),INDEX(ATLAS_ATTR,(AM216-1)*26+$A16-INDEX(WIN_Y,AM216)+1,AM$2-INDEX(WIN_X,AM216)+1),IF(AM216=90,11,0))))+(THEME-1)*20</f>
        <v/>
      </c>
      <c r="AN116" s="6">
        <f>IF($A16=0,INDEX(CHROME_ATTR,1,AN$2+1),IF($A16=39,INDEX(CHROME_ATTR,2,AN$2+1),IF(AND(AN216&gt;=1,AN216&lt;=6),INDEX(ATLAS_ATTR,(AN216-1)*26+$A16-INDEX(WIN_Y,AN216)+1,AN$2-INDEX(WIN_X,AN216)+1),IF(AN216=90,11,0))))+(THEME-1)*20</f>
        <v/>
      </c>
      <c r="AO116" s="6">
        <f>IF($A16=0,INDEX(CHROME_ATTR,1,AO$2+1),IF($A16=39,INDEX(CHROME_ATTR,2,AO$2+1),IF(AND(AO216&gt;=1,AO216&lt;=6),INDEX(ATLAS_ATTR,(AO216-1)*26+$A16-INDEX(WIN_Y,AO216)+1,AO$2-INDEX(WIN_X,AO216)+1),IF(AO216=90,11,0))))+(THEME-1)*20</f>
        <v/>
      </c>
      <c r="AP116" s="6">
        <f>IF($A16=0,INDEX(CHROME_ATTR,1,AP$2+1),IF($A16=39,INDEX(CHROME_ATTR,2,AP$2+1),IF(AND(AP216&gt;=1,AP216&lt;=6),INDEX(ATLAS_ATTR,(AP216-1)*26+$A16-INDEX(WIN_Y,AP216)+1,AP$2-INDEX(WIN_X,AP216)+1),IF(AP216=90,11,0))))+(THEME-1)*20</f>
        <v/>
      </c>
      <c r="AQ116" s="6">
        <f>IF($A16=0,INDEX(CHROME_ATTR,1,AQ$2+1),IF($A16=39,INDEX(CHROME_ATTR,2,AQ$2+1),IF(AND(AQ216&gt;=1,AQ216&lt;=6),INDEX(ATLAS_ATTR,(AQ216-1)*26+$A16-INDEX(WIN_Y,AQ216)+1,AQ$2-INDEX(WIN_X,AQ216)+1),IF(AQ216=90,11,0))))+(THEME-1)*20</f>
        <v/>
      </c>
      <c r="AR116" s="6">
        <f>IF($A16=0,INDEX(CHROME_ATTR,1,AR$2+1),IF($A16=39,INDEX(CHROME_ATTR,2,AR$2+1),IF(AND(AR216&gt;=1,AR216&lt;=6),INDEX(ATLAS_ATTR,(AR216-1)*26+$A16-INDEX(WIN_Y,AR216)+1,AR$2-INDEX(WIN_X,AR216)+1),IF(AR216=90,11,0))))+(THEME-1)*20</f>
        <v/>
      </c>
      <c r="AS116" s="6">
        <f>IF($A16=0,INDEX(CHROME_ATTR,1,AS$2+1),IF($A16=39,INDEX(CHROME_ATTR,2,AS$2+1),IF(AND(AS216&gt;=1,AS216&lt;=6),INDEX(ATLAS_ATTR,(AS216-1)*26+$A16-INDEX(WIN_Y,AS216)+1,AS$2-INDEX(WIN_X,AS216)+1),IF(AS216=90,11,0))))+(THEME-1)*20</f>
        <v/>
      </c>
      <c r="AT116" s="6">
        <f>IF($A16=0,INDEX(CHROME_ATTR,1,AT$2+1),IF($A16=39,INDEX(CHROME_ATTR,2,AT$2+1),IF(AND(AT216&gt;=1,AT216&lt;=6),INDEX(ATLAS_ATTR,(AT216-1)*26+$A16-INDEX(WIN_Y,AT216)+1,AT$2-INDEX(WIN_X,AT216)+1),IF(AT216=90,11,0))))+(THEME-1)*20</f>
        <v/>
      </c>
      <c r="AU116" s="6">
        <f>IF($A16=0,INDEX(CHROME_ATTR,1,AU$2+1),IF($A16=39,INDEX(CHROME_ATTR,2,AU$2+1),IF(AND(AU216&gt;=1,AU216&lt;=6),INDEX(ATLAS_ATTR,(AU216-1)*26+$A16-INDEX(WIN_Y,AU216)+1,AU$2-INDEX(WIN_X,AU216)+1),IF(AU216=90,11,0))))+(THEME-1)*20</f>
        <v/>
      </c>
      <c r="AV116" s="6">
        <f>IF($A16=0,INDEX(CHROME_ATTR,1,AV$2+1),IF($A16=39,INDEX(CHROME_ATTR,2,AV$2+1),IF(AND(AV216&gt;=1,AV216&lt;=6),INDEX(ATLAS_ATTR,(AV216-1)*26+$A16-INDEX(WIN_Y,AV216)+1,AV$2-INDEX(WIN_X,AV216)+1),IF(AV216=90,11,0))))+(THEME-1)*20</f>
        <v/>
      </c>
      <c r="AW116" s="6">
        <f>IF($A16=0,INDEX(CHROME_ATTR,1,AW$2+1),IF($A16=39,INDEX(CHROME_ATTR,2,AW$2+1),IF(AND(AW216&gt;=1,AW216&lt;=6),INDEX(ATLAS_ATTR,(AW216-1)*26+$A16-INDEX(WIN_Y,AW216)+1,AW$2-INDEX(WIN_X,AW216)+1),IF(AW216=90,11,0))))+(THEME-1)*20</f>
        <v/>
      </c>
      <c r="AX116" s="6">
        <f>IF($A16=0,INDEX(CHROME_ATTR,1,AX$2+1),IF($A16=39,INDEX(CHROME_ATTR,2,AX$2+1),IF(AND(AX216&gt;=1,AX216&lt;=6),INDEX(ATLAS_ATTR,(AX216-1)*26+$A16-INDEX(WIN_Y,AX216)+1,AX$2-INDEX(WIN_X,AX216)+1),IF(AX216=90,11,0))))+(THEME-1)*20</f>
        <v/>
      </c>
      <c r="AY116" s="6">
        <f>IF($A16=0,INDEX(CHROME_ATTR,1,AY$2+1),IF($A16=39,INDEX(CHROME_ATTR,2,AY$2+1),IF(AND(AY216&gt;=1,AY216&lt;=6),INDEX(ATLAS_ATTR,(AY216-1)*26+$A16-INDEX(WIN_Y,AY216)+1,AY$2-INDEX(WIN_X,AY216)+1),IF(AY216=90,11,0))))+(THEME-1)*20</f>
        <v/>
      </c>
      <c r="AZ116" s="6">
        <f>IF($A16=0,INDEX(CHROME_ATTR,1,AZ$2+1),IF($A16=39,INDEX(CHROME_ATTR,2,AZ$2+1),IF(AND(AZ216&gt;=1,AZ216&lt;=6),INDEX(ATLAS_ATTR,(AZ216-1)*26+$A16-INDEX(WIN_Y,AZ216)+1,AZ$2-INDEX(WIN_X,AZ216)+1),IF(AZ216=90,11,0))))+(THEME-1)*20</f>
        <v/>
      </c>
      <c r="BA116" s="6">
        <f>IF($A16=0,INDEX(CHROME_ATTR,1,BA$2+1),IF($A16=39,INDEX(CHROME_ATTR,2,BA$2+1),IF(AND(BA216&gt;=1,BA216&lt;=6),INDEX(ATLAS_ATTR,(BA216-1)*26+$A16-INDEX(WIN_Y,BA216)+1,BA$2-INDEX(WIN_X,BA216)+1),IF(BA216=90,11,0))))+(THEME-1)*20</f>
        <v/>
      </c>
      <c r="BB116" s="6">
        <f>IF($A16=0,INDEX(CHROME_ATTR,1,BB$2+1),IF($A16=39,INDEX(CHROME_ATTR,2,BB$2+1),IF(AND(BB216&gt;=1,BB216&lt;=6),INDEX(ATLAS_ATTR,(BB216-1)*26+$A16-INDEX(WIN_Y,BB216)+1,BB$2-INDEX(WIN_X,BB216)+1),IF(BB216=90,11,0))))+(THEME-1)*20</f>
        <v/>
      </c>
      <c r="BC116" s="6">
        <f>IF($A16=0,INDEX(CHROME_ATTR,1,BC$2+1),IF($A16=39,INDEX(CHROME_ATTR,2,BC$2+1),IF(AND(BC216&gt;=1,BC216&lt;=6),INDEX(ATLAS_ATTR,(BC216-1)*26+$A16-INDEX(WIN_Y,BC216)+1,BC$2-INDEX(WIN_X,BC216)+1),IF(BC216=90,11,0))))+(THEME-1)*20</f>
        <v/>
      </c>
      <c r="BD116" s="6">
        <f>IF($A16=0,INDEX(CHROME_ATTR,1,BD$2+1),IF($A16=39,INDEX(CHROME_ATTR,2,BD$2+1),IF(AND(BD216&gt;=1,BD216&lt;=6),INDEX(ATLAS_ATTR,(BD216-1)*26+$A16-INDEX(WIN_Y,BD216)+1,BD$2-INDEX(WIN_X,BD216)+1),IF(BD216=90,11,0))))+(THEME-1)*20</f>
        <v/>
      </c>
      <c r="BE116" s="6">
        <f>IF($A16=0,INDEX(CHROME_ATTR,1,BE$2+1),IF($A16=39,INDEX(CHROME_ATTR,2,BE$2+1),IF(AND(BE216&gt;=1,BE216&lt;=6),INDEX(ATLAS_ATTR,(BE216-1)*26+$A16-INDEX(WIN_Y,BE216)+1,BE$2-INDEX(WIN_X,BE216)+1),IF(BE216=90,11,0))))+(THEME-1)*20</f>
        <v/>
      </c>
      <c r="BF116" s="6">
        <f>IF($A16=0,INDEX(CHROME_ATTR,1,BF$2+1),IF($A16=39,INDEX(CHROME_ATTR,2,BF$2+1),IF(AND(BF216&gt;=1,BF216&lt;=6),INDEX(ATLAS_ATTR,(BF216-1)*26+$A16-INDEX(WIN_Y,BF216)+1,BF$2-INDEX(WIN_X,BF216)+1),IF(BF216=90,11,0))))+(THEME-1)*20</f>
        <v/>
      </c>
      <c r="BG116" s="6">
        <f>IF($A16=0,INDEX(CHROME_ATTR,1,BG$2+1),IF($A16=39,INDEX(CHROME_ATTR,2,BG$2+1),IF(AND(BG216&gt;=1,BG216&lt;=6),INDEX(ATLAS_ATTR,(BG216-1)*26+$A16-INDEX(WIN_Y,BG216)+1,BG$2-INDEX(WIN_X,BG216)+1),IF(BG216=90,11,0))))+(THEME-1)*20</f>
        <v/>
      </c>
      <c r="BH116" s="6">
        <f>IF($A16=0,INDEX(CHROME_ATTR,1,BH$2+1),IF($A16=39,INDEX(CHROME_ATTR,2,BH$2+1),IF(AND(BH216&gt;=1,BH216&lt;=6),INDEX(ATLAS_ATTR,(BH216-1)*26+$A16-INDEX(WIN_Y,BH216)+1,BH$2-INDEX(WIN_X,BH216)+1),IF(BH216=90,11,0))))+(THEME-1)*20</f>
        <v/>
      </c>
      <c r="BI116" s="6">
        <f>IF($A16=0,INDEX(CHROME_ATTR,1,BI$2+1),IF($A16=39,INDEX(CHROME_ATTR,2,BI$2+1),IF(AND(BI216&gt;=1,BI216&lt;=6),INDEX(ATLAS_ATTR,(BI216-1)*26+$A16-INDEX(WIN_Y,BI216)+1,BI$2-INDEX(WIN_X,BI216)+1),IF(BI216=90,11,0))))+(THEME-1)*20</f>
        <v/>
      </c>
      <c r="BJ116" s="6">
        <f>IF($A16=0,INDEX(CHROME_ATTR,1,BJ$2+1),IF($A16=39,INDEX(CHROME_ATTR,2,BJ$2+1),IF(AND(BJ216&gt;=1,BJ216&lt;=6),INDEX(ATLAS_ATTR,(BJ216-1)*26+$A16-INDEX(WIN_Y,BJ216)+1,BJ$2-INDEX(WIN_X,BJ216)+1),IF(BJ216=90,11,0))))+(THEME-1)*20</f>
        <v/>
      </c>
      <c r="BK116" s="6">
        <f>IF($A16=0,INDEX(CHROME_ATTR,1,BK$2+1),IF($A16=39,INDEX(CHROME_ATTR,2,BK$2+1),IF(AND(BK216&gt;=1,BK216&lt;=6),INDEX(ATLAS_ATTR,(BK216-1)*26+$A16-INDEX(WIN_Y,BK216)+1,BK$2-INDEX(WIN_X,BK216)+1),IF(BK216=90,11,0))))+(THEME-1)*20</f>
        <v/>
      </c>
      <c r="BL116" s="6">
        <f>IF($A16=0,INDEX(CHROME_ATTR,1,BL$2+1),IF($A16=39,INDEX(CHROME_ATTR,2,BL$2+1),IF(AND(BL216&gt;=1,BL216&lt;=6),INDEX(ATLAS_ATTR,(BL216-1)*26+$A16-INDEX(WIN_Y,BL216)+1,BL$2-INDEX(WIN_X,BL216)+1),IF(BL216=90,11,0))))+(THEME-1)*20</f>
        <v/>
      </c>
      <c r="BM116" s="6">
        <f>IF($A16=0,INDEX(CHROME_ATTR,1,BM$2+1),IF($A16=39,INDEX(CHROME_ATTR,2,BM$2+1),IF(AND(BM216&gt;=1,BM216&lt;=6),INDEX(ATLAS_ATTR,(BM216-1)*26+$A16-INDEX(WIN_Y,BM216)+1,BM$2-INDEX(WIN_X,BM216)+1),IF(BM216=90,11,0))))+(THEME-1)*20</f>
        <v/>
      </c>
      <c r="BN116" s="6">
        <f>IF($A16=0,INDEX(CHROME_ATTR,1,BN$2+1),IF($A16=39,INDEX(CHROME_ATTR,2,BN$2+1),IF(AND(BN216&gt;=1,BN216&lt;=6),INDEX(ATLAS_ATTR,(BN216-1)*26+$A16-INDEX(WIN_Y,BN216)+1,BN$2-INDEX(WIN_X,BN216)+1),IF(BN216=90,11,0))))+(THEME-1)*20</f>
        <v/>
      </c>
      <c r="BO116" s="6">
        <f>IF($A16=0,INDEX(CHROME_ATTR,1,BO$2+1),IF($A16=39,INDEX(CHROME_ATTR,2,BO$2+1),IF(AND(BO216&gt;=1,BO216&lt;=6),INDEX(ATLAS_ATTR,(BO216-1)*26+$A16-INDEX(WIN_Y,BO216)+1,BO$2-INDEX(WIN_X,BO216)+1),IF(BO216=90,11,0))))+(THEME-1)*20</f>
        <v/>
      </c>
      <c r="BP116" s="6">
        <f>IF($A16=0,INDEX(CHROME_ATTR,1,BP$2+1),IF($A16=39,INDEX(CHROME_ATTR,2,BP$2+1),IF(AND(BP216&gt;=1,BP216&lt;=6),INDEX(ATLAS_ATTR,(BP216-1)*26+$A16-INDEX(WIN_Y,BP216)+1,BP$2-INDEX(WIN_X,BP216)+1),IF(BP216=90,11,0))))+(THEME-1)*20</f>
        <v/>
      </c>
      <c r="BQ116" s="6">
        <f>IF($A16=0,INDEX(CHROME_ATTR,1,BQ$2+1),IF($A16=39,INDEX(CHROME_ATTR,2,BQ$2+1),IF(AND(BQ216&gt;=1,BQ216&lt;=6),INDEX(ATLAS_ATTR,(BQ216-1)*26+$A16-INDEX(WIN_Y,BQ216)+1,BQ$2-INDEX(WIN_X,BQ216)+1),IF(BQ216=90,11,0))))+(THEME-1)*20</f>
        <v/>
      </c>
      <c r="BR116" s="6">
        <f>IF($A16=0,INDEX(CHROME_ATTR,1,BR$2+1),IF($A16=39,INDEX(CHROME_ATTR,2,BR$2+1),IF(AND(BR216&gt;=1,BR216&lt;=6),INDEX(ATLAS_ATTR,(BR216-1)*26+$A16-INDEX(WIN_Y,BR216)+1,BR$2-INDEX(WIN_X,BR216)+1),IF(BR216=90,11,0))))+(THEME-1)*20</f>
        <v/>
      </c>
      <c r="BS116" s="6">
        <f>IF($A16=0,INDEX(CHROME_ATTR,1,BS$2+1),IF($A16=39,INDEX(CHROME_ATTR,2,BS$2+1),IF(AND(BS216&gt;=1,BS216&lt;=6),INDEX(ATLAS_ATTR,(BS216-1)*26+$A16-INDEX(WIN_Y,BS216)+1,BS$2-INDEX(WIN_X,BS216)+1),IF(BS216=90,11,0))))+(THEME-1)*20</f>
        <v/>
      </c>
      <c r="BT116" s="6">
        <f>IF($A16=0,INDEX(CHROME_ATTR,1,BT$2+1),IF($A16=39,INDEX(CHROME_ATTR,2,BT$2+1),IF(AND(BT216&gt;=1,BT216&lt;=6),INDEX(ATLAS_ATTR,(BT216-1)*26+$A16-INDEX(WIN_Y,BT216)+1,BT$2-INDEX(WIN_X,BT216)+1),IF(BT216=90,11,0))))+(THEME-1)*20</f>
        <v/>
      </c>
      <c r="BU116" s="6">
        <f>IF($A16=0,INDEX(CHROME_ATTR,1,BU$2+1),IF($A16=39,INDEX(CHROME_ATTR,2,BU$2+1),IF(AND(BU216&gt;=1,BU216&lt;=6),INDEX(ATLAS_ATTR,(BU216-1)*26+$A16-INDEX(WIN_Y,BU216)+1,BU$2-INDEX(WIN_X,BU216)+1),IF(BU216=90,11,0))))+(THEME-1)*20</f>
        <v/>
      </c>
      <c r="BV116" s="6">
        <f>IF($A16=0,INDEX(CHROME_ATTR,1,BV$2+1),IF($A16=39,INDEX(CHROME_ATTR,2,BV$2+1),IF(AND(BV216&gt;=1,BV216&lt;=6),INDEX(ATLAS_ATTR,(BV216-1)*26+$A16-INDEX(WIN_Y,BV216)+1,BV$2-INDEX(WIN_X,BV216)+1),IF(BV216=90,11,0))))+(THEME-1)*20</f>
        <v/>
      </c>
      <c r="BW116" s="6">
        <f>IF($A16=0,INDEX(CHROME_ATTR,1,BW$2+1),IF($A16=39,INDEX(CHROME_ATTR,2,BW$2+1),IF(AND(BW216&gt;=1,BW216&lt;=6),INDEX(ATLAS_ATTR,(BW216-1)*26+$A16-INDEX(WIN_Y,BW216)+1,BW$2-INDEX(WIN_X,BW216)+1),IF(BW216=90,11,0))))+(THEME-1)*20</f>
        <v/>
      </c>
      <c r="BX116" s="6">
        <f>IF($A16=0,INDEX(CHROME_ATTR,1,BX$2+1),IF($A16=39,INDEX(CHROME_ATTR,2,BX$2+1),IF(AND(BX216&gt;=1,BX216&lt;=6),INDEX(ATLAS_ATTR,(BX216-1)*26+$A16-INDEX(WIN_Y,BX216)+1,BX$2-INDEX(WIN_X,BX216)+1),IF(BX216=90,11,0))))+(THEME-1)*20</f>
        <v/>
      </c>
      <c r="BY116" s="6">
        <f>IF($A16=0,INDEX(CHROME_ATTR,1,BY$2+1),IF($A16=39,INDEX(CHROME_ATTR,2,BY$2+1),IF(AND(BY216&gt;=1,BY216&lt;=6),INDEX(ATLAS_ATTR,(BY216-1)*26+$A16-INDEX(WIN_Y,BY216)+1,BY$2-INDEX(WIN_X,BY216)+1),IF(BY216=90,11,0))))+(THEME-1)*20</f>
        <v/>
      </c>
      <c r="BZ116" s="6">
        <f>IF($A16=0,INDEX(CHROME_ATTR,1,BZ$2+1),IF($A16=39,INDEX(CHROME_ATTR,2,BZ$2+1),IF(AND(BZ216&gt;=1,BZ216&lt;=6),INDEX(ATLAS_ATTR,(BZ216-1)*26+$A16-INDEX(WIN_Y,BZ216)+1,BZ$2-INDEX(WIN_X,BZ216)+1),IF(BZ216=90,11,0))))+(THEME-1)*20</f>
        <v/>
      </c>
      <c r="CA116" s="6">
        <f>IF($A16=0,INDEX(CHROME_ATTR,1,CA$2+1),IF($A16=39,INDEX(CHROME_ATTR,2,CA$2+1),IF(AND(CA216&gt;=1,CA216&lt;=6),INDEX(ATLAS_ATTR,(CA216-1)*26+$A16-INDEX(WIN_Y,CA216)+1,CA$2-INDEX(WIN_X,CA216)+1),IF(CA216=90,11,0))))+(THEME-1)*20</f>
        <v/>
      </c>
      <c r="CB116" s="6">
        <f>IF($A16=0,INDEX(CHROME_ATTR,1,CB$2+1),IF($A16=39,INDEX(CHROME_ATTR,2,CB$2+1),IF(AND(CB216&gt;=1,CB216&lt;=6),INDEX(ATLAS_ATTR,(CB216-1)*26+$A16-INDEX(WIN_Y,CB216)+1,CB$2-INDEX(WIN_X,CB216)+1),IF(CB216=90,11,0))))+(THEME-1)*20</f>
        <v/>
      </c>
      <c r="CC116" s="6">
        <f>IF($A16=0,INDEX(CHROME_ATTR,1,CC$2+1),IF($A16=39,INDEX(CHROME_ATTR,2,CC$2+1),IF(AND(CC216&gt;=1,CC216&lt;=6),INDEX(ATLAS_ATTR,(CC216-1)*26+$A16-INDEX(WIN_Y,CC216)+1,CC$2-INDEX(WIN_X,CC216)+1),IF(CC216=90,11,0))))+(THEME-1)*20</f>
        <v/>
      </c>
      <c r="CD116" s="6">
        <f>IF($A16=0,INDEX(CHROME_ATTR,1,CD$2+1),IF($A16=39,INDEX(CHROME_ATTR,2,CD$2+1),IF(AND(CD216&gt;=1,CD216&lt;=6),INDEX(ATLAS_ATTR,(CD216-1)*26+$A16-INDEX(WIN_Y,CD216)+1,CD$2-INDEX(WIN_X,CD216)+1),IF(CD216=90,11,0))))+(THEME-1)*20</f>
        <v/>
      </c>
      <c r="CE116" s="6">
        <f>IF($A16=0,INDEX(CHROME_ATTR,1,CE$2+1),IF($A16=39,INDEX(CHROME_ATTR,2,CE$2+1),IF(AND(CE216&gt;=1,CE216&lt;=6),INDEX(ATLAS_ATTR,(CE216-1)*26+$A16-INDEX(WIN_Y,CE216)+1,CE$2-INDEX(WIN_X,CE216)+1),IF(CE216=90,11,0))))+(THEME-1)*20</f>
        <v/>
      </c>
      <c r="CF116" s="6">
        <f>IF($A16=0,INDEX(CHROME_ATTR,1,CF$2+1),IF($A16=39,INDEX(CHROME_ATTR,2,CF$2+1),IF(AND(CF216&gt;=1,CF216&lt;=6),INDEX(ATLAS_ATTR,(CF216-1)*26+$A16-INDEX(WIN_Y,CF216)+1,CF$2-INDEX(WIN_X,CF216)+1),IF(CF216=90,11,0))))+(THEME-1)*20</f>
        <v/>
      </c>
      <c r="CG116" s="6">
        <f>IF($A16=0,INDEX(CHROME_ATTR,1,CG$2+1),IF($A16=39,INDEX(CHROME_ATTR,2,CG$2+1),IF(AND(CG216&gt;=1,CG216&lt;=6),INDEX(ATLAS_ATTR,(CG216-1)*26+$A16-INDEX(WIN_Y,CG216)+1,CG$2-INDEX(WIN_X,CG216)+1),IF(CG216=90,11,0))))+(THEME-1)*20</f>
        <v/>
      </c>
      <c r="CH116" s="6">
        <f>IF($A16=0,INDEX(CHROME_ATTR,1,CH$2+1),IF($A16=39,INDEX(CHROME_ATTR,2,CH$2+1),IF(AND(CH216&gt;=1,CH216&lt;=6),INDEX(ATLAS_ATTR,(CH216-1)*26+$A16-INDEX(WIN_Y,CH216)+1,CH$2-INDEX(WIN_X,CH216)+1),IF(CH216=90,11,0))))+(THEME-1)*20</f>
        <v/>
      </c>
      <c r="CI116" s="6">
        <f>IF($A16=0,INDEX(CHROME_ATTR,1,CI$2+1),IF($A16=39,INDEX(CHROME_ATTR,2,CI$2+1),IF(AND(CI216&gt;=1,CI216&lt;=6),INDEX(ATLAS_ATTR,(CI216-1)*26+$A16-INDEX(WIN_Y,CI216)+1,CI$2-INDEX(WIN_X,CI216)+1),IF(CI216=90,11,0))))+(THEME-1)*20</f>
        <v/>
      </c>
      <c r="CJ116" s="6">
        <f>IF($A16=0,INDEX(CHROME_ATTR,1,CJ$2+1),IF($A16=39,INDEX(CHROME_ATTR,2,CJ$2+1),IF(AND(CJ216&gt;=1,CJ216&lt;=6),INDEX(ATLAS_ATTR,(CJ216-1)*26+$A16-INDEX(WIN_Y,CJ216)+1,CJ$2-INDEX(WIN_X,CJ216)+1),IF(CJ216=90,11,0))))+(THEME-1)*20</f>
        <v/>
      </c>
      <c r="CK116" s="6">
        <f>IF($A16=0,INDEX(CHROME_ATTR,1,CK$2+1),IF($A16=39,INDEX(CHROME_ATTR,2,CK$2+1),IF(AND(CK216&gt;=1,CK216&lt;=6),INDEX(ATLAS_ATTR,(CK216-1)*26+$A16-INDEX(WIN_Y,CK216)+1,CK$2-INDEX(WIN_X,CK216)+1),IF(CK216=90,11,0))))+(THEME-1)*20</f>
        <v/>
      </c>
      <c r="CL116" s="6">
        <f>IF($A16=0,INDEX(CHROME_ATTR,1,CL$2+1),IF($A16=39,INDEX(CHROME_ATTR,2,CL$2+1),IF(AND(CL216&gt;=1,CL216&lt;=6),INDEX(ATLAS_ATTR,(CL216-1)*26+$A16-INDEX(WIN_Y,CL216)+1,CL$2-INDEX(WIN_X,CL216)+1),IF(CL216=90,11,0))))+(THEME-1)*20</f>
        <v/>
      </c>
      <c r="CM116" s="6">
        <f>IF($A16=0,INDEX(CHROME_ATTR,1,CM$2+1),IF($A16=39,INDEX(CHROME_ATTR,2,CM$2+1),IF(AND(CM216&gt;=1,CM216&lt;=6),INDEX(ATLAS_ATTR,(CM216-1)*26+$A16-INDEX(WIN_Y,CM216)+1,CM$2-INDEX(WIN_X,CM216)+1),IF(CM216=90,11,0))))+(THEME-1)*20</f>
        <v/>
      </c>
      <c r="CN116" s="6">
        <f>IF($A16=0,INDEX(CHROME_ATTR,1,CN$2+1),IF($A16=39,INDEX(CHROME_ATTR,2,CN$2+1),IF(AND(CN216&gt;=1,CN216&lt;=6),INDEX(ATLAS_ATTR,(CN216-1)*26+$A16-INDEX(WIN_Y,CN216)+1,CN$2-INDEX(WIN_X,CN216)+1),IF(CN216=90,11,0))))+(THEME-1)*20</f>
        <v/>
      </c>
      <c r="CO116" s="6">
        <f>IF($A16=0,INDEX(CHROME_ATTR,1,CO$2+1),IF($A16=39,INDEX(CHROME_ATTR,2,CO$2+1),IF(AND(CO216&gt;=1,CO216&lt;=6),INDEX(ATLAS_ATTR,(CO216-1)*26+$A16-INDEX(WIN_Y,CO216)+1,CO$2-INDEX(WIN_X,CO216)+1),IF(CO216=90,11,0))))+(THEME-1)*20</f>
        <v/>
      </c>
      <c r="CP116" s="6">
        <f>IF($A16=0,INDEX(CHROME_ATTR,1,CP$2+1),IF($A16=39,INDEX(CHROME_ATTR,2,CP$2+1),IF(AND(CP216&gt;=1,CP216&lt;=6),INDEX(ATLAS_ATTR,(CP216-1)*26+$A16-INDEX(WIN_Y,CP216)+1,CP$2-INDEX(WIN_X,CP216)+1),IF(CP216=90,11,0))))+(THEME-1)*20</f>
        <v/>
      </c>
      <c r="CQ116" s="6">
        <f>IF($A16=0,INDEX(CHROME_ATTR,1,CQ$2+1),IF($A16=39,INDEX(CHROME_ATTR,2,CQ$2+1),IF(AND(CQ216&gt;=1,CQ216&lt;=6),INDEX(ATLAS_ATTR,(CQ216-1)*26+$A16-INDEX(WIN_Y,CQ216)+1,CQ$2-INDEX(WIN_X,CQ216)+1),IF(CQ216=90,11,0))))+(THEME-1)*20</f>
        <v/>
      </c>
      <c r="CR116" s="6">
        <f>IF($A16=0,INDEX(CHROME_ATTR,1,CR$2+1),IF($A16=39,INDEX(CHROME_ATTR,2,CR$2+1),IF(AND(CR216&gt;=1,CR216&lt;=6),INDEX(ATLAS_ATTR,(CR216-1)*26+$A16-INDEX(WIN_Y,CR216)+1,CR$2-INDEX(WIN_X,CR216)+1),IF(CR216=90,11,0))))+(THEME-1)*20</f>
        <v/>
      </c>
      <c r="CS116" s="6">
        <f>IF($A16=0,INDEX(CHROME_ATTR,1,CS$2+1),IF($A16=39,INDEX(CHROME_ATTR,2,CS$2+1),IF(AND(CS216&gt;=1,CS216&lt;=6),INDEX(ATLAS_ATTR,(CS216-1)*26+$A16-INDEX(WIN_Y,CS216)+1,CS$2-INDEX(WIN_X,CS216)+1),IF(CS216=90,11,0))))+(THEME-1)*20</f>
        <v/>
      </c>
      <c r="CT116" s="6">
        <f>IF($A16=0,INDEX(CHROME_ATTR,1,CT$2+1),IF($A16=39,INDEX(CHROME_ATTR,2,CT$2+1),IF(AND(CT216&gt;=1,CT216&lt;=6),INDEX(ATLAS_ATTR,(CT216-1)*26+$A16-INDEX(WIN_Y,CT216)+1,CT$2-INDEX(WIN_X,CT216)+1),IF(CT216=90,11,0))))+(THEME-1)*20</f>
        <v/>
      </c>
      <c r="CU116" s="6">
        <f>IF($A16=0,INDEX(CHROME_ATTR,1,CU$2+1),IF($A16=39,INDEX(CHROME_ATTR,2,CU$2+1),IF(AND(CU216&gt;=1,CU216&lt;=6),INDEX(ATLAS_ATTR,(CU216-1)*26+$A16-INDEX(WIN_Y,CU216)+1,CU$2-INDEX(WIN_X,CU216)+1),IF(CU216=90,11,0))))+(THEME-1)*20</f>
        <v/>
      </c>
      <c r="CV116" s="6">
        <f>IF($A16=0,INDEX(CHROME_ATTR,1,CV$2+1),IF($A16=39,INDEX(CHROME_ATTR,2,CV$2+1),IF(AND(CV216&gt;=1,CV216&lt;=6),INDEX(ATLAS_ATTR,(CV216-1)*26+$A16-INDEX(WIN_Y,CV216)+1,CV$2-INDEX(WIN_X,CV216)+1),IF(CV216=90,11,0))))+(THEME-1)*20</f>
        <v/>
      </c>
      <c r="CW116" s="6">
        <f>IF($A16=0,INDEX(CHROME_ATTR,1,CW$2+1),IF($A16=39,INDEX(CHROME_ATTR,2,CW$2+1),IF(AND(CW216&gt;=1,CW216&lt;=6),INDEX(ATLAS_ATTR,(CW216-1)*26+$A16-INDEX(WIN_Y,CW216)+1,CW$2-INDEX(WIN_X,CW216)+1),IF(CW216=90,11,0))))+(THEME-1)*20</f>
        <v/>
      </c>
      <c r="CX116" s="6">
        <f>IF($A16=0,INDEX(CHROME_ATTR,1,CX$2+1),IF($A16=39,INDEX(CHROME_ATTR,2,CX$2+1),IF(AND(CX216&gt;=1,CX216&lt;=6),INDEX(ATLAS_ATTR,(CX216-1)*26+$A16-INDEX(WIN_Y,CX216)+1,CX$2-INDEX(WIN_X,CX216)+1),IF(CX216=90,11,0))))+(THEME-1)*20</f>
        <v/>
      </c>
      <c r="CY116" s="6">
        <f>IF($A16=0,INDEX(CHROME_ATTR,1,CY$2+1),IF($A16=39,INDEX(CHROME_ATTR,2,CY$2+1),IF(AND(CY216&gt;=1,CY216&lt;=6),INDEX(ATLAS_ATTR,(CY216-1)*26+$A16-INDEX(WIN_Y,CY216)+1,CY$2-INDEX(WIN_X,CY216)+1),IF(CY216=90,11,0))))+(THEME-1)*20</f>
        <v/>
      </c>
      <c r="CZ116" s="6">
        <f>IF($A16=0,INDEX(CHROME_ATTR,1,CZ$2+1),IF($A16=39,INDEX(CHROME_ATTR,2,CZ$2+1),IF(AND(CZ216&gt;=1,CZ216&lt;=6),INDEX(ATLAS_ATTR,(CZ216-1)*26+$A16-INDEX(WIN_Y,CZ216)+1,CZ$2-INDEX(WIN_X,CZ216)+1),IF(CZ216=90,11,0))))+(THEME-1)*20</f>
        <v/>
      </c>
      <c r="DA116" s="6">
        <f>IF($A16=0,INDEX(CHROME_ATTR,1,DA$2+1),IF($A16=39,INDEX(CHROME_ATTR,2,DA$2+1),IF(AND(DA216&gt;=1,DA216&lt;=6),INDEX(ATLAS_ATTR,(DA216-1)*26+$A16-INDEX(WIN_Y,DA216)+1,DA$2-INDEX(WIN_X,DA216)+1),IF(DA216=90,11,0))))+(THEME-1)*20</f>
        <v/>
      </c>
      <c r="DB116" s="6">
        <f>IF($A16=0,INDEX(CHROME_ATTR,1,DB$2+1),IF($A16=39,INDEX(CHROME_ATTR,2,DB$2+1),IF(AND(DB216&gt;=1,DB216&lt;=6),INDEX(ATLAS_ATTR,(DB216-1)*26+$A16-INDEX(WIN_Y,DB216)+1,DB$2-INDEX(WIN_X,DB216)+1),IF(DB216=90,11,0))))+(THEME-1)*20</f>
        <v/>
      </c>
      <c r="DC116" s="6">
        <f>IF($A16=0,INDEX(CHROME_ATTR,1,DC$2+1),IF($A16=39,INDEX(CHROME_ATTR,2,DC$2+1),IF(AND(DC216&gt;=1,DC216&lt;=6),INDEX(ATLAS_ATTR,(DC216-1)*26+$A16-INDEX(WIN_Y,DC216)+1,DC$2-INDEX(WIN_X,DC216)+1),IF(DC216=90,11,0))))+(THEME-1)*20</f>
        <v/>
      </c>
      <c r="DD116" s="6">
        <f>IF($A16=0,INDEX(CHROME_ATTR,1,DD$2+1),IF($A16=39,INDEX(CHROME_ATTR,2,DD$2+1),IF(AND(DD216&gt;=1,DD216&lt;=6),INDEX(ATLAS_ATTR,(DD216-1)*26+$A16-INDEX(WIN_Y,DD216)+1,DD$2-INDEX(WIN_X,DD216)+1),IF(DD216=90,11,0))))+(THEME-1)*20</f>
        <v/>
      </c>
      <c r="DE116" s="6">
        <f>IF($A16=0,INDEX(CHROME_ATTR,1,DE$2+1),IF($A16=39,INDEX(CHROME_ATTR,2,DE$2+1),IF(AND(DE216&gt;=1,DE216&lt;=6),INDEX(ATLAS_ATTR,(DE216-1)*26+$A16-INDEX(WIN_Y,DE216)+1,DE$2-INDEX(WIN_X,DE216)+1),IF(DE216=90,11,0))))+(THEME-1)*20</f>
        <v/>
      </c>
      <c r="DF116" s="6">
        <f>IF($A16=0,INDEX(CHROME_ATTR,1,DF$2+1),IF($A16=39,INDEX(CHROME_ATTR,2,DF$2+1),IF(AND(DF216&gt;=1,DF216&lt;=6),INDEX(ATLAS_ATTR,(DF216-1)*26+$A16-INDEX(WIN_Y,DF216)+1,DF$2-INDEX(WIN_X,DF216)+1),IF(DF216=90,11,0))))+(THEME-1)*20</f>
        <v/>
      </c>
      <c r="DG116" s="6">
        <f>IF($A16=0,INDEX(CHROME_ATTR,1,DG$2+1),IF($A16=39,INDEX(CHROME_ATTR,2,DG$2+1),IF(AND(DG216&gt;=1,DG216&lt;=6),INDEX(ATLAS_ATTR,(DG216-1)*26+$A16-INDEX(WIN_Y,DG216)+1,DG$2-INDEX(WIN_X,DG216)+1),IF(DG216=90,11,0))))+(THEME-1)*20</f>
        <v/>
      </c>
      <c r="DH116" s="6">
        <f>IF($A16=0,INDEX(CHROME_ATTR,1,DH$2+1),IF($A16=39,INDEX(CHROME_ATTR,2,DH$2+1),IF(AND(DH216&gt;=1,DH216&lt;=6),INDEX(ATLAS_ATTR,(DH216-1)*26+$A16-INDEX(WIN_Y,DH216)+1,DH$2-INDEX(WIN_X,DH216)+1),IF(DH216=90,11,0))))+(THEME-1)*20</f>
        <v/>
      </c>
      <c r="DI116" s="6">
        <f>IF($A16=0,INDEX(CHROME_ATTR,1,DI$2+1),IF($A16=39,INDEX(CHROME_ATTR,2,DI$2+1),IF(AND(DI216&gt;=1,DI216&lt;=6),INDEX(ATLAS_ATTR,(DI216-1)*26+$A16-INDEX(WIN_Y,DI216)+1,DI$2-INDEX(WIN_X,DI216)+1),IF(DI216=90,11,0))))+(THEME-1)*20</f>
        <v/>
      </c>
      <c r="DJ116" s="6">
        <f>IF($A16=0,INDEX(CHROME_ATTR,1,DJ$2+1),IF($A16=39,INDEX(CHROME_ATTR,2,DJ$2+1),IF(AND(DJ216&gt;=1,DJ216&lt;=6),INDEX(ATLAS_ATTR,(DJ216-1)*26+$A16-INDEX(WIN_Y,DJ216)+1,DJ$2-INDEX(WIN_X,DJ216)+1),IF(DJ216=90,11,0))))+(THEME-1)*20</f>
        <v/>
      </c>
      <c r="DK116" s="6">
        <f>IF($A16=0,INDEX(CHROME_ATTR,1,DK$2+1),IF($A16=39,INDEX(CHROME_ATTR,2,DK$2+1),IF(AND(DK216&gt;=1,DK216&lt;=6),INDEX(ATLAS_ATTR,(DK216-1)*26+$A16-INDEX(WIN_Y,DK216)+1,DK$2-INDEX(WIN_X,DK216)+1),IF(DK216=90,11,0))))+(THEME-1)*20</f>
        <v/>
      </c>
      <c r="DL116" s="6">
        <f>IF($A16=0,INDEX(CHROME_ATTR,1,DL$2+1),IF($A16=39,INDEX(CHROME_ATTR,2,DL$2+1),IF(AND(DL216&gt;=1,DL216&lt;=6),INDEX(ATLAS_ATTR,(DL216-1)*26+$A16-INDEX(WIN_Y,DL216)+1,DL$2-INDEX(WIN_X,DL216)+1),IF(DL216=90,11,0))))+(THEME-1)*20</f>
        <v/>
      </c>
      <c r="DM116" s="6">
        <f>IF($A16=0,INDEX(CHROME_ATTR,1,DM$2+1),IF($A16=39,INDEX(CHROME_ATTR,2,DM$2+1),IF(AND(DM216&gt;=1,DM216&lt;=6),INDEX(ATLAS_ATTR,(DM216-1)*26+$A16-INDEX(WIN_Y,DM216)+1,DM$2-INDEX(WIN_X,DM216)+1),IF(DM216=90,11,0))))+(THEME-1)*20</f>
        <v/>
      </c>
      <c r="DN116" s="6">
        <f>IF($A16=0,INDEX(CHROME_ATTR,1,DN$2+1),IF($A16=39,INDEX(CHROME_ATTR,2,DN$2+1),IF(AND(DN216&gt;=1,DN216&lt;=6),INDEX(ATLAS_ATTR,(DN216-1)*26+$A16-INDEX(WIN_Y,DN216)+1,DN$2-INDEX(WIN_X,DN216)+1),IF(DN216=90,11,0))))+(THEME-1)*20</f>
        <v/>
      </c>
      <c r="DO116" s="6">
        <f>IF($A16=0,INDEX(CHROME_ATTR,1,DO$2+1),IF($A16=39,INDEX(CHROME_ATTR,2,DO$2+1),IF(AND(DO216&gt;=1,DO216&lt;=6),INDEX(ATLAS_ATTR,(DO216-1)*26+$A16-INDEX(WIN_Y,DO216)+1,DO$2-INDEX(WIN_X,DO216)+1),IF(DO216=90,11,0))))+(THEME-1)*20</f>
        <v/>
      </c>
    </row>
    <row r="117" ht="8" customHeight="1">
      <c r="B117" s="6">
        <f>IF($A17=0,INDEX(CHROME_ATTR,1,B$2+1),IF($A17=39,INDEX(CHROME_ATTR,2,B$2+1),IF(AND(B217&gt;=1,B217&lt;=6),INDEX(ATLAS_ATTR,(B217-1)*26+$A17-INDEX(WIN_Y,B217)+1,B$2-INDEX(WIN_X,B217)+1),IF(B217=90,11,0))))+(THEME-1)*20</f>
        <v/>
      </c>
      <c r="C117" s="6">
        <f>IF($A17=0,INDEX(CHROME_ATTR,1,C$2+1),IF($A17=39,INDEX(CHROME_ATTR,2,C$2+1),IF(AND(C217&gt;=1,C217&lt;=6),INDEX(ATLAS_ATTR,(C217-1)*26+$A17-INDEX(WIN_Y,C217)+1,C$2-INDEX(WIN_X,C217)+1),IF(C217=90,11,0))))+(THEME-1)*20</f>
        <v/>
      </c>
      <c r="D117" s="6">
        <f>IF($A17=0,INDEX(CHROME_ATTR,1,D$2+1),IF($A17=39,INDEX(CHROME_ATTR,2,D$2+1),IF(AND(D217&gt;=1,D217&lt;=6),INDEX(ATLAS_ATTR,(D217-1)*26+$A17-INDEX(WIN_Y,D217)+1,D$2-INDEX(WIN_X,D217)+1),IF(D217=90,11,0))))+(THEME-1)*20</f>
        <v/>
      </c>
      <c r="E117" s="6">
        <f>IF($A17=0,INDEX(CHROME_ATTR,1,E$2+1),IF($A17=39,INDEX(CHROME_ATTR,2,E$2+1),IF(AND(E217&gt;=1,E217&lt;=6),INDEX(ATLAS_ATTR,(E217-1)*26+$A17-INDEX(WIN_Y,E217)+1,E$2-INDEX(WIN_X,E217)+1),IF(E217=90,11,0))))+(THEME-1)*20</f>
        <v/>
      </c>
      <c r="F117" s="6">
        <f>IF($A17=0,INDEX(CHROME_ATTR,1,F$2+1),IF($A17=39,INDEX(CHROME_ATTR,2,F$2+1),IF(AND(F217&gt;=1,F217&lt;=6),INDEX(ATLAS_ATTR,(F217-1)*26+$A17-INDEX(WIN_Y,F217)+1,F$2-INDEX(WIN_X,F217)+1),IF(F217=90,11,0))))+(THEME-1)*20</f>
        <v/>
      </c>
      <c r="G117" s="6">
        <f>IF($A17=0,INDEX(CHROME_ATTR,1,G$2+1),IF($A17=39,INDEX(CHROME_ATTR,2,G$2+1),IF(AND(G217&gt;=1,G217&lt;=6),INDEX(ATLAS_ATTR,(G217-1)*26+$A17-INDEX(WIN_Y,G217)+1,G$2-INDEX(WIN_X,G217)+1),IF(G217=90,11,0))))+(THEME-1)*20</f>
        <v/>
      </c>
      <c r="H117" s="6">
        <f>IF($A17=0,INDEX(CHROME_ATTR,1,H$2+1),IF($A17=39,INDEX(CHROME_ATTR,2,H$2+1),IF(AND(H217&gt;=1,H217&lt;=6),INDEX(ATLAS_ATTR,(H217-1)*26+$A17-INDEX(WIN_Y,H217)+1,H$2-INDEX(WIN_X,H217)+1),IF(H217=90,11,0))))+(THEME-1)*20</f>
        <v/>
      </c>
      <c r="I117" s="6">
        <f>IF($A17=0,INDEX(CHROME_ATTR,1,I$2+1),IF($A17=39,INDEX(CHROME_ATTR,2,I$2+1),IF(AND(I217&gt;=1,I217&lt;=6),INDEX(ATLAS_ATTR,(I217-1)*26+$A17-INDEX(WIN_Y,I217)+1,I$2-INDEX(WIN_X,I217)+1),IF(I217=90,11,0))))+(THEME-1)*20</f>
        <v/>
      </c>
      <c r="J117" s="6">
        <f>IF($A17=0,INDEX(CHROME_ATTR,1,J$2+1),IF($A17=39,INDEX(CHROME_ATTR,2,J$2+1),IF(AND(J217&gt;=1,J217&lt;=6),INDEX(ATLAS_ATTR,(J217-1)*26+$A17-INDEX(WIN_Y,J217)+1,J$2-INDEX(WIN_X,J217)+1),IF(J217=90,11,0))))+(THEME-1)*20</f>
        <v/>
      </c>
      <c r="K117" s="6">
        <f>IF($A17=0,INDEX(CHROME_ATTR,1,K$2+1),IF($A17=39,INDEX(CHROME_ATTR,2,K$2+1),IF(AND(K217&gt;=1,K217&lt;=6),INDEX(ATLAS_ATTR,(K217-1)*26+$A17-INDEX(WIN_Y,K217)+1,K$2-INDEX(WIN_X,K217)+1),IF(K217=90,11,0))))+(THEME-1)*20</f>
        <v/>
      </c>
      <c r="L117" s="6">
        <f>IF($A17=0,INDEX(CHROME_ATTR,1,L$2+1),IF($A17=39,INDEX(CHROME_ATTR,2,L$2+1),IF(AND(L217&gt;=1,L217&lt;=6),INDEX(ATLAS_ATTR,(L217-1)*26+$A17-INDEX(WIN_Y,L217)+1,L$2-INDEX(WIN_X,L217)+1),IF(L217=90,11,0))))+(THEME-1)*20</f>
        <v/>
      </c>
      <c r="M117" s="6">
        <f>IF($A17=0,INDEX(CHROME_ATTR,1,M$2+1),IF($A17=39,INDEX(CHROME_ATTR,2,M$2+1),IF(AND(M217&gt;=1,M217&lt;=6),INDEX(ATLAS_ATTR,(M217-1)*26+$A17-INDEX(WIN_Y,M217)+1,M$2-INDEX(WIN_X,M217)+1),IF(M217=90,11,0))))+(THEME-1)*20</f>
        <v/>
      </c>
      <c r="N117" s="6">
        <f>IF($A17=0,INDEX(CHROME_ATTR,1,N$2+1),IF($A17=39,INDEX(CHROME_ATTR,2,N$2+1),IF(AND(N217&gt;=1,N217&lt;=6),INDEX(ATLAS_ATTR,(N217-1)*26+$A17-INDEX(WIN_Y,N217)+1,N$2-INDEX(WIN_X,N217)+1),IF(N217=90,11,0))))+(THEME-1)*20</f>
        <v/>
      </c>
      <c r="O117" s="6">
        <f>IF($A17=0,INDEX(CHROME_ATTR,1,O$2+1),IF($A17=39,INDEX(CHROME_ATTR,2,O$2+1),IF(AND(O217&gt;=1,O217&lt;=6),INDEX(ATLAS_ATTR,(O217-1)*26+$A17-INDEX(WIN_Y,O217)+1,O$2-INDEX(WIN_X,O217)+1),IF(O217=90,11,0))))+(THEME-1)*20</f>
        <v/>
      </c>
      <c r="P117" s="6">
        <f>IF($A17=0,INDEX(CHROME_ATTR,1,P$2+1),IF($A17=39,INDEX(CHROME_ATTR,2,P$2+1),IF(AND(P217&gt;=1,P217&lt;=6),INDEX(ATLAS_ATTR,(P217-1)*26+$A17-INDEX(WIN_Y,P217)+1,P$2-INDEX(WIN_X,P217)+1),IF(P217=90,11,0))))+(THEME-1)*20</f>
        <v/>
      </c>
      <c r="Q117" s="6">
        <f>IF($A17=0,INDEX(CHROME_ATTR,1,Q$2+1),IF($A17=39,INDEX(CHROME_ATTR,2,Q$2+1),IF(AND(Q217&gt;=1,Q217&lt;=6),INDEX(ATLAS_ATTR,(Q217-1)*26+$A17-INDEX(WIN_Y,Q217)+1,Q$2-INDEX(WIN_X,Q217)+1),IF(Q217=90,11,0))))+(THEME-1)*20</f>
        <v/>
      </c>
      <c r="R117" s="6">
        <f>IF($A17=0,INDEX(CHROME_ATTR,1,R$2+1),IF($A17=39,INDEX(CHROME_ATTR,2,R$2+1),IF(AND(R217&gt;=1,R217&lt;=6),INDEX(ATLAS_ATTR,(R217-1)*26+$A17-INDEX(WIN_Y,R217)+1,R$2-INDEX(WIN_X,R217)+1),IF(R217=90,11,0))))+(THEME-1)*20</f>
        <v/>
      </c>
      <c r="S117" s="6">
        <f>IF($A17=0,INDEX(CHROME_ATTR,1,S$2+1),IF($A17=39,INDEX(CHROME_ATTR,2,S$2+1),IF(AND(S217&gt;=1,S217&lt;=6),INDEX(ATLAS_ATTR,(S217-1)*26+$A17-INDEX(WIN_Y,S217)+1,S$2-INDEX(WIN_X,S217)+1),IF(S217=90,11,0))))+(THEME-1)*20</f>
        <v/>
      </c>
      <c r="T117" s="6">
        <f>IF($A17=0,INDEX(CHROME_ATTR,1,T$2+1),IF($A17=39,INDEX(CHROME_ATTR,2,T$2+1),IF(AND(T217&gt;=1,T217&lt;=6),INDEX(ATLAS_ATTR,(T217-1)*26+$A17-INDEX(WIN_Y,T217)+1,T$2-INDEX(WIN_X,T217)+1),IF(T217=90,11,0))))+(THEME-1)*20</f>
        <v/>
      </c>
      <c r="U117" s="6">
        <f>IF($A17=0,INDEX(CHROME_ATTR,1,U$2+1),IF($A17=39,INDEX(CHROME_ATTR,2,U$2+1),IF(AND(U217&gt;=1,U217&lt;=6),INDEX(ATLAS_ATTR,(U217-1)*26+$A17-INDEX(WIN_Y,U217)+1,U$2-INDEX(WIN_X,U217)+1),IF(U217=90,11,0))))+(THEME-1)*20</f>
        <v/>
      </c>
      <c r="V117" s="6">
        <f>IF($A17=0,INDEX(CHROME_ATTR,1,V$2+1),IF($A17=39,INDEX(CHROME_ATTR,2,V$2+1),IF(AND(V217&gt;=1,V217&lt;=6),INDEX(ATLAS_ATTR,(V217-1)*26+$A17-INDEX(WIN_Y,V217)+1,V$2-INDEX(WIN_X,V217)+1),IF(V217=90,11,0))))+(THEME-1)*20</f>
        <v/>
      </c>
      <c r="W117" s="6">
        <f>IF($A17=0,INDEX(CHROME_ATTR,1,W$2+1),IF($A17=39,INDEX(CHROME_ATTR,2,W$2+1),IF(AND(W217&gt;=1,W217&lt;=6),INDEX(ATLAS_ATTR,(W217-1)*26+$A17-INDEX(WIN_Y,W217)+1,W$2-INDEX(WIN_X,W217)+1),IF(W217=90,11,0))))+(THEME-1)*20</f>
        <v/>
      </c>
      <c r="X117" s="6">
        <f>IF($A17=0,INDEX(CHROME_ATTR,1,X$2+1),IF($A17=39,INDEX(CHROME_ATTR,2,X$2+1),IF(AND(X217&gt;=1,X217&lt;=6),INDEX(ATLAS_ATTR,(X217-1)*26+$A17-INDEX(WIN_Y,X217)+1,X$2-INDEX(WIN_X,X217)+1),IF(X217=90,11,0))))+(THEME-1)*20</f>
        <v/>
      </c>
      <c r="Y117" s="6">
        <f>IF($A17=0,INDEX(CHROME_ATTR,1,Y$2+1),IF($A17=39,INDEX(CHROME_ATTR,2,Y$2+1),IF(AND(Y217&gt;=1,Y217&lt;=6),INDEX(ATLAS_ATTR,(Y217-1)*26+$A17-INDEX(WIN_Y,Y217)+1,Y$2-INDEX(WIN_X,Y217)+1),IF(Y217=90,11,0))))+(THEME-1)*20</f>
        <v/>
      </c>
      <c r="Z117" s="6">
        <f>IF($A17=0,INDEX(CHROME_ATTR,1,Z$2+1),IF($A17=39,INDEX(CHROME_ATTR,2,Z$2+1),IF(AND(Z217&gt;=1,Z217&lt;=6),INDEX(ATLAS_ATTR,(Z217-1)*26+$A17-INDEX(WIN_Y,Z217)+1,Z$2-INDEX(WIN_X,Z217)+1),IF(Z217=90,11,0))))+(THEME-1)*20</f>
        <v/>
      </c>
      <c r="AA117" s="6">
        <f>IF($A17=0,INDEX(CHROME_ATTR,1,AA$2+1),IF($A17=39,INDEX(CHROME_ATTR,2,AA$2+1),IF(AND(AA217&gt;=1,AA217&lt;=6),INDEX(ATLAS_ATTR,(AA217-1)*26+$A17-INDEX(WIN_Y,AA217)+1,AA$2-INDEX(WIN_X,AA217)+1),IF(AA217=90,11,0))))+(THEME-1)*20</f>
        <v/>
      </c>
      <c r="AB117" s="6">
        <f>IF($A17=0,INDEX(CHROME_ATTR,1,AB$2+1),IF($A17=39,INDEX(CHROME_ATTR,2,AB$2+1),IF(AND(AB217&gt;=1,AB217&lt;=6),INDEX(ATLAS_ATTR,(AB217-1)*26+$A17-INDEX(WIN_Y,AB217)+1,AB$2-INDEX(WIN_X,AB217)+1),IF(AB217=90,11,0))))+(THEME-1)*20</f>
        <v/>
      </c>
      <c r="AC117" s="6">
        <f>IF($A17=0,INDEX(CHROME_ATTR,1,AC$2+1),IF($A17=39,INDEX(CHROME_ATTR,2,AC$2+1),IF(AND(AC217&gt;=1,AC217&lt;=6),INDEX(ATLAS_ATTR,(AC217-1)*26+$A17-INDEX(WIN_Y,AC217)+1,AC$2-INDEX(WIN_X,AC217)+1),IF(AC217=90,11,0))))+(THEME-1)*20</f>
        <v/>
      </c>
      <c r="AD117" s="6">
        <f>IF($A17=0,INDEX(CHROME_ATTR,1,AD$2+1),IF($A17=39,INDEX(CHROME_ATTR,2,AD$2+1),IF(AND(AD217&gt;=1,AD217&lt;=6),INDEX(ATLAS_ATTR,(AD217-1)*26+$A17-INDEX(WIN_Y,AD217)+1,AD$2-INDEX(WIN_X,AD217)+1),IF(AD217=90,11,0))))+(THEME-1)*20</f>
        <v/>
      </c>
      <c r="AE117" s="6">
        <f>IF($A17=0,INDEX(CHROME_ATTR,1,AE$2+1),IF($A17=39,INDEX(CHROME_ATTR,2,AE$2+1),IF(AND(AE217&gt;=1,AE217&lt;=6),INDEX(ATLAS_ATTR,(AE217-1)*26+$A17-INDEX(WIN_Y,AE217)+1,AE$2-INDEX(WIN_X,AE217)+1),IF(AE217=90,11,0))))+(THEME-1)*20</f>
        <v/>
      </c>
      <c r="AF117" s="6">
        <f>IF($A17=0,INDEX(CHROME_ATTR,1,AF$2+1),IF($A17=39,INDEX(CHROME_ATTR,2,AF$2+1),IF(AND(AF217&gt;=1,AF217&lt;=6),INDEX(ATLAS_ATTR,(AF217-1)*26+$A17-INDEX(WIN_Y,AF217)+1,AF$2-INDEX(WIN_X,AF217)+1),IF(AF217=90,11,0))))+(THEME-1)*20</f>
        <v/>
      </c>
      <c r="AG117" s="6">
        <f>IF($A17=0,INDEX(CHROME_ATTR,1,AG$2+1),IF($A17=39,INDEX(CHROME_ATTR,2,AG$2+1),IF(AND(AG217&gt;=1,AG217&lt;=6),INDEX(ATLAS_ATTR,(AG217-1)*26+$A17-INDEX(WIN_Y,AG217)+1,AG$2-INDEX(WIN_X,AG217)+1),IF(AG217=90,11,0))))+(THEME-1)*20</f>
        <v/>
      </c>
      <c r="AH117" s="6">
        <f>IF($A17=0,INDEX(CHROME_ATTR,1,AH$2+1),IF($A17=39,INDEX(CHROME_ATTR,2,AH$2+1),IF(AND(AH217&gt;=1,AH217&lt;=6),INDEX(ATLAS_ATTR,(AH217-1)*26+$A17-INDEX(WIN_Y,AH217)+1,AH$2-INDEX(WIN_X,AH217)+1),IF(AH217=90,11,0))))+(THEME-1)*20</f>
        <v/>
      </c>
      <c r="AI117" s="6">
        <f>IF($A17=0,INDEX(CHROME_ATTR,1,AI$2+1),IF($A17=39,INDEX(CHROME_ATTR,2,AI$2+1),IF(AND(AI217&gt;=1,AI217&lt;=6),INDEX(ATLAS_ATTR,(AI217-1)*26+$A17-INDEX(WIN_Y,AI217)+1,AI$2-INDEX(WIN_X,AI217)+1),IF(AI217=90,11,0))))+(THEME-1)*20</f>
        <v/>
      </c>
      <c r="AJ117" s="6">
        <f>IF($A17=0,INDEX(CHROME_ATTR,1,AJ$2+1),IF($A17=39,INDEX(CHROME_ATTR,2,AJ$2+1),IF(AND(AJ217&gt;=1,AJ217&lt;=6),INDEX(ATLAS_ATTR,(AJ217-1)*26+$A17-INDEX(WIN_Y,AJ217)+1,AJ$2-INDEX(WIN_X,AJ217)+1),IF(AJ217=90,11,0))))+(THEME-1)*20</f>
        <v/>
      </c>
      <c r="AK117" s="6">
        <f>IF($A17=0,INDEX(CHROME_ATTR,1,AK$2+1),IF($A17=39,INDEX(CHROME_ATTR,2,AK$2+1),IF(AND(AK217&gt;=1,AK217&lt;=6),INDEX(ATLAS_ATTR,(AK217-1)*26+$A17-INDEX(WIN_Y,AK217)+1,AK$2-INDEX(WIN_X,AK217)+1),IF(AK217=90,11,0))))+(THEME-1)*20</f>
        <v/>
      </c>
      <c r="AL117" s="6">
        <f>IF($A17=0,INDEX(CHROME_ATTR,1,AL$2+1),IF($A17=39,INDEX(CHROME_ATTR,2,AL$2+1),IF(AND(AL217&gt;=1,AL217&lt;=6),INDEX(ATLAS_ATTR,(AL217-1)*26+$A17-INDEX(WIN_Y,AL217)+1,AL$2-INDEX(WIN_X,AL217)+1),IF(AL217=90,11,0))))+(THEME-1)*20</f>
        <v/>
      </c>
      <c r="AM117" s="6">
        <f>IF($A17=0,INDEX(CHROME_ATTR,1,AM$2+1),IF($A17=39,INDEX(CHROME_ATTR,2,AM$2+1),IF(AND(AM217&gt;=1,AM217&lt;=6),INDEX(ATLAS_ATTR,(AM217-1)*26+$A17-INDEX(WIN_Y,AM217)+1,AM$2-INDEX(WIN_X,AM217)+1),IF(AM217=90,11,0))))+(THEME-1)*20</f>
        <v/>
      </c>
      <c r="AN117" s="6">
        <f>IF($A17=0,INDEX(CHROME_ATTR,1,AN$2+1),IF($A17=39,INDEX(CHROME_ATTR,2,AN$2+1),IF(AND(AN217&gt;=1,AN217&lt;=6),INDEX(ATLAS_ATTR,(AN217-1)*26+$A17-INDEX(WIN_Y,AN217)+1,AN$2-INDEX(WIN_X,AN217)+1),IF(AN217=90,11,0))))+(THEME-1)*20</f>
        <v/>
      </c>
      <c r="AO117" s="6">
        <f>IF($A17=0,INDEX(CHROME_ATTR,1,AO$2+1),IF($A17=39,INDEX(CHROME_ATTR,2,AO$2+1),IF(AND(AO217&gt;=1,AO217&lt;=6),INDEX(ATLAS_ATTR,(AO217-1)*26+$A17-INDEX(WIN_Y,AO217)+1,AO$2-INDEX(WIN_X,AO217)+1),IF(AO217=90,11,0))))+(THEME-1)*20</f>
        <v/>
      </c>
      <c r="AP117" s="6">
        <f>IF($A17=0,INDEX(CHROME_ATTR,1,AP$2+1),IF($A17=39,INDEX(CHROME_ATTR,2,AP$2+1),IF(AND(AP217&gt;=1,AP217&lt;=6),INDEX(ATLAS_ATTR,(AP217-1)*26+$A17-INDEX(WIN_Y,AP217)+1,AP$2-INDEX(WIN_X,AP217)+1),IF(AP217=90,11,0))))+(THEME-1)*20</f>
        <v/>
      </c>
      <c r="AQ117" s="6">
        <f>IF($A17=0,INDEX(CHROME_ATTR,1,AQ$2+1),IF($A17=39,INDEX(CHROME_ATTR,2,AQ$2+1),IF(AND(AQ217&gt;=1,AQ217&lt;=6),INDEX(ATLAS_ATTR,(AQ217-1)*26+$A17-INDEX(WIN_Y,AQ217)+1,AQ$2-INDEX(WIN_X,AQ217)+1),IF(AQ217=90,11,0))))+(THEME-1)*20</f>
        <v/>
      </c>
      <c r="AR117" s="6">
        <f>IF($A17=0,INDEX(CHROME_ATTR,1,AR$2+1),IF($A17=39,INDEX(CHROME_ATTR,2,AR$2+1),IF(AND(AR217&gt;=1,AR217&lt;=6),INDEX(ATLAS_ATTR,(AR217-1)*26+$A17-INDEX(WIN_Y,AR217)+1,AR$2-INDEX(WIN_X,AR217)+1),IF(AR217=90,11,0))))+(THEME-1)*20</f>
        <v/>
      </c>
      <c r="AS117" s="6">
        <f>IF($A17=0,INDEX(CHROME_ATTR,1,AS$2+1),IF($A17=39,INDEX(CHROME_ATTR,2,AS$2+1),IF(AND(AS217&gt;=1,AS217&lt;=6),INDEX(ATLAS_ATTR,(AS217-1)*26+$A17-INDEX(WIN_Y,AS217)+1,AS$2-INDEX(WIN_X,AS217)+1),IF(AS217=90,11,0))))+(THEME-1)*20</f>
        <v/>
      </c>
      <c r="AT117" s="6">
        <f>IF($A17=0,INDEX(CHROME_ATTR,1,AT$2+1),IF($A17=39,INDEX(CHROME_ATTR,2,AT$2+1),IF(AND(AT217&gt;=1,AT217&lt;=6),INDEX(ATLAS_ATTR,(AT217-1)*26+$A17-INDEX(WIN_Y,AT217)+1,AT$2-INDEX(WIN_X,AT217)+1),IF(AT217=90,11,0))))+(THEME-1)*20</f>
        <v/>
      </c>
      <c r="AU117" s="6">
        <f>IF($A17=0,INDEX(CHROME_ATTR,1,AU$2+1),IF($A17=39,INDEX(CHROME_ATTR,2,AU$2+1),IF(AND(AU217&gt;=1,AU217&lt;=6),INDEX(ATLAS_ATTR,(AU217-1)*26+$A17-INDEX(WIN_Y,AU217)+1,AU$2-INDEX(WIN_X,AU217)+1),IF(AU217=90,11,0))))+(THEME-1)*20</f>
        <v/>
      </c>
      <c r="AV117" s="6">
        <f>IF($A17=0,INDEX(CHROME_ATTR,1,AV$2+1),IF($A17=39,INDEX(CHROME_ATTR,2,AV$2+1),IF(AND(AV217&gt;=1,AV217&lt;=6),INDEX(ATLAS_ATTR,(AV217-1)*26+$A17-INDEX(WIN_Y,AV217)+1,AV$2-INDEX(WIN_X,AV217)+1),IF(AV217=90,11,0))))+(THEME-1)*20</f>
        <v/>
      </c>
      <c r="AW117" s="6">
        <f>IF($A17=0,INDEX(CHROME_ATTR,1,AW$2+1),IF($A17=39,INDEX(CHROME_ATTR,2,AW$2+1),IF(AND(AW217&gt;=1,AW217&lt;=6),INDEX(ATLAS_ATTR,(AW217-1)*26+$A17-INDEX(WIN_Y,AW217)+1,AW$2-INDEX(WIN_X,AW217)+1),IF(AW217=90,11,0))))+(THEME-1)*20</f>
        <v/>
      </c>
      <c r="AX117" s="6">
        <f>IF($A17=0,INDEX(CHROME_ATTR,1,AX$2+1),IF($A17=39,INDEX(CHROME_ATTR,2,AX$2+1),IF(AND(AX217&gt;=1,AX217&lt;=6),INDEX(ATLAS_ATTR,(AX217-1)*26+$A17-INDEX(WIN_Y,AX217)+1,AX$2-INDEX(WIN_X,AX217)+1),IF(AX217=90,11,0))))+(THEME-1)*20</f>
        <v/>
      </c>
      <c r="AY117" s="6">
        <f>IF($A17=0,INDEX(CHROME_ATTR,1,AY$2+1),IF($A17=39,INDEX(CHROME_ATTR,2,AY$2+1),IF(AND(AY217&gt;=1,AY217&lt;=6),INDEX(ATLAS_ATTR,(AY217-1)*26+$A17-INDEX(WIN_Y,AY217)+1,AY$2-INDEX(WIN_X,AY217)+1),IF(AY217=90,11,0))))+(THEME-1)*20</f>
        <v/>
      </c>
      <c r="AZ117" s="6">
        <f>IF($A17=0,INDEX(CHROME_ATTR,1,AZ$2+1),IF($A17=39,INDEX(CHROME_ATTR,2,AZ$2+1),IF(AND(AZ217&gt;=1,AZ217&lt;=6),INDEX(ATLAS_ATTR,(AZ217-1)*26+$A17-INDEX(WIN_Y,AZ217)+1,AZ$2-INDEX(WIN_X,AZ217)+1),IF(AZ217=90,11,0))))+(THEME-1)*20</f>
        <v/>
      </c>
      <c r="BA117" s="6">
        <f>IF($A17=0,INDEX(CHROME_ATTR,1,BA$2+1),IF($A17=39,INDEX(CHROME_ATTR,2,BA$2+1),IF(AND(BA217&gt;=1,BA217&lt;=6),INDEX(ATLAS_ATTR,(BA217-1)*26+$A17-INDEX(WIN_Y,BA217)+1,BA$2-INDEX(WIN_X,BA217)+1),IF(BA217=90,11,0))))+(THEME-1)*20</f>
        <v/>
      </c>
      <c r="BB117" s="6">
        <f>IF($A17=0,INDEX(CHROME_ATTR,1,BB$2+1),IF($A17=39,INDEX(CHROME_ATTR,2,BB$2+1),IF(AND(BB217&gt;=1,BB217&lt;=6),INDEX(ATLAS_ATTR,(BB217-1)*26+$A17-INDEX(WIN_Y,BB217)+1,BB$2-INDEX(WIN_X,BB217)+1),IF(BB217=90,11,0))))+(THEME-1)*20</f>
        <v/>
      </c>
      <c r="BC117" s="6">
        <f>IF($A17=0,INDEX(CHROME_ATTR,1,BC$2+1),IF($A17=39,INDEX(CHROME_ATTR,2,BC$2+1),IF(AND(BC217&gt;=1,BC217&lt;=6),INDEX(ATLAS_ATTR,(BC217-1)*26+$A17-INDEX(WIN_Y,BC217)+1,BC$2-INDEX(WIN_X,BC217)+1),IF(BC217=90,11,0))))+(THEME-1)*20</f>
        <v/>
      </c>
      <c r="BD117" s="6">
        <f>IF($A17=0,INDEX(CHROME_ATTR,1,BD$2+1),IF($A17=39,INDEX(CHROME_ATTR,2,BD$2+1),IF(AND(BD217&gt;=1,BD217&lt;=6),INDEX(ATLAS_ATTR,(BD217-1)*26+$A17-INDEX(WIN_Y,BD217)+1,BD$2-INDEX(WIN_X,BD217)+1),IF(BD217=90,11,0))))+(THEME-1)*20</f>
        <v/>
      </c>
      <c r="BE117" s="6">
        <f>IF($A17=0,INDEX(CHROME_ATTR,1,BE$2+1),IF($A17=39,INDEX(CHROME_ATTR,2,BE$2+1),IF(AND(BE217&gt;=1,BE217&lt;=6),INDEX(ATLAS_ATTR,(BE217-1)*26+$A17-INDEX(WIN_Y,BE217)+1,BE$2-INDEX(WIN_X,BE217)+1),IF(BE217=90,11,0))))+(THEME-1)*20</f>
        <v/>
      </c>
      <c r="BF117" s="6">
        <f>IF($A17=0,INDEX(CHROME_ATTR,1,BF$2+1),IF($A17=39,INDEX(CHROME_ATTR,2,BF$2+1),IF(AND(BF217&gt;=1,BF217&lt;=6),INDEX(ATLAS_ATTR,(BF217-1)*26+$A17-INDEX(WIN_Y,BF217)+1,BF$2-INDEX(WIN_X,BF217)+1),IF(BF217=90,11,0))))+(THEME-1)*20</f>
        <v/>
      </c>
      <c r="BG117" s="6">
        <f>IF($A17=0,INDEX(CHROME_ATTR,1,BG$2+1),IF($A17=39,INDEX(CHROME_ATTR,2,BG$2+1),IF(AND(BG217&gt;=1,BG217&lt;=6),INDEX(ATLAS_ATTR,(BG217-1)*26+$A17-INDEX(WIN_Y,BG217)+1,BG$2-INDEX(WIN_X,BG217)+1),IF(BG217=90,11,0))))+(THEME-1)*20</f>
        <v/>
      </c>
      <c r="BH117" s="6">
        <f>IF($A17=0,INDEX(CHROME_ATTR,1,BH$2+1),IF($A17=39,INDEX(CHROME_ATTR,2,BH$2+1),IF(AND(BH217&gt;=1,BH217&lt;=6),INDEX(ATLAS_ATTR,(BH217-1)*26+$A17-INDEX(WIN_Y,BH217)+1,BH$2-INDEX(WIN_X,BH217)+1),IF(BH217=90,11,0))))+(THEME-1)*20</f>
        <v/>
      </c>
      <c r="BI117" s="6">
        <f>IF($A17=0,INDEX(CHROME_ATTR,1,BI$2+1),IF($A17=39,INDEX(CHROME_ATTR,2,BI$2+1),IF(AND(BI217&gt;=1,BI217&lt;=6),INDEX(ATLAS_ATTR,(BI217-1)*26+$A17-INDEX(WIN_Y,BI217)+1,BI$2-INDEX(WIN_X,BI217)+1),IF(BI217=90,11,0))))+(THEME-1)*20</f>
        <v/>
      </c>
      <c r="BJ117" s="6">
        <f>IF($A17=0,INDEX(CHROME_ATTR,1,BJ$2+1),IF($A17=39,INDEX(CHROME_ATTR,2,BJ$2+1),IF(AND(BJ217&gt;=1,BJ217&lt;=6),INDEX(ATLAS_ATTR,(BJ217-1)*26+$A17-INDEX(WIN_Y,BJ217)+1,BJ$2-INDEX(WIN_X,BJ217)+1),IF(BJ217=90,11,0))))+(THEME-1)*20</f>
        <v/>
      </c>
      <c r="BK117" s="6">
        <f>IF($A17=0,INDEX(CHROME_ATTR,1,BK$2+1),IF($A17=39,INDEX(CHROME_ATTR,2,BK$2+1),IF(AND(BK217&gt;=1,BK217&lt;=6),INDEX(ATLAS_ATTR,(BK217-1)*26+$A17-INDEX(WIN_Y,BK217)+1,BK$2-INDEX(WIN_X,BK217)+1),IF(BK217=90,11,0))))+(THEME-1)*20</f>
        <v/>
      </c>
      <c r="BL117" s="6">
        <f>IF($A17=0,INDEX(CHROME_ATTR,1,BL$2+1),IF($A17=39,INDEX(CHROME_ATTR,2,BL$2+1),IF(AND(BL217&gt;=1,BL217&lt;=6),INDEX(ATLAS_ATTR,(BL217-1)*26+$A17-INDEX(WIN_Y,BL217)+1,BL$2-INDEX(WIN_X,BL217)+1),IF(BL217=90,11,0))))+(THEME-1)*20</f>
        <v/>
      </c>
      <c r="BM117" s="6">
        <f>IF($A17=0,INDEX(CHROME_ATTR,1,BM$2+1),IF($A17=39,INDEX(CHROME_ATTR,2,BM$2+1),IF(AND(BM217&gt;=1,BM217&lt;=6),INDEX(ATLAS_ATTR,(BM217-1)*26+$A17-INDEX(WIN_Y,BM217)+1,BM$2-INDEX(WIN_X,BM217)+1),IF(BM217=90,11,0))))+(THEME-1)*20</f>
        <v/>
      </c>
      <c r="BN117" s="6">
        <f>IF($A17=0,INDEX(CHROME_ATTR,1,BN$2+1),IF($A17=39,INDEX(CHROME_ATTR,2,BN$2+1),IF(AND(BN217&gt;=1,BN217&lt;=6),INDEX(ATLAS_ATTR,(BN217-1)*26+$A17-INDEX(WIN_Y,BN217)+1,BN$2-INDEX(WIN_X,BN217)+1),IF(BN217=90,11,0))))+(THEME-1)*20</f>
        <v/>
      </c>
      <c r="BO117" s="6">
        <f>IF($A17=0,INDEX(CHROME_ATTR,1,BO$2+1),IF($A17=39,INDEX(CHROME_ATTR,2,BO$2+1),IF(AND(BO217&gt;=1,BO217&lt;=6),INDEX(ATLAS_ATTR,(BO217-1)*26+$A17-INDEX(WIN_Y,BO217)+1,BO$2-INDEX(WIN_X,BO217)+1),IF(BO217=90,11,0))))+(THEME-1)*20</f>
        <v/>
      </c>
      <c r="BP117" s="6">
        <f>IF($A17=0,INDEX(CHROME_ATTR,1,BP$2+1),IF($A17=39,INDEX(CHROME_ATTR,2,BP$2+1),IF(AND(BP217&gt;=1,BP217&lt;=6),INDEX(ATLAS_ATTR,(BP217-1)*26+$A17-INDEX(WIN_Y,BP217)+1,BP$2-INDEX(WIN_X,BP217)+1),IF(BP217=90,11,0))))+(THEME-1)*20</f>
        <v/>
      </c>
      <c r="BQ117" s="6">
        <f>IF($A17=0,INDEX(CHROME_ATTR,1,BQ$2+1),IF($A17=39,INDEX(CHROME_ATTR,2,BQ$2+1),IF(AND(BQ217&gt;=1,BQ217&lt;=6),INDEX(ATLAS_ATTR,(BQ217-1)*26+$A17-INDEX(WIN_Y,BQ217)+1,BQ$2-INDEX(WIN_X,BQ217)+1),IF(BQ217=90,11,0))))+(THEME-1)*20</f>
        <v/>
      </c>
      <c r="BR117" s="6">
        <f>IF($A17=0,INDEX(CHROME_ATTR,1,BR$2+1),IF($A17=39,INDEX(CHROME_ATTR,2,BR$2+1),IF(AND(BR217&gt;=1,BR217&lt;=6),INDEX(ATLAS_ATTR,(BR217-1)*26+$A17-INDEX(WIN_Y,BR217)+1,BR$2-INDEX(WIN_X,BR217)+1),IF(BR217=90,11,0))))+(THEME-1)*20</f>
        <v/>
      </c>
      <c r="BS117" s="6">
        <f>IF($A17=0,INDEX(CHROME_ATTR,1,BS$2+1),IF($A17=39,INDEX(CHROME_ATTR,2,BS$2+1),IF(AND(BS217&gt;=1,BS217&lt;=6),INDEX(ATLAS_ATTR,(BS217-1)*26+$A17-INDEX(WIN_Y,BS217)+1,BS$2-INDEX(WIN_X,BS217)+1),IF(BS217=90,11,0))))+(THEME-1)*20</f>
        <v/>
      </c>
      <c r="BT117" s="6">
        <f>IF($A17=0,INDEX(CHROME_ATTR,1,BT$2+1),IF($A17=39,INDEX(CHROME_ATTR,2,BT$2+1),IF(AND(BT217&gt;=1,BT217&lt;=6),INDEX(ATLAS_ATTR,(BT217-1)*26+$A17-INDEX(WIN_Y,BT217)+1,BT$2-INDEX(WIN_X,BT217)+1),IF(BT217=90,11,0))))+(THEME-1)*20</f>
        <v/>
      </c>
      <c r="BU117" s="6">
        <f>IF($A17=0,INDEX(CHROME_ATTR,1,BU$2+1),IF($A17=39,INDEX(CHROME_ATTR,2,BU$2+1),IF(AND(BU217&gt;=1,BU217&lt;=6),INDEX(ATLAS_ATTR,(BU217-1)*26+$A17-INDEX(WIN_Y,BU217)+1,BU$2-INDEX(WIN_X,BU217)+1),IF(BU217=90,11,0))))+(THEME-1)*20</f>
        <v/>
      </c>
      <c r="BV117" s="6">
        <f>IF($A17=0,INDEX(CHROME_ATTR,1,BV$2+1),IF($A17=39,INDEX(CHROME_ATTR,2,BV$2+1),IF(AND(BV217&gt;=1,BV217&lt;=6),INDEX(ATLAS_ATTR,(BV217-1)*26+$A17-INDEX(WIN_Y,BV217)+1,BV$2-INDEX(WIN_X,BV217)+1),IF(BV217=90,11,0))))+(THEME-1)*20</f>
        <v/>
      </c>
      <c r="BW117" s="6">
        <f>IF($A17=0,INDEX(CHROME_ATTR,1,BW$2+1),IF($A17=39,INDEX(CHROME_ATTR,2,BW$2+1),IF(AND(BW217&gt;=1,BW217&lt;=6),INDEX(ATLAS_ATTR,(BW217-1)*26+$A17-INDEX(WIN_Y,BW217)+1,BW$2-INDEX(WIN_X,BW217)+1),IF(BW217=90,11,0))))+(THEME-1)*20</f>
        <v/>
      </c>
      <c r="BX117" s="6">
        <f>IF($A17=0,INDEX(CHROME_ATTR,1,BX$2+1),IF($A17=39,INDEX(CHROME_ATTR,2,BX$2+1),IF(AND(BX217&gt;=1,BX217&lt;=6),INDEX(ATLAS_ATTR,(BX217-1)*26+$A17-INDEX(WIN_Y,BX217)+1,BX$2-INDEX(WIN_X,BX217)+1),IF(BX217=90,11,0))))+(THEME-1)*20</f>
        <v/>
      </c>
      <c r="BY117" s="6">
        <f>IF($A17=0,INDEX(CHROME_ATTR,1,BY$2+1),IF($A17=39,INDEX(CHROME_ATTR,2,BY$2+1),IF(AND(BY217&gt;=1,BY217&lt;=6),INDEX(ATLAS_ATTR,(BY217-1)*26+$A17-INDEX(WIN_Y,BY217)+1,BY$2-INDEX(WIN_X,BY217)+1),IF(BY217=90,11,0))))+(THEME-1)*20</f>
        <v/>
      </c>
      <c r="BZ117" s="6">
        <f>IF($A17=0,INDEX(CHROME_ATTR,1,BZ$2+1),IF($A17=39,INDEX(CHROME_ATTR,2,BZ$2+1),IF(AND(BZ217&gt;=1,BZ217&lt;=6),INDEX(ATLAS_ATTR,(BZ217-1)*26+$A17-INDEX(WIN_Y,BZ217)+1,BZ$2-INDEX(WIN_X,BZ217)+1),IF(BZ217=90,11,0))))+(THEME-1)*20</f>
        <v/>
      </c>
      <c r="CA117" s="6">
        <f>IF($A17=0,INDEX(CHROME_ATTR,1,CA$2+1),IF($A17=39,INDEX(CHROME_ATTR,2,CA$2+1),IF(AND(CA217&gt;=1,CA217&lt;=6),INDEX(ATLAS_ATTR,(CA217-1)*26+$A17-INDEX(WIN_Y,CA217)+1,CA$2-INDEX(WIN_X,CA217)+1),IF(CA217=90,11,0))))+(THEME-1)*20</f>
        <v/>
      </c>
      <c r="CB117" s="6">
        <f>IF($A17=0,INDEX(CHROME_ATTR,1,CB$2+1),IF($A17=39,INDEX(CHROME_ATTR,2,CB$2+1),IF(AND(CB217&gt;=1,CB217&lt;=6),INDEX(ATLAS_ATTR,(CB217-1)*26+$A17-INDEX(WIN_Y,CB217)+1,CB$2-INDEX(WIN_X,CB217)+1),IF(CB217=90,11,0))))+(THEME-1)*20</f>
        <v/>
      </c>
      <c r="CC117" s="6">
        <f>IF($A17=0,INDEX(CHROME_ATTR,1,CC$2+1),IF($A17=39,INDEX(CHROME_ATTR,2,CC$2+1),IF(AND(CC217&gt;=1,CC217&lt;=6),INDEX(ATLAS_ATTR,(CC217-1)*26+$A17-INDEX(WIN_Y,CC217)+1,CC$2-INDEX(WIN_X,CC217)+1),IF(CC217=90,11,0))))+(THEME-1)*20</f>
        <v/>
      </c>
      <c r="CD117" s="6">
        <f>IF($A17=0,INDEX(CHROME_ATTR,1,CD$2+1),IF($A17=39,INDEX(CHROME_ATTR,2,CD$2+1),IF(AND(CD217&gt;=1,CD217&lt;=6),INDEX(ATLAS_ATTR,(CD217-1)*26+$A17-INDEX(WIN_Y,CD217)+1,CD$2-INDEX(WIN_X,CD217)+1),IF(CD217=90,11,0))))+(THEME-1)*20</f>
        <v/>
      </c>
      <c r="CE117" s="6">
        <f>IF($A17=0,INDEX(CHROME_ATTR,1,CE$2+1),IF($A17=39,INDEX(CHROME_ATTR,2,CE$2+1),IF(AND(CE217&gt;=1,CE217&lt;=6),INDEX(ATLAS_ATTR,(CE217-1)*26+$A17-INDEX(WIN_Y,CE217)+1,CE$2-INDEX(WIN_X,CE217)+1),IF(CE217=90,11,0))))+(THEME-1)*20</f>
        <v/>
      </c>
      <c r="CF117" s="6">
        <f>IF($A17=0,INDEX(CHROME_ATTR,1,CF$2+1),IF($A17=39,INDEX(CHROME_ATTR,2,CF$2+1),IF(AND(CF217&gt;=1,CF217&lt;=6),INDEX(ATLAS_ATTR,(CF217-1)*26+$A17-INDEX(WIN_Y,CF217)+1,CF$2-INDEX(WIN_X,CF217)+1),IF(CF217=90,11,0))))+(THEME-1)*20</f>
        <v/>
      </c>
      <c r="CG117" s="6">
        <f>IF($A17=0,INDEX(CHROME_ATTR,1,CG$2+1),IF($A17=39,INDEX(CHROME_ATTR,2,CG$2+1),IF(AND(CG217&gt;=1,CG217&lt;=6),INDEX(ATLAS_ATTR,(CG217-1)*26+$A17-INDEX(WIN_Y,CG217)+1,CG$2-INDEX(WIN_X,CG217)+1),IF(CG217=90,11,0))))+(THEME-1)*20</f>
        <v/>
      </c>
      <c r="CH117" s="6">
        <f>IF($A17=0,INDEX(CHROME_ATTR,1,CH$2+1),IF($A17=39,INDEX(CHROME_ATTR,2,CH$2+1),IF(AND(CH217&gt;=1,CH217&lt;=6),INDEX(ATLAS_ATTR,(CH217-1)*26+$A17-INDEX(WIN_Y,CH217)+1,CH$2-INDEX(WIN_X,CH217)+1),IF(CH217=90,11,0))))+(THEME-1)*20</f>
        <v/>
      </c>
      <c r="CI117" s="6">
        <f>IF($A17=0,INDEX(CHROME_ATTR,1,CI$2+1),IF($A17=39,INDEX(CHROME_ATTR,2,CI$2+1),IF(AND(CI217&gt;=1,CI217&lt;=6),INDEX(ATLAS_ATTR,(CI217-1)*26+$A17-INDEX(WIN_Y,CI217)+1,CI$2-INDEX(WIN_X,CI217)+1),IF(CI217=90,11,0))))+(THEME-1)*20</f>
        <v/>
      </c>
      <c r="CJ117" s="6">
        <f>IF($A17=0,INDEX(CHROME_ATTR,1,CJ$2+1),IF($A17=39,INDEX(CHROME_ATTR,2,CJ$2+1),IF(AND(CJ217&gt;=1,CJ217&lt;=6),INDEX(ATLAS_ATTR,(CJ217-1)*26+$A17-INDEX(WIN_Y,CJ217)+1,CJ$2-INDEX(WIN_X,CJ217)+1),IF(CJ217=90,11,0))))+(THEME-1)*20</f>
        <v/>
      </c>
      <c r="CK117" s="6">
        <f>IF($A17=0,INDEX(CHROME_ATTR,1,CK$2+1),IF($A17=39,INDEX(CHROME_ATTR,2,CK$2+1),IF(AND(CK217&gt;=1,CK217&lt;=6),INDEX(ATLAS_ATTR,(CK217-1)*26+$A17-INDEX(WIN_Y,CK217)+1,CK$2-INDEX(WIN_X,CK217)+1),IF(CK217=90,11,0))))+(THEME-1)*20</f>
        <v/>
      </c>
      <c r="CL117" s="6">
        <f>IF($A17=0,INDEX(CHROME_ATTR,1,CL$2+1),IF($A17=39,INDEX(CHROME_ATTR,2,CL$2+1),IF(AND(CL217&gt;=1,CL217&lt;=6),INDEX(ATLAS_ATTR,(CL217-1)*26+$A17-INDEX(WIN_Y,CL217)+1,CL$2-INDEX(WIN_X,CL217)+1),IF(CL217=90,11,0))))+(THEME-1)*20</f>
        <v/>
      </c>
      <c r="CM117" s="6">
        <f>IF($A17=0,INDEX(CHROME_ATTR,1,CM$2+1),IF($A17=39,INDEX(CHROME_ATTR,2,CM$2+1),IF(AND(CM217&gt;=1,CM217&lt;=6),INDEX(ATLAS_ATTR,(CM217-1)*26+$A17-INDEX(WIN_Y,CM217)+1,CM$2-INDEX(WIN_X,CM217)+1),IF(CM217=90,11,0))))+(THEME-1)*20</f>
        <v/>
      </c>
      <c r="CN117" s="6">
        <f>IF($A17=0,INDEX(CHROME_ATTR,1,CN$2+1),IF($A17=39,INDEX(CHROME_ATTR,2,CN$2+1),IF(AND(CN217&gt;=1,CN217&lt;=6),INDEX(ATLAS_ATTR,(CN217-1)*26+$A17-INDEX(WIN_Y,CN217)+1,CN$2-INDEX(WIN_X,CN217)+1),IF(CN217=90,11,0))))+(THEME-1)*20</f>
        <v/>
      </c>
      <c r="CO117" s="6">
        <f>IF($A17=0,INDEX(CHROME_ATTR,1,CO$2+1),IF($A17=39,INDEX(CHROME_ATTR,2,CO$2+1),IF(AND(CO217&gt;=1,CO217&lt;=6),INDEX(ATLAS_ATTR,(CO217-1)*26+$A17-INDEX(WIN_Y,CO217)+1,CO$2-INDEX(WIN_X,CO217)+1),IF(CO217=90,11,0))))+(THEME-1)*20</f>
        <v/>
      </c>
      <c r="CP117" s="6">
        <f>IF($A17=0,INDEX(CHROME_ATTR,1,CP$2+1),IF($A17=39,INDEX(CHROME_ATTR,2,CP$2+1),IF(AND(CP217&gt;=1,CP217&lt;=6),INDEX(ATLAS_ATTR,(CP217-1)*26+$A17-INDEX(WIN_Y,CP217)+1,CP$2-INDEX(WIN_X,CP217)+1),IF(CP217=90,11,0))))+(THEME-1)*20</f>
        <v/>
      </c>
      <c r="CQ117" s="6">
        <f>IF($A17=0,INDEX(CHROME_ATTR,1,CQ$2+1),IF($A17=39,INDEX(CHROME_ATTR,2,CQ$2+1),IF(AND(CQ217&gt;=1,CQ217&lt;=6),INDEX(ATLAS_ATTR,(CQ217-1)*26+$A17-INDEX(WIN_Y,CQ217)+1,CQ$2-INDEX(WIN_X,CQ217)+1),IF(CQ217=90,11,0))))+(THEME-1)*20</f>
        <v/>
      </c>
      <c r="CR117" s="6">
        <f>IF($A17=0,INDEX(CHROME_ATTR,1,CR$2+1),IF($A17=39,INDEX(CHROME_ATTR,2,CR$2+1),IF(AND(CR217&gt;=1,CR217&lt;=6),INDEX(ATLAS_ATTR,(CR217-1)*26+$A17-INDEX(WIN_Y,CR217)+1,CR$2-INDEX(WIN_X,CR217)+1),IF(CR217=90,11,0))))+(THEME-1)*20</f>
        <v/>
      </c>
      <c r="CS117" s="6">
        <f>IF($A17=0,INDEX(CHROME_ATTR,1,CS$2+1),IF($A17=39,INDEX(CHROME_ATTR,2,CS$2+1),IF(AND(CS217&gt;=1,CS217&lt;=6),INDEX(ATLAS_ATTR,(CS217-1)*26+$A17-INDEX(WIN_Y,CS217)+1,CS$2-INDEX(WIN_X,CS217)+1),IF(CS217=90,11,0))))+(THEME-1)*20</f>
        <v/>
      </c>
      <c r="CT117" s="6">
        <f>IF($A17=0,INDEX(CHROME_ATTR,1,CT$2+1),IF($A17=39,INDEX(CHROME_ATTR,2,CT$2+1),IF(AND(CT217&gt;=1,CT217&lt;=6),INDEX(ATLAS_ATTR,(CT217-1)*26+$A17-INDEX(WIN_Y,CT217)+1,CT$2-INDEX(WIN_X,CT217)+1),IF(CT217=90,11,0))))+(THEME-1)*20</f>
        <v/>
      </c>
      <c r="CU117" s="6">
        <f>IF($A17=0,INDEX(CHROME_ATTR,1,CU$2+1),IF($A17=39,INDEX(CHROME_ATTR,2,CU$2+1),IF(AND(CU217&gt;=1,CU217&lt;=6),INDEX(ATLAS_ATTR,(CU217-1)*26+$A17-INDEX(WIN_Y,CU217)+1,CU$2-INDEX(WIN_X,CU217)+1),IF(CU217=90,11,0))))+(THEME-1)*20</f>
        <v/>
      </c>
      <c r="CV117" s="6">
        <f>IF($A17=0,INDEX(CHROME_ATTR,1,CV$2+1),IF($A17=39,INDEX(CHROME_ATTR,2,CV$2+1),IF(AND(CV217&gt;=1,CV217&lt;=6),INDEX(ATLAS_ATTR,(CV217-1)*26+$A17-INDEX(WIN_Y,CV217)+1,CV$2-INDEX(WIN_X,CV217)+1),IF(CV217=90,11,0))))+(THEME-1)*20</f>
        <v/>
      </c>
      <c r="CW117" s="6">
        <f>IF($A17=0,INDEX(CHROME_ATTR,1,CW$2+1),IF($A17=39,INDEX(CHROME_ATTR,2,CW$2+1),IF(AND(CW217&gt;=1,CW217&lt;=6),INDEX(ATLAS_ATTR,(CW217-1)*26+$A17-INDEX(WIN_Y,CW217)+1,CW$2-INDEX(WIN_X,CW217)+1),IF(CW217=90,11,0))))+(THEME-1)*20</f>
        <v/>
      </c>
      <c r="CX117" s="6">
        <f>IF($A17=0,INDEX(CHROME_ATTR,1,CX$2+1),IF($A17=39,INDEX(CHROME_ATTR,2,CX$2+1),IF(AND(CX217&gt;=1,CX217&lt;=6),INDEX(ATLAS_ATTR,(CX217-1)*26+$A17-INDEX(WIN_Y,CX217)+1,CX$2-INDEX(WIN_X,CX217)+1),IF(CX217=90,11,0))))+(THEME-1)*20</f>
        <v/>
      </c>
      <c r="CY117" s="6">
        <f>IF($A17=0,INDEX(CHROME_ATTR,1,CY$2+1),IF($A17=39,INDEX(CHROME_ATTR,2,CY$2+1),IF(AND(CY217&gt;=1,CY217&lt;=6),INDEX(ATLAS_ATTR,(CY217-1)*26+$A17-INDEX(WIN_Y,CY217)+1,CY$2-INDEX(WIN_X,CY217)+1),IF(CY217=90,11,0))))+(THEME-1)*20</f>
        <v/>
      </c>
      <c r="CZ117" s="6">
        <f>IF($A17=0,INDEX(CHROME_ATTR,1,CZ$2+1),IF($A17=39,INDEX(CHROME_ATTR,2,CZ$2+1),IF(AND(CZ217&gt;=1,CZ217&lt;=6),INDEX(ATLAS_ATTR,(CZ217-1)*26+$A17-INDEX(WIN_Y,CZ217)+1,CZ$2-INDEX(WIN_X,CZ217)+1),IF(CZ217=90,11,0))))+(THEME-1)*20</f>
        <v/>
      </c>
      <c r="DA117" s="6">
        <f>IF($A17=0,INDEX(CHROME_ATTR,1,DA$2+1),IF($A17=39,INDEX(CHROME_ATTR,2,DA$2+1),IF(AND(DA217&gt;=1,DA217&lt;=6),INDEX(ATLAS_ATTR,(DA217-1)*26+$A17-INDEX(WIN_Y,DA217)+1,DA$2-INDEX(WIN_X,DA217)+1),IF(DA217=90,11,0))))+(THEME-1)*20</f>
        <v/>
      </c>
      <c r="DB117" s="6">
        <f>IF($A17=0,INDEX(CHROME_ATTR,1,DB$2+1),IF($A17=39,INDEX(CHROME_ATTR,2,DB$2+1),IF(AND(DB217&gt;=1,DB217&lt;=6),INDEX(ATLAS_ATTR,(DB217-1)*26+$A17-INDEX(WIN_Y,DB217)+1,DB$2-INDEX(WIN_X,DB217)+1),IF(DB217=90,11,0))))+(THEME-1)*20</f>
        <v/>
      </c>
      <c r="DC117" s="6">
        <f>IF($A17=0,INDEX(CHROME_ATTR,1,DC$2+1),IF($A17=39,INDEX(CHROME_ATTR,2,DC$2+1),IF(AND(DC217&gt;=1,DC217&lt;=6),INDEX(ATLAS_ATTR,(DC217-1)*26+$A17-INDEX(WIN_Y,DC217)+1,DC$2-INDEX(WIN_X,DC217)+1),IF(DC217=90,11,0))))+(THEME-1)*20</f>
        <v/>
      </c>
      <c r="DD117" s="6">
        <f>IF($A17=0,INDEX(CHROME_ATTR,1,DD$2+1),IF($A17=39,INDEX(CHROME_ATTR,2,DD$2+1),IF(AND(DD217&gt;=1,DD217&lt;=6),INDEX(ATLAS_ATTR,(DD217-1)*26+$A17-INDEX(WIN_Y,DD217)+1,DD$2-INDEX(WIN_X,DD217)+1),IF(DD217=90,11,0))))+(THEME-1)*20</f>
        <v/>
      </c>
      <c r="DE117" s="6">
        <f>IF($A17=0,INDEX(CHROME_ATTR,1,DE$2+1),IF($A17=39,INDEX(CHROME_ATTR,2,DE$2+1),IF(AND(DE217&gt;=1,DE217&lt;=6),INDEX(ATLAS_ATTR,(DE217-1)*26+$A17-INDEX(WIN_Y,DE217)+1,DE$2-INDEX(WIN_X,DE217)+1),IF(DE217=90,11,0))))+(THEME-1)*20</f>
        <v/>
      </c>
      <c r="DF117" s="6">
        <f>IF($A17=0,INDEX(CHROME_ATTR,1,DF$2+1),IF($A17=39,INDEX(CHROME_ATTR,2,DF$2+1),IF(AND(DF217&gt;=1,DF217&lt;=6),INDEX(ATLAS_ATTR,(DF217-1)*26+$A17-INDEX(WIN_Y,DF217)+1,DF$2-INDEX(WIN_X,DF217)+1),IF(DF217=90,11,0))))+(THEME-1)*20</f>
        <v/>
      </c>
      <c r="DG117" s="6">
        <f>IF($A17=0,INDEX(CHROME_ATTR,1,DG$2+1),IF($A17=39,INDEX(CHROME_ATTR,2,DG$2+1),IF(AND(DG217&gt;=1,DG217&lt;=6),INDEX(ATLAS_ATTR,(DG217-1)*26+$A17-INDEX(WIN_Y,DG217)+1,DG$2-INDEX(WIN_X,DG217)+1),IF(DG217=90,11,0))))+(THEME-1)*20</f>
        <v/>
      </c>
      <c r="DH117" s="6">
        <f>IF($A17=0,INDEX(CHROME_ATTR,1,DH$2+1),IF($A17=39,INDEX(CHROME_ATTR,2,DH$2+1),IF(AND(DH217&gt;=1,DH217&lt;=6),INDEX(ATLAS_ATTR,(DH217-1)*26+$A17-INDEX(WIN_Y,DH217)+1,DH$2-INDEX(WIN_X,DH217)+1),IF(DH217=90,11,0))))+(THEME-1)*20</f>
        <v/>
      </c>
      <c r="DI117" s="6">
        <f>IF($A17=0,INDEX(CHROME_ATTR,1,DI$2+1),IF($A17=39,INDEX(CHROME_ATTR,2,DI$2+1),IF(AND(DI217&gt;=1,DI217&lt;=6),INDEX(ATLAS_ATTR,(DI217-1)*26+$A17-INDEX(WIN_Y,DI217)+1,DI$2-INDEX(WIN_X,DI217)+1),IF(DI217=90,11,0))))+(THEME-1)*20</f>
        <v/>
      </c>
      <c r="DJ117" s="6">
        <f>IF($A17=0,INDEX(CHROME_ATTR,1,DJ$2+1),IF($A17=39,INDEX(CHROME_ATTR,2,DJ$2+1),IF(AND(DJ217&gt;=1,DJ217&lt;=6),INDEX(ATLAS_ATTR,(DJ217-1)*26+$A17-INDEX(WIN_Y,DJ217)+1,DJ$2-INDEX(WIN_X,DJ217)+1),IF(DJ217=90,11,0))))+(THEME-1)*20</f>
        <v/>
      </c>
      <c r="DK117" s="6">
        <f>IF($A17=0,INDEX(CHROME_ATTR,1,DK$2+1),IF($A17=39,INDEX(CHROME_ATTR,2,DK$2+1),IF(AND(DK217&gt;=1,DK217&lt;=6),INDEX(ATLAS_ATTR,(DK217-1)*26+$A17-INDEX(WIN_Y,DK217)+1,DK$2-INDEX(WIN_X,DK217)+1),IF(DK217=90,11,0))))+(THEME-1)*20</f>
        <v/>
      </c>
      <c r="DL117" s="6">
        <f>IF($A17=0,INDEX(CHROME_ATTR,1,DL$2+1),IF($A17=39,INDEX(CHROME_ATTR,2,DL$2+1),IF(AND(DL217&gt;=1,DL217&lt;=6),INDEX(ATLAS_ATTR,(DL217-1)*26+$A17-INDEX(WIN_Y,DL217)+1,DL$2-INDEX(WIN_X,DL217)+1),IF(DL217=90,11,0))))+(THEME-1)*20</f>
        <v/>
      </c>
      <c r="DM117" s="6">
        <f>IF($A17=0,INDEX(CHROME_ATTR,1,DM$2+1),IF($A17=39,INDEX(CHROME_ATTR,2,DM$2+1),IF(AND(DM217&gt;=1,DM217&lt;=6),INDEX(ATLAS_ATTR,(DM217-1)*26+$A17-INDEX(WIN_Y,DM217)+1,DM$2-INDEX(WIN_X,DM217)+1),IF(DM217=90,11,0))))+(THEME-1)*20</f>
        <v/>
      </c>
      <c r="DN117" s="6">
        <f>IF($A17=0,INDEX(CHROME_ATTR,1,DN$2+1),IF($A17=39,INDEX(CHROME_ATTR,2,DN$2+1),IF(AND(DN217&gt;=1,DN217&lt;=6),INDEX(ATLAS_ATTR,(DN217-1)*26+$A17-INDEX(WIN_Y,DN217)+1,DN$2-INDEX(WIN_X,DN217)+1),IF(DN217=90,11,0))))+(THEME-1)*20</f>
        <v/>
      </c>
      <c r="DO117" s="6">
        <f>IF($A17=0,INDEX(CHROME_ATTR,1,DO$2+1),IF($A17=39,INDEX(CHROME_ATTR,2,DO$2+1),IF(AND(DO217&gt;=1,DO217&lt;=6),INDEX(ATLAS_ATTR,(DO217-1)*26+$A17-INDEX(WIN_Y,DO217)+1,DO$2-INDEX(WIN_X,DO217)+1),IF(DO217=90,11,0))))+(THEME-1)*20</f>
        <v/>
      </c>
    </row>
    <row r="118" ht="8" customHeight="1">
      <c r="B118" s="6">
        <f>IF($A18=0,INDEX(CHROME_ATTR,1,B$2+1),IF($A18=39,INDEX(CHROME_ATTR,2,B$2+1),IF(AND(B218&gt;=1,B218&lt;=6),INDEX(ATLAS_ATTR,(B218-1)*26+$A18-INDEX(WIN_Y,B218)+1,B$2-INDEX(WIN_X,B218)+1),IF(B218=90,11,0))))+(THEME-1)*20</f>
        <v/>
      </c>
      <c r="C118" s="6">
        <f>IF($A18=0,INDEX(CHROME_ATTR,1,C$2+1),IF($A18=39,INDEX(CHROME_ATTR,2,C$2+1),IF(AND(C218&gt;=1,C218&lt;=6),INDEX(ATLAS_ATTR,(C218-1)*26+$A18-INDEX(WIN_Y,C218)+1,C$2-INDEX(WIN_X,C218)+1),IF(C218=90,11,0))))+(THEME-1)*20</f>
        <v/>
      </c>
      <c r="D118" s="6">
        <f>IF($A18=0,INDEX(CHROME_ATTR,1,D$2+1),IF($A18=39,INDEX(CHROME_ATTR,2,D$2+1),IF(AND(D218&gt;=1,D218&lt;=6),INDEX(ATLAS_ATTR,(D218-1)*26+$A18-INDEX(WIN_Y,D218)+1,D$2-INDEX(WIN_X,D218)+1),IF(D218=90,11,0))))+(THEME-1)*20</f>
        <v/>
      </c>
      <c r="E118" s="6">
        <f>IF($A18=0,INDEX(CHROME_ATTR,1,E$2+1),IF($A18=39,INDEX(CHROME_ATTR,2,E$2+1),IF(AND(E218&gt;=1,E218&lt;=6),INDEX(ATLAS_ATTR,(E218-1)*26+$A18-INDEX(WIN_Y,E218)+1,E$2-INDEX(WIN_X,E218)+1),IF(E218=90,11,0))))+(THEME-1)*20</f>
        <v/>
      </c>
      <c r="F118" s="6">
        <f>IF($A18=0,INDEX(CHROME_ATTR,1,F$2+1),IF($A18=39,INDEX(CHROME_ATTR,2,F$2+1),IF(AND(F218&gt;=1,F218&lt;=6),INDEX(ATLAS_ATTR,(F218-1)*26+$A18-INDEX(WIN_Y,F218)+1,F$2-INDEX(WIN_X,F218)+1),IF(F218=90,11,0))))+(THEME-1)*20</f>
        <v/>
      </c>
      <c r="G118" s="6">
        <f>IF($A18=0,INDEX(CHROME_ATTR,1,G$2+1),IF($A18=39,INDEX(CHROME_ATTR,2,G$2+1),IF(AND(G218&gt;=1,G218&lt;=6),INDEX(ATLAS_ATTR,(G218-1)*26+$A18-INDEX(WIN_Y,G218)+1,G$2-INDEX(WIN_X,G218)+1),IF(G218=90,11,0))))+(THEME-1)*20</f>
        <v/>
      </c>
      <c r="H118" s="6">
        <f>IF($A18=0,INDEX(CHROME_ATTR,1,H$2+1),IF($A18=39,INDEX(CHROME_ATTR,2,H$2+1),IF(AND(H218&gt;=1,H218&lt;=6),INDEX(ATLAS_ATTR,(H218-1)*26+$A18-INDEX(WIN_Y,H218)+1,H$2-INDEX(WIN_X,H218)+1),IF(H218=90,11,0))))+(THEME-1)*20</f>
        <v/>
      </c>
      <c r="I118" s="6">
        <f>IF($A18=0,INDEX(CHROME_ATTR,1,I$2+1),IF($A18=39,INDEX(CHROME_ATTR,2,I$2+1),IF(AND(I218&gt;=1,I218&lt;=6),INDEX(ATLAS_ATTR,(I218-1)*26+$A18-INDEX(WIN_Y,I218)+1,I$2-INDEX(WIN_X,I218)+1),IF(I218=90,11,0))))+(THEME-1)*20</f>
        <v/>
      </c>
      <c r="J118" s="6">
        <f>IF($A18=0,INDEX(CHROME_ATTR,1,J$2+1),IF($A18=39,INDEX(CHROME_ATTR,2,J$2+1),IF(AND(J218&gt;=1,J218&lt;=6),INDEX(ATLAS_ATTR,(J218-1)*26+$A18-INDEX(WIN_Y,J218)+1,J$2-INDEX(WIN_X,J218)+1),IF(J218=90,11,0))))+(THEME-1)*20</f>
        <v/>
      </c>
      <c r="K118" s="6">
        <f>IF($A18=0,INDEX(CHROME_ATTR,1,K$2+1),IF($A18=39,INDEX(CHROME_ATTR,2,K$2+1),IF(AND(K218&gt;=1,K218&lt;=6),INDEX(ATLAS_ATTR,(K218-1)*26+$A18-INDEX(WIN_Y,K218)+1,K$2-INDEX(WIN_X,K218)+1),IF(K218=90,11,0))))+(THEME-1)*20</f>
        <v/>
      </c>
      <c r="L118" s="6">
        <f>IF($A18=0,INDEX(CHROME_ATTR,1,L$2+1),IF($A18=39,INDEX(CHROME_ATTR,2,L$2+1),IF(AND(L218&gt;=1,L218&lt;=6),INDEX(ATLAS_ATTR,(L218-1)*26+$A18-INDEX(WIN_Y,L218)+1,L$2-INDEX(WIN_X,L218)+1),IF(L218=90,11,0))))+(THEME-1)*20</f>
        <v/>
      </c>
      <c r="M118" s="6">
        <f>IF($A18=0,INDEX(CHROME_ATTR,1,M$2+1),IF($A18=39,INDEX(CHROME_ATTR,2,M$2+1),IF(AND(M218&gt;=1,M218&lt;=6),INDEX(ATLAS_ATTR,(M218-1)*26+$A18-INDEX(WIN_Y,M218)+1,M$2-INDEX(WIN_X,M218)+1),IF(M218=90,11,0))))+(THEME-1)*20</f>
        <v/>
      </c>
      <c r="N118" s="6">
        <f>IF($A18=0,INDEX(CHROME_ATTR,1,N$2+1),IF($A18=39,INDEX(CHROME_ATTR,2,N$2+1),IF(AND(N218&gt;=1,N218&lt;=6),INDEX(ATLAS_ATTR,(N218-1)*26+$A18-INDEX(WIN_Y,N218)+1,N$2-INDEX(WIN_X,N218)+1),IF(N218=90,11,0))))+(THEME-1)*20</f>
        <v/>
      </c>
      <c r="O118" s="6">
        <f>IF($A18=0,INDEX(CHROME_ATTR,1,O$2+1),IF($A18=39,INDEX(CHROME_ATTR,2,O$2+1),IF(AND(O218&gt;=1,O218&lt;=6),INDEX(ATLAS_ATTR,(O218-1)*26+$A18-INDEX(WIN_Y,O218)+1,O$2-INDEX(WIN_X,O218)+1),IF(O218=90,11,0))))+(THEME-1)*20</f>
        <v/>
      </c>
      <c r="P118" s="6">
        <f>IF($A18=0,INDEX(CHROME_ATTR,1,P$2+1),IF($A18=39,INDEX(CHROME_ATTR,2,P$2+1),IF(AND(P218&gt;=1,P218&lt;=6),INDEX(ATLAS_ATTR,(P218-1)*26+$A18-INDEX(WIN_Y,P218)+1,P$2-INDEX(WIN_X,P218)+1),IF(P218=90,11,0))))+(THEME-1)*20</f>
        <v/>
      </c>
      <c r="Q118" s="6">
        <f>IF($A18=0,INDEX(CHROME_ATTR,1,Q$2+1),IF($A18=39,INDEX(CHROME_ATTR,2,Q$2+1),IF(AND(Q218&gt;=1,Q218&lt;=6),INDEX(ATLAS_ATTR,(Q218-1)*26+$A18-INDEX(WIN_Y,Q218)+1,Q$2-INDEX(WIN_X,Q218)+1),IF(Q218=90,11,0))))+(THEME-1)*20</f>
        <v/>
      </c>
      <c r="R118" s="6">
        <f>IF($A18=0,INDEX(CHROME_ATTR,1,R$2+1),IF($A18=39,INDEX(CHROME_ATTR,2,R$2+1),IF(AND(R218&gt;=1,R218&lt;=6),INDEX(ATLAS_ATTR,(R218-1)*26+$A18-INDEX(WIN_Y,R218)+1,R$2-INDEX(WIN_X,R218)+1),IF(R218=90,11,0))))+(THEME-1)*20</f>
        <v/>
      </c>
      <c r="S118" s="6">
        <f>IF($A18=0,INDEX(CHROME_ATTR,1,S$2+1),IF($A18=39,INDEX(CHROME_ATTR,2,S$2+1),IF(AND(S218&gt;=1,S218&lt;=6),INDEX(ATLAS_ATTR,(S218-1)*26+$A18-INDEX(WIN_Y,S218)+1,S$2-INDEX(WIN_X,S218)+1),IF(S218=90,11,0))))+(THEME-1)*20</f>
        <v/>
      </c>
      <c r="T118" s="6">
        <f>IF($A18=0,INDEX(CHROME_ATTR,1,T$2+1),IF($A18=39,INDEX(CHROME_ATTR,2,T$2+1),IF(AND(T218&gt;=1,T218&lt;=6),INDEX(ATLAS_ATTR,(T218-1)*26+$A18-INDEX(WIN_Y,T218)+1,T$2-INDEX(WIN_X,T218)+1),IF(T218=90,11,0))))+(THEME-1)*20</f>
        <v/>
      </c>
      <c r="U118" s="6">
        <f>IF($A18=0,INDEX(CHROME_ATTR,1,U$2+1),IF($A18=39,INDEX(CHROME_ATTR,2,U$2+1),IF(AND(U218&gt;=1,U218&lt;=6),INDEX(ATLAS_ATTR,(U218-1)*26+$A18-INDEX(WIN_Y,U218)+1,U$2-INDEX(WIN_X,U218)+1),IF(U218=90,11,0))))+(THEME-1)*20</f>
        <v/>
      </c>
      <c r="V118" s="6">
        <f>IF($A18=0,INDEX(CHROME_ATTR,1,V$2+1),IF($A18=39,INDEX(CHROME_ATTR,2,V$2+1),IF(AND(V218&gt;=1,V218&lt;=6),INDEX(ATLAS_ATTR,(V218-1)*26+$A18-INDEX(WIN_Y,V218)+1,V$2-INDEX(WIN_X,V218)+1),IF(V218=90,11,0))))+(THEME-1)*20</f>
        <v/>
      </c>
      <c r="W118" s="6">
        <f>IF($A18=0,INDEX(CHROME_ATTR,1,W$2+1),IF($A18=39,INDEX(CHROME_ATTR,2,W$2+1),IF(AND(W218&gt;=1,W218&lt;=6),INDEX(ATLAS_ATTR,(W218-1)*26+$A18-INDEX(WIN_Y,W218)+1,W$2-INDEX(WIN_X,W218)+1),IF(W218=90,11,0))))+(THEME-1)*20</f>
        <v/>
      </c>
      <c r="X118" s="6">
        <f>IF($A18=0,INDEX(CHROME_ATTR,1,X$2+1),IF($A18=39,INDEX(CHROME_ATTR,2,X$2+1),IF(AND(X218&gt;=1,X218&lt;=6),INDEX(ATLAS_ATTR,(X218-1)*26+$A18-INDEX(WIN_Y,X218)+1,X$2-INDEX(WIN_X,X218)+1),IF(X218=90,11,0))))+(THEME-1)*20</f>
        <v/>
      </c>
      <c r="Y118" s="6">
        <f>IF($A18=0,INDEX(CHROME_ATTR,1,Y$2+1),IF($A18=39,INDEX(CHROME_ATTR,2,Y$2+1),IF(AND(Y218&gt;=1,Y218&lt;=6),INDEX(ATLAS_ATTR,(Y218-1)*26+$A18-INDEX(WIN_Y,Y218)+1,Y$2-INDEX(WIN_X,Y218)+1),IF(Y218=90,11,0))))+(THEME-1)*20</f>
        <v/>
      </c>
      <c r="Z118" s="6">
        <f>IF($A18=0,INDEX(CHROME_ATTR,1,Z$2+1),IF($A18=39,INDEX(CHROME_ATTR,2,Z$2+1),IF(AND(Z218&gt;=1,Z218&lt;=6),INDEX(ATLAS_ATTR,(Z218-1)*26+$A18-INDEX(WIN_Y,Z218)+1,Z$2-INDEX(WIN_X,Z218)+1),IF(Z218=90,11,0))))+(THEME-1)*20</f>
        <v/>
      </c>
      <c r="AA118" s="6">
        <f>IF($A18=0,INDEX(CHROME_ATTR,1,AA$2+1),IF($A18=39,INDEX(CHROME_ATTR,2,AA$2+1),IF(AND(AA218&gt;=1,AA218&lt;=6),INDEX(ATLAS_ATTR,(AA218-1)*26+$A18-INDEX(WIN_Y,AA218)+1,AA$2-INDEX(WIN_X,AA218)+1),IF(AA218=90,11,0))))+(THEME-1)*20</f>
        <v/>
      </c>
      <c r="AB118" s="6">
        <f>IF($A18=0,INDEX(CHROME_ATTR,1,AB$2+1),IF($A18=39,INDEX(CHROME_ATTR,2,AB$2+1),IF(AND(AB218&gt;=1,AB218&lt;=6),INDEX(ATLAS_ATTR,(AB218-1)*26+$A18-INDEX(WIN_Y,AB218)+1,AB$2-INDEX(WIN_X,AB218)+1),IF(AB218=90,11,0))))+(THEME-1)*20</f>
        <v/>
      </c>
      <c r="AC118" s="6">
        <f>IF($A18=0,INDEX(CHROME_ATTR,1,AC$2+1),IF($A18=39,INDEX(CHROME_ATTR,2,AC$2+1),IF(AND(AC218&gt;=1,AC218&lt;=6),INDEX(ATLAS_ATTR,(AC218-1)*26+$A18-INDEX(WIN_Y,AC218)+1,AC$2-INDEX(WIN_X,AC218)+1),IF(AC218=90,11,0))))+(THEME-1)*20</f>
        <v/>
      </c>
      <c r="AD118" s="6">
        <f>IF($A18=0,INDEX(CHROME_ATTR,1,AD$2+1),IF($A18=39,INDEX(CHROME_ATTR,2,AD$2+1),IF(AND(AD218&gt;=1,AD218&lt;=6),INDEX(ATLAS_ATTR,(AD218-1)*26+$A18-INDEX(WIN_Y,AD218)+1,AD$2-INDEX(WIN_X,AD218)+1),IF(AD218=90,11,0))))+(THEME-1)*20</f>
        <v/>
      </c>
      <c r="AE118" s="6">
        <f>IF($A18=0,INDEX(CHROME_ATTR,1,AE$2+1),IF($A18=39,INDEX(CHROME_ATTR,2,AE$2+1),IF(AND(AE218&gt;=1,AE218&lt;=6),INDEX(ATLAS_ATTR,(AE218-1)*26+$A18-INDEX(WIN_Y,AE218)+1,AE$2-INDEX(WIN_X,AE218)+1),IF(AE218=90,11,0))))+(THEME-1)*20</f>
        <v/>
      </c>
      <c r="AF118" s="6">
        <f>IF($A18=0,INDEX(CHROME_ATTR,1,AF$2+1),IF($A18=39,INDEX(CHROME_ATTR,2,AF$2+1),IF(AND(AF218&gt;=1,AF218&lt;=6),INDEX(ATLAS_ATTR,(AF218-1)*26+$A18-INDEX(WIN_Y,AF218)+1,AF$2-INDEX(WIN_X,AF218)+1),IF(AF218=90,11,0))))+(THEME-1)*20</f>
        <v/>
      </c>
      <c r="AG118" s="6">
        <f>IF($A18=0,INDEX(CHROME_ATTR,1,AG$2+1),IF($A18=39,INDEX(CHROME_ATTR,2,AG$2+1),IF(AND(AG218&gt;=1,AG218&lt;=6),INDEX(ATLAS_ATTR,(AG218-1)*26+$A18-INDEX(WIN_Y,AG218)+1,AG$2-INDEX(WIN_X,AG218)+1),IF(AG218=90,11,0))))+(THEME-1)*20</f>
        <v/>
      </c>
      <c r="AH118" s="6">
        <f>IF($A18=0,INDEX(CHROME_ATTR,1,AH$2+1),IF($A18=39,INDEX(CHROME_ATTR,2,AH$2+1),IF(AND(AH218&gt;=1,AH218&lt;=6),INDEX(ATLAS_ATTR,(AH218-1)*26+$A18-INDEX(WIN_Y,AH218)+1,AH$2-INDEX(WIN_X,AH218)+1),IF(AH218=90,11,0))))+(THEME-1)*20</f>
        <v/>
      </c>
      <c r="AI118" s="6">
        <f>IF($A18=0,INDEX(CHROME_ATTR,1,AI$2+1),IF($A18=39,INDEX(CHROME_ATTR,2,AI$2+1),IF(AND(AI218&gt;=1,AI218&lt;=6),INDEX(ATLAS_ATTR,(AI218-1)*26+$A18-INDEX(WIN_Y,AI218)+1,AI$2-INDEX(WIN_X,AI218)+1),IF(AI218=90,11,0))))+(THEME-1)*20</f>
        <v/>
      </c>
      <c r="AJ118" s="6">
        <f>IF($A18=0,INDEX(CHROME_ATTR,1,AJ$2+1),IF($A18=39,INDEX(CHROME_ATTR,2,AJ$2+1),IF(AND(AJ218&gt;=1,AJ218&lt;=6),INDEX(ATLAS_ATTR,(AJ218-1)*26+$A18-INDEX(WIN_Y,AJ218)+1,AJ$2-INDEX(WIN_X,AJ218)+1),IF(AJ218=90,11,0))))+(THEME-1)*20</f>
        <v/>
      </c>
      <c r="AK118" s="6">
        <f>IF($A18=0,INDEX(CHROME_ATTR,1,AK$2+1),IF($A18=39,INDEX(CHROME_ATTR,2,AK$2+1),IF(AND(AK218&gt;=1,AK218&lt;=6),INDEX(ATLAS_ATTR,(AK218-1)*26+$A18-INDEX(WIN_Y,AK218)+1,AK$2-INDEX(WIN_X,AK218)+1),IF(AK218=90,11,0))))+(THEME-1)*20</f>
        <v/>
      </c>
      <c r="AL118" s="6">
        <f>IF($A18=0,INDEX(CHROME_ATTR,1,AL$2+1),IF($A18=39,INDEX(CHROME_ATTR,2,AL$2+1),IF(AND(AL218&gt;=1,AL218&lt;=6),INDEX(ATLAS_ATTR,(AL218-1)*26+$A18-INDEX(WIN_Y,AL218)+1,AL$2-INDEX(WIN_X,AL218)+1),IF(AL218=90,11,0))))+(THEME-1)*20</f>
        <v/>
      </c>
      <c r="AM118" s="6">
        <f>IF($A18=0,INDEX(CHROME_ATTR,1,AM$2+1),IF($A18=39,INDEX(CHROME_ATTR,2,AM$2+1),IF(AND(AM218&gt;=1,AM218&lt;=6),INDEX(ATLAS_ATTR,(AM218-1)*26+$A18-INDEX(WIN_Y,AM218)+1,AM$2-INDEX(WIN_X,AM218)+1),IF(AM218=90,11,0))))+(THEME-1)*20</f>
        <v/>
      </c>
      <c r="AN118" s="6">
        <f>IF($A18=0,INDEX(CHROME_ATTR,1,AN$2+1),IF($A18=39,INDEX(CHROME_ATTR,2,AN$2+1),IF(AND(AN218&gt;=1,AN218&lt;=6),INDEX(ATLAS_ATTR,(AN218-1)*26+$A18-INDEX(WIN_Y,AN218)+1,AN$2-INDEX(WIN_X,AN218)+1),IF(AN218=90,11,0))))+(THEME-1)*20</f>
        <v/>
      </c>
      <c r="AO118" s="6">
        <f>IF($A18=0,INDEX(CHROME_ATTR,1,AO$2+1),IF($A18=39,INDEX(CHROME_ATTR,2,AO$2+1),IF(AND(AO218&gt;=1,AO218&lt;=6),INDEX(ATLAS_ATTR,(AO218-1)*26+$A18-INDEX(WIN_Y,AO218)+1,AO$2-INDEX(WIN_X,AO218)+1),IF(AO218=90,11,0))))+(THEME-1)*20</f>
        <v/>
      </c>
      <c r="AP118" s="6">
        <f>IF($A18=0,INDEX(CHROME_ATTR,1,AP$2+1),IF($A18=39,INDEX(CHROME_ATTR,2,AP$2+1),IF(AND(AP218&gt;=1,AP218&lt;=6),INDEX(ATLAS_ATTR,(AP218-1)*26+$A18-INDEX(WIN_Y,AP218)+1,AP$2-INDEX(WIN_X,AP218)+1),IF(AP218=90,11,0))))+(THEME-1)*20</f>
        <v/>
      </c>
      <c r="AQ118" s="6">
        <f>IF($A18=0,INDEX(CHROME_ATTR,1,AQ$2+1),IF($A18=39,INDEX(CHROME_ATTR,2,AQ$2+1),IF(AND(AQ218&gt;=1,AQ218&lt;=6),INDEX(ATLAS_ATTR,(AQ218-1)*26+$A18-INDEX(WIN_Y,AQ218)+1,AQ$2-INDEX(WIN_X,AQ218)+1),IF(AQ218=90,11,0))))+(THEME-1)*20</f>
        <v/>
      </c>
      <c r="AR118" s="6">
        <f>IF($A18=0,INDEX(CHROME_ATTR,1,AR$2+1),IF($A18=39,INDEX(CHROME_ATTR,2,AR$2+1),IF(AND(AR218&gt;=1,AR218&lt;=6),INDEX(ATLAS_ATTR,(AR218-1)*26+$A18-INDEX(WIN_Y,AR218)+1,AR$2-INDEX(WIN_X,AR218)+1),IF(AR218=90,11,0))))+(THEME-1)*20</f>
        <v/>
      </c>
      <c r="AS118" s="6">
        <f>IF($A18=0,INDEX(CHROME_ATTR,1,AS$2+1),IF($A18=39,INDEX(CHROME_ATTR,2,AS$2+1),IF(AND(AS218&gt;=1,AS218&lt;=6),INDEX(ATLAS_ATTR,(AS218-1)*26+$A18-INDEX(WIN_Y,AS218)+1,AS$2-INDEX(WIN_X,AS218)+1),IF(AS218=90,11,0))))+(THEME-1)*20</f>
        <v/>
      </c>
      <c r="AT118" s="6">
        <f>IF($A18=0,INDEX(CHROME_ATTR,1,AT$2+1),IF($A18=39,INDEX(CHROME_ATTR,2,AT$2+1),IF(AND(AT218&gt;=1,AT218&lt;=6),INDEX(ATLAS_ATTR,(AT218-1)*26+$A18-INDEX(WIN_Y,AT218)+1,AT$2-INDEX(WIN_X,AT218)+1),IF(AT218=90,11,0))))+(THEME-1)*20</f>
        <v/>
      </c>
      <c r="AU118" s="6">
        <f>IF($A18=0,INDEX(CHROME_ATTR,1,AU$2+1),IF($A18=39,INDEX(CHROME_ATTR,2,AU$2+1),IF(AND(AU218&gt;=1,AU218&lt;=6),INDEX(ATLAS_ATTR,(AU218-1)*26+$A18-INDEX(WIN_Y,AU218)+1,AU$2-INDEX(WIN_X,AU218)+1),IF(AU218=90,11,0))))+(THEME-1)*20</f>
        <v/>
      </c>
      <c r="AV118" s="6">
        <f>IF($A18=0,INDEX(CHROME_ATTR,1,AV$2+1),IF($A18=39,INDEX(CHROME_ATTR,2,AV$2+1),IF(AND(AV218&gt;=1,AV218&lt;=6),INDEX(ATLAS_ATTR,(AV218-1)*26+$A18-INDEX(WIN_Y,AV218)+1,AV$2-INDEX(WIN_X,AV218)+1),IF(AV218=90,11,0))))+(THEME-1)*20</f>
        <v/>
      </c>
      <c r="AW118" s="6">
        <f>IF($A18=0,INDEX(CHROME_ATTR,1,AW$2+1),IF($A18=39,INDEX(CHROME_ATTR,2,AW$2+1),IF(AND(AW218&gt;=1,AW218&lt;=6),INDEX(ATLAS_ATTR,(AW218-1)*26+$A18-INDEX(WIN_Y,AW218)+1,AW$2-INDEX(WIN_X,AW218)+1),IF(AW218=90,11,0))))+(THEME-1)*20</f>
        <v/>
      </c>
      <c r="AX118" s="6">
        <f>IF($A18=0,INDEX(CHROME_ATTR,1,AX$2+1),IF($A18=39,INDEX(CHROME_ATTR,2,AX$2+1),IF(AND(AX218&gt;=1,AX218&lt;=6),INDEX(ATLAS_ATTR,(AX218-1)*26+$A18-INDEX(WIN_Y,AX218)+1,AX$2-INDEX(WIN_X,AX218)+1),IF(AX218=90,11,0))))+(THEME-1)*20</f>
        <v/>
      </c>
      <c r="AY118" s="6">
        <f>IF($A18=0,INDEX(CHROME_ATTR,1,AY$2+1),IF($A18=39,INDEX(CHROME_ATTR,2,AY$2+1),IF(AND(AY218&gt;=1,AY218&lt;=6),INDEX(ATLAS_ATTR,(AY218-1)*26+$A18-INDEX(WIN_Y,AY218)+1,AY$2-INDEX(WIN_X,AY218)+1),IF(AY218=90,11,0))))+(THEME-1)*20</f>
        <v/>
      </c>
      <c r="AZ118" s="6">
        <f>IF($A18=0,INDEX(CHROME_ATTR,1,AZ$2+1),IF($A18=39,INDEX(CHROME_ATTR,2,AZ$2+1),IF(AND(AZ218&gt;=1,AZ218&lt;=6),INDEX(ATLAS_ATTR,(AZ218-1)*26+$A18-INDEX(WIN_Y,AZ218)+1,AZ$2-INDEX(WIN_X,AZ218)+1),IF(AZ218=90,11,0))))+(THEME-1)*20</f>
        <v/>
      </c>
      <c r="BA118" s="6">
        <f>IF($A18=0,INDEX(CHROME_ATTR,1,BA$2+1),IF($A18=39,INDEX(CHROME_ATTR,2,BA$2+1),IF(AND(BA218&gt;=1,BA218&lt;=6),INDEX(ATLAS_ATTR,(BA218-1)*26+$A18-INDEX(WIN_Y,BA218)+1,BA$2-INDEX(WIN_X,BA218)+1),IF(BA218=90,11,0))))+(THEME-1)*20</f>
        <v/>
      </c>
      <c r="BB118" s="6">
        <f>IF($A18=0,INDEX(CHROME_ATTR,1,BB$2+1),IF($A18=39,INDEX(CHROME_ATTR,2,BB$2+1),IF(AND(BB218&gt;=1,BB218&lt;=6),INDEX(ATLAS_ATTR,(BB218-1)*26+$A18-INDEX(WIN_Y,BB218)+1,BB$2-INDEX(WIN_X,BB218)+1),IF(BB218=90,11,0))))+(THEME-1)*20</f>
        <v/>
      </c>
      <c r="BC118" s="6">
        <f>IF($A18=0,INDEX(CHROME_ATTR,1,BC$2+1),IF($A18=39,INDEX(CHROME_ATTR,2,BC$2+1),IF(AND(BC218&gt;=1,BC218&lt;=6),INDEX(ATLAS_ATTR,(BC218-1)*26+$A18-INDEX(WIN_Y,BC218)+1,BC$2-INDEX(WIN_X,BC218)+1),IF(BC218=90,11,0))))+(THEME-1)*20</f>
        <v/>
      </c>
      <c r="BD118" s="6">
        <f>IF($A18=0,INDEX(CHROME_ATTR,1,BD$2+1),IF($A18=39,INDEX(CHROME_ATTR,2,BD$2+1),IF(AND(BD218&gt;=1,BD218&lt;=6),INDEX(ATLAS_ATTR,(BD218-1)*26+$A18-INDEX(WIN_Y,BD218)+1,BD$2-INDEX(WIN_X,BD218)+1),IF(BD218=90,11,0))))+(THEME-1)*20</f>
        <v/>
      </c>
      <c r="BE118" s="6">
        <f>IF($A18=0,INDEX(CHROME_ATTR,1,BE$2+1),IF($A18=39,INDEX(CHROME_ATTR,2,BE$2+1),IF(AND(BE218&gt;=1,BE218&lt;=6),INDEX(ATLAS_ATTR,(BE218-1)*26+$A18-INDEX(WIN_Y,BE218)+1,BE$2-INDEX(WIN_X,BE218)+1),IF(BE218=90,11,0))))+(THEME-1)*20</f>
        <v/>
      </c>
      <c r="BF118" s="6">
        <f>IF($A18=0,INDEX(CHROME_ATTR,1,BF$2+1),IF($A18=39,INDEX(CHROME_ATTR,2,BF$2+1),IF(AND(BF218&gt;=1,BF218&lt;=6),INDEX(ATLAS_ATTR,(BF218-1)*26+$A18-INDEX(WIN_Y,BF218)+1,BF$2-INDEX(WIN_X,BF218)+1),IF(BF218=90,11,0))))+(THEME-1)*20</f>
        <v/>
      </c>
      <c r="BG118" s="6">
        <f>IF($A18=0,INDEX(CHROME_ATTR,1,BG$2+1),IF($A18=39,INDEX(CHROME_ATTR,2,BG$2+1),IF(AND(BG218&gt;=1,BG218&lt;=6),INDEX(ATLAS_ATTR,(BG218-1)*26+$A18-INDEX(WIN_Y,BG218)+1,BG$2-INDEX(WIN_X,BG218)+1),IF(BG218=90,11,0))))+(THEME-1)*20</f>
        <v/>
      </c>
      <c r="BH118" s="6">
        <f>IF($A18=0,INDEX(CHROME_ATTR,1,BH$2+1),IF($A18=39,INDEX(CHROME_ATTR,2,BH$2+1),IF(AND(BH218&gt;=1,BH218&lt;=6),INDEX(ATLAS_ATTR,(BH218-1)*26+$A18-INDEX(WIN_Y,BH218)+1,BH$2-INDEX(WIN_X,BH218)+1),IF(BH218=90,11,0))))+(THEME-1)*20</f>
        <v/>
      </c>
      <c r="BI118" s="6">
        <f>IF($A18=0,INDEX(CHROME_ATTR,1,BI$2+1),IF($A18=39,INDEX(CHROME_ATTR,2,BI$2+1),IF(AND(BI218&gt;=1,BI218&lt;=6),INDEX(ATLAS_ATTR,(BI218-1)*26+$A18-INDEX(WIN_Y,BI218)+1,BI$2-INDEX(WIN_X,BI218)+1),IF(BI218=90,11,0))))+(THEME-1)*20</f>
        <v/>
      </c>
      <c r="BJ118" s="6">
        <f>IF($A18=0,INDEX(CHROME_ATTR,1,BJ$2+1),IF($A18=39,INDEX(CHROME_ATTR,2,BJ$2+1),IF(AND(BJ218&gt;=1,BJ218&lt;=6),INDEX(ATLAS_ATTR,(BJ218-1)*26+$A18-INDEX(WIN_Y,BJ218)+1,BJ$2-INDEX(WIN_X,BJ218)+1),IF(BJ218=90,11,0))))+(THEME-1)*20</f>
        <v/>
      </c>
      <c r="BK118" s="6">
        <f>IF($A18=0,INDEX(CHROME_ATTR,1,BK$2+1),IF($A18=39,INDEX(CHROME_ATTR,2,BK$2+1),IF(AND(BK218&gt;=1,BK218&lt;=6),INDEX(ATLAS_ATTR,(BK218-1)*26+$A18-INDEX(WIN_Y,BK218)+1,BK$2-INDEX(WIN_X,BK218)+1),IF(BK218=90,11,0))))+(THEME-1)*20</f>
        <v/>
      </c>
      <c r="BL118" s="6">
        <f>IF($A18=0,INDEX(CHROME_ATTR,1,BL$2+1),IF($A18=39,INDEX(CHROME_ATTR,2,BL$2+1),IF(AND(BL218&gt;=1,BL218&lt;=6),INDEX(ATLAS_ATTR,(BL218-1)*26+$A18-INDEX(WIN_Y,BL218)+1,BL$2-INDEX(WIN_X,BL218)+1),IF(BL218=90,11,0))))+(THEME-1)*20</f>
        <v/>
      </c>
      <c r="BM118" s="6">
        <f>IF($A18=0,INDEX(CHROME_ATTR,1,BM$2+1),IF($A18=39,INDEX(CHROME_ATTR,2,BM$2+1),IF(AND(BM218&gt;=1,BM218&lt;=6),INDEX(ATLAS_ATTR,(BM218-1)*26+$A18-INDEX(WIN_Y,BM218)+1,BM$2-INDEX(WIN_X,BM218)+1),IF(BM218=90,11,0))))+(THEME-1)*20</f>
        <v/>
      </c>
      <c r="BN118" s="6">
        <f>IF($A18=0,INDEX(CHROME_ATTR,1,BN$2+1),IF($A18=39,INDEX(CHROME_ATTR,2,BN$2+1),IF(AND(BN218&gt;=1,BN218&lt;=6),INDEX(ATLAS_ATTR,(BN218-1)*26+$A18-INDEX(WIN_Y,BN218)+1,BN$2-INDEX(WIN_X,BN218)+1),IF(BN218=90,11,0))))+(THEME-1)*20</f>
        <v/>
      </c>
      <c r="BO118" s="6">
        <f>IF($A18=0,INDEX(CHROME_ATTR,1,BO$2+1),IF($A18=39,INDEX(CHROME_ATTR,2,BO$2+1),IF(AND(BO218&gt;=1,BO218&lt;=6),INDEX(ATLAS_ATTR,(BO218-1)*26+$A18-INDEX(WIN_Y,BO218)+1,BO$2-INDEX(WIN_X,BO218)+1),IF(BO218=90,11,0))))+(THEME-1)*20</f>
        <v/>
      </c>
      <c r="BP118" s="6">
        <f>IF($A18=0,INDEX(CHROME_ATTR,1,BP$2+1),IF($A18=39,INDEX(CHROME_ATTR,2,BP$2+1),IF(AND(BP218&gt;=1,BP218&lt;=6),INDEX(ATLAS_ATTR,(BP218-1)*26+$A18-INDEX(WIN_Y,BP218)+1,BP$2-INDEX(WIN_X,BP218)+1),IF(BP218=90,11,0))))+(THEME-1)*20</f>
        <v/>
      </c>
      <c r="BQ118" s="6">
        <f>IF($A18=0,INDEX(CHROME_ATTR,1,BQ$2+1),IF($A18=39,INDEX(CHROME_ATTR,2,BQ$2+1),IF(AND(BQ218&gt;=1,BQ218&lt;=6),INDEX(ATLAS_ATTR,(BQ218-1)*26+$A18-INDEX(WIN_Y,BQ218)+1,BQ$2-INDEX(WIN_X,BQ218)+1),IF(BQ218=90,11,0))))+(THEME-1)*20</f>
        <v/>
      </c>
      <c r="BR118" s="6">
        <f>IF($A18=0,INDEX(CHROME_ATTR,1,BR$2+1),IF($A18=39,INDEX(CHROME_ATTR,2,BR$2+1),IF(AND(BR218&gt;=1,BR218&lt;=6),INDEX(ATLAS_ATTR,(BR218-1)*26+$A18-INDEX(WIN_Y,BR218)+1,BR$2-INDEX(WIN_X,BR218)+1),IF(BR218=90,11,0))))+(THEME-1)*20</f>
        <v/>
      </c>
      <c r="BS118" s="6">
        <f>IF($A18=0,INDEX(CHROME_ATTR,1,BS$2+1),IF($A18=39,INDEX(CHROME_ATTR,2,BS$2+1),IF(AND(BS218&gt;=1,BS218&lt;=6),INDEX(ATLAS_ATTR,(BS218-1)*26+$A18-INDEX(WIN_Y,BS218)+1,BS$2-INDEX(WIN_X,BS218)+1),IF(BS218=90,11,0))))+(THEME-1)*20</f>
        <v/>
      </c>
      <c r="BT118" s="6">
        <f>IF($A18=0,INDEX(CHROME_ATTR,1,BT$2+1),IF($A18=39,INDEX(CHROME_ATTR,2,BT$2+1),IF(AND(BT218&gt;=1,BT218&lt;=6),INDEX(ATLAS_ATTR,(BT218-1)*26+$A18-INDEX(WIN_Y,BT218)+1,BT$2-INDEX(WIN_X,BT218)+1),IF(BT218=90,11,0))))+(THEME-1)*20</f>
        <v/>
      </c>
      <c r="BU118" s="6">
        <f>IF($A18=0,INDEX(CHROME_ATTR,1,BU$2+1),IF($A18=39,INDEX(CHROME_ATTR,2,BU$2+1),IF(AND(BU218&gt;=1,BU218&lt;=6),INDEX(ATLAS_ATTR,(BU218-1)*26+$A18-INDEX(WIN_Y,BU218)+1,BU$2-INDEX(WIN_X,BU218)+1),IF(BU218=90,11,0))))+(THEME-1)*20</f>
        <v/>
      </c>
      <c r="BV118" s="6">
        <f>IF($A18=0,INDEX(CHROME_ATTR,1,BV$2+1),IF($A18=39,INDEX(CHROME_ATTR,2,BV$2+1),IF(AND(BV218&gt;=1,BV218&lt;=6),INDEX(ATLAS_ATTR,(BV218-1)*26+$A18-INDEX(WIN_Y,BV218)+1,BV$2-INDEX(WIN_X,BV218)+1),IF(BV218=90,11,0))))+(THEME-1)*20</f>
        <v/>
      </c>
      <c r="BW118" s="6">
        <f>IF($A18=0,INDEX(CHROME_ATTR,1,BW$2+1),IF($A18=39,INDEX(CHROME_ATTR,2,BW$2+1),IF(AND(BW218&gt;=1,BW218&lt;=6),INDEX(ATLAS_ATTR,(BW218-1)*26+$A18-INDEX(WIN_Y,BW218)+1,BW$2-INDEX(WIN_X,BW218)+1),IF(BW218=90,11,0))))+(THEME-1)*20</f>
        <v/>
      </c>
      <c r="BX118" s="6">
        <f>IF($A18=0,INDEX(CHROME_ATTR,1,BX$2+1),IF($A18=39,INDEX(CHROME_ATTR,2,BX$2+1),IF(AND(BX218&gt;=1,BX218&lt;=6),INDEX(ATLAS_ATTR,(BX218-1)*26+$A18-INDEX(WIN_Y,BX218)+1,BX$2-INDEX(WIN_X,BX218)+1),IF(BX218=90,11,0))))+(THEME-1)*20</f>
        <v/>
      </c>
      <c r="BY118" s="6">
        <f>IF($A18=0,INDEX(CHROME_ATTR,1,BY$2+1),IF($A18=39,INDEX(CHROME_ATTR,2,BY$2+1),IF(AND(BY218&gt;=1,BY218&lt;=6),INDEX(ATLAS_ATTR,(BY218-1)*26+$A18-INDEX(WIN_Y,BY218)+1,BY$2-INDEX(WIN_X,BY218)+1),IF(BY218=90,11,0))))+(THEME-1)*20</f>
        <v/>
      </c>
      <c r="BZ118" s="6">
        <f>IF($A18=0,INDEX(CHROME_ATTR,1,BZ$2+1),IF($A18=39,INDEX(CHROME_ATTR,2,BZ$2+1),IF(AND(BZ218&gt;=1,BZ218&lt;=6),INDEX(ATLAS_ATTR,(BZ218-1)*26+$A18-INDEX(WIN_Y,BZ218)+1,BZ$2-INDEX(WIN_X,BZ218)+1),IF(BZ218=90,11,0))))+(THEME-1)*20</f>
        <v/>
      </c>
      <c r="CA118" s="6">
        <f>IF($A18=0,INDEX(CHROME_ATTR,1,CA$2+1),IF($A18=39,INDEX(CHROME_ATTR,2,CA$2+1),IF(AND(CA218&gt;=1,CA218&lt;=6),INDEX(ATLAS_ATTR,(CA218-1)*26+$A18-INDEX(WIN_Y,CA218)+1,CA$2-INDEX(WIN_X,CA218)+1),IF(CA218=90,11,0))))+(THEME-1)*20</f>
        <v/>
      </c>
      <c r="CB118" s="6">
        <f>IF($A18=0,INDEX(CHROME_ATTR,1,CB$2+1),IF($A18=39,INDEX(CHROME_ATTR,2,CB$2+1),IF(AND(CB218&gt;=1,CB218&lt;=6),INDEX(ATLAS_ATTR,(CB218-1)*26+$A18-INDEX(WIN_Y,CB218)+1,CB$2-INDEX(WIN_X,CB218)+1),IF(CB218=90,11,0))))+(THEME-1)*20</f>
        <v/>
      </c>
      <c r="CC118" s="6">
        <f>IF($A18=0,INDEX(CHROME_ATTR,1,CC$2+1),IF($A18=39,INDEX(CHROME_ATTR,2,CC$2+1),IF(AND(CC218&gt;=1,CC218&lt;=6),INDEX(ATLAS_ATTR,(CC218-1)*26+$A18-INDEX(WIN_Y,CC218)+1,CC$2-INDEX(WIN_X,CC218)+1),IF(CC218=90,11,0))))+(THEME-1)*20</f>
        <v/>
      </c>
      <c r="CD118" s="6">
        <f>IF($A18=0,INDEX(CHROME_ATTR,1,CD$2+1),IF($A18=39,INDEX(CHROME_ATTR,2,CD$2+1),IF(AND(CD218&gt;=1,CD218&lt;=6),INDEX(ATLAS_ATTR,(CD218-1)*26+$A18-INDEX(WIN_Y,CD218)+1,CD$2-INDEX(WIN_X,CD218)+1),IF(CD218=90,11,0))))+(THEME-1)*20</f>
        <v/>
      </c>
      <c r="CE118" s="6">
        <f>IF($A18=0,INDEX(CHROME_ATTR,1,CE$2+1),IF($A18=39,INDEX(CHROME_ATTR,2,CE$2+1),IF(AND(CE218&gt;=1,CE218&lt;=6),INDEX(ATLAS_ATTR,(CE218-1)*26+$A18-INDEX(WIN_Y,CE218)+1,CE$2-INDEX(WIN_X,CE218)+1),IF(CE218=90,11,0))))+(THEME-1)*20</f>
        <v/>
      </c>
      <c r="CF118" s="6">
        <f>IF($A18=0,INDEX(CHROME_ATTR,1,CF$2+1),IF($A18=39,INDEX(CHROME_ATTR,2,CF$2+1),IF(AND(CF218&gt;=1,CF218&lt;=6),INDEX(ATLAS_ATTR,(CF218-1)*26+$A18-INDEX(WIN_Y,CF218)+1,CF$2-INDEX(WIN_X,CF218)+1),IF(CF218=90,11,0))))+(THEME-1)*20</f>
        <v/>
      </c>
      <c r="CG118" s="6">
        <f>IF($A18=0,INDEX(CHROME_ATTR,1,CG$2+1),IF($A18=39,INDEX(CHROME_ATTR,2,CG$2+1),IF(AND(CG218&gt;=1,CG218&lt;=6),INDEX(ATLAS_ATTR,(CG218-1)*26+$A18-INDEX(WIN_Y,CG218)+1,CG$2-INDEX(WIN_X,CG218)+1),IF(CG218=90,11,0))))+(THEME-1)*20</f>
        <v/>
      </c>
      <c r="CH118" s="6">
        <f>IF($A18=0,INDEX(CHROME_ATTR,1,CH$2+1),IF($A18=39,INDEX(CHROME_ATTR,2,CH$2+1),IF(AND(CH218&gt;=1,CH218&lt;=6),INDEX(ATLAS_ATTR,(CH218-1)*26+$A18-INDEX(WIN_Y,CH218)+1,CH$2-INDEX(WIN_X,CH218)+1),IF(CH218=90,11,0))))+(THEME-1)*20</f>
        <v/>
      </c>
      <c r="CI118" s="6">
        <f>IF($A18=0,INDEX(CHROME_ATTR,1,CI$2+1),IF($A18=39,INDEX(CHROME_ATTR,2,CI$2+1),IF(AND(CI218&gt;=1,CI218&lt;=6),INDEX(ATLAS_ATTR,(CI218-1)*26+$A18-INDEX(WIN_Y,CI218)+1,CI$2-INDEX(WIN_X,CI218)+1),IF(CI218=90,11,0))))+(THEME-1)*20</f>
        <v/>
      </c>
      <c r="CJ118" s="6">
        <f>IF($A18=0,INDEX(CHROME_ATTR,1,CJ$2+1),IF($A18=39,INDEX(CHROME_ATTR,2,CJ$2+1),IF(AND(CJ218&gt;=1,CJ218&lt;=6),INDEX(ATLAS_ATTR,(CJ218-1)*26+$A18-INDEX(WIN_Y,CJ218)+1,CJ$2-INDEX(WIN_X,CJ218)+1),IF(CJ218=90,11,0))))+(THEME-1)*20</f>
        <v/>
      </c>
      <c r="CK118" s="6">
        <f>IF($A18=0,INDEX(CHROME_ATTR,1,CK$2+1),IF($A18=39,INDEX(CHROME_ATTR,2,CK$2+1),IF(AND(CK218&gt;=1,CK218&lt;=6),INDEX(ATLAS_ATTR,(CK218-1)*26+$A18-INDEX(WIN_Y,CK218)+1,CK$2-INDEX(WIN_X,CK218)+1),IF(CK218=90,11,0))))+(THEME-1)*20</f>
        <v/>
      </c>
      <c r="CL118" s="6">
        <f>IF($A18=0,INDEX(CHROME_ATTR,1,CL$2+1),IF($A18=39,INDEX(CHROME_ATTR,2,CL$2+1),IF(AND(CL218&gt;=1,CL218&lt;=6),INDEX(ATLAS_ATTR,(CL218-1)*26+$A18-INDEX(WIN_Y,CL218)+1,CL$2-INDEX(WIN_X,CL218)+1),IF(CL218=90,11,0))))+(THEME-1)*20</f>
        <v/>
      </c>
      <c r="CM118" s="6">
        <f>IF($A18=0,INDEX(CHROME_ATTR,1,CM$2+1),IF($A18=39,INDEX(CHROME_ATTR,2,CM$2+1),IF(AND(CM218&gt;=1,CM218&lt;=6),INDEX(ATLAS_ATTR,(CM218-1)*26+$A18-INDEX(WIN_Y,CM218)+1,CM$2-INDEX(WIN_X,CM218)+1),IF(CM218=90,11,0))))+(THEME-1)*20</f>
        <v/>
      </c>
      <c r="CN118" s="6">
        <f>IF($A18=0,INDEX(CHROME_ATTR,1,CN$2+1),IF($A18=39,INDEX(CHROME_ATTR,2,CN$2+1),IF(AND(CN218&gt;=1,CN218&lt;=6),INDEX(ATLAS_ATTR,(CN218-1)*26+$A18-INDEX(WIN_Y,CN218)+1,CN$2-INDEX(WIN_X,CN218)+1),IF(CN218=90,11,0))))+(THEME-1)*20</f>
        <v/>
      </c>
      <c r="CO118" s="6">
        <f>IF($A18=0,INDEX(CHROME_ATTR,1,CO$2+1),IF($A18=39,INDEX(CHROME_ATTR,2,CO$2+1),IF(AND(CO218&gt;=1,CO218&lt;=6),INDEX(ATLAS_ATTR,(CO218-1)*26+$A18-INDEX(WIN_Y,CO218)+1,CO$2-INDEX(WIN_X,CO218)+1),IF(CO218=90,11,0))))+(THEME-1)*20</f>
        <v/>
      </c>
      <c r="CP118" s="6">
        <f>IF($A18=0,INDEX(CHROME_ATTR,1,CP$2+1),IF($A18=39,INDEX(CHROME_ATTR,2,CP$2+1),IF(AND(CP218&gt;=1,CP218&lt;=6),INDEX(ATLAS_ATTR,(CP218-1)*26+$A18-INDEX(WIN_Y,CP218)+1,CP$2-INDEX(WIN_X,CP218)+1),IF(CP218=90,11,0))))+(THEME-1)*20</f>
        <v/>
      </c>
      <c r="CQ118" s="6">
        <f>IF($A18=0,INDEX(CHROME_ATTR,1,CQ$2+1),IF($A18=39,INDEX(CHROME_ATTR,2,CQ$2+1),IF(AND(CQ218&gt;=1,CQ218&lt;=6),INDEX(ATLAS_ATTR,(CQ218-1)*26+$A18-INDEX(WIN_Y,CQ218)+1,CQ$2-INDEX(WIN_X,CQ218)+1),IF(CQ218=90,11,0))))+(THEME-1)*20</f>
        <v/>
      </c>
      <c r="CR118" s="6">
        <f>IF($A18=0,INDEX(CHROME_ATTR,1,CR$2+1),IF($A18=39,INDEX(CHROME_ATTR,2,CR$2+1),IF(AND(CR218&gt;=1,CR218&lt;=6),INDEX(ATLAS_ATTR,(CR218-1)*26+$A18-INDEX(WIN_Y,CR218)+1,CR$2-INDEX(WIN_X,CR218)+1),IF(CR218=90,11,0))))+(THEME-1)*20</f>
        <v/>
      </c>
      <c r="CS118" s="6">
        <f>IF($A18=0,INDEX(CHROME_ATTR,1,CS$2+1),IF($A18=39,INDEX(CHROME_ATTR,2,CS$2+1),IF(AND(CS218&gt;=1,CS218&lt;=6),INDEX(ATLAS_ATTR,(CS218-1)*26+$A18-INDEX(WIN_Y,CS218)+1,CS$2-INDEX(WIN_X,CS218)+1),IF(CS218=90,11,0))))+(THEME-1)*20</f>
        <v/>
      </c>
      <c r="CT118" s="6">
        <f>IF($A18=0,INDEX(CHROME_ATTR,1,CT$2+1),IF($A18=39,INDEX(CHROME_ATTR,2,CT$2+1),IF(AND(CT218&gt;=1,CT218&lt;=6),INDEX(ATLAS_ATTR,(CT218-1)*26+$A18-INDEX(WIN_Y,CT218)+1,CT$2-INDEX(WIN_X,CT218)+1),IF(CT218=90,11,0))))+(THEME-1)*20</f>
        <v/>
      </c>
      <c r="CU118" s="6">
        <f>IF($A18=0,INDEX(CHROME_ATTR,1,CU$2+1),IF($A18=39,INDEX(CHROME_ATTR,2,CU$2+1),IF(AND(CU218&gt;=1,CU218&lt;=6),INDEX(ATLAS_ATTR,(CU218-1)*26+$A18-INDEX(WIN_Y,CU218)+1,CU$2-INDEX(WIN_X,CU218)+1),IF(CU218=90,11,0))))+(THEME-1)*20</f>
        <v/>
      </c>
      <c r="CV118" s="6">
        <f>IF($A18=0,INDEX(CHROME_ATTR,1,CV$2+1),IF($A18=39,INDEX(CHROME_ATTR,2,CV$2+1),IF(AND(CV218&gt;=1,CV218&lt;=6),INDEX(ATLAS_ATTR,(CV218-1)*26+$A18-INDEX(WIN_Y,CV218)+1,CV$2-INDEX(WIN_X,CV218)+1),IF(CV218=90,11,0))))+(THEME-1)*20</f>
        <v/>
      </c>
      <c r="CW118" s="6">
        <f>IF($A18=0,INDEX(CHROME_ATTR,1,CW$2+1),IF($A18=39,INDEX(CHROME_ATTR,2,CW$2+1),IF(AND(CW218&gt;=1,CW218&lt;=6),INDEX(ATLAS_ATTR,(CW218-1)*26+$A18-INDEX(WIN_Y,CW218)+1,CW$2-INDEX(WIN_X,CW218)+1),IF(CW218=90,11,0))))+(THEME-1)*20</f>
        <v/>
      </c>
      <c r="CX118" s="6">
        <f>IF($A18=0,INDEX(CHROME_ATTR,1,CX$2+1),IF($A18=39,INDEX(CHROME_ATTR,2,CX$2+1),IF(AND(CX218&gt;=1,CX218&lt;=6),INDEX(ATLAS_ATTR,(CX218-1)*26+$A18-INDEX(WIN_Y,CX218)+1,CX$2-INDEX(WIN_X,CX218)+1),IF(CX218=90,11,0))))+(THEME-1)*20</f>
        <v/>
      </c>
      <c r="CY118" s="6">
        <f>IF($A18=0,INDEX(CHROME_ATTR,1,CY$2+1),IF($A18=39,INDEX(CHROME_ATTR,2,CY$2+1),IF(AND(CY218&gt;=1,CY218&lt;=6),INDEX(ATLAS_ATTR,(CY218-1)*26+$A18-INDEX(WIN_Y,CY218)+1,CY$2-INDEX(WIN_X,CY218)+1),IF(CY218=90,11,0))))+(THEME-1)*20</f>
        <v/>
      </c>
      <c r="CZ118" s="6">
        <f>IF($A18=0,INDEX(CHROME_ATTR,1,CZ$2+1),IF($A18=39,INDEX(CHROME_ATTR,2,CZ$2+1),IF(AND(CZ218&gt;=1,CZ218&lt;=6),INDEX(ATLAS_ATTR,(CZ218-1)*26+$A18-INDEX(WIN_Y,CZ218)+1,CZ$2-INDEX(WIN_X,CZ218)+1),IF(CZ218=90,11,0))))+(THEME-1)*20</f>
        <v/>
      </c>
      <c r="DA118" s="6">
        <f>IF($A18=0,INDEX(CHROME_ATTR,1,DA$2+1),IF($A18=39,INDEX(CHROME_ATTR,2,DA$2+1),IF(AND(DA218&gt;=1,DA218&lt;=6),INDEX(ATLAS_ATTR,(DA218-1)*26+$A18-INDEX(WIN_Y,DA218)+1,DA$2-INDEX(WIN_X,DA218)+1),IF(DA218=90,11,0))))+(THEME-1)*20</f>
        <v/>
      </c>
      <c r="DB118" s="6">
        <f>IF($A18=0,INDEX(CHROME_ATTR,1,DB$2+1),IF($A18=39,INDEX(CHROME_ATTR,2,DB$2+1),IF(AND(DB218&gt;=1,DB218&lt;=6),INDEX(ATLAS_ATTR,(DB218-1)*26+$A18-INDEX(WIN_Y,DB218)+1,DB$2-INDEX(WIN_X,DB218)+1),IF(DB218=90,11,0))))+(THEME-1)*20</f>
        <v/>
      </c>
      <c r="DC118" s="6">
        <f>IF($A18=0,INDEX(CHROME_ATTR,1,DC$2+1),IF($A18=39,INDEX(CHROME_ATTR,2,DC$2+1),IF(AND(DC218&gt;=1,DC218&lt;=6),INDEX(ATLAS_ATTR,(DC218-1)*26+$A18-INDEX(WIN_Y,DC218)+1,DC$2-INDEX(WIN_X,DC218)+1),IF(DC218=90,11,0))))+(THEME-1)*20</f>
        <v/>
      </c>
      <c r="DD118" s="6">
        <f>IF($A18=0,INDEX(CHROME_ATTR,1,DD$2+1),IF($A18=39,INDEX(CHROME_ATTR,2,DD$2+1),IF(AND(DD218&gt;=1,DD218&lt;=6),INDEX(ATLAS_ATTR,(DD218-1)*26+$A18-INDEX(WIN_Y,DD218)+1,DD$2-INDEX(WIN_X,DD218)+1),IF(DD218=90,11,0))))+(THEME-1)*20</f>
        <v/>
      </c>
      <c r="DE118" s="6">
        <f>IF($A18=0,INDEX(CHROME_ATTR,1,DE$2+1),IF($A18=39,INDEX(CHROME_ATTR,2,DE$2+1),IF(AND(DE218&gt;=1,DE218&lt;=6),INDEX(ATLAS_ATTR,(DE218-1)*26+$A18-INDEX(WIN_Y,DE218)+1,DE$2-INDEX(WIN_X,DE218)+1),IF(DE218=90,11,0))))+(THEME-1)*20</f>
        <v/>
      </c>
      <c r="DF118" s="6">
        <f>IF($A18=0,INDEX(CHROME_ATTR,1,DF$2+1),IF($A18=39,INDEX(CHROME_ATTR,2,DF$2+1),IF(AND(DF218&gt;=1,DF218&lt;=6),INDEX(ATLAS_ATTR,(DF218-1)*26+$A18-INDEX(WIN_Y,DF218)+1,DF$2-INDEX(WIN_X,DF218)+1),IF(DF218=90,11,0))))+(THEME-1)*20</f>
        <v/>
      </c>
      <c r="DG118" s="6">
        <f>IF($A18=0,INDEX(CHROME_ATTR,1,DG$2+1),IF($A18=39,INDEX(CHROME_ATTR,2,DG$2+1),IF(AND(DG218&gt;=1,DG218&lt;=6),INDEX(ATLAS_ATTR,(DG218-1)*26+$A18-INDEX(WIN_Y,DG218)+1,DG$2-INDEX(WIN_X,DG218)+1),IF(DG218=90,11,0))))+(THEME-1)*20</f>
        <v/>
      </c>
      <c r="DH118" s="6">
        <f>IF($A18=0,INDEX(CHROME_ATTR,1,DH$2+1),IF($A18=39,INDEX(CHROME_ATTR,2,DH$2+1),IF(AND(DH218&gt;=1,DH218&lt;=6),INDEX(ATLAS_ATTR,(DH218-1)*26+$A18-INDEX(WIN_Y,DH218)+1,DH$2-INDEX(WIN_X,DH218)+1),IF(DH218=90,11,0))))+(THEME-1)*20</f>
        <v/>
      </c>
      <c r="DI118" s="6">
        <f>IF($A18=0,INDEX(CHROME_ATTR,1,DI$2+1),IF($A18=39,INDEX(CHROME_ATTR,2,DI$2+1),IF(AND(DI218&gt;=1,DI218&lt;=6),INDEX(ATLAS_ATTR,(DI218-1)*26+$A18-INDEX(WIN_Y,DI218)+1,DI$2-INDEX(WIN_X,DI218)+1),IF(DI218=90,11,0))))+(THEME-1)*20</f>
        <v/>
      </c>
      <c r="DJ118" s="6">
        <f>IF($A18=0,INDEX(CHROME_ATTR,1,DJ$2+1),IF($A18=39,INDEX(CHROME_ATTR,2,DJ$2+1),IF(AND(DJ218&gt;=1,DJ218&lt;=6),INDEX(ATLAS_ATTR,(DJ218-1)*26+$A18-INDEX(WIN_Y,DJ218)+1,DJ$2-INDEX(WIN_X,DJ218)+1),IF(DJ218=90,11,0))))+(THEME-1)*20</f>
        <v/>
      </c>
      <c r="DK118" s="6">
        <f>IF($A18=0,INDEX(CHROME_ATTR,1,DK$2+1),IF($A18=39,INDEX(CHROME_ATTR,2,DK$2+1),IF(AND(DK218&gt;=1,DK218&lt;=6),INDEX(ATLAS_ATTR,(DK218-1)*26+$A18-INDEX(WIN_Y,DK218)+1,DK$2-INDEX(WIN_X,DK218)+1),IF(DK218=90,11,0))))+(THEME-1)*20</f>
        <v/>
      </c>
      <c r="DL118" s="6">
        <f>IF($A18=0,INDEX(CHROME_ATTR,1,DL$2+1),IF($A18=39,INDEX(CHROME_ATTR,2,DL$2+1),IF(AND(DL218&gt;=1,DL218&lt;=6),INDEX(ATLAS_ATTR,(DL218-1)*26+$A18-INDEX(WIN_Y,DL218)+1,DL$2-INDEX(WIN_X,DL218)+1),IF(DL218=90,11,0))))+(THEME-1)*20</f>
        <v/>
      </c>
      <c r="DM118" s="6">
        <f>IF($A18=0,INDEX(CHROME_ATTR,1,DM$2+1),IF($A18=39,INDEX(CHROME_ATTR,2,DM$2+1),IF(AND(DM218&gt;=1,DM218&lt;=6),INDEX(ATLAS_ATTR,(DM218-1)*26+$A18-INDEX(WIN_Y,DM218)+1,DM$2-INDEX(WIN_X,DM218)+1),IF(DM218=90,11,0))))+(THEME-1)*20</f>
        <v/>
      </c>
      <c r="DN118" s="6">
        <f>IF($A18=0,INDEX(CHROME_ATTR,1,DN$2+1),IF($A18=39,INDEX(CHROME_ATTR,2,DN$2+1),IF(AND(DN218&gt;=1,DN218&lt;=6),INDEX(ATLAS_ATTR,(DN218-1)*26+$A18-INDEX(WIN_Y,DN218)+1,DN$2-INDEX(WIN_X,DN218)+1),IF(DN218=90,11,0))))+(THEME-1)*20</f>
        <v/>
      </c>
      <c r="DO118" s="6">
        <f>IF($A18=0,INDEX(CHROME_ATTR,1,DO$2+1),IF($A18=39,INDEX(CHROME_ATTR,2,DO$2+1),IF(AND(DO218&gt;=1,DO218&lt;=6),INDEX(ATLAS_ATTR,(DO218-1)*26+$A18-INDEX(WIN_Y,DO218)+1,DO$2-INDEX(WIN_X,DO218)+1),IF(DO218=90,11,0))))+(THEME-1)*20</f>
        <v/>
      </c>
    </row>
    <row r="119" ht="8" customHeight="1">
      <c r="B119" s="6">
        <f>IF($A19=0,INDEX(CHROME_ATTR,1,B$2+1),IF($A19=39,INDEX(CHROME_ATTR,2,B$2+1),IF(AND(B219&gt;=1,B219&lt;=6),INDEX(ATLAS_ATTR,(B219-1)*26+$A19-INDEX(WIN_Y,B219)+1,B$2-INDEX(WIN_X,B219)+1),IF(B219=90,11,0))))+(THEME-1)*20</f>
        <v/>
      </c>
      <c r="C119" s="6">
        <f>IF($A19=0,INDEX(CHROME_ATTR,1,C$2+1),IF($A19=39,INDEX(CHROME_ATTR,2,C$2+1),IF(AND(C219&gt;=1,C219&lt;=6),INDEX(ATLAS_ATTR,(C219-1)*26+$A19-INDEX(WIN_Y,C219)+1,C$2-INDEX(WIN_X,C219)+1),IF(C219=90,11,0))))+(THEME-1)*20</f>
        <v/>
      </c>
      <c r="D119" s="6">
        <f>IF($A19=0,INDEX(CHROME_ATTR,1,D$2+1),IF($A19=39,INDEX(CHROME_ATTR,2,D$2+1),IF(AND(D219&gt;=1,D219&lt;=6),INDEX(ATLAS_ATTR,(D219-1)*26+$A19-INDEX(WIN_Y,D219)+1,D$2-INDEX(WIN_X,D219)+1),IF(D219=90,11,0))))+(THEME-1)*20</f>
        <v/>
      </c>
      <c r="E119" s="6">
        <f>IF($A19=0,INDEX(CHROME_ATTR,1,E$2+1),IF($A19=39,INDEX(CHROME_ATTR,2,E$2+1),IF(AND(E219&gt;=1,E219&lt;=6),INDEX(ATLAS_ATTR,(E219-1)*26+$A19-INDEX(WIN_Y,E219)+1,E$2-INDEX(WIN_X,E219)+1),IF(E219=90,11,0))))+(THEME-1)*20</f>
        <v/>
      </c>
      <c r="F119" s="6">
        <f>IF($A19=0,INDEX(CHROME_ATTR,1,F$2+1),IF($A19=39,INDEX(CHROME_ATTR,2,F$2+1),IF(AND(F219&gt;=1,F219&lt;=6),INDEX(ATLAS_ATTR,(F219-1)*26+$A19-INDEX(WIN_Y,F219)+1,F$2-INDEX(WIN_X,F219)+1),IF(F219=90,11,0))))+(THEME-1)*20</f>
        <v/>
      </c>
      <c r="G119" s="6">
        <f>IF($A19=0,INDEX(CHROME_ATTR,1,G$2+1),IF($A19=39,INDEX(CHROME_ATTR,2,G$2+1),IF(AND(G219&gt;=1,G219&lt;=6),INDEX(ATLAS_ATTR,(G219-1)*26+$A19-INDEX(WIN_Y,G219)+1,G$2-INDEX(WIN_X,G219)+1),IF(G219=90,11,0))))+(THEME-1)*20</f>
        <v/>
      </c>
      <c r="H119" s="6">
        <f>IF($A19=0,INDEX(CHROME_ATTR,1,H$2+1),IF($A19=39,INDEX(CHROME_ATTR,2,H$2+1),IF(AND(H219&gt;=1,H219&lt;=6),INDEX(ATLAS_ATTR,(H219-1)*26+$A19-INDEX(WIN_Y,H219)+1,H$2-INDEX(WIN_X,H219)+1),IF(H219=90,11,0))))+(THEME-1)*20</f>
        <v/>
      </c>
      <c r="I119" s="6">
        <f>IF($A19=0,INDEX(CHROME_ATTR,1,I$2+1),IF($A19=39,INDEX(CHROME_ATTR,2,I$2+1),IF(AND(I219&gt;=1,I219&lt;=6),INDEX(ATLAS_ATTR,(I219-1)*26+$A19-INDEX(WIN_Y,I219)+1,I$2-INDEX(WIN_X,I219)+1),IF(I219=90,11,0))))+(THEME-1)*20</f>
        <v/>
      </c>
      <c r="J119" s="6">
        <f>IF($A19=0,INDEX(CHROME_ATTR,1,J$2+1),IF($A19=39,INDEX(CHROME_ATTR,2,J$2+1),IF(AND(J219&gt;=1,J219&lt;=6),INDEX(ATLAS_ATTR,(J219-1)*26+$A19-INDEX(WIN_Y,J219)+1,J$2-INDEX(WIN_X,J219)+1),IF(J219=90,11,0))))+(THEME-1)*20</f>
        <v/>
      </c>
      <c r="K119" s="6">
        <f>IF($A19=0,INDEX(CHROME_ATTR,1,K$2+1),IF($A19=39,INDEX(CHROME_ATTR,2,K$2+1),IF(AND(K219&gt;=1,K219&lt;=6),INDEX(ATLAS_ATTR,(K219-1)*26+$A19-INDEX(WIN_Y,K219)+1,K$2-INDEX(WIN_X,K219)+1),IF(K219=90,11,0))))+(THEME-1)*20</f>
        <v/>
      </c>
      <c r="L119" s="6">
        <f>IF($A19=0,INDEX(CHROME_ATTR,1,L$2+1),IF($A19=39,INDEX(CHROME_ATTR,2,L$2+1),IF(AND(L219&gt;=1,L219&lt;=6),INDEX(ATLAS_ATTR,(L219-1)*26+$A19-INDEX(WIN_Y,L219)+1,L$2-INDEX(WIN_X,L219)+1),IF(L219=90,11,0))))+(THEME-1)*20</f>
        <v/>
      </c>
      <c r="M119" s="6">
        <f>IF($A19=0,INDEX(CHROME_ATTR,1,M$2+1),IF($A19=39,INDEX(CHROME_ATTR,2,M$2+1),IF(AND(M219&gt;=1,M219&lt;=6),INDEX(ATLAS_ATTR,(M219-1)*26+$A19-INDEX(WIN_Y,M219)+1,M$2-INDEX(WIN_X,M219)+1),IF(M219=90,11,0))))+(THEME-1)*20</f>
        <v/>
      </c>
      <c r="N119" s="6">
        <f>IF($A19=0,INDEX(CHROME_ATTR,1,N$2+1),IF($A19=39,INDEX(CHROME_ATTR,2,N$2+1),IF(AND(N219&gt;=1,N219&lt;=6),INDEX(ATLAS_ATTR,(N219-1)*26+$A19-INDEX(WIN_Y,N219)+1,N$2-INDEX(WIN_X,N219)+1),IF(N219=90,11,0))))+(THEME-1)*20</f>
        <v/>
      </c>
      <c r="O119" s="6">
        <f>IF($A19=0,INDEX(CHROME_ATTR,1,O$2+1),IF($A19=39,INDEX(CHROME_ATTR,2,O$2+1),IF(AND(O219&gt;=1,O219&lt;=6),INDEX(ATLAS_ATTR,(O219-1)*26+$A19-INDEX(WIN_Y,O219)+1,O$2-INDEX(WIN_X,O219)+1),IF(O219=90,11,0))))+(THEME-1)*20</f>
        <v/>
      </c>
      <c r="P119" s="6">
        <f>IF($A19=0,INDEX(CHROME_ATTR,1,P$2+1),IF($A19=39,INDEX(CHROME_ATTR,2,P$2+1),IF(AND(P219&gt;=1,P219&lt;=6),INDEX(ATLAS_ATTR,(P219-1)*26+$A19-INDEX(WIN_Y,P219)+1,P$2-INDEX(WIN_X,P219)+1),IF(P219=90,11,0))))+(THEME-1)*20</f>
        <v/>
      </c>
      <c r="Q119" s="6">
        <f>IF($A19=0,INDEX(CHROME_ATTR,1,Q$2+1),IF($A19=39,INDEX(CHROME_ATTR,2,Q$2+1),IF(AND(Q219&gt;=1,Q219&lt;=6),INDEX(ATLAS_ATTR,(Q219-1)*26+$A19-INDEX(WIN_Y,Q219)+1,Q$2-INDEX(WIN_X,Q219)+1),IF(Q219=90,11,0))))+(THEME-1)*20</f>
        <v/>
      </c>
      <c r="R119" s="6">
        <f>IF($A19=0,INDEX(CHROME_ATTR,1,R$2+1),IF($A19=39,INDEX(CHROME_ATTR,2,R$2+1),IF(AND(R219&gt;=1,R219&lt;=6),INDEX(ATLAS_ATTR,(R219-1)*26+$A19-INDEX(WIN_Y,R219)+1,R$2-INDEX(WIN_X,R219)+1),IF(R219=90,11,0))))+(THEME-1)*20</f>
        <v/>
      </c>
      <c r="S119" s="6">
        <f>IF($A19=0,INDEX(CHROME_ATTR,1,S$2+1),IF($A19=39,INDEX(CHROME_ATTR,2,S$2+1),IF(AND(S219&gt;=1,S219&lt;=6),INDEX(ATLAS_ATTR,(S219-1)*26+$A19-INDEX(WIN_Y,S219)+1,S$2-INDEX(WIN_X,S219)+1),IF(S219=90,11,0))))+(THEME-1)*20</f>
        <v/>
      </c>
      <c r="T119" s="6">
        <f>IF($A19=0,INDEX(CHROME_ATTR,1,T$2+1),IF($A19=39,INDEX(CHROME_ATTR,2,T$2+1),IF(AND(T219&gt;=1,T219&lt;=6),INDEX(ATLAS_ATTR,(T219-1)*26+$A19-INDEX(WIN_Y,T219)+1,T$2-INDEX(WIN_X,T219)+1),IF(T219=90,11,0))))+(THEME-1)*20</f>
        <v/>
      </c>
      <c r="U119" s="6">
        <f>IF($A19=0,INDEX(CHROME_ATTR,1,U$2+1),IF($A19=39,INDEX(CHROME_ATTR,2,U$2+1),IF(AND(U219&gt;=1,U219&lt;=6),INDEX(ATLAS_ATTR,(U219-1)*26+$A19-INDEX(WIN_Y,U219)+1,U$2-INDEX(WIN_X,U219)+1),IF(U219=90,11,0))))+(THEME-1)*20</f>
        <v/>
      </c>
      <c r="V119" s="6">
        <f>IF($A19=0,INDEX(CHROME_ATTR,1,V$2+1),IF($A19=39,INDEX(CHROME_ATTR,2,V$2+1),IF(AND(V219&gt;=1,V219&lt;=6),INDEX(ATLAS_ATTR,(V219-1)*26+$A19-INDEX(WIN_Y,V219)+1,V$2-INDEX(WIN_X,V219)+1),IF(V219=90,11,0))))+(THEME-1)*20</f>
        <v/>
      </c>
      <c r="W119" s="6">
        <f>IF($A19=0,INDEX(CHROME_ATTR,1,W$2+1),IF($A19=39,INDEX(CHROME_ATTR,2,W$2+1),IF(AND(W219&gt;=1,W219&lt;=6),INDEX(ATLAS_ATTR,(W219-1)*26+$A19-INDEX(WIN_Y,W219)+1,W$2-INDEX(WIN_X,W219)+1),IF(W219=90,11,0))))+(THEME-1)*20</f>
        <v/>
      </c>
      <c r="X119" s="6">
        <f>IF($A19=0,INDEX(CHROME_ATTR,1,X$2+1),IF($A19=39,INDEX(CHROME_ATTR,2,X$2+1),IF(AND(X219&gt;=1,X219&lt;=6),INDEX(ATLAS_ATTR,(X219-1)*26+$A19-INDEX(WIN_Y,X219)+1,X$2-INDEX(WIN_X,X219)+1),IF(X219=90,11,0))))+(THEME-1)*20</f>
        <v/>
      </c>
      <c r="Y119" s="6">
        <f>IF($A19=0,INDEX(CHROME_ATTR,1,Y$2+1),IF($A19=39,INDEX(CHROME_ATTR,2,Y$2+1),IF(AND(Y219&gt;=1,Y219&lt;=6),INDEX(ATLAS_ATTR,(Y219-1)*26+$A19-INDEX(WIN_Y,Y219)+1,Y$2-INDEX(WIN_X,Y219)+1),IF(Y219=90,11,0))))+(THEME-1)*20</f>
        <v/>
      </c>
      <c r="Z119" s="6">
        <f>IF($A19=0,INDEX(CHROME_ATTR,1,Z$2+1),IF($A19=39,INDEX(CHROME_ATTR,2,Z$2+1),IF(AND(Z219&gt;=1,Z219&lt;=6),INDEX(ATLAS_ATTR,(Z219-1)*26+$A19-INDEX(WIN_Y,Z219)+1,Z$2-INDEX(WIN_X,Z219)+1),IF(Z219=90,11,0))))+(THEME-1)*20</f>
        <v/>
      </c>
      <c r="AA119" s="6">
        <f>IF($A19=0,INDEX(CHROME_ATTR,1,AA$2+1),IF($A19=39,INDEX(CHROME_ATTR,2,AA$2+1),IF(AND(AA219&gt;=1,AA219&lt;=6),INDEX(ATLAS_ATTR,(AA219-1)*26+$A19-INDEX(WIN_Y,AA219)+1,AA$2-INDEX(WIN_X,AA219)+1),IF(AA219=90,11,0))))+(THEME-1)*20</f>
        <v/>
      </c>
      <c r="AB119" s="6">
        <f>IF($A19=0,INDEX(CHROME_ATTR,1,AB$2+1),IF($A19=39,INDEX(CHROME_ATTR,2,AB$2+1),IF(AND(AB219&gt;=1,AB219&lt;=6),INDEX(ATLAS_ATTR,(AB219-1)*26+$A19-INDEX(WIN_Y,AB219)+1,AB$2-INDEX(WIN_X,AB219)+1),IF(AB219=90,11,0))))+(THEME-1)*20</f>
        <v/>
      </c>
      <c r="AC119" s="6">
        <f>IF($A19=0,INDEX(CHROME_ATTR,1,AC$2+1),IF($A19=39,INDEX(CHROME_ATTR,2,AC$2+1),IF(AND(AC219&gt;=1,AC219&lt;=6),INDEX(ATLAS_ATTR,(AC219-1)*26+$A19-INDEX(WIN_Y,AC219)+1,AC$2-INDEX(WIN_X,AC219)+1),IF(AC219=90,11,0))))+(THEME-1)*20</f>
        <v/>
      </c>
      <c r="AD119" s="6">
        <f>IF($A19=0,INDEX(CHROME_ATTR,1,AD$2+1),IF($A19=39,INDEX(CHROME_ATTR,2,AD$2+1),IF(AND(AD219&gt;=1,AD219&lt;=6),INDEX(ATLAS_ATTR,(AD219-1)*26+$A19-INDEX(WIN_Y,AD219)+1,AD$2-INDEX(WIN_X,AD219)+1),IF(AD219=90,11,0))))+(THEME-1)*20</f>
        <v/>
      </c>
      <c r="AE119" s="6">
        <f>IF($A19=0,INDEX(CHROME_ATTR,1,AE$2+1),IF($A19=39,INDEX(CHROME_ATTR,2,AE$2+1),IF(AND(AE219&gt;=1,AE219&lt;=6),INDEX(ATLAS_ATTR,(AE219-1)*26+$A19-INDEX(WIN_Y,AE219)+1,AE$2-INDEX(WIN_X,AE219)+1),IF(AE219=90,11,0))))+(THEME-1)*20</f>
        <v/>
      </c>
      <c r="AF119" s="6">
        <f>IF($A19=0,INDEX(CHROME_ATTR,1,AF$2+1),IF($A19=39,INDEX(CHROME_ATTR,2,AF$2+1),IF(AND(AF219&gt;=1,AF219&lt;=6),INDEX(ATLAS_ATTR,(AF219-1)*26+$A19-INDEX(WIN_Y,AF219)+1,AF$2-INDEX(WIN_X,AF219)+1),IF(AF219=90,11,0))))+(THEME-1)*20</f>
        <v/>
      </c>
      <c r="AG119" s="6">
        <f>IF($A19=0,INDEX(CHROME_ATTR,1,AG$2+1),IF($A19=39,INDEX(CHROME_ATTR,2,AG$2+1),IF(AND(AG219&gt;=1,AG219&lt;=6),INDEX(ATLAS_ATTR,(AG219-1)*26+$A19-INDEX(WIN_Y,AG219)+1,AG$2-INDEX(WIN_X,AG219)+1),IF(AG219=90,11,0))))+(THEME-1)*20</f>
        <v/>
      </c>
      <c r="AH119" s="6">
        <f>IF($A19=0,INDEX(CHROME_ATTR,1,AH$2+1),IF($A19=39,INDEX(CHROME_ATTR,2,AH$2+1),IF(AND(AH219&gt;=1,AH219&lt;=6),INDEX(ATLAS_ATTR,(AH219-1)*26+$A19-INDEX(WIN_Y,AH219)+1,AH$2-INDEX(WIN_X,AH219)+1),IF(AH219=90,11,0))))+(THEME-1)*20</f>
        <v/>
      </c>
      <c r="AI119" s="6">
        <f>IF($A19=0,INDEX(CHROME_ATTR,1,AI$2+1),IF($A19=39,INDEX(CHROME_ATTR,2,AI$2+1),IF(AND(AI219&gt;=1,AI219&lt;=6),INDEX(ATLAS_ATTR,(AI219-1)*26+$A19-INDEX(WIN_Y,AI219)+1,AI$2-INDEX(WIN_X,AI219)+1),IF(AI219=90,11,0))))+(THEME-1)*20</f>
        <v/>
      </c>
      <c r="AJ119" s="6">
        <f>IF($A19=0,INDEX(CHROME_ATTR,1,AJ$2+1),IF($A19=39,INDEX(CHROME_ATTR,2,AJ$2+1),IF(AND(AJ219&gt;=1,AJ219&lt;=6),INDEX(ATLAS_ATTR,(AJ219-1)*26+$A19-INDEX(WIN_Y,AJ219)+1,AJ$2-INDEX(WIN_X,AJ219)+1),IF(AJ219=90,11,0))))+(THEME-1)*20</f>
        <v/>
      </c>
      <c r="AK119" s="6">
        <f>IF($A19=0,INDEX(CHROME_ATTR,1,AK$2+1),IF($A19=39,INDEX(CHROME_ATTR,2,AK$2+1),IF(AND(AK219&gt;=1,AK219&lt;=6),INDEX(ATLAS_ATTR,(AK219-1)*26+$A19-INDEX(WIN_Y,AK219)+1,AK$2-INDEX(WIN_X,AK219)+1),IF(AK219=90,11,0))))+(THEME-1)*20</f>
        <v/>
      </c>
      <c r="AL119" s="6">
        <f>IF($A19=0,INDEX(CHROME_ATTR,1,AL$2+1),IF($A19=39,INDEX(CHROME_ATTR,2,AL$2+1),IF(AND(AL219&gt;=1,AL219&lt;=6),INDEX(ATLAS_ATTR,(AL219-1)*26+$A19-INDEX(WIN_Y,AL219)+1,AL$2-INDEX(WIN_X,AL219)+1),IF(AL219=90,11,0))))+(THEME-1)*20</f>
        <v/>
      </c>
      <c r="AM119" s="6">
        <f>IF($A19=0,INDEX(CHROME_ATTR,1,AM$2+1),IF($A19=39,INDEX(CHROME_ATTR,2,AM$2+1),IF(AND(AM219&gt;=1,AM219&lt;=6),INDEX(ATLAS_ATTR,(AM219-1)*26+$A19-INDEX(WIN_Y,AM219)+1,AM$2-INDEX(WIN_X,AM219)+1),IF(AM219=90,11,0))))+(THEME-1)*20</f>
        <v/>
      </c>
      <c r="AN119" s="6">
        <f>IF($A19=0,INDEX(CHROME_ATTR,1,AN$2+1),IF($A19=39,INDEX(CHROME_ATTR,2,AN$2+1),IF(AND(AN219&gt;=1,AN219&lt;=6),INDEX(ATLAS_ATTR,(AN219-1)*26+$A19-INDEX(WIN_Y,AN219)+1,AN$2-INDEX(WIN_X,AN219)+1),IF(AN219=90,11,0))))+(THEME-1)*20</f>
        <v/>
      </c>
      <c r="AO119" s="6">
        <f>IF($A19=0,INDEX(CHROME_ATTR,1,AO$2+1),IF($A19=39,INDEX(CHROME_ATTR,2,AO$2+1),IF(AND(AO219&gt;=1,AO219&lt;=6),INDEX(ATLAS_ATTR,(AO219-1)*26+$A19-INDEX(WIN_Y,AO219)+1,AO$2-INDEX(WIN_X,AO219)+1),IF(AO219=90,11,0))))+(THEME-1)*20</f>
        <v/>
      </c>
      <c r="AP119" s="6">
        <f>IF($A19=0,INDEX(CHROME_ATTR,1,AP$2+1),IF($A19=39,INDEX(CHROME_ATTR,2,AP$2+1),IF(AND(AP219&gt;=1,AP219&lt;=6),INDEX(ATLAS_ATTR,(AP219-1)*26+$A19-INDEX(WIN_Y,AP219)+1,AP$2-INDEX(WIN_X,AP219)+1),IF(AP219=90,11,0))))+(THEME-1)*20</f>
        <v/>
      </c>
      <c r="AQ119" s="6">
        <f>IF($A19=0,INDEX(CHROME_ATTR,1,AQ$2+1),IF($A19=39,INDEX(CHROME_ATTR,2,AQ$2+1),IF(AND(AQ219&gt;=1,AQ219&lt;=6),INDEX(ATLAS_ATTR,(AQ219-1)*26+$A19-INDEX(WIN_Y,AQ219)+1,AQ$2-INDEX(WIN_X,AQ219)+1),IF(AQ219=90,11,0))))+(THEME-1)*20</f>
        <v/>
      </c>
      <c r="AR119" s="6">
        <f>IF($A19=0,INDEX(CHROME_ATTR,1,AR$2+1),IF($A19=39,INDEX(CHROME_ATTR,2,AR$2+1),IF(AND(AR219&gt;=1,AR219&lt;=6),INDEX(ATLAS_ATTR,(AR219-1)*26+$A19-INDEX(WIN_Y,AR219)+1,AR$2-INDEX(WIN_X,AR219)+1),IF(AR219=90,11,0))))+(THEME-1)*20</f>
        <v/>
      </c>
      <c r="AS119" s="6">
        <f>IF($A19=0,INDEX(CHROME_ATTR,1,AS$2+1),IF($A19=39,INDEX(CHROME_ATTR,2,AS$2+1),IF(AND(AS219&gt;=1,AS219&lt;=6),INDEX(ATLAS_ATTR,(AS219-1)*26+$A19-INDEX(WIN_Y,AS219)+1,AS$2-INDEX(WIN_X,AS219)+1),IF(AS219=90,11,0))))+(THEME-1)*20</f>
        <v/>
      </c>
      <c r="AT119" s="6">
        <f>IF($A19=0,INDEX(CHROME_ATTR,1,AT$2+1),IF($A19=39,INDEX(CHROME_ATTR,2,AT$2+1),IF(AND(AT219&gt;=1,AT219&lt;=6),INDEX(ATLAS_ATTR,(AT219-1)*26+$A19-INDEX(WIN_Y,AT219)+1,AT$2-INDEX(WIN_X,AT219)+1),IF(AT219=90,11,0))))+(THEME-1)*20</f>
        <v/>
      </c>
      <c r="AU119" s="6">
        <f>IF($A19=0,INDEX(CHROME_ATTR,1,AU$2+1),IF($A19=39,INDEX(CHROME_ATTR,2,AU$2+1),IF(AND(AU219&gt;=1,AU219&lt;=6),INDEX(ATLAS_ATTR,(AU219-1)*26+$A19-INDEX(WIN_Y,AU219)+1,AU$2-INDEX(WIN_X,AU219)+1),IF(AU219=90,11,0))))+(THEME-1)*20</f>
        <v/>
      </c>
      <c r="AV119" s="6">
        <f>IF($A19=0,INDEX(CHROME_ATTR,1,AV$2+1),IF($A19=39,INDEX(CHROME_ATTR,2,AV$2+1),IF(AND(AV219&gt;=1,AV219&lt;=6),INDEX(ATLAS_ATTR,(AV219-1)*26+$A19-INDEX(WIN_Y,AV219)+1,AV$2-INDEX(WIN_X,AV219)+1),IF(AV219=90,11,0))))+(THEME-1)*20</f>
        <v/>
      </c>
      <c r="AW119" s="6">
        <f>IF($A19=0,INDEX(CHROME_ATTR,1,AW$2+1),IF($A19=39,INDEX(CHROME_ATTR,2,AW$2+1),IF(AND(AW219&gt;=1,AW219&lt;=6),INDEX(ATLAS_ATTR,(AW219-1)*26+$A19-INDEX(WIN_Y,AW219)+1,AW$2-INDEX(WIN_X,AW219)+1),IF(AW219=90,11,0))))+(THEME-1)*20</f>
        <v/>
      </c>
      <c r="AX119" s="6">
        <f>IF($A19=0,INDEX(CHROME_ATTR,1,AX$2+1),IF($A19=39,INDEX(CHROME_ATTR,2,AX$2+1),IF(AND(AX219&gt;=1,AX219&lt;=6),INDEX(ATLAS_ATTR,(AX219-1)*26+$A19-INDEX(WIN_Y,AX219)+1,AX$2-INDEX(WIN_X,AX219)+1),IF(AX219=90,11,0))))+(THEME-1)*20</f>
        <v/>
      </c>
      <c r="AY119" s="6">
        <f>IF($A19=0,INDEX(CHROME_ATTR,1,AY$2+1),IF($A19=39,INDEX(CHROME_ATTR,2,AY$2+1),IF(AND(AY219&gt;=1,AY219&lt;=6),INDEX(ATLAS_ATTR,(AY219-1)*26+$A19-INDEX(WIN_Y,AY219)+1,AY$2-INDEX(WIN_X,AY219)+1),IF(AY219=90,11,0))))+(THEME-1)*20</f>
        <v/>
      </c>
      <c r="AZ119" s="6">
        <f>IF($A19=0,INDEX(CHROME_ATTR,1,AZ$2+1),IF($A19=39,INDEX(CHROME_ATTR,2,AZ$2+1),IF(AND(AZ219&gt;=1,AZ219&lt;=6),INDEX(ATLAS_ATTR,(AZ219-1)*26+$A19-INDEX(WIN_Y,AZ219)+1,AZ$2-INDEX(WIN_X,AZ219)+1),IF(AZ219=90,11,0))))+(THEME-1)*20</f>
        <v/>
      </c>
      <c r="BA119" s="6">
        <f>IF($A19=0,INDEX(CHROME_ATTR,1,BA$2+1),IF($A19=39,INDEX(CHROME_ATTR,2,BA$2+1),IF(AND(BA219&gt;=1,BA219&lt;=6),INDEX(ATLAS_ATTR,(BA219-1)*26+$A19-INDEX(WIN_Y,BA219)+1,BA$2-INDEX(WIN_X,BA219)+1),IF(BA219=90,11,0))))+(THEME-1)*20</f>
        <v/>
      </c>
      <c r="BB119" s="6">
        <f>IF($A19=0,INDEX(CHROME_ATTR,1,BB$2+1),IF($A19=39,INDEX(CHROME_ATTR,2,BB$2+1),IF(AND(BB219&gt;=1,BB219&lt;=6),INDEX(ATLAS_ATTR,(BB219-1)*26+$A19-INDEX(WIN_Y,BB219)+1,BB$2-INDEX(WIN_X,BB219)+1),IF(BB219=90,11,0))))+(THEME-1)*20</f>
        <v/>
      </c>
      <c r="BC119" s="6">
        <f>IF($A19=0,INDEX(CHROME_ATTR,1,BC$2+1),IF($A19=39,INDEX(CHROME_ATTR,2,BC$2+1),IF(AND(BC219&gt;=1,BC219&lt;=6),INDEX(ATLAS_ATTR,(BC219-1)*26+$A19-INDEX(WIN_Y,BC219)+1,BC$2-INDEX(WIN_X,BC219)+1),IF(BC219=90,11,0))))+(THEME-1)*20</f>
        <v/>
      </c>
      <c r="BD119" s="6">
        <f>IF($A19=0,INDEX(CHROME_ATTR,1,BD$2+1),IF($A19=39,INDEX(CHROME_ATTR,2,BD$2+1),IF(AND(BD219&gt;=1,BD219&lt;=6),INDEX(ATLAS_ATTR,(BD219-1)*26+$A19-INDEX(WIN_Y,BD219)+1,BD$2-INDEX(WIN_X,BD219)+1),IF(BD219=90,11,0))))+(THEME-1)*20</f>
        <v/>
      </c>
      <c r="BE119" s="6">
        <f>IF($A19=0,INDEX(CHROME_ATTR,1,BE$2+1),IF($A19=39,INDEX(CHROME_ATTR,2,BE$2+1),IF(AND(BE219&gt;=1,BE219&lt;=6),INDEX(ATLAS_ATTR,(BE219-1)*26+$A19-INDEX(WIN_Y,BE219)+1,BE$2-INDEX(WIN_X,BE219)+1),IF(BE219=90,11,0))))+(THEME-1)*20</f>
        <v/>
      </c>
      <c r="BF119" s="6">
        <f>IF($A19=0,INDEX(CHROME_ATTR,1,BF$2+1),IF($A19=39,INDEX(CHROME_ATTR,2,BF$2+1),IF(AND(BF219&gt;=1,BF219&lt;=6),INDEX(ATLAS_ATTR,(BF219-1)*26+$A19-INDEX(WIN_Y,BF219)+1,BF$2-INDEX(WIN_X,BF219)+1),IF(BF219=90,11,0))))+(THEME-1)*20</f>
        <v/>
      </c>
      <c r="BG119" s="6">
        <f>IF($A19=0,INDEX(CHROME_ATTR,1,BG$2+1),IF($A19=39,INDEX(CHROME_ATTR,2,BG$2+1),IF(AND(BG219&gt;=1,BG219&lt;=6),INDEX(ATLAS_ATTR,(BG219-1)*26+$A19-INDEX(WIN_Y,BG219)+1,BG$2-INDEX(WIN_X,BG219)+1),IF(BG219=90,11,0))))+(THEME-1)*20</f>
        <v/>
      </c>
      <c r="BH119" s="6">
        <f>IF($A19=0,INDEX(CHROME_ATTR,1,BH$2+1),IF($A19=39,INDEX(CHROME_ATTR,2,BH$2+1),IF(AND(BH219&gt;=1,BH219&lt;=6),INDEX(ATLAS_ATTR,(BH219-1)*26+$A19-INDEX(WIN_Y,BH219)+1,BH$2-INDEX(WIN_X,BH219)+1),IF(BH219=90,11,0))))+(THEME-1)*20</f>
        <v/>
      </c>
      <c r="BI119" s="6">
        <f>IF($A19=0,INDEX(CHROME_ATTR,1,BI$2+1),IF($A19=39,INDEX(CHROME_ATTR,2,BI$2+1),IF(AND(BI219&gt;=1,BI219&lt;=6),INDEX(ATLAS_ATTR,(BI219-1)*26+$A19-INDEX(WIN_Y,BI219)+1,BI$2-INDEX(WIN_X,BI219)+1),IF(BI219=90,11,0))))+(THEME-1)*20</f>
        <v/>
      </c>
      <c r="BJ119" s="6">
        <f>IF($A19=0,INDEX(CHROME_ATTR,1,BJ$2+1),IF($A19=39,INDEX(CHROME_ATTR,2,BJ$2+1),IF(AND(BJ219&gt;=1,BJ219&lt;=6),INDEX(ATLAS_ATTR,(BJ219-1)*26+$A19-INDEX(WIN_Y,BJ219)+1,BJ$2-INDEX(WIN_X,BJ219)+1),IF(BJ219=90,11,0))))+(THEME-1)*20</f>
        <v/>
      </c>
      <c r="BK119" s="6">
        <f>IF($A19=0,INDEX(CHROME_ATTR,1,BK$2+1),IF($A19=39,INDEX(CHROME_ATTR,2,BK$2+1),IF(AND(BK219&gt;=1,BK219&lt;=6),INDEX(ATLAS_ATTR,(BK219-1)*26+$A19-INDEX(WIN_Y,BK219)+1,BK$2-INDEX(WIN_X,BK219)+1),IF(BK219=90,11,0))))+(THEME-1)*20</f>
        <v/>
      </c>
      <c r="BL119" s="6">
        <f>IF($A19=0,INDEX(CHROME_ATTR,1,BL$2+1),IF($A19=39,INDEX(CHROME_ATTR,2,BL$2+1),IF(AND(BL219&gt;=1,BL219&lt;=6),INDEX(ATLAS_ATTR,(BL219-1)*26+$A19-INDEX(WIN_Y,BL219)+1,BL$2-INDEX(WIN_X,BL219)+1),IF(BL219=90,11,0))))+(THEME-1)*20</f>
        <v/>
      </c>
      <c r="BM119" s="6">
        <f>IF($A19=0,INDEX(CHROME_ATTR,1,BM$2+1),IF($A19=39,INDEX(CHROME_ATTR,2,BM$2+1),IF(AND(BM219&gt;=1,BM219&lt;=6),INDEX(ATLAS_ATTR,(BM219-1)*26+$A19-INDEX(WIN_Y,BM219)+1,BM$2-INDEX(WIN_X,BM219)+1),IF(BM219=90,11,0))))+(THEME-1)*20</f>
        <v/>
      </c>
      <c r="BN119" s="6">
        <f>IF($A19=0,INDEX(CHROME_ATTR,1,BN$2+1),IF($A19=39,INDEX(CHROME_ATTR,2,BN$2+1),IF(AND(BN219&gt;=1,BN219&lt;=6),INDEX(ATLAS_ATTR,(BN219-1)*26+$A19-INDEX(WIN_Y,BN219)+1,BN$2-INDEX(WIN_X,BN219)+1),IF(BN219=90,11,0))))+(THEME-1)*20</f>
        <v/>
      </c>
      <c r="BO119" s="6">
        <f>IF($A19=0,INDEX(CHROME_ATTR,1,BO$2+1),IF($A19=39,INDEX(CHROME_ATTR,2,BO$2+1),IF(AND(BO219&gt;=1,BO219&lt;=6),INDEX(ATLAS_ATTR,(BO219-1)*26+$A19-INDEX(WIN_Y,BO219)+1,BO$2-INDEX(WIN_X,BO219)+1),IF(BO219=90,11,0))))+(THEME-1)*20</f>
        <v/>
      </c>
      <c r="BP119" s="6">
        <f>IF($A19=0,INDEX(CHROME_ATTR,1,BP$2+1),IF($A19=39,INDEX(CHROME_ATTR,2,BP$2+1),IF(AND(BP219&gt;=1,BP219&lt;=6),INDEX(ATLAS_ATTR,(BP219-1)*26+$A19-INDEX(WIN_Y,BP219)+1,BP$2-INDEX(WIN_X,BP219)+1),IF(BP219=90,11,0))))+(THEME-1)*20</f>
        <v/>
      </c>
      <c r="BQ119" s="6">
        <f>IF($A19=0,INDEX(CHROME_ATTR,1,BQ$2+1),IF($A19=39,INDEX(CHROME_ATTR,2,BQ$2+1),IF(AND(BQ219&gt;=1,BQ219&lt;=6),INDEX(ATLAS_ATTR,(BQ219-1)*26+$A19-INDEX(WIN_Y,BQ219)+1,BQ$2-INDEX(WIN_X,BQ219)+1),IF(BQ219=90,11,0))))+(THEME-1)*20</f>
        <v/>
      </c>
      <c r="BR119" s="6">
        <f>IF($A19=0,INDEX(CHROME_ATTR,1,BR$2+1),IF($A19=39,INDEX(CHROME_ATTR,2,BR$2+1),IF(AND(BR219&gt;=1,BR219&lt;=6),INDEX(ATLAS_ATTR,(BR219-1)*26+$A19-INDEX(WIN_Y,BR219)+1,BR$2-INDEX(WIN_X,BR219)+1),IF(BR219=90,11,0))))+(THEME-1)*20</f>
        <v/>
      </c>
      <c r="BS119" s="6">
        <f>IF($A19=0,INDEX(CHROME_ATTR,1,BS$2+1),IF($A19=39,INDEX(CHROME_ATTR,2,BS$2+1),IF(AND(BS219&gt;=1,BS219&lt;=6),INDEX(ATLAS_ATTR,(BS219-1)*26+$A19-INDEX(WIN_Y,BS219)+1,BS$2-INDEX(WIN_X,BS219)+1),IF(BS219=90,11,0))))+(THEME-1)*20</f>
        <v/>
      </c>
      <c r="BT119" s="6">
        <f>IF($A19=0,INDEX(CHROME_ATTR,1,BT$2+1),IF($A19=39,INDEX(CHROME_ATTR,2,BT$2+1),IF(AND(BT219&gt;=1,BT219&lt;=6),INDEX(ATLAS_ATTR,(BT219-1)*26+$A19-INDEX(WIN_Y,BT219)+1,BT$2-INDEX(WIN_X,BT219)+1),IF(BT219=90,11,0))))+(THEME-1)*20</f>
        <v/>
      </c>
      <c r="BU119" s="6">
        <f>IF($A19=0,INDEX(CHROME_ATTR,1,BU$2+1),IF($A19=39,INDEX(CHROME_ATTR,2,BU$2+1),IF(AND(BU219&gt;=1,BU219&lt;=6),INDEX(ATLAS_ATTR,(BU219-1)*26+$A19-INDEX(WIN_Y,BU219)+1,BU$2-INDEX(WIN_X,BU219)+1),IF(BU219=90,11,0))))+(THEME-1)*20</f>
        <v/>
      </c>
      <c r="BV119" s="6">
        <f>IF($A19=0,INDEX(CHROME_ATTR,1,BV$2+1),IF($A19=39,INDEX(CHROME_ATTR,2,BV$2+1),IF(AND(BV219&gt;=1,BV219&lt;=6),INDEX(ATLAS_ATTR,(BV219-1)*26+$A19-INDEX(WIN_Y,BV219)+1,BV$2-INDEX(WIN_X,BV219)+1),IF(BV219=90,11,0))))+(THEME-1)*20</f>
        <v/>
      </c>
      <c r="BW119" s="6">
        <f>IF($A19=0,INDEX(CHROME_ATTR,1,BW$2+1),IF($A19=39,INDEX(CHROME_ATTR,2,BW$2+1),IF(AND(BW219&gt;=1,BW219&lt;=6),INDEX(ATLAS_ATTR,(BW219-1)*26+$A19-INDEX(WIN_Y,BW219)+1,BW$2-INDEX(WIN_X,BW219)+1),IF(BW219=90,11,0))))+(THEME-1)*20</f>
        <v/>
      </c>
      <c r="BX119" s="6">
        <f>IF($A19=0,INDEX(CHROME_ATTR,1,BX$2+1),IF($A19=39,INDEX(CHROME_ATTR,2,BX$2+1),IF(AND(BX219&gt;=1,BX219&lt;=6),INDEX(ATLAS_ATTR,(BX219-1)*26+$A19-INDEX(WIN_Y,BX219)+1,BX$2-INDEX(WIN_X,BX219)+1),IF(BX219=90,11,0))))+(THEME-1)*20</f>
        <v/>
      </c>
      <c r="BY119" s="6">
        <f>IF($A19=0,INDEX(CHROME_ATTR,1,BY$2+1),IF($A19=39,INDEX(CHROME_ATTR,2,BY$2+1),IF(AND(BY219&gt;=1,BY219&lt;=6),INDEX(ATLAS_ATTR,(BY219-1)*26+$A19-INDEX(WIN_Y,BY219)+1,BY$2-INDEX(WIN_X,BY219)+1),IF(BY219=90,11,0))))+(THEME-1)*20</f>
        <v/>
      </c>
      <c r="BZ119" s="6">
        <f>IF($A19=0,INDEX(CHROME_ATTR,1,BZ$2+1),IF($A19=39,INDEX(CHROME_ATTR,2,BZ$2+1),IF(AND(BZ219&gt;=1,BZ219&lt;=6),INDEX(ATLAS_ATTR,(BZ219-1)*26+$A19-INDEX(WIN_Y,BZ219)+1,BZ$2-INDEX(WIN_X,BZ219)+1),IF(BZ219=90,11,0))))+(THEME-1)*20</f>
        <v/>
      </c>
      <c r="CA119" s="6">
        <f>IF($A19=0,INDEX(CHROME_ATTR,1,CA$2+1),IF($A19=39,INDEX(CHROME_ATTR,2,CA$2+1),IF(AND(CA219&gt;=1,CA219&lt;=6),INDEX(ATLAS_ATTR,(CA219-1)*26+$A19-INDEX(WIN_Y,CA219)+1,CA$2-INDEX(WIN_X,CA219)+1),IF(CA219=90,11,0))))+(THEME-1)*20</f>
        <v/>
      </c>
      <c r="CB119" s="6">
        <f>IF($A19=0,INDEX(CHROME_ATTR,1,CB$2+1),IF($A19=39,INDEX(CHROME_ATTR,2,CB$2+1),IF(AND(CB219&gt;=1,CB219&lt;=6),INDEX(ATLAS_ATTR,(CB219-1)*26+$A19-INDEX(WIN_Y,CB219)+1,CB$2-INDEX(WIN_X,CB219)+1),IF(CB219=90,11,0))))+(THEME-1)*20</f>
        <v/>
      </c>
      <c r="CC119" s="6">
        <f>IF($A19=0,INDEX(CHROME_ATTR,1,CC$2+1),IF($A19=39,INDEX(CHROME_ATTR,2,CC$2+1),IF(AND(CC219&gt;=1,CC219&lt;=6),INDEX(ATLAS_ATTR,(CC219-1)*26+$A19-INDEX(WIN_Y,CC219)+1,CC$2-INDEX(WIN_X,CC219)+1),IF(CC219=90,11,0))))+(THEME-1)*20</f>
        <v/>
      </c>
      <c r="CD119" s="6">
        <f>IF($A19=0,INDEX(CHROME_ATTR,1,CD$2+1),IF($A19=39,INDEX(CHROME_ATTR,2,CD$2+1),IF(AND(CD219&gt;=1,CD219&lt;=6),INDEX(ATLAS_ATTR,(CD219-1)*26+$A19-INDEX(WIN_Y,CD219)+1,CD$2-INDEX(WIN_X,CD219)+1),IF(CD219=90,11,0))))+(THEME-1)*20</f>
        <v/>
      </c>
      <c r="CE119" s="6">
        <f>IF($A19=0,INDEX(CHROME_ATTR,1,CE$2+1),IF($A19=39,INDEX(CHROME_ATTR,2,CE$2+1),IF(AND(CE219&gt;=1,CE219&lt;=6),INDEX(ATLAS_ATTR,(CE219-1)*26+$A19-INDEX(WIN_Y,CE219)+1,CE$2-INDEX(WIN_X,CE219)+1),IF(CE219=90,11,0))))+(THEME-1)*20</f>
        <v/>
      </c>
      <c r="CF119" s="6">
        <f>IF($A19=0,INDEX(CHROME_ATTR,1,CF$2+1),IF($A19=39,INDEX(CHROME_ATTR,2,CF$2+1),IF(AND(CF219&gt;=1,CF219&lt;=6),INDEX(ATLAS_ATTR,(CF219-1)*26+$A19-INDEX(WIN_Y,CF219)+1,CF$2-INDEX(WIN_X,CF219)+1),IF(CF219=90,11,0))))+(THEME-1)*20</f>
        <v/>
      </c>
      <c r="CG119" s="6">
        <f>IF($A19=0,INDEX(CHROME_ATTR,1,CG$2+1),IF($A19=39,INDEX(CHROME_ATTR,2,CG$2+1),IF(AND(CG219&gt;=1,CG219&lt;=6),INDEX(ATLAS_ATTR,(CG219-1)*26+$A19-INDEX(WIN_Y,CG219)+1,CG$2-INDEX(WIN_X,CG219)+1),IF(CG219=90,11,0))))+(THEME-1)*20</f>
        <v/>
      </c>
      <c r="CH119" s="6">
        <f>IF($A19=0,INDEX(CHROME_ATTR,1,CH$2+1),IF($A19=39,INDEX(CHROME_ATTR,2,CH$2+1),IF(AND(CH219&gt;=1,CH219&lt;=6),INDEX(ATLAS_ATTR,(CH219-1)*26+$A19-INDEX(WIN_Y,CH219)+1,CH$2-INDEX(WIN_X,CH219)+1),IF(CH219=90,11,0))))+(THEME-1)*20</f>
        <v/>
      </c>
      <c r="CI119" s="6">
        <f>IF($A19=0,INDEX(CHROME_ATTR,1,CI$2+1),IF($A19=39,INDEX(CHROME_ATTR,2,CI$2+1),IF(AND(CI219&gt;=1,CI219&lt;=6),INDEX(ATLAS_ATTR,(CI219-1)*26+$A19-INDEX(WIN_Y,CI219)+1,CI$2-INDEX(WIN_X,CI219)+1),IF(CI219=90,11,0))))+(THEME-1)*20</f>
        <v/>
      </c>
      <c r="CJ119" s="6">
        <f>IF($A19=0,INDEX(CHROME_ATTR,1,CJ$2+1),IF($A19=39,INDEX(CHROME_ATTR,2,CJ$2+1),IF(AND(CJ219&gt;=1,CJ219&lt;=6),INDEX(ATLAS_ATTR,(CJ219-1)*26+$A19-INDEX(WIN_Y,CJ219)+1,CJ$2-INDEX(WIN_X,CJ219)+1),IF(CJ219=90,11,0))))+(THEME-1)*20</f>
        <v/>
      </c>
      <c r="CK119" s="6">
        <f>IF($A19=0,INDEX(CHROME_ATTR,1,CK$2+1),IF($A19=39,INDEX(CHROME_ATTR,2,CK$2+1),IF(AND(CK219&gt;=1,CK219&lt;=6),INDEX(ATLAS_ATTR,(CK219-1)*26+$A19-INDEX(WIN_Y,CK219)+1,CK$2-INDEX(WIN_X,CK219)+1),IF(CK219=90,11,0))))+(THEME-1)*20</f>
        <v/>
      </c>
      <c r="CL119" s="6">
        <f>IF($A19=0,INDEX(CHROME_ATTR,1,CL$2+1),IF($A19=39,INDEX(CHROME_ATTR,2,CL$2+1),IF(AND(CL219&gt;=1,CL219&lt;=6),INDEX(ATLAS_ATTR,(CL219-1)*26+$A19-INDEX(WIN_Y,CL219)+1,CL$2-INDEX(WIN_X,CL219)+1),IF(CL219=90,11,0))))+(THEME-1)*20</f>
        <v/>
      </c>
      <c r="CM119" s="6">
        <f>IF($A19=0,INDEX(CHROME_ATTR,1,CM$2+1),IF($A19=39,INDEX(CHROME_ATTR,2,CM$2+1),IF(AND(CM219&gt;=1,CM219&lt;=6),INDEX(ATLAS_ATTR,(CM219-1)*26+$A19-INDEX(WIN_Y,CM219)+1,CM$2-INDEX(WIN_X,CM219)+1),IF(CM219=90,11,0))))+(THEME-1)*20</f>
        <v/>
      </c>
      <c r="CN119" s="6">
        <f>IF($A19=0,INDEX(CHROME_ATTR,1,CN$2+1),IF($A19=39,INDEX(CHROME_ATTR,2,CN$2+1),IF(AND(CN219&gt;=1,CN219&lt;=6),INDEX(ATLAS_ATTR,(CN219-1)*26+$A19-INDEX(WIN_Y,CN219)+1,CN$2-INDEX(WIN_X,CN219)+1),IF(CN219=90,11,0))))+(THEME-1)*20</f>
        <v/>
      </c>
      <c r="CO119" s="6">
        <f>IF($A19=0,INDEX(CHROME_ATTR,1,CO$2+1),IF($A19=39,INDEX(CHROME_ATTR,2,CO$2+1),IF(AND(CO219&gt;=1,CO219&lt;=6),INDEX(ATLAS_ATTR,(CO219-1)*26+$A19-INDEX(WIN_Y,CO219)+1,CO$2-INDEX(WIN_X,CO219)+1),IF(CO219=90,11,0))))+(THEME-1)*20</f>
        <v/>
      </c>
      <c r="CP119" s="6">
        <f>IF($A19=0,INDEX(CHROME_ATTR,1,CP$2+1),IF($A19=39,INDEX(CHROME_ATTR,2,CP$2+1),IF(AND(CP219&gt;=1,CP219&lt;=6),INDEX(ATLAS_ATTR,(CP219-1)*26+$A19-INDEX(WIN_Y,CP219)+1,CP$2-INDEX(WIN_X,CP219)+1),IF(CP219=90,11,0))))+(THEME-1)*20</f>
        <v/>
      </c>
      <c r="CQ119" s="6">
        <f>IF($A19=0,INDEX(CHROME_ATTR,1,CQ$2+1),IF($A19=39,INDEX(CHROME_ATTR,2,CQ$2+1),IF(AND(CQ219&gt;=1,CQ219&lt;=6),INDEX(ATLAS_ATTR,(CQ219-1)*26+$A19-INDEX(WIN_Y,CQ219)+1,CQ$2-INDEX(WIN_X,CQ219)+1),IF(CQ219=90,11,0))))+(THEME-1)*20</f>
        <v/>
      </c>
      <c r="CR119" s="6">
        <f>IF($A19=0,INDEX(CHROME_ATTR,1,CR$2+1),IF($A19=39,INDEX(CHROME_ATTR,2,CR$2+1),IF(AND(CR219&gt;=1,CR219&lt;=6),INDEX(ATLAS_ATTR,(CR219-1)*26+$A19-INDEX(WIN_Y,CR219)+1,CR$2-INDEX(WIN_X,CR219)+1),IF(CR219=90,11,0))))+(THEME-1)*20</f>
        <v/>
      </c>
      <c r="CS119" s="6">
        <f>IF($A19=0,INDEX(CHROME_ATTR,1,CS$2+1),IF($A19=39,INDEX(CHROME_ATTR,2,CS$2+1),IF(AND(CS219&gt;=1,CS219&lt;=6),INDEX(ATLAS_ATTR,(CS219-1)*26+$A19-INDEX(WIN_Y,CS219)+1,CS$2-INDEX(WIN_X,CS219)+1),IF(CS219=90,11,0))))+(THEME-1)*20</f>
        <v/>
      </c>
      <c r="CT119" s="6">
        <f>IF($A19=0,INDEX(CHROME_ATTR,1,CT$2+1),IF($A19=39,INDEX(CHROME_ATTR,2,CT$2+1),IF(AND(CT219&gt;=1,CT219&lt;=6),INDEX(ATLAS_ATTR,(CT219-1)*26+$A19-INDEX(WIN_Y,CT219)+1,CT$2-INDEX(WIN_X,CT219)+1),IF(CT219=90,11,0))))+(THEME-1)*20</f>
        <v/>
      </c>
      <c r="CU119" s="6">
        <f>IF($A19=0,INDEX(CHROME_ATTR,1,CU$2+1),IF($A19=39,INDEX(CHROME_ATTR,2,CU$2+1),IF(AND(CU219&gt;=1,CU219&lt;=6),INDEX(ATLAS_ATTR,(CU219-1)*26+$A19-INDEX(WIN_Y,CU219)+1,CU$2-INDEX(WIN_X,CU219)+1),IF(CU219=90,11,0))))+(THEME-1)*20</f>
        <v/>
      </c>
      <c r="CV119" s="6">
        <f>IF($A19=0,INDEX(CHROME_ATTR,1,CV$2+1),IF($A19=39,INDEX(CHROME_ATTR,2,CV$2+1),IF(AND(CV219&gt;=1,CV219&lt;=6),INDEX(ATLAS_ATTR,(CV219-1)*26+$A19-INDEX(WIN_Y,CV219)+1,CV$2-INDEX(WIN_X,CV219)+1),IF(CV219=90,11,0))))+(THEME-1)*20</f>
        <v/>
      </c>
      <c r="CW119" s="6">
        <f>IF($A19=0,INDEX(CHROME_ATTR,1,CW$2+1),IF($A19=39,INDEX(CHROME_ATTR,2,CW$2+1),IF(AND(CW219&gt;=1,CW219&lt;=6),INDEX(ATLAS_ATTR,(CW219-1)*26+$A19-INDEX(WIN_Y,CW219)+1,CW$2-INDEX(WIN_X,CW219)+1),IF(CW219=90,11,0))))+(THEME-1)*20</f>
        <v/>
      </c>
      <c r="CX119" s="6">
        <f>IF($A19=0,INDEX(CHROME_ATTR,1,CX$2+1),IF($A19=39,INDEX(CHROME_ATTR,2,CX$2+1),IF(AND(CX219&gt;=1,CX219&lt;=6),INDEX(ATLAS_ATTR,(CX219-1)*26+$A19-INDEX(WIN_Y,CX219)+1,CX$2-INDEX(WIN_X,CX219)+1),IF(CX219=90,11,0))))+(THEME-1)*20</f>
        <v/>
      </c>
      <c r="CY119" s="6">
        <f>IF($A19=0,INDEX(CHROME_ATTR,1,CY$2+1),IF($A19=39,INDEX(CHROME_ATTR,2,CY$2+1),IF(AND(CY219&gt;=1,CY219&lt;=6),INDEX(ATLAS_ATTR,(CY219-1)*26+$A19-INDEX(WIN_Y,CY219)+1,CY$2-INDEX(WIN_X,CY219)+1),IF(CY219=90,11,0))))+(THEME-1)*20</f>
        <v/>
      </c>
      <c r="CZ119" s="6">
        <f>IF($A19=0,INDEX(CHROME_ATTR,1,CZ$2+1),IF($A19=39,INDEX(CHROME_ATTR,2,CZ$2+1),IF(AND(CZ219&gt;=1,CZ219&lt;=6),INDEX(ATLAS_ATTR,(CZ219-1)*26+$A19-INDEX(WIN_Y,CZ219)+1,CZ$2-INDEX(WIN_X,CZ219)+1),IF(CZ219=90,11,0))))+(THEME-1)*20</f>
        <v/>
      </c>
      <c r="DA119" s="6">
        <f>IF($A19=0,INDEX(CHROME_ATTR,1,DA$2+1),IF($A19=39,INDEX(CHROME_ATTR,2,DA$2+1),IF(AND(DA219&gt;=1,DA219&lt;=6),INDEX(ATLAS_ATTR,(DA219-1)*26+$A19-INDEX(WIN_Y,DA219)+1,DA$2-INDEX(WIN_X,DA219)+1),IF(DA219=90,11,0))))+(THEME-1)*20</f>
        <v/>
      </c>
      <c r="DB119" s="6">
        <f>IF($A19=0,INDEX(CHROME_ATTR,1,DB$2+1),IF($A19=39,INDEX(CHROME_ATTR,2,DB$2+1),IF(AND(DB219&gt;=1,DB219&lt;=6),INDEX(ATLAS_ATTR,(DB219-1)*26+$A19-INDEX(WIN_Y,DB219)+1,DB$2-INDEX(WIN_X,DB219)+1),IF(DB219=90,11,0))))+(THEME-1)*20</f>
        <v/>
      </c>
      <c r="DC119" s="6">
        <f>IF($A19=0,INDEX(CHROME_ATTR,1,DC$2+1),IF($A19=39,INDEX(CHROME_ATTR,2,DC$2+1),IF(AND(DC219&gt;=1,DC219&lt;=6),INDEX(ATLAS_ATTR,(DC219-1)*26+$A19-INDEX(WIN_Y,DC219)+1,DC$2-INDEX(WIN_X,DC219)+1),IF(DC219=90,11,0))))+(THEME-1)*20</f>
        <v/>
      </c>
      <c r="DD119" s="6">
        <f>IF($A19=0,INDEX(CHROME_ATTR,1,DD$2+1),IF($A19=39,INDEX(CHROME_ATTR,2,DD$2+1),IF(AND(DD219&gt;=1,DD219&lt;=6),INDEX(ATLAS_ATTR,(DD219-1)*26+$A19-INDEX(WIN_Y,DD219)+1,DD$2-INDEX(WIN_X,DD219)+1),IF(DD219=90,11,0))))+(THEME-1)*20</f>
        <v/>
      </c>
      <c r="DE119" s="6">
        <f>IF($A19=0,INDEX(CHROME_ATTR,1,DE$2+1),IF($A19=39,INDEX(CHROME_ATTR,2,DE$2+1),IF(AND(DE219&gt;=1,DE219&lt;=6),INDEX(ATLAS_ATTR,(DE219-1)*26+$A19-INDEX(WIN_Y,DE219)+1,DE$2-INDEX(WIN_X,DE219)+1),IF(DE219=90,11,0))))+(THEME-1)*20</f>
        <v/>
      </c>
      <c r="DF119" s="6">
        <f>IF($A19=0,INDEX(CHROME_ATTR,1,DF$2+1),IF($A19=39,INDEX(CHROME_ATTR,2,DF$2+1),IF(AND(DF219&gt;=1,DF219&lt;=6),INDEX(ATLAS_ATTR,(DF219-1)*26+$A19-INDEX(WIN_Y,DF219)+1,DF$2-INDEX(WIN_X,DF219)+1),IF(DF219=90,11,0))))+(THEME-1)*20</f>
        <v/>
      </c>
      <c r="DG119" s="6">
        <f>IF($A19=0,INDEX(CHROME_ATTR,1,DG$2+1),IF($A19=39,INDEX(CHROME_ATTR,2,DG$2+1),IF(AND(DG219&gt;=1,DG219&lt;=6),INDEX(ATLAS_ATTR,(DG219-1)*26+$A19-INDEX(WIN_Y,DG219)+1,DG$2-INDEX(WIN_X,DG219)+1),IF(DG219=90,11,0))))+(THEME-1)*20</f>
        <v/>
      </c>
      <c r="DH119" s="6">
        <f>IF($A19=0,INDEX(CHROME_ATTR,1,DH$2+1),IF($A19=39,INDEX(CHROME_ATTR,2,DH$2+1),IF(AND(DH219&gt;=1,DH219&lt;=6),INDEX(ATLAS_ATTR,(DH219-1)*26+$A19-INDEX(WIN_Y,DH219)+1,DH$2-INDEX(WIN_X,DH219)+1),IF(DH219=90,11,0))))+(THEME-1)*20</f>
        <v/>
      </c>
      <c r="DI119" s="6">
        <f>IF($A19=0,INDEX(CHROME_ATTR,1,DI$2+1),IF($A19=39,INDEX(CHROME_ATTR,2,DI$2+1),IF(AND(DI219&gt;=1,DI219&lt;=6),INDEX(ATLAS_ATTR,(DI219-1)*26+$A19-INDEX(WIN_Y,DI219)+1,DI$2-INDEX(WIN_X,DI219)+1),IF(DI219=90,11,0))))+(THEME-1)*20</f>
        <v/>
      </c>
      <c r="DJ119" s="6">
        <f>IF($A19=0,INDEX(CHROME_ATTR,1,DJ$2+1),IF($A19=39,INDEX(CHROME_ATTR,2,DJ$2+1),IF(AND(DJ219&gt;=1,DJ219&lt;=6),INDEX(ATLAS_ATTR,(DJ219-1)*26+$A19-INDEX(WIN_Y,DJ219)+1,DJ$2-INDEX(WIN_X,DJ219)+1),IF(DJ219=90,11,0))))+(THEME-1)*20</f>
        <v/>
      </c>
      <c r="DK119" s="6">
        <f>IF($A19=0,INDEX(CHROME_ATTR,1,DK$2+1),IF($A19=39,INDEX(CHROME_ATTR,2,DK$2+1),IF(AND(DK219&gt;=1,DK219&lt;=6),INDEX(ATLAS_ATTR,(DK219-1)*26+$A19-INDEX(WIN_Y,DK219)+1,DK$2-INDEX(WIN_X,DK219)+1),IF(DK219=90,11,0))))+(THEME-1)*20</f>
        <v/>
      </c>
      <c r="DL119" s="6">
        <f>IF($A19=0,INDEX(CHROME_ATTR,1,DL$2+1),IF($A19=39,INDEX(CHROME_ATTR,2,DL$2+1),IF(AND(DL219&gt;=1,DL219&lt;=6),INDEX(ATLAS_ATTR,(DL219-1)*26+$A19-INDEX(WIN_Y,DL219)+1,DL$2-INDEX(WIN_X,DL219)+1),IF(DL219=90,11,0))))+(THEME-1)*20</f>
        <v/>
      </c>
      <c r="DM119" s="6">
        <f>IF($A19=0,INDEX(CHROME_ATTR,1,DM$2+1),IF($A19=39,INDEX(CHROME_ATTR,2,DM$2+1),IF(AND(DM219&gt;=1,DM219&lt;=6),INDEX(ATLAS_ATTR,(DM219-1)*26+$A19-INDEX(WIN_Y,DM219)+1,DM$2-INDEX(WIN_X,DM219)+1),IF(DM219=90,11,0))))+(THEME-1)*20</f>
        <v/>
      </c>
      <c r="DN119" s="6">
        <f>IF($A19=0,INDEX(CHROME_ATTR,1,DN$2+1),IF($A19=39,INDEX(CHROME_ATTR,2,DN$2+1),IF(AND(DN219&gt;=1,DN219&lt;=6),INDEX(ATLAS_ATTR,(DN219-1)*26+$A19-INDEX(WIN_Y,DN219)+1,DN$2-INDEX(WIN_X,DN219)+1),IF(DN219=90,11,0))))+(THEME-1)*20</f>
        <v/>
      </c>
      <c r="DO119" s="6">
        <f>IF($A19=0,INDEX(CHROME_ATTR,1,DO$2+1),IF($A19=39,INDEX(CHROME_ATTR,2,DO$2+1),IF(AND(DO219&gt;=1,DO219&lt;=6),INDEX(ATLAS_ATTR,(DO219-1)*26+$A19-INDEX(WIN_Y,DO219)+1,DO$2-INDEX(WIN_X,DO219)+1),IF(DO219=90,11,0))))+(THEME-1)*20</f>
        <v/>
      </c>
    </row>
    <row r="120" ht="8" customHeight="1">
      <c r="B120" s="6">
        <f>IF($A20=0,INDEX(CHROME_ATTR,1,B$2+1),IF($A20=39,INDEX(CHROME_ATTR,2,B$2+1),IF(AND(B220&gt;=1,B220&lt;=6),INDEX(ATLAS_ATTR,(B220-1)*26+$A20-INDEX(WIN_Y,B220)+1,B$2-INDEX(WIN_X,B220)+1),IF(B220=90,11,0))))+(THEME-1)*20</f>
        <v/>
      </c>
      <c r="C120" s="6">
        <f>IF($A20=0,INDEX(CHROME_ATTR,1,C$2+1),IF($A20=39,INDEX(CHROME_ATTR,2,C$2+1),IF(AND(C220&gt;=1,C220&lt;=6),INDEX(ATLAS_ATTR,(C220-1)*26+$A20-INDEX(WIN_Y,C220)+1,C$2-INDEX(WIN_X,C220)+1),IF(C220=90,11,0))))+(THEME-1)*20</f>
        <v/>
      </c>
      <c r="D120" s="6">
        <f>IF($A20=0,INDEX(CHROME_ATTR,1,D$2+1),IF($A20=39,INDEX(CHROME_ATTR,2,D$2+1),IF(AND(D220&gt;=1,D220&lt;=6),INDEX(ATLAS_ATTR,(D220-1)*26+$A20-INDEX(WIN_Y,D220)+1,D$2-INDEX(WIN_X,D220)+1),IF(D220=90,11,0))))+(THEME-1)*20</f>
        <v/>
      </c>
      <c r="E120" s="6">
        <f>IF($A20=0,INDEX(CHROME_ATTR,1,E$2+1),IF($A20=39,INDEX(CHROME_ATTR,2,E$2+1),IF(AND(E220&gt;=1,E220&lt;=6),INDEX(ATLAS_ATTR,(E220-1)*26+$A20-INDEX(WIN_Y,E220)+1,E$2-INDEX(WIN_X,E220)+1),IF(E220=90,11,0))))+(THEME-1)*20</f>
        <v/>
      </c>
      <c r="F120" s="6">
        <f>IF($A20=0,INDEX(CHROME_ATTR,1,F$2+1),IF($A20=39,INDEX(CHROME_ATTR,2,F$2+1),IF(AND(F220&gt;=1,F220&lt;=6),INDEX(ATLAS_ATTR,(F220-1)*26+$A20-INDEX(WIN_Y,F220)+1,F$2-INDEX(WIN_X,F220)+1),IF(F220=90,11,0))))+(THEME-1)*20</f>
        <v/>
      </c>
      <c r="G120" s="6">
        <f>IF($A20=0,INDEX(CHROME_ATTR,1,G$2+1),IF($A20=39,INDEX(CHROME_ATTR,2,G$2+1),IF(AND(G220&gt;=1,G220&lt;=6),INDEX(ATLAS_ATTR,(G220-1)*26+$A20-INDEX(WIN_Y,G220)+1,G$2-INDEX(WIN_X,G220)+1),IF(G220=90,11,0))))+(THEME-1)*20</f>
        <v/>
      </c>
      <c r="H120" s="6">
        <f>IF($A20=0,INDEX(CHROME_ATTR,1,H$2+1),IF($A20=39,INDEX(CHROME_ATTR,2,H$2+1),IF(AND(H220&gt;=1,H220&lt;=6),INDEX(ATLAS_ATTR,(H220-1)*26+$A20-INDEX(WIN_Y,H220)+1,H$2-INDEX(WIN_X,H220)+1),IF(H220=90,11,0))))+(THEME-1)*20</f>
        <v/>
      </c>
      <c r="I120" s="6">
        <f>IF($A20=0,INDEX(CHROME_ATTR,1,I$2+1),IF($A20=39,INDEX(CHROME_ATTR,2,I$2+1),IF(AND(I220&gt;=1,I220&lt;=6),INDEX(ATLAS_ATTR,(I220-1)*26+$A20-INDEX(WIN_Y,I220)+1,I$2-INDEX(WIN_X,I220)+1),IF(I220=90,11,0))))+(THEME-1)*20</f>
        <v/>
      </c>
      <c r="J120" s="6">
        <f>IF($A20=0,INDEX(CHROME_ATTR,1,J$2+1),IF($A20=39,INDEX(CHROME_ATTR,2,J$2+1),IF(AND(J220&gt;=1,J220&lt;=6),INDEX(ATLAS_ATTR,(J220-1)*26+$A20-INDEX(WIN_Y,J220)+1,J$2-INDEX(WIN_X,J220)+1),IF(J220=90,11,0))))+(THEME-1)*20</f>
        <v/>
      </c>
      <c r="K120" s="6">
        <f>IF($A20=0,INDEX(CHROME_ATTR,1,K$2+1),IF($A20=39,INDEX(CHROME_ATTR,2,K$2+1),IF(AND(K220&gt;=1,K220&lt;=6),INDEX(ATLAS_ATTR,(K220-1)*26+$A20-INDEX(WIN_Y,K220)+1,K$2-INDEX(WIN_X,K220)+1),IF(K220=90,11,0))))+(THEME-1)*20</f>
        <v/>
      </c>
      <c r="L120" s="6">
        <f>IF($A20=0,INDEX(CHROME_ATTR,1,L$2+1),IF($A20=39,INDEX(CHROME_ATTR,2,L$2+1),IF(AND(L220&gt;=1,L220&lt;=6),INDEX(ATLAS_ATTR,(L220-1)*26+$A20-INDEX(WIN_Y,L220)+1,L$2-INDEX(WIN_X,L220)+1),IF(L220=90,11,0))))+(THEME-1)*20</f>
        <v/>
      </c>
      <c r="M120" s="6">
        <f>IF($A20=0,INDEX(CHROME_ATTR,1,M$2+1),IF($A20=39,INDEX(CHROME_ATTR,2,M$2+1),IF(AND(M220&gt;=1,M220&lt;=6),INDEX(ATLAS_ATTR,(M220-1)*26+$A20-INDEX(WIN_Y,M220)+1,M$2-INDEX(WIN_X,M220)+1),IF(M220=90,11,0))))+(THEME-1)*20</f>
        <v/>
      </c>
      <c r="N120" s="6">
        <f>IF($A20=0,INDEX(CHROME_ATTR,1,N$2+1),IF($A20=39,INDEX(CHROME_ATTR,2,N$2+1),IF(AND(N220&gt;=1,N220&lt;=6),INDEX(ATLAS_ATTR,(N220-1)*26+$A20-INDEX(WIN_Y,N220)+1,N$2-INDEX(WIN_X,N220)+1),IF(N220=90,11,0))))+(THEME-1)*20</f>
        <v/>
      </c>
      <c r="O120" s="6">
        <f>IF($A20=0,INDEX(CHROME_ATTR,1,O$2+1),IF($A20=39,INDEX(CHROME_ATTR,2,O$2+1),IF(AND(O220&gt;=1,O220&lt;=6),INDEX(ATLAS_ATTR,(O220-1)*26+$A20-INDEX(WIN_Y,O220)+1,O$2-INDEX(WIN_X,O220)+1),IF(O220=90,11,0))))+(THEME-1)*20</f>
        <v/>
      </c>
      <c r="P120" s="6">
        <f>IF($A20=0,INDEX(CHROME_ATTR,1,P$2+1),IF($A20=39,INDEX(CHROME_ATTR,2,P$2+1),IF(AND(P220&gt;=1,P220&lt;=6),INDEX(ATLAS_ATTR,(P220-1)*26+$A20-INDEX(WIN_Y,P220)+1,P$2-INDEX(WIN_X,P220)+1),IF(P220=90,11,0))))+(THEME-1)*20</f>
        <v/>
      </c>
      <c r="Q120" s="6">
        <f>IF($A20=0,INDEX(CHROME_ATTR,1,Q$2+1),IF($A20=39,INDEX(CHROME_ATTR,2,Q$2+1),IF(AND(Q220&gt;=1,Q220&lt;=6),INDEX(ATLAS_ATTR,(Q220-1)*26+$A20-INDEX(WIN_Y,Q220)+1,Q$2-INDEX(WIN_X,Q220)+1),IF(Q220=90,11,0))))+(THEME-1)*20</f>
        <v/>
      </c>
      <c r="R120" s="6">
        <f>IF($A20=0,INDEX(CHROME_ATTR,1,R$2+1),IF($A20=39,INDEX(CHROME_ATTR,2,R$2+1),IF(AND(R220&gt;=1,R220&lt;=6),INDEX(ATLAS_ATTR,(R220-1)*26+$A20-INDEX(WIN_Y,R220)+1,R$2-INDEX(WIN_X,R220)+1),IF(R220=90,11,0))))+(THEME-1)*20</f>
        <v/>
      </c>
      <c r="S120" s="6">
        <f>IF($A20=0,INDEX(CHROME_ATTR,1,S$2+1),IF($A20=39,INDEX(CHROME_ATTR,2,S$2+1),IF(AND(S220&gt;=1,S220&lt;=6),INDEX(ATLAS_ATTR,(S220-1)*26+$A20-INDEX(WIN_Y,S220)+1,S$2-INDEX(WIN_X,S220)+1),IF(S220=90,11,0))))+(THEME-1)*20</f>
        <v/>
      </c>
      <c r="T120" s="6">
        <f>IF($A20=0,INDEX(CHROME_ATTR,1,T$2+1),IF($A20=39,INDEX(CHROME_ATTR,2,T$2+1),IF(AND(T220&gt;=1,T220&lt;=6),INDEX(ATLAS_ATTR,(T220-1)*26+$A20-INDEX(WIN_Y,T220)+1,T$2-INDEX(WIN_X,T220)+1),IF(T220=90,11,0))))+(THEME-1)*20</f>
        <v/>
      </c>
      <c r="U120" s="6">
        <f>IF($A20=0,INDEX(CHROME_ATTR,1,U$2+1),IF($A20=39,INDEX(CHROME_ATTR,2,U$2+1),IF(AND(U220&gt;=1,U220&lt;=6),INDEX(ATLAS_ATTR,(U220-1)*26+$A20-INDEX(WIN_Y,U220)+1,U$2-INDEX(WIN_X,U220)+1),IF(U220=90,11,0))))+(THEME-1)*20</f>
        <v/>
      </c>
      <c r="V120" s="6">
        <f>IF($A20=0,INDEX(CHROME_ATTR,1,V$2+1),IF($A20=39,INDEX(CHROME_ATTR,2,V$2+1),IF(AND(V220&gt;=1,V220&lt;=6),INDEX(ATLAS_ATTR,(V220-1)*26+$A20-INDEX(WIN_Y,V220)+1,V$2-INDEX(WIN_X,V220)+1),IF(V220=90,11,0))))+(THEME-1)*20</f>
        <v/>
      </c>
      <c r="W120" s="6">
        <f>IF($A20=0,INDEX(CHROME_ATTR,1,W$2+1),IF($A20=39,INDEX(CHROME_ATTR,2,W$2+1),IF(AND(W220&gt;=1,W220&lt;=6),INDEX(ATLAS_ATTR,(W220-1)*26+$A20-INDEX(WIN_Y,W220)+1,W$2-INDEX(WIN_X,W220)+1),IF(W220=90,11,0))))+(THEME-1)*20</f>
        <v/>
      </c>
      <c r="X120" s="6">
        <f>IF($A20=0,INDEX(CHROME_ATTR,1,X$2+1),IF($A20=39,INDEX(CHROME_ATTR,2,X$2+1),IF(AND(X220&gt;=1,X220&lt;=6),INDEX(ATLAS_ATTR,(X220-1)*26+$A20-INDEX(WIN_Y,X220)+1,X$2-INDEX(WIN_X,X220)+1),IF(X220=90,11,0))))+(THEME-1)*20</f>
        <v/>
      </c>
      <c r="Y120" s="6">
        <f>IF($A20=0,INDEX(CHROME_ATTR,1,Y$2+1),IF($A20=39,INDEX(CHROME_ATTR,2,Y$2+1),IF(AND(Y220&gt;=1,Y220&lt;=6),INDEX(ATLAS_ATTR,(Y220-1)*26+$A20-INDEX(WIN_Y,Y220)+1,Y$2-INDEX(WIN_X,Y220)+1),IF(Y220=90,11,0))))+(THEME-1)*20</f>
        <v/>
      </c>
      <c r="Z120" s="6">
        <f>IF($A20=0,INDEX(CHROME_ATTR,1,Z$2+1),IF($A20=39,INDEX(CHROME_ATTR,2,Z$2+1),IF(AND(Z220&gt;=1,Z220&lt;=6),INDEX(ATLAS_ATTR,(Z220-1)*26+$A20-INDEX(WIN_Y,Z220)+1,Z$2-INDEX(WIN_X,Z220)+1),IF(Z220=90,11,0))))+(THEME-1)*20</f>
        <v/>
      </c>
      <c r="AA120" s="6">
        <f>IF($A20=0,INDEX(CHROME_ATTR,1,AA$2+1),IF($A20=39,INDEX(CHROME_ATTR,2,AA$2+1),IF(AND(AA220&gt;=1,AA220&lt;=6),INDEX(ATLAS_ATTR,(AA220-1)*26+$A20-INDEX(WIN_Y,AA220)+1,AA$2-INDEX(WIN_X,AA220)+1),IF(AA220=90,11,0))))+(THEME-1)*20</f>
        <v/>
      </c>
      <c r="AB120" s="6">
        <f>IF($A20=0,INDEX(CHROME_ATTR,1,AB$2+1),IF($A20=39,INDEX(CHROME_ATTR,2,AB$2+1),IF(AND(AB220&gt;=1,AB220&lt;=6),INDEX(ATLAS_ATTR,(AB220-1)*26+$A20-INDEX(WIN_Y,AB220)+1,AB$2-INDEX(WIN_X,AB220)+1),IF(AB220=90,11,0))))+(THEME-1)*20</f>
        <v/>
      </c>
      <c r="AC120" s="6">
        <f>IF($A20=0,INDEX(CHROME_ATTR,1,AC$2+1),IF($A20=39,INDEX(CHROME_ATTR,2,AC$2+1),IF(AND(AC220&gt;=1,AC220&lt;=6),INDEX(ATLAS_ATTR,(AC220-1)*26+$A20-INDEX(WIN_Y,AC220)+1,AC$2-INDEX(WIN_X,AC220)+1),IF(AC220=90,11,0))))+(THEME-1)*20</f>
        <v/>
      </c>
      <c r="AD120" s="6">
        <f>IF($A20=0,INDEX(CHROME_ATTR,1,AD$2+1),IF($A20=39,INDEX(CHROME_ATTR,2,AD$2+1),IF(AND(AD220&gt;=1,AD220&lt;=6),INDEX(ATLAS_ATTR,(AD220-1)*26+$A20-INDEX(WIN_Y,AD220)+1,AD$2-INDEX(WIN_X,AD220)+1),IF(AD220=90,11,0))))+(THEME-1)*20</f>
        <v/>
      </c>
      <c r="AE120" s="6">
        <f>IF($A20=0,INDEX(CHROME_ATTR,1,AE$2+1),IF($A20=39,INDEX(CHROME_ATTR,2,AE$2+1),IF(AND(AE220&gt;=1,AE220&lt;=6),INDEX(ATLAS_ATTR,(AE220-1)*26+$A20-INDEX(WIN_Y,AE220)+1,AE$2-INDEX(WIN_X,AE220)+1),IF(AE220=90,11,0))))+(THEME-1)*20</f>
        <v/>
      </c>
      <c r="AF120" s="6">
        <f>IF($A20=0,INDEX(CHROME_ATTR,1,AF$2+1),IF($A20=39,INDEX(CHROME_ATTR,2,AF$2+1),IF(AND(AF220&gt;=1,AF220&lt;=6),INDEX(ATLAS_ATTR,(AF220-1)*26+$A20-INDEX(WIN_Y,AF220)+1,AF$2-INDEX(WIN_X,AF220)+1),IF(AF220=90,11,0))))+(THEME-1)*20</f>
        <v/>
      </c>
      <c r="AG120" s="6">
        <f>IF($A20=0,INDEX(CHROME_ATTR,1,AG$2+1),IF($A20=39,INDEX(CHROME_ATTR,2,AG$2+1),IF(AND(AG220&gt;=1,AG220&lt;=6),INDEX(ATLAS_ATTR,(AG220-1)*26+$A20-INDEX(WIN_Y,AG220)+1,AG$2-INDEX(WIN_X,AG220)+1),IF(AG220=90,11,0))))+(THEME-1)*20</f>
        <v/>
      </c>
      <c r="AH120" s="6">
        <f>IF($A20=0,INDEX(CHROME_ATTR,1,AH$2+1),IF($A20=39,INDEX(CHROME_ATTR,2,AH$2+1),IF(AND(AH220&gt;=1,AH220&lt;=6),INDEX(ATLAS_ATTR,(AH220-1)*26+$A20-INDEX(WIN_Y,AH220)+1,AH$2-INDEX(WIN_X,AH220)+1),IF(AH220=90,11,0))))+(THEME-1)*20</f>
        <v/>
      </c>
      <c r="AI120" s="6">
        <f>IF($A20=0,INDEX(CHROME_ATTR,1,AI$2+1),IF($A20=39,INDEX(CHROME_ATTR,2,AI$2+1),IF(AND(AI220&gt;=1,AI220&lt;=6),INDEX(ATLAS_ATTR,(AI220-1)*26+$A20-INDEX(WIN_Y,AI220)+1,AI$2-INDEX(WIN_X,AI220)+1),IF(AI220=90,11,0))))+(THEME-1)*20</f>
        <v/>
      </c>
      <c r="AJ120" s="6">
        <f>IF($A20=0,INDEX(CHROME_ATTR,1,AJ$2+1),IF($A20=39,INDEX(CHROME_ATTR,2,AJ$2+1),IF(AND(AJ220&gt;=1,AJ220&lt;=6),INDEX(ATLAS_ATTR,(AJ220-1)*26+$A20-INDEX(WIN_Y,AJ220)+1,AJ$2-INDEX(WIN_X,AJ220)+1),IF(AJ220=90,11,0))))+(THEME-1)*20</f>
        <v/>
      </c>
      <c r="AK120" s="6">
        <f>IF($A20=0,INDEX(CHROME_ATTR,1,AK$2+1),IF($A20=39,INDEX(CHROME_ATTR,2,AK$2+1),IF(AND(AK220&gt;=1,AK220&lt;=6),INDEX(ATLAS_ATTR,(AK220-1)*26+$A20-INDEX(WIN_Y,AK220)+1,AK$2-INDEX(WIN_X,AK220)+1),IF(AK220=90,11,0))))+(THEME-1)*20</f>
        <v/>
      </c>
      <c r="AL120" s="6">
        <f>IF($A20=0,INDEX(CHROME_ATTR,1,AL$2+1),IF($A20=39,INDEX(CHROME_ATTR,2,AL$2+1),IF(AND(AL220&gt;=1,AL220&lt;=6),INDEX(ATLAS_ATTR,(AL220-1)*26+$A20-INDEX(WIN_Y,AL220)+1,AL$2-INDEX(WIN_X,AL220)+1),IF(AL220=90,11,0))))+(THEME-1)*20</f>
        <v/>
      </c>
      <c r="AM120" s="6">
        <f>IF($A20=0,INDEX(CHROME_ATTR,1,AM$2+1),IF($A20=39,INDEX(CHROME_ATTR,2,AM$2+1),IF(AND(AM220&gt;=1,AM220&lt;=6),INDEX(ATLAS_ATTR,(AM220-1)*26+$A20-INDEX(WIN_Y,AM220)+1,AM$2-INDEX(WIN_X,AM220)+1),IF(AM220=90,11,0))))+(THEME-1)*20</f>
        <v/>
      </c>
      <c r="AN120" s="6">
        <f>IF($A20=0,INDEX(CHROME_ATTR,1,AN$2+1),IF($A20=39,INDEX(CHROME_ATTR,2,AN$2+1),IF(AND(AN220&gt;=1,AN220&lt;=6),INDEX(ATLAS_ATTR,(AN220-1)*26+$A20-INDEX(WIN_Y,AN220)+1,AN$2-INDEX(WIN_X,AN220)+1),IF(AN220=90,11,0))))+(THEME-1)*20</f>
        <v/>
      </c>
      <c r="AO120" s="6">
        <f>IF($A20=0,INDEX(CHROME_ATTR,1,AO$2+1),IF($A20=39,INDEX(CHROME_ATTR,2,AO$2+1),IF(AND(AO220&gt;=1,AO220&lt;=6),INDEX(ATLAS_ATTR,(AO220-1)*26+$A20-INDEX(WIN_Y,AO220)+1,AO$2-INDEX(WIN_X,AO220)+1),IF(AO220=90,11,0))))+(THEME-1)*20</f>
        <v/>
      </c>
      <c r="AP120" s="6">
        <f>IF($A20=0,INDEX(CHROME_ATTR,1,AP$2+1),IF($A20=39,INDEX(CHROME_ATTR,2,AP$2+1),IF(AND(AP220&gt;=1,AP220&lt;=6),INDEX(ATLAS_ATTR,(AP220-1)*26+$A20-INDEX(WIN_Y,AP220)+1,AP$2-INDEX(WIN_X,AP220)+1),IF(AP220=90,11,0))))+(THEME-1)*20</f>
        <v/>
      </c>
      <c r="AQ120" s="6">
        <f>IF($A20=0,INDEX(CHROME_ATTR,1,AQ$2+1),IF($A20=39,INDEX(CHROME_ATTR,2,AQ$2+1),IF(AND(AQ220&gt;=1,AQ220&lt;=6),INDEX(ATLAS_ATTR,(AQ220-1)*26+$A20-INDEX(WIN_Y,AQ220)+1,AQ$2-INDEX(WIN_X,AQ220)+1),IF(AQ220=90,11,0))))+(THEME-1)*20</f>
        <v/>
      </c>
      <c r="AR120" s="6">
        <f>IF($A20=0,INDEX(CHROME_ATTR,1,AR$2+1),IF($A20=39,INDEX(CHROME_ATTR,2,AR$2+1),IF(AND(AR220&gt;=1,AR220&lt;=6),INDEX(ATLAS_ATTR,(AR220-1)*26+$A20-INDEX(WIN_Y,AR220)+1,AR$2-INDEX(WIN_X,AR220)+1),IF(AR220=90,11,0))))+(THEME-1)*20</f>
        <v/>
      </c>
      <c r="AS120" s="6">
        <f>IF($A20=0,INDEX(CHROME_ATTR,1,AS$2+1),IF($A20=39,INDEX(CHROME_ATTR,2,AS$2+1),IF(AND(AS220&gt;=1,AS220&lt;=6),INDEX(ATLAS_ATTR,(AS220-1)*26+$A20-INDEX(WIN_Y,AS220)+1,AS$2-INDEX(WIN_X,AS220)+1),IF(AS220=90,11,0))))+(THEME-1)*20</f>
        <v/>
      </c>
      <c r="AT120" s="6">
        <f>IF($A20=0,INDEX(CHROME_ATTR,1,AT$2+1),IF($A20=39,INDEX(CHROME_ATTR,2,AT$2+1),IF(AND(AT220&gt;=1,AT220&lt;=6),INDEX(ATLAS_ATTR,(AT220-1)*26+$A20-INDEX(WIN_Y,AT220)+1,AT$2-INDEX(WIN_X,AT220)+1),IF(AT220=90,11,0))))+(THEME-1)*20</f>
        <v/>
      </c>
      <c r="AU120" s="6">
        <f>IF($A20=0,INDEX(CHROME_ATTR,1,AU$2+1),IF($A20=39,INDEX(CHROME_ATTR,2,AU$2+1),IF(AND(AU220&gt;=1,AU220&lt;=6),INDEX(ATLAS_ATTR,(AU220-1)*26+$A20-INDEX(WIN_Y,AU220)+1,AU$2-INDEX(WIN_X,AU220)+1),IF(AU220=90,11,0))))+(THEME-1)*20</f>
        <v/>
      </c>
      <c r="AV120" s="6">
        <f>IF($A20=0,INDEX(CHROME_ATTR,1,AV$2+1),IF($A20=39,INDEX(CHROME_ATTR,2,AV$2+1),IF(AND(AV220&gt;=1,AV220&lt;=6),INDEX(ATLAS_ATTR,(AV220-1)*26+$A20-INDEX(WIN_Y,AV220)+1,AV$2-INDEX(WIN_X,AV220)+1),IF(AV220=90,11,0))))+(THEME-1)*20</f>
        <v/>
      </c>
      <c r="AW120" s="6">
        <f>IF($A20=0,INDEX(CHROME_ATTR,1,AW$2+1),IF($A20=39,INDEX(CHROME_ATTR,2,AW$2+1),IF(AND(AW220&gt;=1,AW220&lt;=6),INDEX(ATLAS_ATTR,(AW220-1)*26+$A20-INDEX(WIN_Y,AW220)+1,AW$2-INDEX(WIN_X,AW220)+1),IF(AW220=90,11,0))))+(THEME-1)*20</f>
        <v/>
      </c>
      <c r="AX120" s="6">
        <f>IF($A20=0,INDEX(CHROME_ATTR,1,AX$2+1),IF($A20=39,INDEX(CHROME_ATTR,2,AX$2+1),IF(AND(AX220&gt;=1,AX220&lt;=6),INDEX(ATLAS_ATTR,(AX220-1)*26+$A20-INDEX(WIN_Y,AX220)+1,AX$2-INDEX(WIN_X,AX220)+1),IF(AX220=90,11,0))))+(THEME-1)*20</f>
        <v/>
      </c>
      <c r="AY120" s="6">
        <f>IF($A20=0,INDEX(CHROME_ATTR,1,AY$2+1),IF($A20=39,INDEX(CHROME_ATTR,2,AY$2+1),IF(AND(AY220&gt;=1,AY220&lt;=6),INDEX(ATLAS_ATTR,(AY220-1)*26+$A20-INDEX(WIN_Y,AY220)+1,AY$2-INDEX(WIN_X,AY220)+1),IF(AY220=90,11,0))))+(THEME-1)*20</f>
        <v/>
      </c>
      <c r="AZ120" s="6">
        <f>IF($A20=0,INDEX(CHROME_ATTR,1,AZ$2+1),IF($A20=39,INDEX(CHROME_ATTR,2,AZ$2+1),IF(AND(AZ220&gt;=1,AZ220&lt;=6),INDEX(ATLAS_ATTR,(AZ220-1)*26+$A20-INDEX(WIN_Y,AZ220)+1,AZ$2-INDEX(WIN_X,AZ220)+1),IF(AZ220=90,11,0))))+(THEME-1)*20</f>
        <v/>
      </c>
      <c r="BA120" s="6">
        <f>IF($A20=0,INDEX(CHROME_ATTR,1,BA$2+1),IF($A20=39,INDEX(CHROME_ATTR,2,BA$2+1),IF(AND(BA220&gt;=1,BA220&lt;=6),INDEX(ATLAS_ATTR,(BA220-1)*26+$A20-INDEX(WIN_Y,BA220)+1,BA$2-INDEX(WIN_X,BA220)+1),IF(BA220=90,11,0))))+(THEME-1)*20</f>
        <v/>
      </c>
      <c r="BB120" s="6">
        <f>IF($A20=0,INDEX(CHROME_ATTR,1,BB$2+1),IF($A20=39,INDEX(CHROME_ATTR,2,BB$2+1),IF(AND(BB220&gt;=1,BB220&lt;=6),INDEX(ATLAS_ATTR,(BB220-1)*26+$A20-INDEX(WIN_Y,BB220)+1,BB$2-INDEX(WIN_X,BB220)+1),IF(BB220=90,11,0))))+(THEME-1)*20</f>
        <v/>
      </c>
      <c r="BC120" s="6">
        <f>IF($A20=0,INDEX(CHROME_ATTR,1,BC$2+1),IF($A20=39,INDEX(CHROME_ATTR,2,BC$2+1),IF(AND(BC220&gt;=1,BC220&lt;=6),INDEX(ATLAS_ATTR,(BC220-1)*26+$A20-INDEX(WIN_Y,BC220)+1,BC$2-INDEX(WIN_X,BC220)+1),IF(BC220=90,11,0))))+(THEME-1)*20</f>
        <v/>
      </c>
      <c r="BD120" s="6">
        <f>IF($A20=0,INDEX(CHROME_ATTR,1,BD$2+1),IF($A20=39,INDEX(CHROME_ATTR,2,BD$2+1),IF(AND(BD220&gt;=1,BD220&lt;=6),INDEX(ATLAS_ATTR,(BD220-1)*26+$A20-INDEX(WIN_Y,BD220)+1,BD$2-INDEX(WIN_X,BD220)+1),IF(BD220=90,11,0))))+(THEME-1)*20</f>
        <v/>
      </c>
      <c r="BE120" s="6">
        <f>IF($A20=0,INDEX(CHROME_ATTR,1,BE$2+1),IF($A20=39,INDEX(CHROME_ATTR,2,BE$2+1),IF(AND(BE220&gt;=1,BE220&lt;=6),INDEX(ATLAS_ATTR,(BE220-1)*26+$A20-INDEX(WIN_Y,BE220)+1,BE$2-INDEX(WIN_X,BE220)+1),IF(BE220=90,11,0))))+(THEME-1)*20</f>
        <v/>
      </c>
      <c r="BF120" s="6">
        <f>IF($A20=0,INDEX(CHROME_ATTR,1,BF$2+1),IF($A20=39,INDEX(CHROME_ATTR,2,BF$2+1),IF(AND(BF220&gt;=1,BF220&lt;=6),INDEX(ATLAS_ATTR,(BF220-1)*26+$A20-INDEX(WIN_Y,BF220)+1,BF$2-INDEX(WIN_X,BF220)+1),IF(BF220=90,11,0))))+(THEME-1)*20</f>
        <v/>
      </c>
      <c r="BG120" s="6">
        <f>IF($A20=0,INDEX(CHROME_ATTR,1,BG$2+1),IF($A20=39,INDEX(CHROME_ATTR,2,BG$2+1),IF(AND(BG220&gt;=1,BG220&lt;=6),INDEX(ATLAS_ATTR,(BG220-1)*26+$A20-INDEX(WIN_Y,BG220)+1,BG$2-INDEX(WIN_X,BG220)+1),IF(BG220=90,11,0))))+(THEME-1)*20</f>
        <v/>
      </c>
      <c r="BH120" s="6">
        <f>IF($A20=0,INDEX(CHROME_ATTR,1,BH$2+1),IF($A20=39,INDEX(CHROME_ATTR,2,BH$2+1),IF(AND(BH220&gt;=1,BH220&lt;=6),INDEX(ATLAS_ATTR,(BH220-1)*26+$A20-INDEX(WIN_Y,BH220)+1,BH$2-INDEX(WIN_X,BH220)+1),IF(BH220=90,11,0))))+(THEME-1)*20</f>
        <v/>
      </c>
      <c r="BI120" s="6">
        <f>IF($A20=0,INDEX(CHROME_ATTR,1,BI$2+1),IF($A20=39,INDEX(CHROME_ATTR,2,BI$2+1),IF(AND(BI220&gt;=1,BI220&lt;=6),INDEX(ATLAS_ATTR,(BI220-1)*26+$A20-INDEX(WIN_Y,BI220)+1,BI$2-INDEX(WIN_X,BI220)+1),IF(BI220=90,11,0))))+(THEME-1)*20</f>
        <v/>
      </c>
      <c r="BJ120" s="6">
        <f>IF($A20=0,INDEX(CHROME_ATTR,1,BJ$2+1),IF($A20=39,INDEX(CHROME_ATTR,2,BJ$2+1),IF(AND(BJ220&gt;=1,BJ220&lt;=6),INDEX(ATLAS_ATTR,(BJ220-1)*26+$A20-INDEX(WIN_Y,BJ220)+1,BJ$2-INDEX(WIN_X,BJ220)+1),IF(BJ220=90,11,0))))+(THEME-1)*20</f>
        <v/>
      </c>
      <c r="BK120" s="6">
        <f>IF($A20=0,INDEX(CHROME_ATTR,1,BK$2+1),IF($A20=39,INDEX(CHROME_ATTR,2,BK$2+1),IF(AND(BK220&gt;=1,BK220&lt;=6),INDEX(ATLAS_ATTR,(BK220-1)*26+$A20-INDEX(WIN_Y,BK220)+1,BK$2-INDEX(WIN_X,BK220)+1),IF(BK220=90,11,0))))+(THEME-1)*20</f>
        <v/>
      </c>
      <c r="BL120" s="6">
        <f>IF($A20=0,INDEX(CHROME_ATTR,1,BL$2+1),IF($A20=39,INDEX(CHROME_ATTR,2,BL$2+1),IF(AND(BL220&gt;=1,BL220&lt;=6),INDEX(ATLAS_ATTR,(BL220-1)*26+$A20-INDEX(WIN_Y,BL220)+1,BL$2-INDEX(WIN_X,BL220)+1),IF(BL220=90,11,0))))+(THEME-1)*20</f>
        <v/>
      </c>
      <c r="BM120" s="6">
        <f>IF($A20=0,INDEX(CHROME_ATTR,1,BM$2+1),IF($A20=39,INDEX(CHROME_ATTR,2,BM$2+1),IF(AND(BM220&gt;=1,BM220&lt;=6),INDEX(ATLAS_ATTR,(BM220-1)*26+$A20-INDEX(WIN_Y,BM220)+1,BM$2-INDEX(WIN_X,BM220)+1),IF(BM220=90,11,0))))+(THEME-1)*20</f>
        <v/>
      </c>
      <c r="BN120" s="6">
        <f>IF($A20=0,INDEX(CHROME_ATTR,1,BN$2+1),IF($A20=39,INDEX(CHROME_ATTR,2,BN$2+1),IF(AND(BN220&gt;=1,BN220&lt;=6),INDEX(ATLAS_ATTR,(BN220-1)*26+$A20-INDEX(WIN_Y,BN220)+1,BN$2-INDEX(WIN_X,BN220)+1),IF(BN220=90,11,0))))+(THEME-1)*20</f>
        <v/>
      </c>
      <c r="BO120" s="6">
        <f>IF($A20=0,INDEX(CHROME_ATTR,1,BO$2+1),IF($A20=39,INDEX(CHROME_ATTR,2,BO$2+1),IF(AND(BO220&gt;=1,BO220&lt;=6),INDEX(ATLAS_ATTR,(BO220-1)*26+$A20-INDEX(WIN_Y,BO220)+1,BO$2-INDEX(WIN_X,BO220)+1),IF(BO220=90,11,0))))+(THEME-1)*20</f>
        <v/>
      </c>
      <c r="BP120" s="6">
        <f>IF($A20=0,INDEX(CHROME_ATTR,1,BP$2+1),IF($A20=39,INDEX(CHROME_ATTR,2,BP$2+1),IF(AND(BP220&gt;=1,BP220&lt;=6),INDEX(ATLAS_ATTR,(BP220-1)*26+$A20-INDEX(WIN_Y,BP220)+1,BP$2-INDEX(WIN_X,BP220)+1),IF(BP220=90,11,0))))+(THEME-1)*20</f>
        <v/>
      </c>
      <c r="BQ120" s="6">
        <f>IF($A20=0,INDEX(CHROME_ATTR,1,BQ$2+1),IF($A20=39,INDEX(CHROME_ATTR,2,BQ$2+1),IF(AND(BQ220&gt;=1,BQ220&lt;=6),INDEX(ATLAS_ATTR,(BQ220-1)*26+$A20-INDEX(WIN_Y,BQ220)+1,BQ$2-INDEX(WIN_X,BQ220)+1),IF(BQ220=90,11,0))))+(THEME-1)*20</f>
        <v/>
      </c>
      <c r="BR120" s="6">
        <f>IF($A20=0,INDEX(CHROME_ATTR,1,BR$2+1),IF($A20=39,INDEX(CHROME_ATTR,2,BR$2+1),IF(AND(BR220&gt;=1,BR220&lt;=6),INDEX(ATLAS_ATTR,(BR220-1)*26+$A20-INDEX(WIN_Y,BR220)+1,BR$2-INDEX(WIN_X,BR220)+1),IF(BR220=90,11,0))))+(THEME-1)*20</f>
        <v/>
      </c>
      <c r="BS120" s="6">
        <f>IF($A20=0,INDEX(CHROME_ATTR,1,BS$2+1),IF($A20=39,INDEX(CHROME_ATTR,2,BS$2+1),IF(AND(BS220&gt;=1,BS220&lt;=6),INDEX(ATLAS_ATTR,(BS220-1)*26+$A20-INDEX(WIN_Y,BS220)+1,BS$2-INDEX(WIN_X,BS220)+1),IF(BS220=90,11,0))))+(THEME-1)*20</f>
        <v/>
      </c>
      <c r="BT120" s="6">
        <f>IF($A20=0,INDEX(CHROME_ATTR,1,BT$2+1),IF($A20=39,INDEX(CHROME_ATTR,2,BT$2+1),IF(AND(BT220&gt;=1,BT220&lt;=6),INDEX(ATLAS_ATTR,(BT220-1)*26+$A20-INDEX(WIN_Y,BT220)+1,BT$2-INDEX(WIN_X,BT220)+1),IF(BT220=90,11,0))))+(THEME-1)*20</f>
        <v/>
      </c>
      <c r="BU120" s="6">
        <f>IF($A20=0,INDEX(CHROME_ATTR,1,BU$2+1),IF($A20=39,INDEX(CHROME_ATTR,2,BU$2+1),IF(AND(BU220&gt;=1,BU220&lt;=6),INDEX(ATLAS_ATTR,(BU220-1)*26+$A20-INDEX(WIN_Y,BU220)+1,BU$2-INDEX(WIN_X,BU220)+1),IF(BU220=90,11,0))))+(THEME-1)*20</f>
        <v/>
      </c>
      <c r="BV120" s="6">
        <f>IF($A20=0,INDEX(CHROME_ATTR,1,BV$2+1),IF($A20=39,INDEX(CHROME_ATTR,2,BV$2+1),IF(AND(BV220&gt;=1,BV220&lt;=6),INDEX(ATLAS_ATTR,(BV220-1)*26+$A20-INDEX(WIN_Y,BV220)+1,BV$2-INDEX(WIN_X,BV220)+1),IF(BV220=90,11,0))))+(THEME-1)*20</f>
        <v/>
      </c>
      <c r="BW120" s="6">
        <f>IF($A20=0,INDEX(CHROME_ATTR,1,BW$2+1),IF($A20=39,INDEX(CHROME_ATTR,2,BW$2+1),IF(AND(BW220&gt;=1,BW220&lt;=6),INDEX(ATLAS_ATTR,(BW220-1)*26+$A20-INDEX(WIN_Y,BW220)+1,BW$2-INDEX(WIN_X,BW220)+1),IF(BW220=90,11,0))))+(THEME-1)*20</f>
        <v/>
      </c>
      <c r="BX120" s="6">
        <f>IF($A20=0,INDEX(CHROME_ATTR,1,BX$2+1),IF($A20=39,INDEX(CHROME_ATTR,2,BX$2+1),IF(AND(BX220&gt;=1,BX220&lt;=6),INDEX(ATLAS_ATTR,(BX220-1)*26+$A20-INDEX(WIN_Y,BX220)+1,BX$2-INDEX(WIN_X,BX220)+1),IF(BX220=90,11,0))))+(THEME-1)*20</f>
        <v/>
      </c>
      <c r="BY120" s="6">
        <f>IF($A20=0,INDEX(CHROME_ATTR,1,BY$2+1),IF($A20=39,INDEX(CHROME_ATTR,2,BY$2+1),IF(AND(BY220&gt;=1,BY220&lt;=6),INDEX(ATLAS_ATTR,(BY220-1)*26+$A20-INDEX(WIN_Y,BY220)+1,BY$2-INDEX(WIN_X,BY220)+1),IF(BY220=90,11,0))))+(THEME-1)*20</f>
        <v/>
      </c>
      <c r="BZ120" s="6">
        <f>IF($A20=0,INDEX(CHROME_ATTR,1,BZ$2+1),IF($A20=39,INDEX(CHROME_ATTR,2,BZ$2+1),IF(AND(BZ220&gt;=1,BZ220&lt;=6),INDEX(ATLAS_ATTR,(BZ220-1)*26+$A20-INDEX(WIN_Y,BZ220)+1,BZ$2-INDEX(WIN_X,BZ220)+1),IF(BZ220=90,11,0))))+(THEME-1)*20</f>
        <v/>
      </c>
      <c r="CA120" s="6">
        <f>IF($A20=0,INDEX(CHROME_ATTR,1,CA$2+1),IF($A20=39,INDEX(CHROME_ATTR,2,CA$2+1),IF(AND(CA220&gt;=1,CA220&lt;=6),INDEX(ATLAS_ATTR,(CA220-1)*26+$A20-INDEX(WIN_Y,CA220)+1,CA$2-INDEX(WIN_X,CA220)+1),IF(CA220=90,11,0))))+(THEME-1)*20</f>
        <v/>
      </c>
      <c r="CB120" s="6">
        <f>IF($A20=0,INDEX(CHROME_ATTR,1,CB$2+1),IF($A20=39,INDEX(CHROME_ATTR,2,CB$2+1),IF(AND(CB220&gt;=1,CB220&lt;=6),INDEX(ATLAS_ATTR,(CB220-1)*26+$A20-INDEX(WIN_Y,CB220)+1,CB$2-INDEX(WIN_X,CB220)+1),IF(CB220=90,11,0))))+(THEME-1)*20</f>
        <v/>
      </c>
      <c r="CC120" s="6">
        <f>IF($A20=0,INDEX(CHROME_ATTR,1,CC$2+1),IF($A20=39,INDEX(CHROME_ATTR,2,CC$2+1),IF(AND(CC220&gt;=1,CC220&lt;=6),INDEX(ATLAS_ATTR,(CC220-1)*26+$A20-INDEX(WIN_Y,CC220)+1,CC$2-INDEX(WIN_X,CC220)+1),IF(CC220=90,11,0))))+(THEME-1)*20</f>
        <v/>
      </c>
      <c r="CD120" s="6">
        <f>IF($A20=0,INDEX(CHROME_ATTR,1,CD$2+1),IF($A20=39,INDEX(CHROME_ATTR,2,CD$2+1),IF(AND(CD220&gt;=1,CD220&lt;=6),INDEX(ATLAS_ATTR,(CD220-1)*26+$A20-INDEX(WIN_Y,CD220)+1,CD$2-INDEX(WIN_X,CD220)+1),IF(CD220=90,11,0))))+(THEME-1)*20</f>
        <v/>
      </c>
      <c r="CE120" s="6">
        <f>IF($A20=0,INDEX(CHROME_ATTR,1,CE$2+1),IF($A20=39,INDEX(CHROME_ATTR,2,CE$2+1),IF(AND(CE220&gt;=1,CE220&lt;=6),INDEX(ATLAS_ATTR,(CE220-1)*26+$A20-INDEX(WIN_Y,CE220)+1,CE$2-INDEX(WIN_X,CE220)+1),IF(CE220=90,11,0))))+(THEME-1)*20</f>
        <v/>
      </c>
      <c r="CF120" s="6">
        <f>IF($A20=0,INDEX(CHROME_ATTR,1,CF$2+1),IF($A20=39,INDEX(CHROME_ATTR,2,CF$2+1),IF(AND(CF220&gt;=1,CF220&lt;=6),INDEX(ATLAS_ATTR,(CF220-1)*26+$A20-INDEX(WIN_Y,CF220)+1,CF$2-INDEX(WIN_X,CF220)+1),IF(CF220=90,11,0))))+(THEME-1)*20</f>
        <v/>
      </c>
      <c r="CG120" s="6">
        <f>IF($A20=0,INDEX(CHROME_ATTR,1,CG$2+1),IF($A20=39,INDEX(CHROME_ATTR,2,CG$2+1),IF(AND(CG220&gt;=1,CG220&lt;=6),INDEX(ATLAS_ATTR,(CG220-1)*26+$A20-INDEX(WIN_Y,CG220)+1,CG$2-INDEX(WIN_X,CG220)+1),IF(CG220=90,11,0))))+(THEME-1)*20</f>
        <v/>
      </c>
      <c r="CH120" s="6">
        <f>IF($A20=0,INDEX(CHROME_ATTR,1,CH$2+1),IF($A20=39,INDEX(CHROME_ATTR,2,CH$2+1),IF(AND(CH220&gt;=1,CH220&lt;=6),INDEX(ATLAS_ATTR,(CH220-1)*26+$A20-INDEX(WIN_Y,CH220)+1,CH$2-INDEX(WIN_X,CH220)+1),IF(CH220=90,11,0))))+(THEME-1)*20</f>
        <v/>
      </c>
      <c r="CI120" s="6">
        <f>IF($A20=0,INDEX(CHROME_ATTR,1,CI$2+1),IF($A20=39,INDEX(CHROME_ATTR,2,CI$2+1),IF(AND(CI220&gt;=1,CI220&lt;=6),INDEX(ATLAS_ATTR,(CI220-1)*26+$A20-INDEX(WIN_Y,CI220)+1,CI$2-INDEX(WIN_X,CI220)+1),IF(CI220=90,11,0))))+(THEME-1)*20</f>
        <v/>
      </c>
      <c r="CJ120" s="6">
        <f>IF($A20=0,INDEX(CHROME_ATTR,1,CJ$2+1),IF($A20=39,INDEX(CHROME_ATTR,2,CJ$2+1),IF(AND(CJ220&gt;=1,CJ220&lt;=6),INDEX(ATLAS_ATTR,(CJ220-1)*26+$A20-INDEX(WIN_Y,CJ220)+1,CJ$2-INDEX(WIN_X,CJ220)+1),IF(CJ220=90,11,0))))+(THEME-1)*20</f>
        <v/>
      </c>
      <c r="CK120" s="6">
        <f>IF($A20=0,INDEX(CHROME_ATTR,1,CK$2+1),IF($A20=39,INDEX(CHROME_ATTR,2,CK$2+1),IF(AND(CK220&gt;=1,CK220&lt;=6),INDEX(ATLAS_ATTR,(CK220-1)*26+$A20-INDEX(WIN_Y,CK220)+1,CK$2-INDEX(WIN_X,CK220)+1),IF(CK220=90,11,0))))+(THEME-1)*20</f>
        <v/>
      </c>
      <c r="CL120" s="6">
        <f>IF($A20=0,INDEX(CHROME_ATTR,1,CL$2+1),IF($A20=39,INDEX(CHROME_ATTR,2,CL$2+1),IF(AND(CL220&gt;=1,CL220&lt;=6),INDEX(ATLAS_ATTR,(CL220-1)*26+$A20-INDEX(WIN_Y,CL220)+1,CL$2-INDEX(WIN_X,CL220)+1),IF(CL220=90,11,0))))+(THEME-1)*20</f>
        <v/>
      </c>
      <c r="CM120" s="6">
        <f>IF($A20=0,INDEX(CHROME_ATTR,1,CM$2+1),IF($A20=39,INDEX(CHROME_ATTR,2,CM$2+1),IF(AND(CM220&gt;=1,CM220&lt;=6),INDEX(ATLAS_ATTR,(CM220-1)*26+$A20-INDEX(WIN_Y,CM220)+1,CM$2-INDEX(WIN_X,CM220)+1),IF(CM220=90,11,0))))+(THEME-1)*20</f>
        <v/>
      </c>
      <c r="CN120" s="6">
        <f>IF($A20=0,INDEX(CHROME_ATTR,1,CN$2+1),IF($A20=39,INDEX(CHROME_ATTR,2,CN$2+1),IF(AND(CN220&gt;=1,CN220&lt;=6),INDEX(ATLAS_ATTR,(CN220-1)*26+$A20-INDEX(WIN_Y,CN220)+1,CN$2-INDEX(WIN_X,CN220)+1),IF(CN220=90,11,0))))+(THEME-1)*20</f>
        <v/>
      </c>
      <c r="CO120" s="6">
        <f>IF($A20=0,INDEX(CHROME_ATTR,1,CO$2+1),IF($A20=39,INDEX(CHROME_ATTR,2,CO$2+1),IF(AND(CO220&gt;=1,CO220&lt;=6),INDEX(ATLAS_ATTR,(CO220-1)*26+$A20-INDEX(WIN_Y,CO220)+1,CO$2-INDEX(WIN_X,CO220)+1),IF(CO220=90,11,0))))+(THEME-1)*20</f>
        <v/>
      </c>
      <c r="CP120" s="6">
        <f>IF($A20=0,INDEX(CHROME_ATTR,1,CP$2+1),IF($A20=39,INDEX(CHROME_ATTR,2,CP$2+1),IF(AND(CP220&gt;=1,CP220&lt;=6),INDEX(ATLAS_ATTR,(CP220-1)*26+$A20-INDEX(WIN_Y,CP220)+1,CP$2-INDEX(WIN_X,CP220)+1),IF(CP220=90,11,0))))+(THEME-1)*20</f>
        <v/>
      </c>
      <c r="CQ120" s="6">
        <f>IF($A20=0,INDEX(CHROME_ATTR,1,CQ$2+1),IF($A20=39,INDEX(CHROME_ATTR,2,CQ$2+1),IF(AND(CQ220&gt;=1,CQ220&lt;=6),INDEX(ATLAS_ATTR,(CQ220-1)*26+$A20-INDEX(WIN_Y,CQ220)+1,CQ$2-INDEX(WIN_X,CQ220)+1),IF(CQ220=90,11,0))))+(THEME-1)*20</f>
        <v/>
      </c>
      <c r="CR120" s="6">
        <f>IF($A20=0,INDEX(CHROME_ATTR,1,CR$2+1),IF($A20=39,INDEX(CHROME_ATTR,2,CR$2+1),IF(AND(CR220&gt;=1,CR220&lt;=6),INDEX(ATLAS_ATTR,(CR220-1)*26+$A20-INDEX(WIN_Y,CR220)+1,CR$2-INDEX(WIN_X,CR220)+1),IF(CR220=90,11,0))))+(THEME-1)*20</f>
        <v/>
      </c>
      <c r="CS120" s="6">
        <f>IF($A20=0,INDEX(CHROME_ATTR,1,CS$2+1),IF($A20=39,INDEX(CHROME_ATTR,2,CS$2+1),IF(AND(CS220&gt;=1,CS220&lt;=6),INDEX(ATLAS_ATTR,(CS220-1)*26+$A20-INDEX(WIN_Y,CS220)+1,CS$2-INDEX(WIN_X,CS220)+1),IF(CS220=90,11,0))))+(THEME-1)*20</f>
        <v/>
      </c>
      <c r="CT120" s="6">
        <f>IF($A20=0,INDEX(CHROME_ATTR,1,CT$2+1),IF($A20=39,INDEX(CHROME_ATTR,2,CT$2+1),IF(AND(CT220&gt;=1,CT220&lt;=6),INDEX(ATLAS_ATTR,(CT220-1)*26+$A20-INDEX(WIN_Y,CT220)+1,CT$2-INDEX(WIN_X,CT220)+1),IF(CT220=90,11,0))))+(THEME-1)*20</f>
        <v/>
      </c>
      <c r="CU120" s="6">
        <f>IF($A20=0,INDEX(CHROME_ATTR,1,CU$2+1),IF($A20=39,INDEX(CHROME_ATTR,2,CU$2+1),IF(AND(CU220&gt;=1,CU220&lt;=6),INDEX(ATLAS_ATTR,(CU220-1)*26+$A20-INDEX(WIN_Y,CU220)+1,CU$2-INDEX(WIN_X,CU220)+1),IF(CU220=90,11,0))))+(THEME-1)*20</f>
        <v/>
      </c>
      <c r="CV120" s="6">
        <f>IF($A20=0,INDEX(CHROME_ATTR,1,CV$2+1),IF($A20=39,INDEX(CHROME_ATTR,2,CV$2+1),IF(AND(CV220&gt;=1,CV220&lt;=6),INDEX(ATLAS_ATTR,(CV220-1)*26+$A20-INDEX(WIN_Y,CV220)+1,CV$2-INDEX(WIN_X,CV220)+1),IF(CV220=90,11,0))))+(THEME-1)*20</f>
        <v/>
      </c>
      <c r="CW120" s="6">
        <f>IF($A20=0,INDEX(CHROME_ATTR,1,CW$2+1),IF($A20=39,INDEX(CHROME_ATTR,2,CW$2+1),IF(AND(CW220&gt;=1,CW220&lt;=6),INDEX(ATLAS_ATTR,(CW220-1)*26+$A20-INDEX(WIN_Y,CW220)+1,CW$2-INDEX(WIN_X,CW220)+1),IF(CW220=90,11,0))))+(THEME-1)*20</f>
        <v/>
      </c>
      <c r="CX120" s="6">
        <f>IF($A20=0,INDEX(CHROME_ATTR,1,CX$2+1),IF($A20=39,INDEX(CHROME_ATTR,2,CX$2+1),IF(AND(CX220&gt;=1,CX220&lt;=6),INDEX(ATLAS_ATTR,(CX220-1)*26+$A20-INDEX(WIN_Y,CX220)+1,CX$2-INDEX(WIN_X,CX220)+1),IF(CX220=90,11,0))))+(THEME-1)*20</f>
        <v/>
      </c>
      <c r="CY120" s="6">
        <f>IF($A20=0,INDEX(CHROME_ATTR,1,CY$2+1),IF($A20=39,INDEX(CHROME_ATTR,2,CY$2+1),IF(AND(CY220&gt;=1,CY220&lt;=6),INDEX(ATLAS_ATTR,(CY220-1)*26+$A20-INDEX(WIN_Y,CY220)+1,CY$2-INDEX(WIN_X,CY220)+1),IF(CY220=90,11,0))))+(THEME-1)*20</f>
        <v/>
      </c>
      <c r="CZ120" s="6">
        <f>IF($A20=0,INDEX(CHROME_ATTR,1,CZ$2+1),IF($A20=39,INDEX(CHROME_ATTR,2,CZ$2+1),IF(AND(CZ220&gt;=1,CZ220&lt;=6),INDEX(ATLAS_ATTR,(CZ220-1)*26+$A20-INDEX(WIN_Y,CZ220)+1,CZ$2-INDEX(WIN_X,CZ220)+1),IF(CZ220=90,11,0))))+(THEME-1)*20</f>
        <v/>
      </c>
      <c r="DA120" s="6">
        <f>IF($A20=0,INDEX(CHROME_ATTR,1,DA$2+1),IF($A20=39,INDEX(CHROME_ATTR,2,DA$2+1),IF(AND(DA220&gt;=1,DA220&lt;=6),INDEX(ATLAS_ATTR,(DA220-1)*26+$A20-INDEX(WIN_Y,DA220)+1,DA$2-INDEX(WIN_X,DA220)+1),IF(DA220=90,11,0))))+(THEME-1)*20</f>
        <v/>
      </c>
      <c r="DB120" s="6">
        <f>IF($A20=0,INDEX(CHROME_ATTR,1,DB$2+1),IF($A20=39,INDEX(CHROME_ATTR,2,DB$2+1),IF(AND(DB220&gt;=1,DB220&lt;=6),INDEX(ATLAS_ATTR,(DB220-1)*26+$A20-INDEX(WIN_Y,DB220)+1,DB$2-INDEX(WIN_X,DB220)+1),IF(DB220=90,11,0))))+(THEME-1)*20</f>
        <v/>
      </c>
      <c r="DC120" s="6">
        <f>IF($A20=0,INDEX(CHROME_ATTR,1,DC$2+1),IF($A20=39,INDEX(CHROME_ATTR,2,DC$2+1),IF(AND(DC220&gt;=1,DC220&lt;=6),INDEX(ATLAS_ATTR,(DC220-1)*26+$A20-INDEX(WIN_Y,DC220)+1,DC$2-INDEX(WIN_X,DC220)+1),IF(DC220=90,11,0))))+(THEME-1)*20</f>
        <v/>
      </c>
      <c r="DD120" s="6">
        <f>IF($A20=0,INDEX(CHROME_ATTR,1,DD$2+1),IF($A20=39,INDEX(CHROME_ATTR,2,DD$2+1),IF(AND(DD220&gt;=1,DD220&lt;=6),INDEX(ATLAS_ATTR,(DD220-1)*26+$A20-INDEX(WIN_Y,DD220)+1,DD$2-INDEX(WIN_X,DD220)+1),IF(DD220=90,11,0))))+(THEME-1)*20</f>
        <v/>
      </c>
      <c r="DE120" s="6">
        <f>IF($A20=0,INDEX(CHROME_ATTR,1,DE$2+1),IF($A20=39,INDEX(CHROME_ATTR,2,DE$2+1),IF(AND(DE220&gt;=1,DE220&lt;=6),INDEX(ATLAS_ATTR,(DE220-1)*26+$A20-INDEX(WIN_Y,DE220)+1,DE$2-INDEX(WIN_X,DE220)+1),IF(DE220=90,11,0))))+(THEME-1)*20</f>
        <v/>
      </c>
      <c r="DF120" s="6">
        <f>IF($A20=0,INDEX(CHROME_ATTR,1,DF$2+1),IF($A20=39,INDEX(CHROME_ATTR,2,DF$2+1),IF(AND(DF220&gt;=1,DF220&lt;=6),INDEX(ATLAS_ATTR,(DF220-1)*26+$A20-INDEX(WIN_Y,DF220)+1,DF$2-INDEX(WIN_X,DF220)+1),IF(DF220=90,11,0))))+(THEME-1)*20</f>
        <v/>
      </c>
      <c r="DG120" s="6">
        <f>IF($A20=0,INDEX(CHROME_ATTR,1,DG$2+1),IF($A20=39,INDEX(CHROME_ATTR,2,DG$2+1),IF(AND(DG220&gt;=1,DG220&lt;=6),INDEX(ATLAS_ATTR,(DG220-1)*26+$A20-INDEX(WIN_Y,DG220)+1,DG$2-INDEX(WIN_X,DG220)+1),IF(DG220=90,11,0))))+(THEME-1)*20</f>
        <v/>
      </c>
      <c r="DH120" s="6">
        <f>IF($A20=0,INDEX(CHROME_ATTR,1,DH$2+1),IF($A20=39,INDEX(CHROME_ATTR,2,DH$2+1),IF(AND(DH220&gt;=1,DH220&lt;=6),INDEX(ATLAS_ATTR,(DH220-1)*26+$A20-INDEX(WIN_Y,DH220)+1,DH$2-INDEX(WIN_X,DH220)+1),IF(DH220=90,11,0))))+(THEME-1)*20</f>
        <v/>
      </c>
      <c r="DI120" s="6">
        <f>IF($A20=0,INDEX(CHROME_ATTR,1,DI$2+1),IF($A20=39,INDEX(CHROME_ATTR,2,DI$2+1),IF(AND(DI220&gt;=1,DI220&lt;=6),INDEX(ATLAS_ATTR,(DI220-1)*26+$A20-INDEX(WIN_Y,DI220)+1,DI$2-INDEX(WIN_X,DI220)+1),IF(DI220=90,11,0))))+(THEME-1)*20</f>
        <v/>
      </c>
      <c r="DJ120" s="6">
        <f>IF($A20=0,INDEX(CHROME_ATTR,1,DJ$2+1),IF($A20=39,INDEX(CHROME_ATTR,2,DJ$2+1),IF(AND(DJ220&gt;=1,DJ220&lt;=6),INDEX(ATLAS_ATTR,(DJ220-1)*26+$A20-INDEX(WIN_Y,DJ220)+1,DJ$2-INDEX(WIN_X,DJ220)+1),IF(DJ220=90,11,0))))+(THEME-1)*20</f>
        <v/>
      </c>
      <c r="DK120" s="6">
        <f>IF($A20=0,INDEX(CHROME_ATTR,1,DK$2+1),IF($A20=39,INDEX(CHROME_ATTR,2,DK$2+1),IF(AND(DK220&gt;=1,DK220&lt;=6),INDEX(ATLAS_ATTR,(DK220-1)*26+$A20-INDEX(WIN_Y,DK220)+1,DK$2-INDEX(WIN_X,DK220)+1),IF(DK220=90,11,0))))+(THEME-1)*20</f>
        <v/>
      </c>
      <c r="DL120" s="6">
        <f>IF($A20=0,INDEX(CHROME_ATTR,1,DL$2+1),IF($A20=39,INDEX(CHROME_ATTR,2,DL$2+1),IF(AND(DL220&gt;=1,DL220&lt;=6),INDEX(ATLAS_ATTR,(DL220-1)*26+$A20-INDEX(WIN_Y,DL220)+1,DL$2-INDEX(WIN_X,DL220)+1),IF(DL220=90,11,0))))+(THEME-1)*20</f>
        <v/>
      </c>
      <c r="DM120" s="6">
        <f>IF($A20=0,INDEX(CHROME_ATTR,1,DM$2+1),IF($A20=39,INDEX(CHROME_ATTR,2,DM$2+1),IF(AND(DM220&gt;=1,DM220&lt;=6),INDEX(ATLAS_ATTR,(DM220-1)*26+$A20-INDEX(WIN_Y,DM220)+1,DM$2-INDEX(WIN_X,DM220)+1),IF(DM220=90,11,0))))+(THEME-1)*20</f>
        <v/>
      </c>
      <c r="DN120" s="6">
        <f>IF($A20=0,INDEX(CHROME_ATTR,1,DN$2+1),IF($A20=39,INDEX(CHROME_ATTR,2,DN$2+1),IF(AND(DN220&gt;=1,DN220&lt;=6),INDEX(ATLAS_ATTR,(DN220-1)*26+$A20-INDEX(WIN_Y,DN220)+1,DN$2-INDEX(WIN_X,DN220)+1),IF(DN220=90,11,0))))+(THEME-1)*20</f>
        <v/>
      </c>
      <c r="DO120" s="6">
        <f>IF($A20=0,INDEX(CHROME_ATTR,1,DO$2+1),IF($A20=39,INDEX(CHROME_ATTR,2,DO$2+1),IF(AND(DO220&gt;=1,DO220&lt;=6),INDEX(ATLAS_ATTR,(DO220-1)*26+$A20-INDEX(WIN_Y,DO220)+1,DO$2-INDEX(WIN_X,DO220)+1),IF(DO220=90,11,0))))+(THEME-1)*20</f>
        <v/>
      </c>
    </row>
    <row r="121" ht="8" customHeight="1">
      <c r="B121" s="6">
        <f>IF($A21=0,INDEX(CHROME_ATTR,1,B$2+1),IF($A21=39,INDEX(CHROME_ATTR,2,B$2+1),IF(AND(B221&gt;=1,B221&lt;=6),INDEX(ATLAS_ATTR,(B221-1)*26+$A21-INDEX(WIN_Y,B221)+1,B$2-INDEX(WIN_X,B221)+1),IF(B221=90,11,0))))+(THEME-1)*20</f>
        <v/>
      </c>
      <c r="C121" s="6">
        <f>IF($A21=0,INDEX(CHROME_ATTR,1,C$2+1),IF($A21=39,INDEX(CHROME_ATTR,2,C$2+1),IF(AND(C221&gt;=1,C221&lt;=6),INDEX(ATLAS_ATTR,(C221-1)*26+$A21-INDEX(WIN_Y,C221)+1,C$2-INDEX(WIN_X,C221)+1),IF(C221=90,11,0))))+(THEME-1)*20</f>
        <v/>
      </c>
      <c r="D121" s="6">
        <f>IF($A21=0,INDEX(CHROME_ATTR,1,D$2+1),IF($A21=39,INDEX(CHROME_ATTR,2,D$2+1),IF(AND(D221&gt;=1,D221&lt;=6),INDEX(ATLAS_ATTR,(D221-1)*26+$A21-INDEX(WIN_Y,D221)+1,D$2-INDEX(WIN_X,D221)+1),IF(D221=90,11,0))))+(THEME-1)*20</f>
        <v/>
      </c>
      <c r="E121" s="6">
        <f>IF($A21=0,INDEX(CHROME_ATTR,1,E$2+1),IF($A21=39,INDEX(CHROME_ATTR,2,E$2+1),IF(AND(E221&gt;=1,E221&lt;=6),INDEX(ATLAS_ATTR,(E221-1)*26+$A21-INDEX(WIN_Y,E221)+1,E$2-INDEX(WIN_X,E221)+1),IF(E221=90,11,0))))+(THEME-1)*20</f>
        <v/>
      </c>
      <c r="F121" s="6">
        <f>IF($A21=0,INDEX(CHROME_ATTR,1,F$2+1),IF($A21=39,INDEX(CHROME_ATTR,2,F$2+1),IF(AND(F221&gt;=1,F221&lt;=6),INDEX(ATLAS_ATTR,(F221-1)*26+$A21-INDEX(WIN_Y,F221)+1,F$2-INDEX(WIN_X,F221)+1),IF(F221=90,11,0))))+(THEME-1)*20</f>
        <v/>
      </c>
      <c r="G121" s="6">
        <f>IF($A21=0,INDEX(CHROME_ATTR,1,G$2+1),IF($A21=39,INDEX(CHROME_ATTR,2,G$2+1),IF(AND(G221&gt;=1,G221&lt;=6),INDEX(ATLAS_ATTR,(G221-1)*26+$A21-INDEX(WIN_Y,G221)+1,G$2-INDEX(WIN_X,G221)+1),IF(G221=90,11,0))))+(THEME-1)*20</f>
        <v/>
      </c>
      <c r="H121" s="6">
        <f>IF($A21=0,INDEX(CHROME_ATTR,1,H$2+1),IF($A21=39,INDEX(CHROME_ATTR,2,H$2+1),IF(AND(H221&gt;=1,H221&lt;=6),INDEX(ATLAS_ATTR,(H221-1)*26+$A21-INDEX(WIN_Y,H221)+1,H$2-INDEX(WIN_X,H221)+1),IF(H221=90,11,0))))+(THEME-1)*20</f>
        <v/>
      </c>
      <c r="I121" s="6">
        <f>IF($A21=0,INDEX(CHROME_ATTR,1,I$2+1),IF($A21=39,INDEX(CHROME_ATTR,2,I$2+1),IF(AND(I221&gt;=1,I221&lt;=6),INDEX(ATLAS_ATTR,(I221-1)*26+$A21-INDEX(WIN_Y,I221)+1,I$2-INDEX(WIN_X,I221)+1),IF(I221=90,11,0))))+(THEME-1)*20</f>
        <v/>
      </c>
      <c r="J121" s="6">
        <f>IF($A21=0,INDEX(CHROME_ATTR,1,J$2+1),IF($A21=39,INDEX(CHROME_ATTR,2,J$2+1),IF(AND(J221&gt;=1,J221&lt;=6),INDEX(ATLAS_ATTR,(J221-1)*26+$A21-INDEX(WIN_Y,J221)+1,J$2-INDEX(WIN_X,J221)+1),IF(J221=90,11,0))))+(THEME-1)*20</f>
        <v/>
      </c>
      <c r="K121" s="6">
        <f>IF($A21=0,INDEX(CHROME_ATTR,1,K$2+1),IF($A21=39,INDEX(CHROME_ATTR,2,K$2+1),IF(AND(K221&gt;=1,K221&lt;=6),INDEX(ATLAS_ATTR,(K221-1)*26+$A21-INDEX(WIN_Y,K221)+1,K$2-INDEX(WIN_X,K221)+1),IF(K221=90,11,0))))+(THEME-1)*20</f>
        <v/>
      </c>
      <c r="L121" s="6">
        <f>IF($A21=0,INDEX(CHROME_ATTR,1,L$2+1),IF($A21=39,INDEX(CHROME_ATTR,2,L$2+1),IF(AND(L221&gt;=1,L221&lt;=6),INDEX(ATLAS_ATTR,(L221-1)*26+$A21-INDEX(WIN_Y,L221)+1,L$2-INDEX(WIN_X,L221)+1),IF(L221=90,11,0))))+(THEME-1)*20</f>
        <v/>
      </c>
      <c r="M121" s="6">
        <f>IF($A21=0,INDEX(CHROME_ATTR,1,M$2+1),IF($A21=39,INDEX(CHROME_ATTR,2,M$2+1),IF(AND(M221&gt;=1,M221&lt;=6),INDEX(ATLAS_ATTR,(M221-1)*26+$A21-INDEX(WIN_Y,M221)+1,M$2-INDEX(WIN_X,M221)+1),IF(M221=90,11,0))))+(THEME-1)*20</f>
        <v/>
      </c>
      <c r="N121" s="6">
        <f>IF($A21=0,INDEX(CHROME_ATTR,1,N$2+1),IF($A21=39,INDEX(CHROME_ATTR,2,N$2+1),IF(AND(N221&gt;=1,N221&lt;=6),INDEX(ATLAS_ATTR,(N221-1)*26+$A21-INDEX(WIN_Y,N221)+1,N$2-INDEX(WIN_X,N221)+1),IF(N221=90,11,0))))+(THEME-1)*20</f>
        <v/>
      </c>
      <c r="O121" s="6">
        <f>IF($A21=0,INDEX(CHROME_ATTR,1,O$2+1),IF($A21=39,INDEX(CHROME_ATTR,2,O$2+1),IF(AND(O221&gt;=1,O221&lt;=6),INDEX(ATLAS_ATTR,(O221-1)*26+$A21-INDEX(WIN_Y,O221)+1,O$2-INDEX(WIN_X,O221)+1),IF(O221=90,11,0))))+(THEME-1)*20</f>
        <v/>
      </c>
      <c r="P121" s="6">
        <f>IF($A21=0,INDEX(CHROME_ATTR,1,P$2+1),IF($A21=39,INDEX(CHROME_ATTR,2,P$2+1),IF(AND(P221&gt;=1,P221&lt;=6),INDEX(ATLAS_ATTR,(P221-1)*26+$A21-INDEX(WIN_Y,P221)+1,P$2-INDEX(WIN_X,P221)+1),IF(P221=90,11,0))))+(THEME-1)*20</f>
        <v/>
      </c>
      <c r="Q121" s="6">
        <f>IF($A21=0,INDEX(CHROME_ATTR,1,Q$2+1),IF($A21=39,INDEX(CHROME_ATTR,2,Q$2+1),IF(AND(Q221&gt;=1,Q221&lt;=6),INDEX(ATLAS_ATTR,(Q221-1)*26+$A21-INDEX(WIN_Y,Q221)+1,Q$2-INDEX(WIN_X,Q221)+1),IF(Q221=90,11,0))))+(THEME-1)*20</f>
        <v/>
      </c>
      <c r="R121" s="6">
        <f>IF($A21=0,INDEX(CHROME_ATTR,1,R$2+1),IF($A21=39,INDEX(CHROME_ATTR,2,R$2+1),IF(AND(R221&gt;=1,R221&lt;=6),INDEX(ATLAS_ATTR,(R221-1)*26+$A21-INDEX(WIN_Y,R221)+1,R$2-INDEX(WIN_X,R221)+1),IF(R221=90,11,0))))+(THEME-1)*20</f>
        <v/>
      </c>
      <c r="S121" s="6">
        <f>IF($A21=0,INDEX(CHROME_ATTR,1,S$2+1),IF($A21=39,INDEX(CHROME_ATTR,2,S$2+1),IF(AND(S221&gt;=1,S221&lt;=6),INDEX(ATLAS_ATTR,(S221-1)*26+$A21-INDEX(WIN_Y,S221)+1,S$2-INDEX(WIN_X,S221)+1),IF(S221=90,11,0))))+(THEME-1)*20</f>
        <v/>
      </c>
      <c r="T121" s="6">
        <f>IF($A21=0,INDEX(CHROME_ATTR,1,T$2+1),IF($A21=39,INDEX(CHROME_ATTR,2,T$2+1),IF(AND(T221&gt;=1,T221&lt;=6),INDEX(ATLAS_ATTR,(T221-1)*26+$A21-INDEX(WIN_Y,T221)+1,T$2-INDEX(WIN_X,T221)+1),IF(T221=90,11,0))))+(THEME-1)*20</f>
        <v/>
      </c>
      <c r="U121" s="6">
        <f>IF($A21=0,INDEX(CHROME_ATTR,1,U$2+1),IF($A21=39,INDEX(CHROME_ATTR,2,U$2+1),IF(AND(U221&gt;=1,U221&lt;=6),INDEX(ATLAS_ATTR,(U221-1)*26+$A21-INDEX(WIN_Y,U221)+1,U$2-INDEX(WIN_X,U221)+1),IF(U221=90,11,0))))+(THEME-1)*20</f>
        <v/>
      </c>
      <c r="V121" s="6">
        <f>IF($A21=0,INDEX(CHROME_ATTR,1,V$2+1),IF($A21=39,INDEX(CHROME_ATTR,2,V$2+1),IF(AND(V221&gt;=1,V221&lt;=6),INDEX(ATLAS_ATTR,(V221-1)*26+$A21-INDEX(WIN_Y,V221)+1,V$2-INDEX(WIN_X,V221)+1),IF(V221=90,11,0))))+(THEME-1)*20</f>
        <v/>
      </c>
      <c r="W121" s="6">
        <f>IF($A21=0,INDEX(CHROME_ATTR,1,W$2+1),IF($A21=39,INDEX(CHROME_ATTR,2,W$2+1),IF(AND(W221&gt;=1,W221&lt;=6),INDEX(ATLAS_ATTR,(W221-1)*26+$A21-INDEX(WIN_Y,W221)+1,W$2-INDEX(WIN_X,W221)+1),IF(W221=90,11,0))))+(THEME-1)*20</f>
        <v/>
      </c>
      <c r="X121" s="6">
        <f>IF($A21=0,INDEX(CHROME_ATTR,1,X$2+1),IF($A21=39,INDEX(CHROME_ATTR,2,X$2+1),IF(AND(X221&gt;=1,X221&lt;=6),INDEX(ATLAS_ATTR,(X221-1)*26+$A21-INDEX(WIN_Y,X221)+1,X$2-INDEX(WIN_X,X221)+1),IF(X221=90,11,0))))+(THEME-1)*20</f>
        <v/>
      </c>
      <c r="Y121" s="6">
        <f>IF($A21=0,INDEX(CHROME_ATTR,1,Y$2+1),IF($A21=39,INDEX(CHROME_ATTR,2,Y$2+1),IF(AND(Y221&gt;=1,Y221&lt;=6),INDEX(ATLAS_ATTR,(Y221-1)*26+$A21-INDEX(WIN_Y,Y221)+1,Y$2-INDEX(WIN_X,Y221)+1),IF(Y221=90,11,0))))+(THEME-1)*20</f>
        <v/>
      </c>
      <c r="Z121" s="6">
        <f>IF($A21=0,INDEX(CHROME_ATTR,1,Z$2+1),IF($A21=39,INDEX(CHROME_ATTR,2,Z$2+1),IF(AND(Z221&gt;=1,Z221&lt;=6),INDEX(ATLAS_ATTR,(Z221-1)*26+$A21-INDEX(WIN_Y,Z221)+1,Z$2-INDEX(WIN_X,Z221)+1),IF(Z221=90,11,0))))+(THEME-1)*20</f>
        <v/>
      </c>
      <c r="AA121" s="6">
        <f>IF($A21=0,INDEX(CHROME_ATTR,1,AA$2+1),IF($A21=39,INDEX(CHROME_ATTR,2,AA$2+1),IF(AND(AA221&gt;=1,AA221&lt;=6),INDEX(ATLAS_ATTR,(AA221-1)*26+$A21-INDEX(WIN_Y,AA221)+1,AA$2-INDEX(WIN_X,AA221)+1),IF(AA221=90,11,0))))+(THEME-1)*20</f>
        <v/>
      </c>
      <c r="AB121" s="6">
        <f>IF($A21=0,INDEX(CHROME_ATTR,1,AB$2+1),IF($A21=39,INDEX(CHROME_ATTR,2,AB$2+1),IF(AND(AB221&gt;=1,AB221&lt;=6),INDEX(ATLAS_ATTR,(AB221-1)*26+$A21-INDEX(WIN_Y,AB221)+1,AB$2-INDEX(WIN_X,AB221)+1),IF(AB221=90,11,0))))+(THEME-1)*20</f>
        <v/>
      </c>
      <c r="AC121" s="6">
        <f>IF($A21=0,INDEX(CHROME_ATTR,1,AC$2+1),IF($A21=39,INDEX(CHROME_ATTR,2,AC$2+1),IF(AND(AC221&gt;=1,AC221&lt;=6),INDEX(ATLAS_ATTR,(AC221-1)*26+$A21-INDEX(WIN_Y,AC221)+1,AC$2-INDEX(WIN_X,AC221)+1),IF(AC221=90,11,0))))+(THEME-1)*20</f>
        <v/>
      </c>
      <c r="AD121" s="6">
        <f>IF($A21=0,INDEX(CHROME_ATTR,1,AD$2+1),IF($A21=39,INDEX(CHROME_ATTR,2,AD$2+1),IF(AND(AD221&gt;=1,AD221&lt;=6),INDEX(ATLAS_ATTR,(AD221-1)*26+$A21-INDEX(WIN_Y,AD221)+1,AD$2-INDEX(WIN_X,AD221)+1),IF(AD221=90,11,0))))+(THEME-1)*20</f>
        <v/>
      </c>
      <c r="AE121" s="6">
        <f>IF($A21=0,INDEX(CHROME_ATTR,1,AE$2+1),IF($A21=39,INDEX(CHROME_ATTR,2,AE$2+1),IF(AND(AE221&gt;=1,AE221&lt;=6),INDEX(ATLAS_ATTR,(AE221-1)*26+$A21-INDEX(WIN_Y,AE221)+1,AE$2-INDEX(WIN_X,AE221)+1),IF(AE221=90,11,0))))+(THEME-1)*20</f>
        <v/>
      </c>
      <c r="AF121" s="6">
        <f>IF($A21=0,INDEX(CHROME_ATTR,1,AF$2+1),IF($A21=39,INDEX(CHROME_ATTR,2,AF$2+1),IF(AND(AF221&gt;=1,AF221&lt;=6),INDEX(ATLAS_ATTR,(AF221-1)*26+$A21-INDEX(WIN_Y,AF221)+1,AF$2-INDEX(WIN_X,AF221)+1),IF(AF221=90,11,0))))+(THEME-1)*20</f>
        <v/>
      </c>
      <c r="AG121" s="6">
        <f>IF($A21=0,INDEX(CHROME_ATTR,1,AG$2+1),IF($A21=39,INDEX(CHROME_ATTR,2,AG$2+1),IF(AND(AG221&gt;=1,AG221&lt;=6),INDEX(ATLAS_ATTR,(AG221-1)*26+$A21-INDEX(WIN_Y,AG221)+1,AG$2-INDEX(WIN_X,AG221)+1),IF(AG221=90,11,0))))+(THEME-1)*20</f>
        <v/>
      </c>
      <c r="AH121" s="6">
        <f>IF($A21=0,INDEX(CHROME_ATTR,1,AH$2+1),IF($A21=39,INDEX(CHROME_ATTR,2,AH$2+1),IF(AND(AH221&gt;=1,AH221&lt;=6),INDEX(ATLAS_ATTR,(AH221-1)*26+$A21-INDEX(WIN_Y,AH221)+1,AH$2-INDEX(WIN_X,AH221)+1),IF(AH221=90,11,0))))+(THEME-1)*20</f>
        <v/>
      </c>
      <c r="AI121" s="6">
        <f>IF($A21=0,INDEX(CHROME_ATTR,1,AI$2+1),IF($A21=39,INDEX(CHROME_ATTR,2,AI$2+1),IF(AND(AI221&gt;=1,AI221&lt;=6),INDEX(ATLAS_ATTR,(AI221-1)*26+$A21-INDEX(WIN_Y,AI221)+1,AI$2-INDEX(WIN_X,AI221)+1),IF(AI221=90,11,0))))+(THEME-1)*20</f>
        <v/>
      </c>
      <c r="AJ121" s="6">
        <f>IF($A21=0,INDEX(CHROME_ATTR,1,AJ$2+1),IF($A21=39,INDEX(CHROME_ATTR,2,AJ$2+1),IF(AND(AJ221&gt;=1,AJ221&lt;=6),INDEX(ATLAS_ATTR,(AJ221-1)*26+$A21-INDEX(WIN_Y,AJ221)+1,AJ$2-INDEX(WIN_X,AJ221)+1),IF(AJ221=90,11,0))))+(THEME-1)*20</f>
        <v/>
      </c>
      <c r="AK121" s="6">
        <f>IF($A21=0,INDEX(CHROME_ATTR,1,AK$2+1),IF($A21=39,INDEX(CHROME_ATTR,2,AK$2+1),IF(AND(AK221&gt;=1,AK221&lt;=6),INDEX(ATLAS_ATTR,(AK221-1)*26+$A21-INDEX(WIN_Y,AK221)+1,AK$2-INDEX(WIN_X,AK221)+1),IF(AK221=90,11,0))))+(THEME-1)*20</f>
        <v/>
      </c>
      <c r="AL121" s="6">
        <f>IF($A21=0,INDEX(CHROME_ATTR,1,AL$2+1),IF($A21=39,INDEX(CHROME_ATTR,2,AL$2+1),IF(AND(AL221&gt;=1,AL221&lt;=6),INDEX(ATLAS_ATTR,(AL221-1)*26+$A21-INDEX(WIN_Y,AL221)+1,AL$2-INDEX(WIN_X,AL221)+1),IF(AL221=90,11,0))))+(THEME-1)*20</f>
        <v/>
      </c>
      <c r="AM121" s="6">
        <f>IF($A21=0,INDEX(CHROME_ATTR,1,AM$2+1),IF($A21=39,INDEX(CHROME_ATTR,2,AM$2+1),IF(AND(AM221&gt;=1,AM221&lt;=6),INDEX(ATLAS_ATTR,(AM221-1)*26+$A21-INDEX(WIN_Y,AM221)+1,AM$2-INDEX(WIN_X,AM221)+1),IF(AM221=90,11,0))))+(THEME-1)*20</f>
        <v/>
      </c>
      <c r="AN121" s="6">
        <f>IF($A21=0,INDEX(CHROME_ATTR,1,AN$2+1),IF($A21=39,INDEX(CHROME_ATTR,2,AN$2+1),IF(AND(AN221&gt;=1,AN221&lt;=6),INDEX(ATLAS_ATTR,(AN221-1)*26+$A21-INDEX(WIN_Y,AN221)+1,AN$2-INDEX(WIN_X,AN221)+1),IF(AN221=90,11,0))))+(THEME-1)*20</f>
        <v/>
      </c>
      <c r="AO121" s="6">
        <f>IF($A21=0,INDEX(CHROME_ATTR,1,AO$2+1),IF($A21=39,INDEX(CHROME_ATTR,2,AO$2+1),IF(AND(AO221&gt;=1,AO221&lt;=6),INDEX(ATLAS_ATTR,(AO221-1)*26+$A21-INDEX(WIN_Y,AO221)+1,AO$2-INDEX(WIN_X,AO221)+1),IF(AO221=90,11,0))))+(THEME-1)*20</f>
        <v/>
      </c>
      <c r="AP121" s="6">
        <f>IF($A21=0,INDEX(CHROME_ATTR,1,AP$2+1),IF($A21=39,INDEX(CHROME_ATTR,2,AP$2+1),IF(AND(AP221&gt;=1,AP221&lt;=6),INDEX(ATLAS_ATTR,(AP221-1)*26+$A21-INDEX(WIN_Y,AP221)+1,AP$2-INDEX(WIN_X,AP221)+1),IF(AP221=90,11,0))))+(THEME-1)*20</f>
        <v/>
      </c>
      <c r="AQ121" s="6">
        <f>IF($A21=0,INDEX(CHROME_ATTR,1,AQ$2+1),IF($A21=39,INDEX(CHROME_ATTR,2,AQ$2+1),IF(AND(AQ221&gt;=1,AQ221&lt;=6),INDEX(ATLAS_ATTR,(AQ221-1)*26+$A21-INDEX(WIN_Y,AQ221)+1,AQ$2-INDEX(WIN_X,AQ221)+1),IF(AQ221=90,11,0))))+(THEME-1)*20</f>
        <v/>
      </c>
      <c r="AR121" s="6">
        <f>IF($A21=0,INDEX(CHROME_ATTR,1,AR$2+1),IF($A21=39,INDEX(CHROME_ATTR,2,AR$2+1),IF(AND(AR221&gt;=1,AR221&lt;=6),INDEX(ATLAS_ATTR,(AR221-1)*26+$A21-INDEX(WIN_Y,AR221)+1,AR$2-INDEX(WIN_X,AR221)+1),IF(AR221=90,11,0))))+(THEME-1)*20</f>
        <v/>
      </c>
      <c r="AS121" s="6">
        <f>IF($A21=0,INDEX(CHROME_ATTR,1,AS$2+1),IF($A21=39,INDEX(CHROME_ATTR,2,AS$2+1),IF(AND(AS221&gt;=1,AS221&lt;=6),INDEX(ATLAS_ATTR,(AS221-1)*26+$A21-INDEX(WIN_Y,AS221)+1,AS$2-INDEX(WIN_X,AS221)+1),IF(AS221=90,11,0))))+(THEME-1)*20</f>
        <v/>
      </c>
      <c r="AT121" s="6">
        <f>IF($A21=0,INDEX(CHROME_ATTR,1,AT$2+1),IF($A21=39,INDEX(CHROME_ATTR,2,AT$2+1),IF(AND(AT221&gt;=1,AT221&lt;=6),INDEX(ATLAS_ATTR,(AT221-1)*26+$A21-INDEX(WIN_Y,AT221)+1,AT$2-INDEX(WIN_X,AT221)+1),IF(AT221=90,11,0))))+(THEME-1)*20</f>
        <v/>
      </c>
      <c r="AU121" s="6">
        <f>IF($A21=0,INDEX(CHROME_ATTR,1,AU$2+1),IF($A21=39,INDEX(CHROME_ATTR,2,AU$2+1),IF(AND(AU221&gt;=1,AU221&lt;=6),INDEX(ATLAS_ATTR,(AU221-1)*26+$A21-INDEX(WIN_Y,AU221)+1,AU$2-INDEX(WIN_X,AU221)+1),IF(AU221=90,11,0))))+(THEME-1)*20</f>
        <v/>
      </c>
      <c r="AV121" s="6">
        <f>IF($A21=0,INDEX(CHROME_ATTR,1,AV$2+1),IF($A21=39,INDEX(CHROME_ATTR,2,AV$2+1),IF(AND(AV221&gt;=1,AV221&lt;=6),INDEX(ATLAS_ATTR,(AV221-1)*26+$A21-INDEX(WIN_Y,AV221)+1,AV$2-INDEX(WIN_X,AV221)+1),IF(AV221=90,11,0))))+(THEME-1)*20</f>
        <v/>
      </c>
      <c r="AW121" s="6">
        <f>IF($A21=0,INDEX(CHROME_ATTR,1,AW$2+1),IF($A21=39,INDEX(CHROME_ATTR,2,AW$2+1),IF(AND(AW221&gt;=1,AW221&lt;=6),INDEX(ATLAS_ATTR,(AW221-1)*26+$A21-INDEX(WIN_Y,AW221)+1,AW$2-INDEX(WIN_X,AW221)+1),IF(AW221=90,11,0))))+(THEME-1)*20</f>
        <v/>
      </c>
      <c r="AX121" s="6">
        <f>IF($A21=0,INDEX(CHROME_ATTR,1,AX$2+1),IF($A21=39,INDEX(CHROME_ATTR,2,AX$2+1),IF(AND(AX221&gt;=1,AX221&lt;=6),INDEX(ATLAS_ATTR,(AX221-1)*26+$A21-INDEX(WIN_Y,AX221)+1,AX$2-INDEX(WIN_X,AX221)+1),IF(AX221=90,11,0))))+(THEME-1)*20</f>
        <v/>
      </c>
      <c r="AY121" s="6">
        <f>IF($A21=0,INDEX(CHROME_ATTR,1,AY$2+1),IF($A21=39,INDEX(CHROME_ATTR,2,AY$2+1),IF(AND(AY221&gt;=1,AY221&lt;=6),INDEX(ATLAS_ATTR,(AY221-1)*26+$A21-INDEX(WIN_Y,AY221)+1,AY$2-INDEX(WIN_X,AY221)+1),IF(AY221=90,11,0))))+(THEME-1)*20</f>
        <v/>
      </c>
      <c r="AZ121" s="6">
        <f>IF($A21=0,INDEX(CHROME_ATTR,1,AZ$2+1),IF($A21=39,INDEX(CHROME_ATTR,2,AZ$2+1),IF(AND(AZ221&gt;=1,AZ221&lt;=6),INDEX(ATLAS_ATTR,(AZ221-1)*26+$A21-INDEX(WIN_Y,AZ221)+1,AZ$2-INDEX(WIN_X,AZ221)+1),IF(AZ221=90,11,0))))+(THEME-1)*20</f>
        <v/>
      </c>
      <c r="BA121" s="6">
        <f>IF($A21=0,INDEX(CHROME_ATTR,1,BA$2+1),IF($A21=39,INDEX(CHROME_ATTR,2,BA$2+1),IF(AND(BA221&gt;=1,BA221&lt;=6),INDEX(ATLAS_ATTR,(BA221-1)*26+$A21-INDEX(WIN_Y,BA221)+1,BA$2-INDEX(WIN_X,BA221)+1),IF(BA221=90,11,0))))+(THEME-1)*20</f>
        <v/>
      </c>
      <c r="BB121" s="6">
        <f>IF($A21=0,INDEX(CHROME_ATTR,1,BB$2+1),IF($A21=39,INDEX(CHROME_ATTR,2,BB$2+1),IF(AND(BB221&gt;=1,BB221&lt;=6),INDEX(ATLAS_ATTR,(BB221-1)*26+$A21-INDEX(WIN_Y,BB221)+1,BB$2-INDEX(WIN_X,BB221)+1),IF(BB221=90,11,0))))+(THEME-1)*20</f>
        <v/>
      </c>
      <c r="BC121" s="6">
        <f>IF($A21=0,INDEX(CHROME_ATTR,1,BC$2+1),IF($A21=39,INDEX(CHROME_ATTR,2,BC$2+1),IF(AND(BC221&gt;=1,BC221&lt;=6),INDEX(ATLAS_ATTR,(BC221-1)*26+$A21-INDEX(WIN_Y,BC221)+1,BC$2-INDEX(WIN_X,BC221)+1),IF(BC221=90,11,0))))+(THEME-1)*20</f>
        <v/>
      </c>
      <c r="BD121" s="6">
        <f>IF($A21=0,INDEX(CHROME_ATTR,1,BD$2+1),IF($A21=39,INDEX(CHROME_ATTR,2,BD$2+1),IF(AND(BD221&gt;=1,BD221&lt;=6),INDEX(ATLAS_ATTR,(BD221-1)*26+$A21-INDEX(WIN_Y,BD221)+1,BD$2-INDEX(WIN_X,BD221)+1),IF(BD221=90,11,0))))+(THEME-1)*20</f>
        <v/>
      </c>
      <c r="BE121" s="6">
        <f>IF($A21=0,INDEX(CHROME_ATTR,1,BE$2+1),IF($A21=39,INDEX(CHROME_ATTR,2,BE$2+1),IF(AND(BE221&gt;=1,BE221&lt;=6),INDEX(ATLAS_ATTR,(BE221-1)*26+$A21-INDEX(WIN_Y,BE221)+1,BE$2-INDEX(WIN_X,BE221)+1),IF(BE221=90,11,0))))+(THEME-1)*20</f>
        <v/>
      </c>
      <c r="BF121" s="6">
        <f>IF($A21=0,INDEX(CHROME_ATTR,1,BF$2+1),IF($A21=39,INDEX(CHROME_ATTR,2,BF$2+1),IF(AND(BF221&gt;=1,BF221&lt;=6),INDEX(ATLAS_ATTR,(BF221-1)*26+$A21-INDEX(WIN_Y,BF221)+1,BF$2-INDEX(WIN_X,BF221)+1),IF(BF221=90,11,0))))+(THEME-1)*20</f>
        <v/>
      </c>
      <c r="BG121" s="6">
        <f>IF($A21=0,INDEX(CHROME_ATTR,1,BG$2+1),IF($A21=39,INDEX(CHROME_ATTR,2,BG$2+1),IF(AND(BG221&gt;=1,BG221&lt;=6),INDEX(ATLAS_ATTR,(BG221-1)*26+$A21-INDEX(WIN_Y,BG221)+1,BG$2-INDEX(WIN_X,BG221)+1),IF(BG221=90,11,0))))+(THEME-1)*20</f>
        <v/>
      </c>
      <c r="BH121" s="6">
        <f>IF($A21=0,INDEX(CHROME_ATTR,1,BH$2+1),IF($A21=39,INDEX(CHROME_ATTR,2,BH$2+1),IF(AND(BH221&gt;=1,BH221&lt;=6),INDEX(ATLAS_ATTR,(BH221-1)*26+$A21-INDEX(WIN_Y,BH221)+1,BH$2-INDEX(WIN_X,BH221)+1),IF(BH221=90,11,0))))+(THEME-1)*20</f>
        <v/>
      </c>
      <c r="BI121" s="6">
        <f>IF($A21=0,INDEX(CHROME_ATTR,1,BI$2+1),IF($A21=39,INDEX(CHROME_ATTR,2,BI$2+1),IF(AND(BI221&gt;=1,BI221&lt;=6),INDEX(ATLAS_ATTR,(BI221-1)*26+$A21-INDEX(WIN_Y,BI221)+1,BI$2-INDEX(WIN_X,BI221)+1),IF(BI221=90,11,0))))+(THEME-1)*20</f>
        <v/>
      </c>
      <c r="BJ121" s="6">
        <f>IF($A21=0,INDEX(CHROME_ATTR,1,BJ$2+1),IF($A21=39,INDEX(CHROME_ATTR,2,BJ$2+1),IF(AND(BJ221&gt;=1,BJ221&lt;=6),INDEX(ATLAS_ATTR,(BJ221-1)*26+$A21-INDEX(WIN_Y,BJ221)+1,BJ$2-INDEX(WIN_X,BJ221)+1),IF(BJ221=90,11,0))))+(THEME-1)*20</f>
        <v/>
      </c>
      <c r="BK121" s="6">
        <f>IF($A21=0,INDEX(CHROME_ATTR,1,BK$2+1),IF($A21=39,INDEX(CHROME_ATTR,2,BK$2+1),IF(AND(BK221&gt;=1,BK221&lt;=6),INDEX(ATLAS_ATTR,(BK221-1)*26+$A21-INDEX(WIN_Y,BK221)+1,BK$2-INDEX(WIN_X,BK221)+1),IF(BK221=90,11,0))))+(THEME-1)*20</f>
        <v/>
      </c>
      <c r="BL121" s="6">
        <f>IF($A21=0,INDEX(CHROME_ATTR,1,BL$2+1),IF($A21=39,INDEX(CHROME_ATTR,2,BL$2+1),IF(AND(BL221&gt;=1,BL221&lt;=6),INDEX(ATLAS_ATTR,(BL221-1)*26+$A21-INDEX(WIN_Y,BL221)+1,BL$2-INDEX(WIN_X,BL221)+1),IF(BL221=90,11,0))))+(THEME-1)*20</f>
        <v/>
      </c>
      <c r="BM121" s="6">
        <f>IF($A21=0,INDEX(CHROME_ATTR,1,BM$2+1),IF($A21=39,INDEX(CHROME_ATTR,2,BM$2+1),IF(AND(BM221&gt;=1,BM221&lt;=6),INDEX(ATLAS_ATTR,(BM221-1)*26+$A21-INDEX(WIN_Y,BM221)+1,BM$2-INDEX(WIN_X,BM221)+1),IF(BM221=90,11,0))))+(THEME-1)*20</f>
        <v/>
      </c>
      <c r="BN121" s="6">
        <f>IF($A21=0,INDEX(CHROME_ATTR,1,BN$2+1),IF($A21=39,INDEX(CHROME_ATTR,2,BN$2+1),IF(AND(BN221&gt;=1,BN221&lt;=6),INDEX(ATLAS_ATTR,(BN221-1)*26+$A21-INDEX(WIN_Y,BN221)+1,BN$2-INDEX(WIN_X,BN221)+1),IF(BN221=90,11,0))))+(THEME-1)*20</f>
        <v/>
      </c>
      <c r="BO121" s="6">
        <f>IF($A21=0,INDEX(CHROME_ATTR,1,BO$2+1),IF($A21=39,INDEX(CHROME_ATTR,2,BO$2+1),IF(AND(BO221&gt;=1,BO221&lt;=6),INDEX(ATLAS_ATTR,(BO221-1)*26+$A21-INDEX(WIN_Y,BO221)+1,BO$2-INDEX(WIN_X,BO221)+1),IF(BO221=90,11,0))))+(THEME-1)*20</f>
        <v/>
      </c>
      <c r="BP121" s="6">
        <f>IF($A21=0,INDEX(CHROME_ATTR,1,BP$2+1),IF($A21=39,INDEX(CHROME_ATTR,2,BP$2+1),IF(AND(BP221&gt;=1,BP221&lt;=6),INDEX(ATLAS_ATTR,(BP221-1)*26+$A21-INDEX(WIN_Y,BP221)+1,BP$2-INDEX(WIN_X,BP221)+1),IF(BP221=90,11,0))))+(THEME-1)*20</f>
        <v/>
      </c>
      <c r="BQ121" s="6">
        <f>IF($A21=0,INDEX(CHROME_ATTR,1,BQ$2+1),IF($A21=39,INDEX(CHROME_ATTR,2,BQ$2+1),IF(AND(BQ221&gt;=1,BQ221&lt;=6),INDEX(ATLAS_ATTR,(BQ221-1)*26+$A21-INDEX(WIN_Y,BQ221)+1,BQ$2-INDEX(WIN_X,BQ221)+1),IF(BQ221=90,11,0))))+(THEME-1)*20</f>
        <v/>
      </c>
      <c r="BR121" s="6">
        <f>IF($A21=0,INDEX(CHROME_ATTR,1,BR$2+1),IF($A21=39,INDEX(CHROME_ATTR,2,BR$2+1),IF(AND(BR221&gt;=1,BR221&lt;=6),INDEX(ATLAS_ATTR,(BR221-1)*26+$A21-INDEX(WIN_Y,BR221)+1,BR$2-INDEX(WIN_X,BR221)+1),IF(BR221=90,11,0))))+(THEME-1)*20</f>
        <v/>
      </c>
      <c r="BS121" s="6">
        <f>IF($A21=0,INDEX(CHROME_ATTR,1,BS$2+1),IF($A21=39,INDEX(CHROME_ATTR,2,BS$2+1),IF(AND(BS221&gt;=1,BS221&lt;=6),INDEX(ATLAS_ATTR,(BS221-1)*26+$A21-INDEX(WIN_Y,BS221)+1,BS$2-INDEX(WIN_X,BS221)+1),IF(BS221=90,11,0))))+(THEME-1)*20</f>
        <v/>
      </c>
      <c r="BT121" s="6">
        <f>IF($A21=0,INDEX(CHROME_ATTR,1,BT$2+1),IF($A21=39,INDEX(CHROME_ATTR,2,BT$2+1),IF(AND(BT221&gt;=1,BT221&lt;=6),INDEX(ATLAS_ATTR,(BT221-1)*26+$A21-INDEX(WIN_Y,BT221)+1,BT$2-INDEX(WIN_X,BT221)+1),IF(BT221=90,11,0))))+(THEME-1)*20</f>
        <v/>
      </c>
      <c r="BU121" s="6">
        <f>IF($A21=0,INDEX(CHROME_ATTR,1,BU$2+1),IF($A21=39,INDEX(CHROME_ATTR,2,BU$2+1),IF(AND(BU221&gt;=1,BU221&lt;=6),INDEX(ATLAS_ATTR,(BU221-1)*26+$A21-INDEX(WIN_Y,BU221)+1,BU$2-INDEX(WIN_X,BU221)+1),IF(BU221=90,11,0))))+(THEME-1)*20</f>
        <v/>
      </c>
      <c r="BV121" s="6">
        <f>IF($A21=0,INDEX(CHROME_ATTR,1,BV$2+1),IF($A21=39,INDEX(CHROME_ATTR,2,BV$2+1),IF(AND(BV221&gt;=1,BV221&lt;=6),INDEX(ATLAS_ATTR,(BV221-1)*26+$A21-INDEX(WIN_Y,BV221)+1,BV$2-INDEX(WIN_X,BV221)+1),IF(BV221=90,11,0))))+(THEME-1)*20</f>
        <v/>
      </c>
      <c r="BW121" s="6">
        <f>IF($A21=0,INDEX(CHROME_ATTR,1,BW$2+1),IF($A21=39,INDEX(CHROME_ATTR,2,BW$2+1),IF(AND(BW221&gt;=1,BW221&lt;=6),INDEX(ATLAS_ATTR,(BW221-1)*26+$A21-INDEX(WIN_Y,BW221)+1,BW$2-INDEX(WIN_X,BW221)+1),IF(BW221=90,11,0))))+(THEME-1)*20</f>
        <v/>
      </c>
      <c r="BX121" s="6">
        <f>IF($A21=0,INDEX(CHROME_ATTR,1,BX$2+1),IF($A21=39,INDEX(CHROME_ATTR,2,BX$2+1),IF(AND(BX221&gt;=1,BX221&lt;=6),INDEX(ATLAS_ATTR,(BX221-1)*26+$A21-INDEX(WIN_Y,BX221)+1,BX$2-INDEX(WIN_X,BX221)+1),IF(BX221=90,11,0))))+(THEME-1)*20</f>
        <v/>
      </c>
      <c r="BY121" s="6">
        <f>IF($A21=0,INDEX(CHROME_ATTR,1,BY$2+1),IF($A21=39,INDEX(CHROME_ATTR,2,BY$2+1),IF(AND(BY221&gt;=1,BY221&lt;=6),INDEX(ATLAS_ATTR,(BY221-1)*26+$A21-INDEX(WIN_Y,BY221)+1,BY$2-INDEX(WIN_X,BY221)+1),IF(BY221=90,11,0))))+(THEME-1)*20</f>
        <v/>
      </c>
      <c r="BZ121" s="6">
        <f>IF($A21=0,INDEX(CHROME_ATTR,1,BZ$2+1),IF($A21=39,INDEX(CHROME_ATTR,2,BZ$2+1),IF(AND(BZ221&gt;=1,BZ221&lt;=6),INDEX(ATLAS_ATTR,(BZ221-1)*26+$A21-INDEX(WIN_Y,BZ221)+1,BZ$2-INDEX(WIN_X,BZ221)+1),IF(BZ221=90,11,0))))+(THEME-1)*20</f>
        <v/>
      </c>
      <c r="CA121" s="6">
        <f>IF($A21=0,INDEX(CHROME_ATTR,1,CA$2+1),IF($A21=39,INDEX(CHROME_ATTR,2,CA$2+1),IF(AND(CA221&gt;=1,CA221&lt;=6),INDEX(ATLAS_ATTR,(CA221-1)*26+$A21-INDEX(WIN_Y,CA221)+1,CA$2-INDEX(WIN_X,CA221)+1),IF(CA221=90,11,0))))+(THEME-1)*20</f>
        <v/>
      </c>
      <c r="CB121" s="6">
        <f>IF($A21=0,INDEX(CHROME_ATTR,1,CB$2+1),IF($A21=39,INDEX(CHROME_ATTR,2,CB$2+1),IF(AND(CB221&gt;=1,CB221&lt;=6),INDEX(ATLAS_ATTR,(CB221-1)*26+$A21-INDEX(WIN_Y,CB221)+1,CB$2-INDEX(WIN_X,CB221)+1),IF(CB221=90,11,0))))+(THEME-1)*20</f>
        <v/>
      </c>
      <c r="CC121" s="6">
        <f>IF($A21=0,INDEX(CHROME_ATTR,1,CC$2+1),IF($A21=39,INDEX(CHROME_ATTR,2,CC$2+1),IF(AND(CC221&gt;=1,CC221&lt;=6),INDEX(ATLAS_ATTR,(CC221-1)*26+$A21-INDEX(WIN_Y,CC221)+1,CC$2-INDEX(WIN_X,CC221)+1),IF(CC221=90,11,0))))+(THEME-1)*20</f>
        <v/>
      </c>
      <c r="CD121" s="6">
        <f>IF($A21=0,INDEX(CHROME_ATTR,1,CD$2+1),IF($A21=39,INDEX(CHROME_ATTR,2,CD$2+1),IF(AND(CD221&gt;=1,CD221&lt;=6),INDEX(ATLAS_ATTR,(CD221-1)*26+$A21-INDEX(WIN_Y,CD221)+1,CD$2-INDEX(WIN_X,CD221)+1),IF(CD221=90,11,0))))+(THEME-1)*20</f>
        <v/>
      </c>
      <c r="CE121" s="6">
        <f>IF($A21=0,INDEX(CHROME_ATTR,1,CE$2+1),IF($A21=39,INDEX(CHROME_ATTR,2,CE$2+1),IF(AND(CE221&gt;=1,CE221&lt;=6),INDEX(ATLAS_ATTR,(CE221-1)*26+$A21-INDEX(WIN_Y,CE221)+1,CE$2-INDEX(WIN_X,CE221)+1),IF(CE221=90,11,0))))+(THEME-1)*20</f>
        <v/>
      </c>
      <c r="CF121" s="6">
        <f>IF($A21=0,INDEX(CHROME_ATTR,1,CF$2+1),IF($A21=39,INDEX(CHROME_ATTR,2,CF$2+1),IF(AND(CF221&gt;=1,CF221&lt;=6),INDEX(ATLAS_ATTR,(CF221-1)*26+$A21-INDEX(WIN_Y,CF221)+1,CF$2-INDEX(WIN_X,CF221)+1),IF(CF221=90,11,0))))+(THEME-1)*20</f>
        <v/>
      </c>
      <c r="CG121" s="6">
        <f>IF($A21=0,INDEX(CHROME_ATTR,1,CG$2+1),IF($A21=39,INDEX(CHROME_ATTR,2,CG$2+1),IF(AND(CG221&gt;=1,CG221&lt;=6),INDEX(ATLAS_ATTR,(CG221-1)*26+$A21-INDEX(WIN_Y,CG221)+1,CG$2-INDEX(WIN_X,CG221)+1),IF(CG221=90,11,0))))+(THEME-1)*20</f>
        <v/>
      </c>
      <c r="CH121" s="6">
        <f>IF($A21=0,INDEX(CHROME_ATTR,1,CH$2+1),IF($A21=39,INDEX(CHROME_ATTR,2,CH$2+1),IF(AND(CH221&gt;=1,CH221&lt;=6),INDEX(ATLAS_ATTR,(CH221-1)*26+$A21-INDEX(WIN_Y,CH221)+1,CH$2-INDEX(WIN_X,CH221)+1),IF(CH221=90,11,0))))+(THEME-1)*20</f>
        <v/>
      </c>
      <c r="CI121" s="6">
        <f>IF($A21=0,INDEX(CHROME_ATTR,1,CI$2+1),IF($A21=39,INDEX(CHROME_ATTR,2,CI$2+1),IF(AND(CI221&gt;=1,CI221&lt;=6),INDEX(ATLAS_ATTR,(CI221-1)*26+$A21-INDEX(WIN_Y,CI221)+1,CI$2-INDEX(WIN_X,CI221)+1),IF(CI221=90,11,0))))+(THEME-1)*20</f>
        <v/>
      </c>
      <c r="CJ121" s="6">
        <f>IF($A21=0,INDEX(CHROME_ATTR,1,CJ$2+1),IF($A21=39,INDEX(CHROME_ATTR,2,CJ$2+1),IF(AND(CJ221&gt;=1,CJ221&lt;=6),INDEX(ATLAS_ATTR,(CJ221-1)*26+$A21-INDEX(WIN_Y,CJ221)+1,CJ$2-INDEX(WIN_X,CJ221)+1),IF(CJ221=90,11,0))))+(THEME-1)*20</f>
        <v/>
      </c>
      <c r="CK121" s="6">
        <f>IF($A21=0,INDEX(CHROME_ATTR,1,CK$2+1),IF($A21=39,INDEX(CHROME_ATTR,2,CK$2+1),IF(AND(CK221&gt;=1,CK221&lt;=6),INDEX(ATLAS_ATTR,(CK221-1)*26+$A21-INDEX(WIN_Y,CK221)+1,CK$2-INDEX(WIN_X,CK221)+1),IF(CK221=90,11,0))))+(THEME-1)*20</f>
        <v/>
      </c>
      <c r="CL121" s="6">
        <f>IF($A21=0,INDEX(CHROME_ATTR,1,CL$2+1),IF($A21=39,INDEX(CHROME_ATTR,2,CL$2+1),IF(AND(CL221&gt;=1,CL221&lt;=6),INDEX(ATLAS_ATTR,(CL221-1)*26+$A21-INDEX(WIN_Y,CL221)+1,CL$2-INDEX(WIN_X,CL221)+1),IF(CL221=90,11,0))))+(THEME-1)*20</f>
        <v/>
      </c>
      <c r="CM121" s="6">
        <f>IF($A21=0,INDEX(CHROME_ATTR,1,CM$2+1),IF($A21=39,INDEX(CHROME_ATTR,2,CM$2+1),IF(AND(CM221&gt;=1,CM221&lt;=6),INDEX(ATLAS_ATTR,(CM221-1)*26+$A21-INDEX(WIN_Y,CM221)+1,CM$2-INDEX(WIN_X,CM221)+1),IF(CM221=90,11,0))))+(THEME-1)*20</f>
        <v/>
      </c>
      <c r="CN121" s="6">
        <f>IF($A21=0,INDEX(CHROME_ATTR,1,CN$2+1),IF($A21=39,INDEX(CHROME_ATTR,2,CN$2+1),IF(AND(CN221&gt;=1,CN221&lt;=6),INDEX(ATLAS_ATTR,(CN221-1)*26+$A21-INDEX(WIN_Y,CN221)+1,CN$2-INDEX(WIN_X,CN221)+1),IF(CN221=90,11,0))))+(THEME-1)*20</f>
        <v/>
      </c>
      <c r="CO121" s="6">
        <f>IF($A21=0,INDEX(CHROME_ATTR,1,CO$2+1),IF($A21=39,INDEX(CHROME_ATTR,2,CO$2+1),IF(AND(CO221&gt;=1,CO221&lt;=6),INDEX(ATLAS_ATTR,(CO221-1)*26+$A21-INDEX(WIN_Y,CO221)+1,CO$2-INDEX(WIN_X,CO221)+1),IF(CO221=90,11,0))))+(THEME-1)*20</f>
        <v/>
      </c>
      <c r="CP121" s="6">
        <f>IF($A21=0,INDEX(CHROME_ATTR,1,CP$2+1),IF($A21=39,INDEX(CHROME_ATTR,2,CP$2+1),IF(AND(CP221&gt;=1,CP221&lt;=6),INDEX(ATLAS_ATTR,(CP221-1)*26+$A21-INDEX(WIN_Y,CP221)+1,CP$2-INDEX(WIN_X,CP221)+1),IF(CP221=90,11,0))))+(THEME-1)*20</f>
        <v/>
      </c>
      <c r="CQ121" s="6">
        <f>IF($A21=0,INDEX(CHROME_ATTR,1,CQ$2+1),IF($A21=39,INDEX(CHROME_ATTR,2,CQ$2+1),IF(AND(CQ221&gt;=1,CQ221&lt;=6),INDEX(ATLAS_ATTR,(CQ221-1)*26+$A21-INDEX(WIN_Y,CQ221)+1,CQ$2-INDEX(WIN_X,CQ221)+1),IF(CQ221=90,11,0))))+(THEME-1)*20</f>
        <v/>
      </c>
      <c r="CR121" s="6">
        <f>IF($A21=0,INDEX(CHROME_ATTR,1,CR$2+1),IF($A21=39,INDEX(CHROME_ATTR,2,CR$2+1),IF(AND(CR221&gt;=1,CR221&lt;=6),INDEX(ATLAS_ATTR,(CR221-1)*26+$A21-INDEX(WIN_Y,CR221)+1,CR$2-INDEX(WIN_X,CR221)+1),IF(CR221=90,11,0))))+(THEME-1)*20</f>
        <v/>
      </c>
      <c r="CS121" s="6">
        <f>IF($A21=0,INDEX(CHROME_ATTR,1,CS$2+1),IF($A21=39,INDEX(CHROME_ATTR,2,CS$2+1),IF(AND(CS221&gt;=1,CS221&lt;=6),INDEX(ATLAS_ATTR,(CS221-1)*26+$A21-INDEX(WIN_Y,CS221)+1,CS$2-INDEX(WIN_X,CS221)+1),IF(CS221=90,11,0))))+(THEME-1)*20</f>
        <v/>
      </c>
      <c r="CT121" s="6">
        <f>IF($A21=0,INDEX(CHROME_ATTR,1,CT$2+1),IF($A21=39,INDEX(CHROME_ATTR,2,CT$2+1),IF(AND(CT221&gt;=1,CT221&lt;=6),INDEX(ATLAS_ATTR,(CT221-1)*26+$A21-INDEX(WIN_Y,CT221)+1,CT$2-INDEX(WIN_X,CT221)+1),IF(CT221=90,11,0))))+(THEME-1)*20</f>
        <v/>
      </c>
      <c r="CU121" s="6">
        <f>IF($A21=0,INDEX(CHROME_ATTR,1,CU$2+1),IF($A21=39,INDEX(CHROME_ATTR,2,CU$2+1),IF(AND(CU221&gt;=1,CU221&lt;=6),INDEX(ATLAS_ATTR,(CU221-1)*26+$A21-INDEX(WIN_Y,CU221)+1,CU$2-INDEX(WIN_X,CU221)+1),IF(CU221=90,11,0))))+(THEME-1)*20</f>
        <v/>
      </c>
      <c r="CV121" s="6">
        <f>IF($A21=0,INDEX(CHROME_ATTR,1,CV$2+1),IF($A21=39,INDEX(CHROME_ATTR,2,CV$2+1),IF(AND(CV221&gt;=1,CV221&lt;=6),INDEX(ATLAS_ATTR,(CV221-1)*26+$A21-INDEX(WIN_Y,CV221)+1,CV$2-INDEX(WIN_X,CV221)+1),IF(CV221=90,11,0))))+(THEME-1)*20</f>
        <v/>
      </c>
      <c r="CW121" s="6">
        <f>IF($A21=0,INDEX(CHROME_ATTR,1,CW$2+1),IF($A21=39,INDEX(CHROME_ATTR,2,CW$2+1),IF(AND(CW221&gt;=1,CW221&lt;=6),INDEX(ATLAS_ATTR,(CW221-1)*26+$A21-INDEX(WIN_Y,CW221)+1,CW$2-INDEX(WIN_X,CW221)+1),IF(CW221=90,11,0))))+(THEME-1)*20</f>
        <v/>
      </c>
      <c r="CX121" s="6">
        <f>IF($A21=0,INDEX(CHROME_ATTR,1,CX$2+1),IF($A21=39,INDEX(CHROME_ATTR,2,CX$2+1),IF(AND(CX221&gt;=1,CX221&lt;=6),INDEX(ATLAS_ATTR,(CX221-1)*26+$A21-INDEX(WIN_Y,CX221)+1,CX$2-INDEX(WIN_X,CX221)+1),IF(CX221=90,11,0))))+(THEME-1)*20</f>
        <v/>
      </c>
      <c r="CY121" s="6">
        <f>IF($A21=0,INDEX(CHROME_ATTR,1,CY$2+1),IF($A21=39,INDEX(CHROME_ATTR,2,CY$2+1),IF(AND(CY221&gt;=1,CY221&lt;=6),INDEX(ATLAS_ATTR,(CY221-1)*26+$A21-INDEX(WIN_Y,CY221)+1,CY$2-INDEX(WIN_X,CY221)+1),IF(CY221=90,11,0))))+(THEME-1)*20</f>
        <v/>
      </c>
      <c r="CZ121" s="6">
        <f>IF($A21=0,INDEX(CHROME_ATTR,1,CZ$2+1),IF($A21=39,INDEX(CHROME_ATTR,2,CZ$2+1),IF(AND(CZ221&gt;=1,CZ221&lt;=6),INDEX(ATLAS_ATTR,(CZ221-1)*26+$A21-INDEX(WIN_Y,CZ221)+1,CZ$2-INDEX(WIN_X,CZ221)+1),IF(CZ221=90,11,0))))+(THEME-1)*20</f>
        <v/>
      </c>
      <c r="DA121" s="6">
        <f>IF($A21=0,INDEX(CHROME_ATTR,1,DA$2+1),IF($A21=39,INDEX(CHROME_ATTR,2,DA$2+1),IF(AND(DA221&gt;=1,DA221&lt;=6),INDEX(ATLAS_ATTR,(DA221-1)*26+$A21-INDEX(WIN_Y,DA221)+1,DA$2-INDEX(WIN_X,DA221)+1),IF(DA221=90,11,0))))+(THEME-1)*20</f>
        <v/>
      </c>
      <c r="DB121" s="6">
        <f>IF($A21=0,INDEX(CHROME_ATTR,1,DB$2+1),IF($A21=39,INDEX(CHROME_ATTR,2,DB$2+1),IF(AND(DB221&gt;=1,DB221&lt;=6),INDEX(ATLAS_ATTR,(DB221-1)*26+$A21-INDEX(WIN_Y,DB221)+1,DB$2-INDEX(WIN_X,DB221)+1),IF(DB221=90,11,0))))+(THEME-1)*20</f>
        <v/>
      </c>
      <c r="DC121" s="6">
        <f>IF($A21=0,INDEX(CHROME_ATTR,1,DC$2+1),IF($A21=39,INDEX(CHROME_ATTR,2,DC$2+1),IF(AND(DC221&gt;=1,DC221&lt;=6),INDEX(ATLAS_ATTR,(DC221-1)*26+$A21-INDEX(WIN_Y,DC221)+1,DC$2-INDEX(WIN_X,DC221)+1),IF(DC221=90,11,0))))+(THEME-1)*20</f>
        <v/>
      </c>
      <c r="DD121" s="6">
        <f>IF($A21=0,INDEX(CHROME_ATTR,1,DD$2+1),IF($A21=39,INDEX(CHROME_ATTR,2,DD$2+1),IF(AND(DD221&gt;=1,DD221&lt;=6),INDEX(ATLAS_ATTR,(DD221-1)*26+$A21-INDEX(WIN_Y,DD221)+1,DD$2-INDEX(WIN_X,DD221)+1),IF(DD221=90,11,0))))+(THEME-1)*20</f>
        <v/>
      </c>
      <c r="DE121" s="6">
        <f>IF($A21=0,INDEX(CHROME_ATTR,1,DE$2+1),IF($A21=39,INDEX(CHROME_ATTR,2,DE$2+1),IF(AND(DE221&gt;=1,DE221&lt;=6),INDEX(ATLAS_ATTR,(DE221-1)*26+$A21-INDEX(WIN_Y,DE221)+1,DE$2-INDEX(WIN_X,DE221)+1),IF(DE221=90,11,0))))+(THEME-1)*20</f>
        <v/>
      </c>
      <c r="DF121" s="6">
        <f>IF($A21=0,INDEX(CHROME_ATTR,1,DF$2+1),IF($A21=39,INDEX(CHROME_ATTR,2,DF$2+1),IF(AND(DF221&gt;=1,DF221&lt;=6),INDEX(ATLAS_ATTR,(DF221-1)*26+$A21-INDEX(WIN_Y,DF221)+1,DF$2-INDEX(WIN_X,DF221)+1),IF(DF221=90,11,0))))+(THEME-1)*20</f>
        <v/>
      </c>
      <c r="DG121" s="6">
        <f>IF($A21=0,INDEX(CHROME_ATTR,1,DG$2+1),IF($A21=39,INDEX(CHROME_ATTR,2,DG$2+1),IF(AND(DG221&gt;=1,DG221&lt;=6),INDEX(ATLAS_ATTR,(DG221-1)*26+$A21-INDEX(WIN_Y,DG221)+1,DG$2-INDEX(WIN_X,DG221)+1),IF(DG221=90,11,0))))+(THEME-1)*20</f>
        <v/>
      </c>
      <c r="DH121" s="6">
        <f>IF($A21=0,INDEX(CHROME_ATTR,1,DH$2+1),IF($A21=39,INDEX(CHROME_ATTR,2,DH$2+1),IF(AND(DH221&gt;=1,DH221&lt;=6),INDEX(ATLAS_ATTR,(DH221-1)*26+$A21-INDEX(WIN_Y,DH221)+1,DH$2-INDEX(WIN_X,DH221)+1),IF(DH221=90,11,0))))+(THEME-1)*20</f>
        <v/>
      </c>
      <c r="DI121" s="6">
        <f>IF($A21=0,INDEX(CHROME_ATTR,1,DI$2+1),IF($A21=39,INDEX(CHROME_ATTR,2,DI$2+1),IF(AND(DI221&gt;=1,DI221&lt;=6),INDEX(ATLAS_ATTR,(DI221-1)*26+$A21-INDEX(WIN_Y,DI221)+1,DI$2-INDEX(WIN_X,DI221)+1),IF(DI221=90,11,0))))+(THEME-1)*20</f>
        <v/>
      </c>
      <c r="DJ121" s="6">
        <f>IF($A21=0,INDEX(CHROME_ATTR,1,DJ$2+1),IF($A21=39,INDEX(CHROME_ATTR,2,DJ$2+1),IF(AND(DJ221&gt;=1,DJ221&lt;=6),INDEX(ATLAS_ATTR,(DJ221-1)*26+$A21-INDEX(WIN_Y,DJ221)+1,DJ$2-INDEX(WIN_X,DJ221)+1),IF(DJ221=90,11,0))))+(THEME-1)*20</f>
        <v/>
      </c>
      <c r="DK121" s="6">
        <f>IF($A21=0,INDEX(CHROME_ATTR,1,DK$2+1),IF($A21=39,INDEX(CHROME_ATTR,2,DK$2+1),IF(AND(DK221&gt;=1,DK221&lt;=6),INDEX(ATLAS_ATTR,(DK221-1)*26+$A21-INDEX(WIN_Y,DK221)+1,DK$2-INDEX(WIN_X,DK221)+1),IF(DK221=90,11,0))))+(THEME-1)*20</f>
        <v/>
      </c>
      <c r="DL121" s="6">
        <f>IF($A21=0,INDEX(CHROME_ATTR,1,DL$2+1),IF($A21=39,INDEX(CHROME_ATTR,2,DL$2+1),IF(AND(DL221&gt;=1,DL221&lt;=6),INDEX(ATLAS_ATTR,(DL221-1)*26+$A21-INDEX(WIN_Y,DL221)+1,DL$2-INDEX(WIN_X,DL221)+1),IF(DL221=90,11,0))))+(THEME-1)*20</f>
        <v/>
      </c>
      <c r="DM121" s="6">
        <f>IF($A21=0,INDEX(CHROME_ATTR,1,DM$2+1),IF($A21=39,INDEX(CHROME_ATTR,2,DM$2+1),IF(AND(DM221&gt;=1,DM221&lt;=6),INDEX(ATLAS_ATTR,(DM221-1)*26+$A21-INDEX(WIN_Y,DM221)+1,DM$2-INDEX(WIN_X,DM221)+1),IF(DM221=90,11,0))))+(THEME-1)*20</f>
        <v/>
      </c>
      <c r="DN121" s="6">
        <f>IF($A21=0,INDEX(CHROME_ATTR,1,DN$2+1),IF($A21=39,INDEX(CHROME_ATTR,2,DN$2+1),IF(AND(DN221&gt;=1,DN221&lt;=6),INDEX(ATLAS_ATTR,(DN221-1)*26+$A21-INDEX(WIN_Y,DN221)+1,DN$2-INDEX(WIN_X,DN221)+1),IF(DN221=90,11,0))))+(THEME-1)*20</f>
        <v/>
      </c>
      <c r="DO121" s="6">
        <f>IF($A21=0,INDEX(CHROME_ATTR,1,DO$2+1),IF($A21=39,INDEX(CHROME_ATTR,2,DO$2+1),IF(AND(DO221&gt;=1,DO221&lt;=6),INDEX(ATLAS_ATTR,(DO221-1)*26+$A21-INDEX(WIN_Y,DO221)+1,DO$2-INDEX(WIN_X,DO221)+1),IF(DO221=90,11,0))))+(THEME-1)*20</f>
        <v/>
      </c>
    </row>
    <row r="122" ht="8" customHeight="1">
      <c r="B122" s="6">
        <f>IF($A22=0,INDEX(CHROME_ATTR,1,B$2+1),IF($A22=39,INDEX(CHROME_ATTR,2,B$2+1),IF(AND(B222&gt;=1,B222&lt;=6),INDEX(ATLAS_ATTR,(B222-1)*26+$A22-INDEX(WIN_Y,B222)+1,B$2-INDEX(WIN_X,B222)+1),IF(B222=90,11,0))))+(THEME-1)*20</f>
        <v/>
      </c>
      <c r="C122" s="6">
        <f>IF($A22=0,INDEX(CHROME_ATTR,1,C$2+1),IF($A22=39,INDEX(CHROME_ATTR,2,C$2+1),IF(AND(C222&gt;=1,C222&lt;=6),INDEX(ATLAS_ATTR,(C222-1)*26+$A22-INDEX(WIN_Y,C222)+1,C$2-INDEX(WIN_X,C222)+1),IF(C222=90,11,0))))+(THEME-1)*20</f>
        <v/>
      </c>
      <c r="D122" s="6">
        <f>IF($A22=0,INDEX(CHROME_ATTR,1,D$2+1),IF($A22=39,INDEX(CHROME_ATTR,2,D$2+1),IF(AND(D222&gt;=1,D222&lt;=6),INDEX(ATLAS_ATTR,(D222-1)*26+$A22-INDEX(WIN_Y,D222)+1,D$2-INDEX(WIN_X,D222)+1),IF(D222=90,11,0))))+(THEME-1)*20</f>
        <v/>
      </c>
      <c r="E122" s="6">
        <f>IF($A22=0,INDEX(CHROME_ATTR,1,E$2+1),IF($A22=39,INDEX(CHROME_ATTR,2,E$2+1),IF(AND(E222&gt;=1,E222&lt;=6),INDEX(ATLAS_ATTR,(E222-1)*26+$A22-INDEX(WIN_Y,E222)+1,E$2-INDEX(WIN_X,E222)+1),IF(E222=90,11,0))))+(THEME-1)*20</f>
        <v/>
      </c>
      <c r="F122" s="6">
        <f>IF($A22=0,INDEX(CHROME_ATTR,1,F$2+1),IF($A22=39,INDEX(CHROME_ATTR,2,F$2+1),IF(AND(F222&gt;=1,F222&lt;=6),INDEX(ATLAS_ATTR,(F222-1)*26+$A22-INDEX(WIN_Y,F222)+1,F$2-INDEX(WIN_X,F222)+1),IF(F222=90,11,0))))+(THEME-1)*20</f>
        <v/>
      </c>
      <c r="G122" s="6">
        <f>IF($A22=0,INDEX(CHROME_ATTR,1,G$2+1),IF($A22=39,INDEX(CHROME_ATTR,2,G$2+1),IF(AND(G222&gt;=1,G222&lt;=6),INDEX(ATLAS_ATTR,(G222-1)*26+$A22-INDEX(WIN_Y,G222)+1,G$2-INDEX(WIN_X,G222)+1),IF(G222=90,11,0))))+(THEME-1)*20</f>
        <v/>
      </c>
      <c r="H122" s="6">
        <f>IF($A22=0,INDEX(CHROME_ATTR,1,H$2+1),IF($A22=39,INDEX(CHROME_ATTR,2,H$2+1),IF(AND(H222&gt;=1,H222&lt;=6),INDEX(ATLAS_ATTR,(H222-1)*26+$A22-INDEX(WIN_Y,H222)+1,H$2-INDEX(WIN_X,H222)+1),IF(H222=90,11,0))))+(THEME-1)*20</f>
        <v/>
      </c>
      <c r="I122" s="6">
        <f>IF($A22=0,INDEX(CHROME_ATTR,1,I$2+1),IF($A22=39,INDEX(CHROME_ATTR,2,I$2+1),IF(AND(I222&gt;=1,I222&lt;=6),INDEX(ATLAS_ATTR,(I222-1)*26+$A22-INDEX(WIN_Y,I222)+1,I$2-INDEX(WIN_X,I222)+1),IF(I222=90,11,0))))+(THEME-1)*20</f>
        <v/>
      </c>
      <c r="J122" s="6">
        <f>IF($A22=0,INDEX(CHROME_ATTR,1,J$2+1),IF($A22=39,INDEX(CHROME_ATTR,2,J$2+1),IF(AND(J222&gt;=1,J222&lt;=6),INDEX(ATLAS_ATTR,(J222-1)*26+$A22-INDEX(WIN_Y,J222)+1,J$2-INDEX(WIN_X,J222)+1),IF(J222=90,11,0))))+(THEME-1)*20</f>
        <v/>
      </c>
      <c r="K122" s="6">
        <f>IF($A22=0,INDEX(CHROME_ATTR,1,K$2+1),IF($A22=39,INDEX(CHROME_ATTR,2,K$2+1),IF(AND(K222&gt;=1,K222&lt;=6),INDEX(ATLAS_ATTR,(K222-1)*26+$A22-INDEX(WIN_Y,K222)+1,K$2-INDEX(WIN_X,K222)+1),IF(K222=90,11,0))))+(THEME-1)*20</f>
        <v/>
      </c>
      <c r="L122" s="6">
        <f>IF($A22=0,INDEX(CHROME_ATTR,1,L$2+1),IF($A22=39,INDEX(CHROME_ATTR,2,L$2+1),IF(AND(L222&gt;=1,L222&lt;=6),INDEX(ATLAS_ATTR,(L222-1)*26+$A22-INDEX(WIN_Y,L222)+1,L$2-INDEX(WIN_X,L222)+1),IF(L222=90,11,0))))+(THEME-1)*20</f>
        <v/>
      </c>
      <c r="M122" s="6">
        <f>IF($A22=0,INDEX(CHROME_ATTR,1,M$2+1),IF($A22=39,INDEX(CHROME_ATTR,2,M$2+1),IF(AND(M222&gt;=1,M222&lt;=6),INDEX(ATLAS_ATTR,(M222-1)*26+$A22-INDEX(WIN_Y,M222)+1,M$2-INDEX(WIN_X,M222)+1),IF(M222=90,11,0))))+(THEME-1)*20</f>
        <v/>
      </c>
      <c r="N122" s="6">
        <f>IF($A22=0,INDEX(CHROME_ATTR,1,N$2+1),IF($A22=39,INDEX(CHROME_ATTR,2,N$2+1),IF(AND(N222&gt;=1,N222&lt;=6),INDEX(ATLAS_ATTR,(N222-1)*26+$A22-INDEX(WIN_Y,N222)+1,N$2-INDEX(WIN_X,N222)+1),IF(N222=90,11,0))))+(THEME-1)*20</f>
        <v/>
      </c>
      <c r="O122" s="6">
        <f>IF($A22=0,INDEX(CHROME_ATTR,1,O$2+1),IF($A22=39,INDEX(CHROME_ATTR,2,O$2+1),IF(AND(O222&gt;=1,O222&lt;=6),INDEX(ATLAS_ATTR,(O222-1)*26+$A22-INDEX(WIN_Y,O222)+1,O$2-INDEX(WIN_X,O222)+1),IF(O222=90,11,0))))+(THEME-1)*20</f>
        <v/>
      </c>
      <c r="P122" s="6">
        <f>IF($A22=0,INDEX(CHROME_ATTR,1,P$2+1),IF($A22=39,INDEX(CHROME_ATTR,2,P$2+1),IF(AND(P222&gt;=1,P222&lt;=6),INDEX(ATLAS_ATTR,(P222-1)*26+$A22-INDEX(WIN_Y,P222)+1,P$2-INDEX(WIN_X,P222)+1),IF(P222=90,11,0))))+(THEME-1)*20</f>
        <v/>
      </c>
      <c r="Q122" s="6">
        <f>IF($A22=0,INDEX(CHROME_ATTR,1,Q$2+1),IF($A22=39,INDEX(CHROME_ATTR,2,Q$2+1),IF(AND(Q222&gt;=1,Q222&lt;=6),INDEX(ATLAS_ATTR,(Q222-1)*26+$A22-INDEX(WIN_Y,Q222)+1,Q$2-INDEX(WIN_X,Q222)+1),IF(Q222=90,11,0))))+(THEME-1)*20</f>
        <v/>
      </c>
      <c r="R122" s="6">
        <f>IF($A22=0,INDEX(CHROME_ATTR,1,R$2+1),IF($A22=39,INDEX(CHROME_ATTR,2,R$2+1),IF(AND(R222&gt;=1,R222&lt;=6),INDEX(ATLAS_ATTR,(R222-1)*26+$A22-INDEX(WIN_Y,R222)+1,R$2-INDEX(WIN_X,R222)+1),IF(R222=90,11,0))))+(THEME-1)*20</f>
        <v/>
      </c>
      <c r="S122" s="6">
        <f>IF($A22=0,INDEX(CHROME_ATTR,1,S$2+1),IF($A22=39,INDEX(CHROME_ATTR,2,S$2+1),IF(AND(S222&gt;=1,S222&lt;=6),INDEX(ATLAS_ATTR,(S222-1)*26+$A22-INDEX(WIN_Y,S222)+1,S$2-INDEX(WIN_X,S222)+1),IF(S222=90,11,0))))+(THEME-1)*20</f>
        <v/>
      </c>
      <c r="T122" s="6">
        <f>IF($A22=0,INDEX(CHROME_ATTR,1,T$2+1),IF($A22=39,INDEX(CHROME_ATTR,2,T$2+1),IF(AND(T222&gt;=1,T222&lt;=6),INDEX(ATLAS_ATTR,(T222-1)*26+$A22-INDEX(WIN_Y,T222)+1,T$2-INDEX(WIN_X,T222)+1),IF(T222=90,11,0))))+(THEME-1)*20</f>
        <v/>
      </c>
      <c r="U122" s="6">
        <f>IF($A22=0,INDEX(CHROME_ATTR,1,U$2+1),IF($A22=39,INDEX(CHROME_ATTR,2,U$2+1),IF(AND(U222&gt;=1,U222&lt;=6),INDEX(ATLAS_ATTR,(U222-1)*26+$A22-INDEX(WIN_Y,U222)+1,U$2-INDEX(WIN_X,U222)+1),IF(U222=90,11,0))))+(THEME-1)*20</f>
        <v/>
      </c>
      <c r="V122" s="6">
        <f>IF($A22=0,INDEX(CHROME_ATTR,1,V$2+1),IF($A22=39,INDEX(CHROME_ATTR,2,V$2+1),IF(AND(V222&gt;=1,V222&lt;=6),INDEX(ATLAS_ATTR,(V222-1)*26+$A22-INDEX(WIN_Y,V222)+1,V$2-INDEX(WIN_X,V222)+1),IF(V222=90,11,0))))+(THEME-1)*20</f>
        <v/>
      </c>
      <c r="W122" s="6">
        <f>IF($A22=0,INDEX(CHROME_ATTR,1,W$2+1),IF($A22=39,INDEX(CHROME_ATTR,2,W$2+1),IF(AND(W222&gt;=1,W222&lt;=6),INDEX(ATLAS_ATTR,(W222-1)*26+$A22-INDEX(WIN_Y,W222)+1,W$2-INDEX(WIN_X,W222)+1),IF(W222=90,11,0))))+(THEME-1)*20</f>
        <v/>
      </c>
      <c r="X122" s="6">
        <f>IF($A22=0,INDEX(CHROME_ATTR,1,X$2+1),IF($A22=39,INDEX(CHROME_ATTR,2,X$2+1),IF(AND(X222&gt;=1,X222&lt;=6),INDEX(ATLAS_ATTR,(X222-1)*26+$A22-INDEX(WIN_Y,X222)+1,X$2-INDEX(WIN_X,X222)+1),IF(X222=90,11,0))))+(THEME-1)*20</f>
        <v/>
      </c>
      <c r="Y122" s="6">
        <f>IF($A22=0,INDEX(CHROME_ATTR,1,Y$2+1),IF($A22=39,INDEX(CHROME_ATTR,2,Y$2+1),IF(AND(Y222&gt;=1,Y222&lt;=6),INDEX(ATLAS_ATTR,(Y222-1)*26+$A22-INDEX(WIN_Y,Y222)+1,Y$2-INDEX(WIN_X,Y222)+1),IF(Y222=90,11,0))))+(THEME-1)*20</f>
        <v/>
      </c>
      <c r="Z122" s="6">
        <f>IF($A22=0,INDEX(CHROME_ATTR,1,Z$2+1),IF($A22=39,INDEX(CHROME_ATTR,2,Z$2+1),IF(AND(Z222&gt;=1,Z222&lt;=6),INDEX(ATLAS_ATTR,(Z222-1)*26+$A22-INDEX(WIN_Y,Z222)+1,Z$2-INDEX(WIN_X,Z222)+1),IF(Z222=90,11,0))))+(THEME-1)*20</f>
        <v/>
      </c>
      <c r="AA122" s="6">
        <f>IF($A22=0,INDEX(CHROME_ATTR,1,AA$2+1),IF($A22=39,INDEX(CHROME_ATTR,2,AA$2+1),IF(AND(AA222&gt;=1,AA222&lt;=6),INDEX(ATLAS_ATTR,(AA222-1)*26+$A22-INDEX(WIN_Y,AA222)+1,AA$2-INDEX(WIN_X,AA222)+1),IF(AA222=90,11,0))))+(THEME-1)*20</f>
        <v/>
      </c>
      <c r="AB122" s="6">
        <f>IF($A22=0,INDEX(CHROME_ATTR,1,AB$2+1),IF($A22=39,INDEX(CHROME_ATTR,2,AB$2+1),IF(AND(AB222&gt;=1,AB222&lt;=6),INDEX(ATLAS_ATTR,(AB222-1)*26+$A22-INDEX(WIN_Y,AB222)+1,AB$2-INDEX(WIN_X,AB222)+1),IF(AB222=90,11,0))))+(THEME-1)*20</f>
        <v/>
      </c>
      <c r="AC122" s="6">
        <f>IF($A22=0,INDEX(CHROME_ATTR,1,AC$2+1),IF($A22=39,INDEX(CHROME_ATTR,2,AC$2+1),IF(AND(AC222&gt;=1,AC222&lt;=6),INDEX(ATLAS_ATTR,(AC222-1)*26+$A22-INDEX(WIN_Y,AC222)+1,AC$2-INDEX(WIN_X,AC222)+1),IF(AC222=90,11,0))))+(THEME-1)*20</f>
        <v/>
      </c>
      <c r="AD122" s="6">
        <f>IF($A22=0,INDEX(CHROME_ATTR,1,AD$2+1),IF($A22=39,INDEX(CHROME_ATTR,2,AD$2+1),IF(AND(AD222&gt;=1,AD222&lt;=6),INDEX(ATLAS_ATTR,(AD222-1)*26+$A22-INDEX(WIN_Y,AD222)+1,AD$2-INDEX(WIN_X,AD222)+1),IF(AD222=90,11,0))))+(THEME-1)*20</f>
        <v/>
      </c>
      <c r="AE122" s="6">
        <f>IF($A22=0,INDEX(CHROME_ATTR,1,AE$2+1),IF($A22=39,INDEX(CHROME_ATTR,2,AE$2+1),IF(AND(AE222&gt;=1,AE222&lt;=6),INDEX(ATLAS_ATTR,(AE222-1)*26+$A22-INDEX(WIN_Y,AE222)+1,AE$2-INDEX(WIN_X,AE222)+1),IF(AE222=90,11,0))))+(THEME-1)*20</f>
        <v/>
      </c>
      <c r="AF122" s="6">
        <f>IF($A22=0,INDEX(CHROME_ATTR,1,AF$2+1),IF($A22=39,INDEX(CHROME_ATTR,2,AF$2+1),IF(AND(AF222&gt;=1,AF222&lt;=6),INDEX(ATLAS_ATTR,(AF222-1)*26+$A22-INDEX(WIN_Y,AF222)+1,AF$2-INDEX(WIN_X,AF222)+1),IF(AF222=90,11,0))))+(THEME-1)*20</f>
        <v/>
      </c>
      <c r="AG122" s="6">
        <f>IF($A22=0,INDEX(CHROME_ATTR,1,AG$2+1),IF($A22=39,INDEX(CHROME_ATTR,2,AG$2+1),IF(AND(AG222&gt;=1,AG222&lt;=6),INDEX(ATLAS_ATTR,(AG222-1)*26+$A22-INDEX(WIN_Y,AG222)+1,AG$2-INDEX(WIN_X,AG222)+1),IF(AG222=90,11,0))))+(THEME-1)*20</f>
        <v/>
      </c>
      <c r="AH122" s="6">
        <f>IF($A22=0,INDEX(CHROME_ATTR,1,AH$2+1),IF($A22=39,INDEX(CHROME_ATTR,2,AH$2+1),IF(AND(AH222&gt;=1,AH222&lt;=6),INDEX(ATLAS_ATTR,(AH222-1)*26+$A22-INDEX(WIN_Y,AH222)+1,AH$2-INDEX(WIN_X,AH222)+1),IF(AH222=90,11,0))))+(THEME-1)*20</f>
        <v/>
      </c>
      <c r="AI122" s="6">
        <f>IF($A22=0,INDEX(CHROME_ATTR,1,AI$2+1),IF($A22=39,INDEX(CHROME_ATTR,2,AI$2+1),IF(AND(AI222&gt;=1,AI222&lt;=6),INDEX(ATLAS_ATTR,(AI222-1)*26+$A22-INDEX(WIN_Y,AI222)+1,AI$2-INDEX(WIN_X,AI222)+1),IF(AI222=90,11,0))))+(THEME-1)*20</f>
        <v/>
      </c>
      <c r="AJ122" s="6">
        <f>IF($A22=0,INDEX(CHROME_ATTR,1,AJ$2+1),IF($A22=39,INDEX(CHROME_ATTR,2,AJ$2+1),IF(AND(AJ222&gt;=1,AJ222&lt;=6),INDEX(ATLAS_ATTR,(AJ222-1)*26+$A22-INDEX(WIN_Y,AJ222)+1,AJ$2-INDEX(WIN_X,AJ222)+1),IF(AJ222=90,11,0))))+(THEME-1)*20</f>
        <v/>
      </c>
      <c r="AK122" s="6">
        <f>IF($A22=0,INDEX(CHROME_ATTR,1,AK$2+1),IF($A22=39,INDEX(CHROME_ATTR,2,AK$2+1),IF(AND(AK222&gt;=1,AK222&lt;=6),INDEX(ATLAS_ATTR,(AK222-1)*26+$A22-INDEX(WIN_Y,AK222)+1,AK$2-INDEX(WIN_X,AK222)+1),IF(AK222=90,11,0))))+(THEME-1)*20</f>
        <v/>
      </c>
      <c r="AL122" s="6">
        <f>IF($A22=0,INDEX(CHROME_ATTR,1,AL$2+1),IF($A22=39,INDEX(CHROME_ATTR,2,AL$2+1),IF(AND(AL222&gt;=1,AL222&lt;=6),INDEX(ATLAS_ATTR,(AL222-1)*26+$A22-INDEX(WIN_Y,AL222)+1,AL$2-INDEX(WIN_X,AL222)+1),IF(AL222=90,11,0))))+(THEME-1)*20</f>
        <v/>
      </c>
      <c r="AM122" s="6">
        <f>IF($A22=0,INDEX(CHROME_ATTR,1,AM$2+1),IF($A22=39,INDEX(CHROME_ATTR,2,AM$2+1),IF(AND(AM222&gt;=1,AM222&lt;=6),INDEX(ATLAS_ATTR,(AM222-1)*26+$A22-INDEX(WIN_Y,AM222)+1,AM$2-INDEX(WIN_X,AM222)+1),IF(AM222=90,11,0))))+(THEME-1)*20</f>
        <v/>
      </c>
      <c r="AN122" s="6">
        <f>IF($A22=0,INDEX(CHROME_ATTR,1,AN$2+1),IF($A22=39,INDEX(CHROME_ATTR,2,AN$2+1),IF(AND(AN222&gt;=1,AN222&lt;=6),INDEX(ATLAS_ATTR,(AN222-1)*26+$A22-INDEX(WIN_Y,AN222)+1,AN$2-INDEX(WIN_X,AN222)+1),IF(AN222=90,11,0))))+(THEME-1)*20</f>
        <v/>
      </c>
      <c r="AO122" s="6">
        <f>IF($A22=0,INDEX(CHROME_ATTR,1,AO$2+1),IF($A22=39,INDEX(CHROME_ATTR,2,AO$2+1),IF(AND(AO222&gt;=1,AO222&lt;=6),INDEX(ATLAS_ATTR,(AO222-1)*26+$A22-INDEX(WIN_Y,AO222)+1,AO$2-INDEX(WIN_X,AO222)+1),IF(AO222=90,11,0))))+(THEME-1)*20</f>
        <v/>
      </c>
      <c r="AP122" s="6">
        <f>IF($A22=0,INDEX(CHROME_ATTR,1,AP$2+1),IF($A22=39,INDEX(CHROME_ATTR,2,AP$2+1),IF(AND(AP222&gt;=1,AP222&lt;=6),INDEX(ATLAS_ATTR,(AP222-1)*26+$A22-INDEX(WIN_Y,AP222)+1,AP$2-INDEX(WIN_X,AP222)+1),IF(AP222=90,11,0))))+(THEME-1)*20</f>
        <v/>
      </c>
      <c r="AQ122" s="6">
        <f>IF($A22=0,INDEX(CHROME_ATTR,1,AQ$2+1),IF($A22=39,INDEX(CHROME_ATTR,2,AQ$2+1),IF(AND(AQ222&gt;=1,AQ222&lt;=6),INDEX(ATLAS_ATTR,(AQ222-1)*26+$A22-INDEX(WIN_Y,AQ222)+1,AQ$2-INDEX(WIN_X,AQ222)+1),IF(AQ222=90,11,0))))+(THEME-1)*20</f>
        <v/>
      </c>
      <c r="AR122" s="6">
        <f>IF($A22=0,INDEX(CHROME_ATTR,1,AR$2+1),IF($A22=39,INDEX(CHROME_ATTR,2,AR$2+1),IF(AND(AR222&gt;=1,AR222&lt;=6),INDEX(ATLAS_ATTR,(AR222-1)*26+$A22-INDEX(WIN_Y,AR222)+1,AR$2-INDEX(WIN_X,AR222)+1),IF(AR222=90,11,0))))+(THEME-1)*20</f>
        <v/>
      </c>
      <c r="AS122" s="6">
        <f>IF($A22=0,INDEX(CHROME_ATTR,1,AS$2+1),IF($A22=39,INDEX(CHROME_ATTR,2,AS$2+1),IF(AND(AS222&gt;=1,AS222&lt;=6),INDEX(ATLAS_ATTR,(AS222-1)*26+$A22-INDEX(WIN_Y,AS222)+1,AS$2-INDEX(WIN_X,AS222)+1),IF(AS222=90,11,0))))+(THEME-1)*20</f>
        <v/>
      </c>
      <c r="AT122" s="6">
        <f>IF($A22=0,INDEX(CHROME_ATTR,1,AT$2+1),IF($A22=39,INDEX(CHROME_ATTR,2,AT$2+1),IF(AND(AT222&gt;=1,AT222&lt;=6),INDEX(ATLAS_ATTR,(AT222-1)*26+$A22-INDEX(WIN_Y,AT222)+1,AT$2-INDEX(WIN_X,AT222)+1),IF(AT222=90,11,0))))+(THEME-1)*20</f>
        <v/>
      </c>
      <c r="AU122" s="6">
        <f>IF($A22=0,INDEX(CHROME_ATTR,1,AU$2+1),IF($A22=39,INDEX(CHROME_ATTR,2,AU$2+1),IF(AND(AU222&gt;=1,AU222&lt;=6),INDEX(ATLAS_ATTR,(AU222-1)*26+$A22-INDEX(WIN_Y,AU222)+1,AU$2-INDEX(WIN_X,AU222)+1),IF(AU222=90,11,0))))+(THEME-1)*20</f>
        <v/>
      </c>
      <c r="AV122" s="6">
        <f>IF($A22=0,INDEX(CHROME_ATTR,1,AV$2+1),IF($A22=39,INDEX(CHROME_ATTR,2,AV$2+1),IF(AND(AV222&gt;=1,AV222&lt;=6),INDEX(ATLAS_ATTR,(AV222-1)*26+$A22-INDEX(WIN_Y,AV222)+1,AV$2-INDEX(WIN_X,AV222)+1),IF(AV222=90,11,0))))+(THEME-1)*20</f>
        <v/>
      </c>
      <c r="AW122" s="6">
        <f>IF($A22=0,INDEX(CHROME_ATTR,1,AW$2+1),IF($A22=39,INDEX(CHROME_ATTR,2,AW$2+1),IF(AND(AW222&gt;=1,AW222&lt;=6),INDEX(ATLAS_ATTR,(AW222-1)*26+$A22-INDEX(WIN_Y,AW222)+1,AW$2-INDEX(WIN_X,AW222)+1),IF(AW222=90,11,0))))+(THEME-1)*20</f>
        <v/>
      </c>
      <c r="AX122" s="6">
        <f>IF($A22=0,INDEX(CHROME_ATTR,1,AX$2+1),IF($A22=39,INDEX(CHROME_ATTR,2,AX$2+1),IF(AND(AX222&gt;=1,AX222&lt;=6),INDEX(ATLAS_ATTR,(AX222-1)*26+$A22-INDEX(WIN_Y,AX222)+1,AX$2-INDEX(WIN_X,AX222)+1),IF(AX222=90,11,0))))+(THEME-1)*20</f>
        <v/>
      </c>
      <c r="AY122" s="6">
        <f>IF($A22=0,INDEX(CHROME_ATTR,1,AY$2+1),IF($A22=39,INDEX(CHROME_ATTR,2,AY$2+1),IF(AND(AY222&gt;=1,AY222&lt;=6),INDEX(ATLAS_ATTR,(AY222-1)*26+$A22-INDEX(WIN_Y,AY222)+1,AY$2-INDEX(WIN_X,AY222)+1),IF(AY222=90,11,0))))+(THEME-1)*20</f>
        <v/>
      </c>
      <c r="AZ122" s="6">
        <f>IF($A22=0,INDEX(CHROME_ATTR,1,AZ$2+1),IF($A22=39,INDEX(CHROME_ATTR,2,AZ$2+1),IF(AND(AZ222&gt;=1,AZ222&lt;=6),INDEX(ATLAS_ATTR,(AZ222-1)*26+$A22-INDEX(WIN_Y,AZ222)+1,AZ$2-INDEX(WIN_X,AZ222)+1),IF(AZ222=90,11,0))))+(THEME-1)*20</f>
        <v/>
      </c>
      <c r="BA122" s="6">
        <f>IF($A22=0,INDEX(CHROME_ATTR,1,BA$2+1),IF($A22=39,INDEX(CHROME_ATTR,2,BA$2+1),IF(AND(BA222&gt;=1,BA222&lt;=6),INDEX(ATLAS_ATTR,(BA222-1)*26+$A22-INDEX(WIN_Y,BA222)+1,BA$2-INDEX(WIN_X,BA222)+1),IF(BA222=90,11,0))))+(THEME-1)*20</f>
        <v/>
      </c>
      <c r="BB122" s="6">
        <f>IF($A22=0,INDEX(CHROME_ATTR,1,BB$2+1),IF($A22=39,INDEX(CHROME_ATTR,2,BB$2+1),IF(AND(BB222&gt;=1,BB222&lt;=6),INDEX(ATLAS_ATTR,(BB222-1)*26+$A22-INDEX(WIN_Y,BB222)+1,BB$2-INDEX(WIN_X,BB222)+1),IF(BB222=90,11,0))))+(THEME-1)*20</f>
        <v/>
      </c>
      <c r="BC122" s="6">
        <f>IF($A22=0,INDEX(CHROME_ATTR,1,BC$2+1),IF($A22=39,INDEX(CHROME_ATTR,2,BC$2+1),IF(AND(BC222&gt;=1,BC222&lt;=6),INDEX(ATLAS_ATTR,(BC222-1)*26+$A22-INDEX(WIN_Y,BC222)+1,BC$2-INDEX(WIN_X,BC222)+1),IF(BC222=90,11,0))))+(THEME-1)*20</f>
        <v/>
      </c>
      <c r="BD122" s="6">
        <f>IF($A22=0,INDEX(CHROME_ATTR,1,BD$2+1),IF($A22=39,INDEX(CHROME_ATTR,2,BD$2+1),IF(AND(BD222&gt;=1,BD222&lt;=6),INDEX(ATLAS_ATTR,(BD222-1)*26+$A22-INDEX(WIN_Y,BD222)+1,BD$2-INDEX(WIN_X,BD222)+1),IF(BD222=90,11,0))))+(THEME-1)*20</f>
        <v/>
      </c>
      <c r="BE122" s="6">
        <f>IF($A22=0,INDEX(CHROME_ATTR,1,BE$2+1),IF($A22=39,INDEX(CHROME_ATTR,2,BE$2+1),IF(AND(BE222&gt;=1,BE222&lt;=6),INDEX(ATLAS_ATTR,(BE222-1)*26+$A22-INDEX(WIN_Y,BE222)+1,BE$2-INDEX(WIN_X,BE222)+1),IF(BE222=90,11,0))))+(THEME-1)*20</f>
        <v/>
      </c>
      <c r="BF122" s="6">
        <f>IF($A22=0,INDEX(CHROME_ATTR,1,BF$2+1),IF($A22=39,INDEX(CHROME_ATTR,2,BF$2+1),IF(AND(BF222&gt;=1,BF222&lt;=6),INDEX(ATLAS_ATTR,(BF222-1)*26+$A22-INDEX(WIN_Y,BF222)+1,BF$2-INDEX(WIN_X,BF222)+1),IF(BF222=90,11,0))))+(THEME-1)*20</f>
        <v/>
      </c>
      <c r="BG122" s="6">
        <f>IF($A22=0,INDEX(CHROME_ATTR,1,BG$2+1),IF($A22=39,INDEX(CHROME_ATTR,2,BG$2+1),IF(AND(BG222&gt;=1,BG222&lt;=6),INDEX(ATLAS_ATTR,(BG222-1)*26+$A22-INDEX(WIN_Y,BG222)+1,BG$2-INDEX(WIN_X,BG222)+1),IF(BG222=90,11,0))))+(THEME-1)*20</f>
        <v/>
      </c>
      <c r="BH122" s="6">
        <f>IF($A22=0,INDEX(CHROME_ATTR,1,BH$2+1),IF($A22=39,INDEX(CHROME_ATTR,2,BH$2+1),IF(AND(BH222&gt;=1,BH222&lt;=6),INDEX(ATLAS_ATTR,(BH222-1)*26+$A22-INDEX(WIN_Y,BH222)+1,BH$2-INDEX(WIN_X,BH222)+1),IF(BH222=90,11,0))))+(THEME-1)*20</f>
        <v/>
      </c>
      <c r="BI122" s="6">
        <f>IF($A22=0,INDEX(CHROME_ATTR,1,BI$2+1),IF($A22=39,INDEX(CHROME_ATTR,2,BI$2+1),IF(AND(BI222&gt;=1,BI222&lt;=6),INDEX(ATLAS_ATTR,(BI222-1)*26+$A22-INDEX(WIN_Y,BI222)+1,BI$2-INDEX(WIN_X,BI222)+1),IF(BI222=90,11,0))))+(THEME-1)*20</f>
        <v/>
      </c>
      <c r="BJ122" s="6">
        <f>IF($A22=0,INDEX(CHROME_ATTR,1,BJ$2+1),IF($A22=39,INDEX(CHROME_ATTR,2,BJ$2+1),IF(AND(BJ222&gt;=1,BJ222&lt;=6),INDEX(ATLAS_ATTR,(BJ222-1)*26+$A22-INDEX(WIN_Y,BJ222)+1,BJ$2-INDEX(WIN_X,BJ222)+1),IF(BJ222=90,11,0))))+(THEME-1)*20</f>
        <v/>
      </c>
      <c r="BK122" s="6">
        <f>IF($A22=0,INDEX(CHROME_ATTR,1,BK$2+1),IF($A22=39,INDEX(CHROME_ATTR,2,BK$2+1),IF(AND(BK222&gt;=1,BK222&lt;=6),INDEX(ATLAS_ATTR,(BK222-1)*26+$A22-INDEX(WIN_Y,BK222)+1,BK$2-INDEX(WIN_X,BK222)+1),IF(BK222=90,11,0))))+(THEME-1)*20</f>
        <v/>
      </c>
      <c r="BL122" s="6">
        <f>IF($A22=0,INDEX(CHROME_ATTR,1,BL$2+1),IF($A22=39,INDEX(CHROME_ATTR,2,BL$2+1),IF(AND(BL222&gt;=1,BL222&lt;=6),INDEX(ATLAS_ATTR,(BL222-1)*26+$A22-INDEX(WIN_Y,BL222)+1,BL$2-INDEX(WIN_X,BL222)+1),IF(BL222=90,11,0))))+(THEME-1)*20</f>
        <v/>
      </c>
      <c r="BM122" s="6">
        <f>IF($A22=0,INDEX(CHROME_ATTR,1,BM$2+1),IF($A22=39,INDEX(CHROME_ATTR,2,BM$2+1),IF(AND(BM222&gt;=1,BM222&lt;=6),INDEX(ATLAS_ATTR,(BM222-1)*26+$A22-INDEX(WIN_Y,BM222)+1,BM$2-INDEX(WIN_X,BM222)+1),IF(BM222=90,11,0))))+(THEME-1)*20</f>
        <v/>
      </c>
      <c r="BN122" s="6">
        <f>IF($A22=0,INDEX(CHROME_ATTR,1,BN$2+1),IF($A22=39,INDEX(CHROME_ATTR,2,BN$2+1),IF(AND(BN222&gt;=1,BN222&lt;=6),INDEX(ATLAS_ATTR,(BN222-1)*26+$A22-INDEX(WIN_Y,BN222)+1,BN$2-INDEX(WIN_X,BN222)+1),IF(BN222=90,11,0))))+(THEME-1)*20</f>
        <v/>
      </c>
      <c r="BO122" s="6">
        <f>IF($A22=0,INDEX(CHROME_ATTR,1,BO$2+1),IF($A22=39,INDEX(CHROME_ATTR,2,BO$2+1),IF(AND(BO222&gt;=1,BO222&lt;=6),INDEX(ATLAS_ATTR,(BO222-1)*26+$A22-INDEX(WIN_Y,BO222)+1,BO$2-INDEX(WIN_X,BO222)+1),IF(BO222=90,11,0))))+(THEME-1)*20</f>
        <v/>
      </c>
      <c r="BP122" s="6">
        <f>IF($A22=0,INDEX(CHROME_ATTR,1,BP$2+1),IF($A22=39,INDEX(CHROME_ATTR,2,BP$2+1),IF(AND(BP222&gt;=1,BP222&lt;=6),INDEX(ATLAS_ATTR,(BP222-1)*26+$A22-INDEX(WIN_Y,BP222)+1,BP$2-INDEX(WIN_X,BP222)+1),IF(BP222=90,11,0))))+(THEME-1)*20</f>
        <v/>
      </c>
      <c r="BQ122" s="6">
        <f>IF($A22=0,INDEX(CHROME_ATTR,1,BQ$2+1),IF($A22=39,INDEX(CHROME_ATTR,2,BQ$2+1),IF(AND(BQ222&gt;=1,BQ222&lt;=6),INDEX(ATLAS_ATTR,(BQ222-1)*26+$A22-INDEX(WIN_Y,BQ222)+1,BQ$2-INDEX(WIN_X,BQ222)+1),IF(BQ222=90,11,0))))+(THEME-1)*20</f>
        <v/>
      </c>
      <c r="BR122" s="6">
        <f>IF($A22=0,INDEX(CHROME_ATTR,1,BR$2+1),IF($A22=39,INDEX(CHROME_ATTR,2,BR$2+1),IF(AND(BR222&gt;=1,BR222&lt;=6),INDEX(ATLAS_ATTR,(BR222-1)*26+$A22-INDEX(WIN_Y,BR222)+1,BR$2-INDEX(WIN_X,BR222)+1),IF(BR222=90,11,0))))+(THEME-1)*20</f>
        <v/>
      </c>
      <c r="BS122" s="6">
        <f>IF($A22=0,INDEX(CHROME_ATTR,1,BS$2+1),IF($A22=39,INDEX(CHROME_ATTR,2,BS$2+1),IF(AND(BS222&gt;=1,BS222&lt;=6),INDEX(ATLAS_ATTR,(BS222-1)*26+$A22-INDEX(WIN_Y,BS222)+1,BS$2-INDEX(WIN_X,BS222)+1),IF(BS222=90,11,0))))+(THEME-1)*20</f>
        <v/>
      </c>
      <c r="BT122" s="6">
        <f>IF($A22=0,INDEX(CHROME_ATTR,1,BT$2+1),IF($A22=39,INDEX(CHROME_ATTR,2,BT$2+1),IF(AND(BT222&gt;=1,BT222&lt;=6),INDEX(ATLAS_ATTR,(BT222-1)*26+$A22-INDEX(WIN_Y,BT222)+1,BT$2-INDEX(WIN_X,BT222)+1),IF(BT222=90,11,0))))+(THEME-1)*20</f>
        <v/>
      </c>
      <c r="BU122" s="6">
        <f>IF($A22=0,INDEX(CHROME_ATTR,1,BU$2+1),IF($A22=39,INDEX(CHROME_ATTR,2,BU$2+1),IF(AND(BU222&gt;=1,BU222&lt;=6),INDEX(ATLAS_ATTR,(BU222-1)*26+$A22-INDEX(WIN_Y,BU222)+1,BU$2-INDEX(WIN_X,BU222)+1),IF(BU222=90,11,0))))+(THEME-1)*20</f>
        <v/>
      </c>
      <c r="BV122" s="6">
        <f>IF($A22=0,INDEX(CHROME_ATTR,1,BV$2+1),IF($A22=39,INDEX(CHROME_ATTR,2,BV$2+1),IF(AND(BV222&gt;=1,BV222&lt;=6),INDEX(ATLAS_ATTR,(BV222-1)*26+$A22-INDEX(WIN_Y,BV222)+1,BV$2-INDEX(WIN_X,BV222)+1),IF(BV222=90,11,0))))+(THEME-1)*20</f>
        <v/>
      </c>
      <c r="BW122" s="6">
        <f>IF($A22=0,INDEX(CHROME_ATTR,1,BW$2+1),IF($A22=39,INDEX(CHROME_ATTR,2,BW$2+1),IF(AND(BW222&gt;=1,BW222&lt;=6),INDEX(ATLAS_ATTR,(BW222-1)*26+$A22-INDEX(WIN_Y,BW222)+1,BW$2-INDEX(WIN_X,BW222)+1),IF(BW222=90,11,0))))+(THEME-1)*20</f>
        <v/>
      </c>
      <c r="BX122" s="6">
        <f>IF($A22=0,INDEX(CHROME_ATTR,1,BX$2+1),IF($A22=39,INDEX(CHROME_ATTR,2,BX$2+1),IF(AND(BX222&gt;=1,BX222&lt;=6),INDEX(ATLAS_ATTR,(BX222-1)*26+$A22-INDEX(WIN_Y,BX222)+1,BX$2-INDEX(WIN_X,BX222)+1),IF(BX222=90,11,0))))+(THEME-1)*20</f>
        <v/>
      </c>
      <c r="BY122" s="6">
        <f>IF($A22=0,INDEX(CHROME_ATTR,1,BY$2+1),IF($A22=39,INDEX(CHROME_ATTR,2,BY$2+1),IF(AND(BY222&gt;=1,BY222&lt;=6),INDEX(ATLAS_ATTR,(BY222-1)*26+$A22-INDEX(WIN_Y,BY222)+1,BY$2-INDEX(WIN_X,BY222)+1),IF(BY222=90,11,0))))+(THEME-1)*20</f>
        <v/>
      </c>
      <c r="BZ122" s="6">
        <f>IF($A22=0,INDEX(CHROME_ATTR,1,BZ$2+1),IF($A22=39,INDEX(CHROME_ATTR,2,BZ$2+1),IF(AND(BZ222&gt;=1,BZ222&lt;=6),INDEX(ATLAS_ATTR,(BZ222-1)*26+$A22-INDEX(WIN_Y,BZ222)+1,BZ$2-INDEX(WIN_X,BZ222)+1),IF(BZ222=90,11,0))))+(THEME-1)*20</f>
        <v/>
      </c>
      <c r="CA122" s="6">
        <f>IF($A22=0,INDEX(CHROME_ATTR,1,CA$2+1),IF($A22=39,INDEX(CHROME_ATTR,2,CA$2+1),IF(AND(CA222&gt;=1,CA222&lt;=6),INDEX(ATLAS_ATTR,(CA222-1)*26+$A22-INDEX(WIN_Y,CA222)+1,CA$2-INDEX(WIN_X,CA222)+1),IF(CA222=90,11,0))))+(THEME-1)*20</f>
        <v/>
      </c>
      <c r="CB122" s="6">
        <f>IF($A22=0,INDEX(CHROME_ATTR,1,CB$2+1),IF($A22=39,INDEX(CHROME_ATTR,2,CB$2+1),IF(AND(CB222&gt;=1,CB222&lt;=6),INDEX(ATLAS_ATTR,(CB222-1)*26+$A22-INDEX(WIN_Y,CB222)+1,CB$2-INDEX(WIN_X,CB222)+1),IF(CB222=90,11,0))))+(THEME-1)*20</f>
        <v/>
      </c>
      <c r="CC122" s="6">
        <f>IF($A22=0,INDEX(CHROME_ATTR,1,CC$2+1),IF($A22=39,INDEX(CHROME_ATTR,2,CC$2+1),IF(AND(CC222&gt;=1,CC222&lt;=6),INDEX(ATLAS_ATTR,(CC222-1)*26+$A22-INDEX(WIN_Y,CC222)+1,CC$2-INDEX(WIN_X,CC222)+1),IF(CC222=90,11,0))))+(THEME-1)*20</f>
        <v/>
      </c>
      <c r="CD122" s="6">
        <f>IF($A22=0,INDEX(CHROME_ATTR,1,CD$2+1),IF($A22=39,INDEX(CHROME_ATTR,2,CD$2+1),IF(AND(CD222&gt;=1,CD222&lt;=6),INDEX(ATLAS_ATTR,(CD222-1)*26+$A22-INDEX(WIN_Y,CD222)+1,CD$2-INDEX(WIN_X,CD222)+1),IF(CD222=90,11,0))))+(THEME-1)*20</f>
        <v/>
      </c>
      <c r="CE122" s="6">
        <f>IF($A22=0,INDEX(CHROME_ATTR,1,CE$2+1),IF($A22=39,INDEX(CHROME_ATTR,2,CE$2+1),IF(AND(CE222&gt;=1,CE222&lt;=6),INDEX(ATLAS_ATTR,(CE222-1)*26+$A22-INDEX(WIN_Y,CE222)+1,CE$2-INDEX(WIN_X,CE222)+1),IF(CE222=90,11,0))))+(THEME-1)*20</f>
        <v/>
      </c>
      <c r="CF122" s="6">
        <f>IF($A22=0,INDEX(CHROME_ATTR,1,CF$2+1),IF($A22=39,INDEX(CHROME_ATTR,2,CF$2+1),IF(AND(CF222&gt;=1,CF222&lt;=6),INDEX(ATLAS_ATTR,(CF222-1)*26+$A22-INDEX(WIN_Y,CF222)+1,CF$2-INDEX(WIN_X,CF222)+1),IF(CF222=90,11,0))))+(THEME-1)*20</f>
        <v/>
      </c>
      <c r="CG122" s="6">
        <f>IF($A22=0,INDEX(CHROME_ATTR,1,CG$2+1),IF($A22=39,INDEX(CHROME_ATTR,2,CG$2+1),IF(AND(CG222&gt;=1,CG222&lt;=6),INDEX(ATLAS_ATTR,(CG222-1)*26+$A22-INDEX(WIN_Y,CG222)+1,CG$2-INDEX(WIN_X,CG222)+1),IF(CG222=90,11,0))))+(THEME-1)*20</f>
        <v/>
      </c>
      <c r="CH122" s="6">
        <f>IF($A22=0,INDEX(CHROME_ATTR,1,CH$2+1),IF($A22=39,INDEX(CHROME_ATTR,2,CH$2+1),IF(AND(CH222&gt;=1,CH222&lt;=6),INDEX(ATLAS_ATTR,(CH222-1)*26+$A22-INDEX(WIN_Y,CH222)+1,CH$2-INDEX(WIN_X,CH222)+1),IF(CH222=90,11,0))))+(THEME-1)*20</f>
        <v/>
      </c>
      <c r="CI122" s="6">
        <f>IF($A22=0,INDEX(CHROME_ATTR,1,CI$2+1),IF($A22=39,INDEX(CHROME_ATTR,2,CI$2+1),IF(AND(CI222&gt;=1,CI222&lt;=6),INDEX(ATLAS_ATTR,(CI222-1)*26+$A22-INDEX(WIN_Y,CI222)+1,CI$2-INDEX(WIN_X,CI222)+1),IF(CI222=90,11,0))))+(THEME-1)*20</f>
        <v/>
      </c>
      <c r="CJ122" s="6">
        <f>IF($A22=0,INDEX(CHROME_ATTR,1,CJ$2+1),IF($A22=39,INDEX(CHROME_ATTR,2,CJ$2+1),IF(AND(CJ222&gt;=1,CJ222&lt;=6),INDEX(ATLAS_ATTR,(CJ222-1)*26+$A22-INDEX(WIN_Y,CJ222)+1,CJ$2-INDEX(WIN_X,CJ222)+1),IF(CJ222=90,11,0))))+(THEME-1)*20</f>
        <v/>
      </c>
      <c r="CK122" s="6">
        <f>IF($A22=0,INDEX(CHROME_ATTR,1,CK$2+1),IF($A22=39,INDEX(CHROME_ATTR,2,CK$2+1),IF(AND(CK222&gt;=1,CK222&lt;=6),INDEX(ATLAS_ATTR,(CK222-1)*26+$A22-INDEX(WIN_Y,CK222)+1,CK$2-INDEX(WIN_X,CK222)+1),IF(CK222=90,11,0))))+(THEME-1)*20</f>
        <v/>
      </c>
      <c r="CL122" s="6">
        <f>IF($A22=0,INDEX(CHROME_ATTR,1,CL$2+1),IF($A22=39,INDEX(CHROME_ATTR,2,CL$2+1),IF(AND(CL222&gt;=1,CL222&lt;=6),INDEX(ATLAS_ATTR,(CL222-1)*26+$A22-INDEX(WIN_Y,CL222)+1,CL$2-INDEX(WIN_X,CL222)+1),IF(CL222=90,11,0))))+(THEME-1)*20</f>
        <v/>
      </c>
      <c r="CM122" s="6">
        <f>IF($A22=0,INDEX(CHROME_ATTR,1,CM$2+1),IF($A22=39,INDEX(CHROME_ATTR,2,CM$2+1),IF(AND(CM222&gt;=1,CM222&lt;=6),INDEX(ATLAS_ATTR,(CM222-1)*26+$A22-INDEX(WIN_Y,CM222)+1,CM$2-INDEX(WIN_X,CM222)+1),IF(CM222=90,11,0))))+(THEME-1)*20</f>
        <v/>
      </c>
      <c r="CN122" s="6">
        <f>IF($A22=0,INDEX(CHROME_ATTR,1,CN$2+1),IF($A22=39,INDEX(CHROME_ATTR,2,CN$2+1),IF(AND(CN222&gt;=1,CN222&lt;=6),INDEX(ATLAS_ATTR,(CN222-1)*26+$A22-INDEX(WIN_Y,CN222)+1,CN$2-INDEX(WIN_X,CN222)+1),IF(CN222=90,11,0))))+(THEME-1)*20</f>
        <v/>
      </c>
      <c r="CO122" s="6">
        <f>IF($A22=0,INDEX(CHROME_ATTR,1,CO$2+1),IF($A22=39,INDEX(CHROME_ATTR,2,CO$2+1),IF(AND(CO222&gt;=1,CO222&lt;=6),INDEX(ATLAS_ATTR,(CO222-1)*26+$A22-INDEX(WIN_Y,CO222)+1,CO$2-INDEX(WIN_X,CO222)+1),IF(CO222=90,11,0))))+(THEME-1)*20</f>
        <v/>
      </c>
      <c r="CP122" s="6">
        <f>IF($A22=0,INDEX(CHROME_ATTR,1,CP$2+1),IF($A22=39,INDEX(CHROME_ATTR,2,CP$2+1),IF(AND(CP222&gt;=1,CP222&lt;=6),INDEX(ATLAS_ATTR,(CP222-1)*26+$A22-INDEX(WIN_Y,CP222)+1,CP$2-INDEX(WIN_X,CP222)+1),IF(CP222=90,11,0))))+(THEME-1)*20</f>
        <v/>
      </c>
      <c r="CQ122" s="6">
        <f>IF($A22=0,INDEX(CHROME_ATTR,1,CQ$2+1),IF($A22=39,INDEX(CHROME_ATTR,2,CQ$2+1),IF(AND(CQ222&gt;=1,CQ222&lt;=6),INDEX(ATLAS_ATTR,(CQ222-1)*26+$A22-INDEX(WIN_Y,CQ222)+1,CQ$2-INDEX(WIN_X,CQ222)+1),IF(CQ222=90,11,0))))+(THEME-1)*20</f>
        <v/>
      </c>
      <c r="CR122" s="6">
        <f>IF($A22=0,INDEX(CHROME_ATTR,1,CR$2+1),IF($A22=39,INDEX(CHROME_ATTR,2,CR$2+1),IF(AND(CR222&gt;=1,CR222&lt;=6),INDEX(ATLAS_ATTR,(CR222-1)*26+$A22-INDEX(WIN_Y,CR222)+1,CR$2-INDEX(WIN_X,CR222)+1),IF(CR222=90,11,0))))+(THEME-1)*20</f>
        <v/>
      </c>
      <c r="CS122" s="6">
        <f>IF($A22=0,INDEX(CHROME_ATTR,1,CS$2+1),IF($A22=39,INDEX(CHROME_ATTR,2,CS$2+1),IF(AND(CS222&gt;=1,CS222&lt;=6),INDEX(ATLAS_ATTR,(CS222-1)*26+$A22-INDEX(WIN_Y,CS222)+1,CS$2-INDEX(WIN_X,CS222)+1),IF(CS222=90,11,0))))+(THEME-1)*20</f>
        <v/>
      </c>
      <c r="CT122" s="6">
        <f>IF($A22=0,INDEX(CHROME_ATTR,1,CT$2+1),IF($A22=39,INDEX(CHROME_ATTR,2,CT$2+1),IF(AND(CT222&gt;=1,CT222&lt;=6),INDEX(ATLAS_ATTR,(CT222-1)*26+$A22-INDEX(WIN_Y,CT222)+1,CT$2-INDEX(WIN_X,CT222)+1),IF(CT222=90,11,0))))+(THEME-1)*20</f>
        <v/>
      </c>
      <c r="CU122" s="6">
        <f>IF($A22=0,INDEX(CHROME_ATTR,1,CU$2+1),IF($A22=39,INDEX(CHROME_ATTR,2,CU$2+1),IF(AND(CU222&gt;=1,CU222&lt;=6),INDEX(ATLAS_ATTR,(CU222-1)*26+$A22-INDEX(WIN_Y,CU222)+1,CU$2-INDEX(WIN_X,CU222)+1),IF(CU222=90,11,0))))+(THEME-1)*20</f>
        <v/>
      </c>
      <c r="CV122" s="6">
        <f>IF($A22=0,INDEX(CHROME_ATTR,1,CV$2+1),IF($A22=39,INDEX(CHROME_ATTR,2,CV$2+1),IF(AND(CV222&gt;=1,CV222&lt;=6),INDEX(ATLAS_ATTR,(CV222-1)*26+$A22-INDEX(WIN_Y,CV222)+1,CV$2-INDEX(WIN_X,CV222)+1),IF(CV222=90,11,0))))+(THEME-1)*20</f>
        <v/>
      </c>
      <c r="CW122" s="6">
        <f>IF($A22=0,INDEX(CHROME_ATTR,1,CW$2+1),IF($A22=39,INDEX(CHROME_ATTR,2,CW$2+1),IF(AND(CW222&gt;=1,CW222&lt;=6),INDEX(ATLAS_ATTR,(CW222-1)*26+$A22-INDEX(WIN_Y,CW222)+1,CW$2-INDEX(WIN_X,CW222)+1),IF(CW222=90,11,0))))+(THEME-1)*20</f>
        <v/>
      </c>
      <c r="CX122" s="6">
        <f>IF($A22=0,INDEX(CHROME_ATTR,1,CX$2+1),IF($A22=39,INDEX(CHROME_ATTR,2,CX$2+1),IF(AND(CX222&gt;=1,CX222&lt;=6),INDEX(ATLAS_ATTR,(CX222-1)*26+$A22-INDEX(WIN_Y,CX222)+1,CX$2-INDEX(WIN_X,CX222)+1),IF(CX222=90,11,0))))+(THEME-1)*20</f>
        <v/>
      </c>
      <c r="CY122" s="6">
        <f>IF($A22=0,INDEX(CHROME_ATTR,1,CY$2+1),IF($A22=39,INDEX(CHROME_ATTR,2,CY$2+1),IF(AND(CY222&gt;=1,CY222&lt;=6),INDEX(ATLAS_ATTR,(CY222-1)*26+$A22-INDEX(WIN_Y,CY222)+1,CY$2-INDEX(WIN_X,CY222)+1),IF(CY222=90,11,0))))+(THEME-1)*20</f>
        <v/>
      </c>
      <c r="CZ122" s="6">
        <f>IF($A22=0,INDEX(CHROME_ATTR,1,CZ$2+1),IF($A22=39,INDEX(CHROME_ATTR,2,CZ$2+1),IF(AND(CZ222&gt;=1,CZ222&lt;=6),INDEX(ATLAS_ATTR,(CZ222-1)*26+$A22-INDEX(WIN_Y,CZ222)+1,CZ$2-INDEX(WIN_X,CZ222)+1),IF(CZ222=90,11,0))))+(THEME-1)*20</f>
        <v/>
      </c>
      <c r="DA122" s="6">
        <f>IF($A22=0,INDEX(CHROME_ATTR,1,DA$2+1),IF($A22=39,INDEX(CHROME_ATTR,2,DA$2+1),IF(AND(DA222&gt;=1,DA222&lt;=6),INDEX(ATLAS_ATTR,(DA222-1)*26+$A22-INDEX(WIN_Y,DA222)+1,DA$2-INDEX(WIN_X,DA222)+1),IF(DA222=90,11,0))))+(THEME-1)*20</f>
        <v/>
      </c>
      <c r="DB122" s="6">
        <f>IF($A22=0,INDEX(CHROME_ATTR,1,DB$2+1),IF($A22=39,INDEX(CHROME_ATTR,2,DB$2+1),IF(AND(DB222&gt;=1,DB222&lt;=6),INDEX(ATLAS_ATTR,(DB222-1)*26+$A22-INDEX(WIN_Y,DB222)+1,DB$2-INDEX(WIN_X,DB222)+1),IF(DB222=90,11,0))))+(THEME-1)*20</f>
        <v/>
      </c>
      <c r="DC122" s="6">
        <f>IF($A22=0,INDEX(CHROME_ATTR,1,DC$2+1),IF($A22=39,INDEX(CHROME_ATTR,2,DC$2+1),IF(AND(DC222&gt;=1,DC222&lt;=6),INDEX(ATLAS_ATTR,(DC222-1)*26+$A22-INDEX(WIN_Y,DC222)+1,DC$2-INDEX(WIN_X,DC222)+1),IF(DC222=90,11,0))))+(THEME-1)*20</f>
        <v/>
      </c>
      <c r="DD122" s="6">
        <f>IF($A22=0,INDEX(CHROME_ATTR,1,DD$2+1),IF($A22=39,INDEX(CHROME_ATTR,2,DD$2+1),IF(AND(DD222&gt;=1,DD222&lt;=6),INDEX(ATLAS_ATTR,(DD222-1)*26+$A22-INDEX(WIN_Y,DD222)+1,DD$2-INDEX(WIN_X,DD222)+1),IF(DD222=90,11,0))))+(THEME-1)*20</f>
        <v/>
      </c>
      <c r="DE122" s="6">
        <f>IF($A22=0,INDEX(CHROME_ATTR,1,DE$2+1),IF($A22=39,INDEX(CHROME_ATTR,2,DE$2+1),IF(AND(DE222&gt;=1,DE222&lt;=6),INDEX(ATLAS_ATTR,(DE222-1)*26+$A22-INDEX(WIN_Y,DE222)+1,DE$2-INDEX(WIN_X,DE222)+1),IF(DE222=90,11,0))))+(THEME-1)*20</f>
        <v/>
      </c>
      <c r="DF122" s="6">
        <f>IF($A22=0,INDEX(CHROME_ATTR,1,DF$2+1),IF($A22=39,INDEX(CHROME_ATTR,2,DF$2+1),IF(AND(DF222&gt;=1,DF222&lt;=6),INDEX(ATLAS_ATTR,(DF222-1)*26+$A22-INDEX(WIN_Y,DF222)+1,DF$2-INDEX(WIN_X,DF222)+1),IF(DF222=90,11,0))))+(THEME-1)*20</f>
        <v/>
      </c>
      <c r="DG122" s="6">
        <f>IF($A22=0,INDEX(CHROME_ATTR,1,DG$2+1),IF($A22=39,INDEX(CHROME_ATTR,2,DG$2+1),IF(AND(DG222&gt;=1,DG222&lt;=6),INDEX(ATLAS_ATTR,(DG222-1)*26+$A22-INDEX(WIN_Y,DG222)+1,DG$2-INDEX(WIN_X,DG222)+1),IF(DG222=90,11,0))))+(THEME-1)*20</f>
        <v/>
      </c>
      <c r="DH122" s="6">
        <f>IF($A22=0,INDEX(CHROME_ATTR,1,DH$2+1),IF($A22=39,INDEX(CHROME_ATTR,2,DH$2+1),IF(AND(DH222&gt;=1,DH222&lt;=6),INDEX(ATLAS_ATTR,(DH222-1)*26+$A22-INDEX(WIN_Y,DH222)+1,DH$2-INDEX(WIN_X,DH222)+1),IF(DH222=90,11,0))))+(THEME-1)*20</f>
        <v/>
      </c>
      <c r="DI122" s="6">
        <f>IF($A22=0,INDEX(CHROME_ATTR,1,DI$2+1),IF($A22=39,INDEX(CHROME_ATTR,2,DI$2+1),IF(AND(DI222&gt;=1,DI222&lt;=6),INDEX(ATLAS_ATTR,(DI222-1)*26+$A22-INDEX(WIN_Y,DI222)+1,DI$2-INDEX(WIN_X,DI222)+1),IF(DI222=90,11,0))))+(THEME-1)*20</f>
        <v/>
      </c>
      <c r="DJ122" s="6">
        <f>IF($A22=0,INDEX(CHROME_ATTR,1,DJ$2+1),IF($A22=39,INDEX(CHROME_ATTR,2,DJ$2+1),IF(AND(DJ222&gt;=1,DJ222&lt;=6),INDEX(ATLAS_ATTR,(DJ222-1)*26+$A22-INDEX(WIN_Y,DJ222)+1,DJ$2-INDEX(WIN_X,DJ222)+1),IF(DJ222=90,11,0))))+(THEME-1)*20</f>
        <v/>
      </c>
      <c r="DK122" s="6">
        <f>IF($A22=0,INDEX(CHROME_ATTR,1,DK$2+1),IF($A22=39,INDEX(CHROME_ATTR,2,DK$2+1),IF(AND(DK222&gt;=1,DK222&lt;=6),INDEX(ATLAS_ATTR,(DK222-1)*26+$A22-INDEX(WIN_Y,DK222)+1,DK$2-INDEX(WIN_X,DK222)+1),IF(DK222=90,11,0))))+(THEME-1)*20</f>
        <v/>
      </c>
      <c r="DL122" s="6">
        <f>IF($A22=0,INDEX(CHROME_ATTR,1,DL$2+1),IF($A22=39,INDEX(CHROME_ATTR,2,DL$2+1),IF(AND(DL222&gt;=1,DL222&lt;=6),INDEX(ATLAS_ATTR,(DL222-1)*26+$A22-INDEX(WIN_Y,DL222)+1,DL$2-INDEX(WIN_X,DL222)+1),IF(DL222=90,11,0))))+(THEME-1)*20</f>
        <v/>
      </c>
      <c r="DM122" s="6">
        <f>IF($A22=0,INDEX(CHROME_ATTR,1,DM$2+1),IF($A22=39,INDEX(CHROME_ATTR,2,DM$2+1),IF(AND(DM222&gt;=1,DM222&lt;=6),INDEX(ATLAS_ATTR,(DM222-1)*26+$A22-INDEX(WIN_Y,DM222)+1,DM$2-INDEX(WIN_X,DM222)+1),IF(DM222=90,11,0))))+(THEME-1)*20</f>
        <v/>
      </c>
      <c r="DN122" s="6">
        <f>IF($A22=0,INDEX(CHROME_ATTR,1,DN$2+1),IF($A22=39,INDEX(CHROME_ATTR,2,DN$2+1),IF(AND(DN222&gt;=1,DN222&lt;=6),INDEX(ATLAS_ATTR,(DN222-1)*26+$A22-INDEX(WIN_Y,DN222)+1,DN$2-INDEX(WIN_X,DN222)+1),IF(DN222=90,11,0))))+(THEME-1)*20</f>
        <v/>
      </c>
      <c r="DO122" s="6">
        <f>IF($A22=0,INDEX(CHROME_ATTR,1,DO$2+1),IF($A22=39,INDEX(CHROME_ATTR,2,DO$2+1),IF(AND(DO222&gt;=1,DO222&lt;=6),INDEX(ATLAS_ATTR,(DO222-1)*26+$A22-INDEX(WIN_Y,DO222)+1,DO$2-INDEX(WIN_X,DO222)+1),IF(DO222=90,11,0))))+(THEME-1)*20</f>
        <v/>
      </c>
    </row>
    <row r="123" ht="8" customHeight="1">
      <c r="B123" s="6">
        <f>IF($A23=0,INDEX(CHROME_ATTR,1,B$2+1),IF($A23=39,INDEX(CHROME_ATTR,2,B$2+1),IF(AND(B223&gt;=1,B223&lt;=6),INDEX(ATLAS_ATTR,(B223-1)*26+$A23-INDEX(WIN_Y,B223)+1,B$2-INDEX(WIN_X,B223)+1),IF(B223=90,11,0))))+(THEME-1)*20</f>
        <v/>
      </c>
      <c r="C123" s="6">
        <f>IF($A23=0,INDEX(CHROME_ATTR,1,C$2+1),IF($A23=39,INDEX(CHROME_ATTR,2,C$2+1),IF(AND(C223&gt;=1,C223&lt;=6),INDEX(ATLAS_ATTR,(C223-1)*26+$A23-INDEX(WIN_Y,C223)+1,C$2-INDEX(WIN_X,C223)+1),IF(C223=90,11,0))))+(THEME-1)*20</f>
        <v/>
      </c>
      <c r="D123" s="6">
        <f>IF($A23=0,INDEX(CHROME_ATTR,1,D$2+1),IF($A23=39,INDEX(CHROME_ATTR,2,D$2+1),IF(AND(D223&gt;=1,D223&lt;=6),INDEX(ATLAS_ATTR,(D223-1)*26+$A23-INDEX(WIN_Y,D223)+1,D$2-INDEX(WIN_X,D223)+1),IF(D223=90,11,0))))+(THEME-1)*20</f>
        <v/>
      </c>
      <c r="E123" s="6">
        <f>IF($A23=0,INDEX(CHROME_ATTR,1,E$2+1),IF($A23=39,INDEX(CHROME_ATTR,2,E$2+1),IF(AND(E223&gt;=1,E223&lt;=6),INDEX(ATLAS_ATTR,(E223-1)*26+$A23-INDEX(WIN_Y,E223)+1,E$2-INDEX(WIN_X,E223)+1),IF(E223=90,11,0))))+(THEME-1)*20</f>
        <v/>
      </c>
      <c r="F123" s="6">
        <f>IF($A23=0,INDEX(CHROME_ATTR,1,F$2+1),IF($A23=39,INDEX(CHROME_ATTR,2,F$2+1),IF(AND(F223&gt;=1,F223&lt;=6),INDEX(ATLAS_ATTR,(F223-1)*26+$A23-INDEX(WIN_Y,F223)+1,F$2-INDEX(WIN_X,F223)+1),IF(F223=90,11,0))))+(THEME-1)*20</f>
        <v/>
      </c>
      <c r="G123" s="6">
        <f>IF($A23=0,INDEX(CHROME_ATTR,1,G$2+1),IF($A23=39,INDEX(CHROME_ATTR,2,G$2+1),IF(AND(G223&gt;=1,G223&lt;=6),INDEX(ATLAS_ATTR,(G223-1)*26+$A23-INDEX(WIN_Y,G223)+1,G$2-INDEX(WIN_X,G223)+1),IF(G223=90,11,0))))+(THEME-1)*20</f>
        <v/>
      </c>
      <c r="H123" s="6">
        <f>IF($A23=0,INDEX(CHROME_ATTR,1,H$2+1),IF($A23=39,INDEX(CHROME_ATTR,2,H$2+1),IF(AND(H223&gt;=1,H223&lt;=6),INDEX(ATLAS_ATTR,(H223-1)*26+$A23-INDEX(WIN_Y,H223)+1,H$2-INDEX(WIN_X,H223)+1),IF(H223=90,11,0))))+(THEME-1)*20</f>
        <v/>
      </c>
      <c r="I123" s="6">
        <f>IF($A23=0,INDEX(CHROME_ATTR,1,I$2+1),IF($A23=39,INDEX(CHROME_ATTR,2,I$2+1),IF(AND(I223&gt;=1,I223&lt;=6),INDEX(ATLAS_ATTR,(I223-1)*26+$A23-INDEX(WIN_Y,I223)+1,I$2-INDEX(WIN_X,I223)+1),IF(I223=90,11,0))))+(THEME-1)*20</f>
        <v/>
      </c>
      <c r="J123" s="6">
        <f>IF($A23=0,INDEX(CHROME_ATTR,1,J$2+1),IF($A23=39,INDEX(CHROME_ATTR,2,J$2+1),IF(AND(J223&gt;=1,J223&lt;=6),INDEX(ATLAS_ATTR,(J223-1)*26+$A23-INDEX(WIN_Y,J223)+1,J$2-INDEX(WIN_X,J223)+1),IF(J223=90,11,0))))+(THEME-1)*20</f>
        <v/>
      </c>
      <c r="K123" s="6">
        <f>IF($A23=0,INDEX(CHROME_ATTR,1,K$2+1),IF($A23=39,INDEX(CHROME_ATTR,2,K$2+1),IF(AND(K223&gt;=1,K223&lt;=6),INDEX(ATLAS_ATTR,(K223-1)*26+$A23-INDEX(WIN_Y,K223)+1,K$2-INDEX(WIN_X,K223)+1),IF(K223=90,11,0))))+(THEME-1)*20</f>
        <v/>
      </c>
      <c r="L123" s="6">
        <f>IF($A23=0,INDEX(CHROME_ATTR,1,L$2+1),IF($A23=39,INDEX(CHROME_ATTR,2,L$2+1),IF(AND(L223&gt;=1,L223&lt;=6),INDEX(ATLAS_ATTR,(L223-1)*26+$A23-INDEX(WIN_Y,L223)+1,L$2-INDEX(WIN_X,L223)+1),IF(L223=90,11,0))))+(THEME-1)*20</f>
        <v/>
      </c>
      <c r="M123" s="6">
        <f>IF($A23=0,INDEX(CHROME_ATTR,1,M$2+1),IF($A23=39,INDEX(CHROME_ATTR,2,M$2+1),IF(AND(M223&gt;=1,M223&lt;=6),INDEX(ATLAS_ATTR,(M223-1)*26+$A23-INDEX(WIN_Y,M223)+1,M$2-INDEX(WIN_X,M223)+1),IF(M223=90,11,0))))+(THEME-1)*20</f>
        <v/>
      </c>
      <c r="N123" s="6">
        <f>IF($A23=0,INDEX(CHROME_ATTR,1,N$2+1),IF($A23=39,INDEX(CHROME_ATTR,2,N$2+1),IF(AND(N223&gt;=1,N223&lt;=6),INDEX(ATLAS_ATTR,(N223-1)*26+$A23-INDEX(WIN_Y,N223)+1,N$2-INDEX(WIN_X,N223)+1),IF(N223=90,11,0))))+(THEME-1)*20</f>
        <v/>
      </c>
      <c r="O123" s="6">
        <f>IF($A23=0,INDEX(CHROME_ATTR,1,O$2+1),IF($A23=39,INDEX(CHROME_ATTR,2,O$2+1),IF(AND(O223&gt;=1,O223&lt;=6),INDEX(ATLAS_ATTR,(O223-1)*26+$A23-INDEX(WIN_Y,O223)+1,O$2-INDEX(WIN_X,O223)+1),IF(O223=90,11,0))))+(THEME-1)*20</f>
        <v/>
      </c>
      <c r="P123" s="6">
        <f>IF($A23=0,INDEX(CHROME_ATTR,1,P$2+1),IF($A23=39,INDEX(CHROME_ATTR,2,P$2+1),IF(AND(P223&gt;=1,P223&lt;=6),INDEX(ATLAS_ATTR,(P223-1)*26+$A23-INDEX(WIN_Y,P223)+1,P$2-INDEX(WIN_X,P223)+1),IF(P223=90,11,0))))+(THEME-1)*20</f>
        <v/>
      </c>
      <c r="Q123" s="6">
        <f>IF($A23=0,INDEX(CHROME_ATTR,1,Q$2+1),IF($A23=39,INDEX(CHROME_ATTR,2,Q$2+1),IF(AND(Q223&gt;=1,Q223&lt;=6),INDEX(ATLAS_ATTR,(Q223-1)*26+$A23-INDEX(WIN_Y,Q223)+1,Q$2-INDEX(WIN_X,Q223)+1),IF(Q223=90,11,0))))+(THEME-1)*20</f>
        <v/>
      </c>
      <c r="R123" s="6">
        <f>IF($A23=0,INDEX(CHROME_ATTR,1,R$2+1),IF($A23=39,INDEX(CHROME_ATTR,2,R$2+1),IF(AND(R223&gt;=1,R223&lt;=6),INDEX(ATLAS_ATTR,(R223-1)*26+$A23-INDEX(WIN_Y,R223)+1,R$2-INDEX(WIN_X,R223)+1),IF(R223=90,11,0))))+(THEME-1)*20</f>
        <v/>
      </c>
      <c r="S123" s="6">
        <f>IF($A23=0,INDEX(CHROME_ATTR,1,S$2+1),IF($A23=39,INDEX(CHROME_ATTR,2,S$2+1),IF(AND(S223&gt;=1,S223&lt;=6),INDEX(ATLAS_ATTR,(S223-1)*26+$A23-INDEX(WIN_Y,S223)+1,S$2-INDEX(WIN_X,S223)+1),IF(S223=90,11,0))))+(THEME-1)*20</f>
        <v/>
      </c>
      <c r="T123" s="6">
        <f>IF($A23=0,INDEX(CHROME_ATTR,1,T$2+1),IF($A23=39,INDEX(CHROME_ATTR,2,T$2+1),IF(AND(T223&gt;=1,T223&lt;=6),INDEX(ATLAS_ATTR,(T223-1)*26+$A23-INDEX(WIN_Y,T223)+1,T$2-INDEX(WIN_X,T223)+1),IF(T223=90,11,0))))+(THEME-1)*20</f>
        <v/>
      </c>
      <c r="U123" s="6">
        <f>IF($A23=0,INDEX(CHROME_ATTR,1,U$2+1),IF($A23=39,INDEX(CHROME_ATTR,2,U$2+1),IF(AND(U223&gt;=1,U223&lt;=6),INDEX(ATLAS_ATTR,(U223-1)*26+$A23-INDEX(WIN_Y,U223)+1,U$2-INDEX(WIN_X,U223)+1),IF(U223=90,11,0))))+(THEME-1)*20</f>
        <v/>
      </c>
      <c r="V123" s="6">
        <f>IF($A23=0,INDEX(CHROME_ATTR,1,V$2+1),IF($A23=39,INDEX(CHROME_ATTR,2,V$2+1),IF(AND(V223&gt;=1,V223&lt;=6),INDEX(ATLAS_ATTR,(V223-1)*26+$A23-INDEX(WIN_Y,V223)+1,V$2-INDEX(WIN_X,V223)+1),IF(V223=90,11,0))))+(THEME-1)*20</f>
        <v/>
      </c>
      <c r="W123" s="6">
        <f>IF($A23=0,INDEX(CHROME_ATTR,1,W$2+1),IF($A23=39,INDEX(CHROME_ATTR,2,W$2+1),IF(AND(W223&gt;=1,W223&lt;=6),INDEX(ATLAS_ATTR,(W223-1)*26+$A23-INDEX(WIN_Y,W223)+1,W$2-INDEX(WIN_X,W223)+1),IF(W223=90,11,0))))+(THEME-1)*20</f>
        <v/>
      </c>
      <c r="X123" s="6">
        <f>IF($A23=0,INDEX(CHROME_ATTR,1,X$2+1),IF($A23=39,INDEX(CHROME_ATTR,2,X$2+1),IF(AND(X223&gt;=1,X223&lt;=6),INDEX(ATLAS_ATTR,(X223-1)*26+$A23-INDEX(WIN_Y,X223)+1,X$2-INDEX(WIN_X,X223)+1),IF(X223=90,11,0))))+(THEME-1)*20</f>
        <v/>
      </c>
      <c r="Y123" s="6">
        <f>IF($A23=0,INDEX(CHROME_ATTR,1,Y$2+1),IF($A23=39,INDEX(CHROME_ATTR,2,Y$2+1),IF(AND(Y223&gt;=1,Y223&lt;=6),INDEX(ATLAS_ATTR,(Y223-1)*26+$A23-INDEX(WIN_Y,Y223)+1,Y$2-INDEX(WIN_X,Y223)+1),IF(Y223=90,11,0))))+(THEME-1)*20</f>
        <v/>
      </c>
      <c r="Z123" s="6">
        <f>IF($A23=0,INDEX(CHROME_ATTR,1,Z$2+1),IF($A23=39,INDEX(CHROME_ATTR,2,Z$2+1),IF(AND(Z223&gt;=1,Z223&lt;=6),INDEX(ATLAS_ATTR,(Z223-1)*26+$A23-INDEX(WIN_Y,Z223)+1,Z$2-INDEX(WIN_X,Z223)+1),IF(Z223=90,11,0))))+(THEME-1)*20</f>
        <v/>
      </c>
      <c r="AA123" s="6">
        <f>IF($A23=0,INDEX(CHROME_ATTR,1,AA$2+1),IF($A23=39,INDEX(CHROME_ATTR,2,AA$2+1),IF(AND(AA223&gt;=1,AA223&lt;=6),INDEX(ATLAS_ATTR,(AA223-1)*26+$A23-INDEX(WIN_Y,AA223)+1,AA$2-INDEX(WIN_X,AA223)+1),IF(AA223=90,11,0))))+(THEME-1)*20</f>
        <v/>
      </c>
      <c r="AB123" s="6">
        <f>IF($A23=0,INDEX(CHROME_ATTR,1,AB$2+1),IF($A23=39,INDEX(CHROME_ATTR,2,AB$2+1),IF(AND(AB223&gt;=1,AB223&lt;=6),INDEX(ATLAS_ATTR,(AB223-1)*26+$A23-INDEX(WIN_Y,AB223)+1,AB$2-INDEX(WIN_X,AB223)+1),IF(AB223=90,11,0))))+(THEME-1)*20</f>
        <v/>
      </c>
      <c r="AC123" s="6">
        <f>IF($A23=0,INDEX(CHROME_ATTR,1,AC$2+1),IF($A23=39,INDEX(CHROME_ATTR,2,AC$2+1),IF(AND(AC223&gt;=1,AC223&lt;=6),INDEX(ATLAS_ATTR,(AC223-1)*26+$A23-INDEX(WIN_Y,AC223)+1,AC$2-INDEX(WIN_X,AC223)+1),IF(AC223=90,11,0))))+(THEME-1)*20</f>
        <v/>
      </c>
      <c r="AD123" s="6">
        <f>IF($A23=0,INDEX(CHROME_ATTR,1,AD$2+1),IF($A23=39,INDEX(CHROME_ATTR,2,AD$2+1),IF(AND(AD223&gt;=1,AD223&lt;=6),INDEX(ATLAS_ATTR,(AD223-1)*26+$A23-INDEX(WIN_Y,AD223)+1,AD$2-INDEX(WIN_X,AD223)+1),IF(AD223=90,11,0))))+(THEME-1)*20</f>
        <v/>
      </c>
      <c r="AE123" s="6">
        <f>IF($A23=0,INDEX(CHROME_ATTR,1,AE$2+1),IF($A23=39,INDEX(CHROME_ATTR,2,AE$2+1),IF(AND(AE223&gt;=1,AE223&lt;=6),INDEX(ATLAS_ATTR,(AE223-1)*26+$A23-INDEX(WIN_Y,AE223)+1,AE$2-INDEX(WIN_X,AE223)+1),IF(AE223=90,11,0))))+(THEME-1)*20</f>
        <v/>
      </c>
      <c r="AF123" s="6">
        <f>IF($A23=0,INDEX(CHROME_ATTR,1,AF$2+1),IF($A23=39,INDEX(CHROME_ATTR,2,AF$2+1),IF(AND(AF223&gt;=1,AF223&lt;=6),INDEX(ATLAS_ATTR,(AF223-1)*26+$A23-INDEX(WIN_Y,AF223)+1,AF$2-INDEX(WIN_X,AF223)+1),IF(AF223=90,11,0))))+(THEME-1)*20</f>
        <v/>
      </c>
      <c r="AG123" s="6">
        <f>IF($A23=0,INDEX(CHROME_ATTR,1,AG$2+1),IF($A23=39,INDEX(CHROME_ATTR,2,AG$2+1),IF(AND(AG223&gt;=1,AG223&lt;=6),INDEX(ATLAS_ATTR,(AG223-1)*26+$A23-INDEX(WIN_Y,AG223)+1,AG$2-INDEX(WIN_X,AG223)+1),IF(AG223=90,11,0))))+(THEME-1)*20</f>
        <v/>
      </c>
      <c r="AH123" s="6">
        <f>IF($A23=0,INDEX(CHROME_ATTR,1,AH$2+1),IF($A23=39,INDEX(CHROME_ATTR,2,AH$2+1),IF(AND(AH223&gt;=1,AH223&lt;=6),INDEX(ATLAS_ATTR,(AH223-1)*26+$A23-INDEX(WIN_Y,AH223)+1,AH$2-INDEX(WIN_X,AH223)+1),IF(AH223=90,11,0))))+(THEME-1)*20</f>
        <v/>
      </c>
      <c r="AI123" s="6">
        <f>IF($A23=0,INDEX(CHROME_ATTR,1,AI$2+1),IF($A23=39,INDEX(CHROME_ATTR,2,AI$2+1),IF(AND(AI223&gt;=1,AI223&lt;=6),INDEX(ATLAS_ATTR,(AI223-1)*26+$A23-INDEX(WIN_Y,AI223)+1,AI$2-INDEX(WIN_X,AI223)+1),IF(AI223=90,11,0))))+(THEME-1)*20</f>
        <v/>
      </c>
      <c r="AJ123" s="6">
        <f>IF($A23=0,INDEX(CHROME_ATTR,1,AJ$2+1),IF($A23=39,INDEX(CHROME_ATTR,2,AJ$2+1),IF(AND(AJ223&gt;=1,AJ223&lt;=6),INDEX(ATLAS_ATTR,(AJ223-1)*26+$A23-INDEX(WIN_Y,AJ223)+1,AJ$2-INDEX(WIN_X,AJ223)+1),IF(AJ223=90,11,0))))+(THEME-1)*20</f>
        <v/>
      </c>
      <c r="AK123" s="6">
        <f>IF($A23=0,INDEX(CHROME_ATTR,1,AK$2+1),IF($A23=39,INDEX(CHROME_ATTR,2,AK$2+1),IF(AND(AK223&gt;=1,AK223&lt;=6),INDEX(ATLAS_ATTR,(AK223-1)*26+$A23-INDEX(WIN_Y,AK223)+1,AK$2-INDEX(WIN_X,AK223)+1),IF(AK223=90,11,0))))+(THEME-1)*20</f>
        <v/>
      </c>
      <c r="AL123" s="6">
        <f>IF($A23=0,INDEX(CHROME_ATTR,1,AL$2+1),IF($A23=39,INDEX(CHROME_ATTR,2,AL$2+1),IF(AND(AL223&gt;=1,AL223&lt;=6),INDEX(ATLAS_ATTR,(AL223-1)*26+$A23-INDEX(WIN_Y,AL223)+1,AL$2-INDEX(WIN_X,AL223)+1),IF(AL223=90,11,0))))+(THEME-1)*20</f>
        <v/>
      </c>
      <c r="AM123" s="6">
        <f>IF($A23=0,INDEX(CHROME_ATTR,1,AM$2+1),IF($A23=39,INDEX(CHROME_ATTR,2,AM$2+1),IF(AND(AM223&gt;=1,AM223&lt;=6),INDEX(ATLAS_ATTR,(AM223-1)*26+$A23-INDEX(WIN_Y,AM223)+1,AM$2-INDEX(WIN_X,AM223)+1),IF(AM223=90,11,0))))+(THEME-1)*20</f>
        <v/>
      </c>
      <c r="AN123" s="6">
        <f>IF($A23=0,INDEX(CHROME_ATTR,1,AN$2+1),IF($A23=39,INDEX(CHROME_ATTR,2,AN$2+1),IF(AND(AN223&gt;=1,AN223&lt;=6),INDEX(ATLAS_ATTR,(AN223-1)*26+$A23-INDEX(WIN_Y,AN223)+1,AN$2-INDEX(WIN_X,AN223)+1),IF(AN223=90,11,0))))+(THEME-1)*20</f>
        <v/>
      </c>
      <c r="AO123" s="6">
        <f>IF($A23=0,INDEX(CHROME_ATTR,1,AO$2+1),IF($A23=39,INDEX(CHROME_ATTR,2,AO$2+1),IF(AND(AO223&gt;=1,AO223&lt;=6),INDEX(ATLAS_ATTR,(AO223-1)*26+$A23-INDEX(WIN_Y,AO223)+1,AO$2-INDEX(WIN_X,AO223)+1),IF(AO223=90,11,0))))+(THEME-1)*20</f>
        <v/>
      </c>
      <c r="AP123" s="6">
        <f>IF($A23=0,INDEX(CHROME_ATTR,1,AP$2+1),IF($A23=39,INDEX(CHROME_ATTR,2,AP$2+1),IF(AND(AP223&gt;=1,AP223&lt;=6),INDEX(ATLAS_ATTR,(AP223-1)*26+$A23-INDEX(WIN_Y,AP223)+1,AP$2-INDEX(WIN_X,AP223)+1),IF(AP223=90,11,0))))+(THEME-1)*20</f>
        <v/>
      </c>
      <c r="AQ123" s="6">
        <f>IF($A23=0,INDEX(CHROME_ATTR,1,AQ$2+1),IF($A23=39,INDEX(CHROME_ATTR,2,AQ$2+1),IF(AND(AQ223&gt;=1,AQ223&lt;=6),INDEX(ATLAS_ATTR,(AQ223-1)*26+$A23-INDEX(WIN_Y,AQ223)+1,AQ$2-INDEX(WIN_X,AQ223)+1),IF(AQ223=90,11,0))))+(THEME-1)*20</f>
        <v/>
      </c>
      <c r="AR123" s="6">
        <f>IF($A23=0,INDEX(CHROME_ATTR,1,AR$2+1),IF($A23=39,INDEX(CHROME_ATTR,2,AR$2+1),IF(AND(AR223&gt;=1,AR223&lt;=6),INDEX(ATLAS_ATTR,(AR223-1)*26+$A23-INDEX(WIN_Y,AR223)+1,AR$2-INDEX(WIN_X,AR223)+1),IF(AR223=90,11,0))))+(THEME-1)*20</f>
        <v/>
      </c>
      <c r="AS123" s="6">
        <f>IF($A23=0,INDEX(CHROME_ATTR,1,AS$2+1),IF($A23=39,INDEX(CHROME_ATTR,2,AS$2+1),IF(AND(AS223&gt;=1,AS223&lt;=6),INDEX(ATLAS_ATTR,(AS223-1)*26+$A23-INDEX(WIN_Y,AS223)+1,AS$2-INDEX(WIN_X,AS223)+1),IF(AS223=90,11,0))))+(THEME-1)*20</f>
        <v/>
      </c>
      <c r="AT123" s="6">
        <f>IF($A23=0,INDEX(CHROME_ATTR,1,AT$2+1),IF($A23=39,INDEX(CHROME_ATTR,2,AT$2+1),IF(AND(AT223&gt;=1,AT223&lt;=6),INDEX(ATLAS_ATTR,(AT223-1)*26+$A23-INDEX(WIN_Y,AT223)+1,AT$2-INDEX(WIN_X,AT223)+1),IF(AT223=90,11,0))))+(THEME-1)*20</f>
        <v/>
      </c>
      <c r="AU123" s="6">
        <f>IF($A23=0,INDEX(CHROME_ATTR,1,AU$2+1),IF($A23=39,INDEX(CHROME_ATTR,2,AU$2+1),IF(AND(AU223&gt;=1,AU223&lt;=6),INDEX(ATLAS_ATTR,(AU223-1)*26+$A23-INDEX(WIN_Y,AU223)+1,AU$2-INDEX(WIN_X,AU223)+1),IF(AU223=90,11,0))))+(THEME-1)*20</f>
        <v/>
      </c>
      <c r="AV123" s="6">
        <f>IF($A23=0,INDEX(CHROME_ATTR,1,AV$2+1),IF($A23=39,INDEX(CHROME_ATTR,2,AV$2+1),IF(AND(AV223&gt;=1,AV223&lt;=6),INDEX(ATLAS_ATTR,(AV223-1)*26+$A23-INDEX(WIN_Y,AV223)+1,AV$2-INDEX(WIN_X,AV223)+1),IF(AV223=90,11,0))))+(THEME-1)*20</f>
        <v/>
      </c>
      <c r="AW123" s="6">
        <f>IF($A23=0,INDEX(CHROME_ATTR,1,AW$2+1),IF($A23=39,INDEX(CHROME_ATTR,2,AW$2+1),IF(AND(AW223&gt;=1,AW223&lt;=6),INDEX(ATLAS_ATTR,(AW223-1)*26+$A23-INDEX(WIN_Y,AW223)+1,AW$2-INDEX(WIN_X,AW223)+1),IF(AW223=90,11,0))))+(THEME-1)*20</f>
        <v/>
      </c>
      <c r="AX123" s="6">
        <f>IF($A23=0,INDEX(CHROME_ATTR,1,AX$2+1),IF($A23=39,INDEX(CHROME_ATTR,2,AX$2+1),IF(AND(AX223&gt;=1,AX223&lt;=6),INDEX(ATLAS_ATTR,(AX223-1)*26+$A23-INDEX(WIN_Y,AX223)+1,AX$2-INDEX(WIN_X,AX223)+1),IF(AX223=90,11,0))))+(THEME-1)*20</f>
        <v/>
      </c>
      <c r="AY123" s="6">
        <f>IF($A23=0,INDEX(CHROME_ATTR,1,AY$2+1),IF($A23=39,INDEX(CHROME_ATTR,2,AY$2+1),IF(AND(AY223&gt;=1,AY223&lt;=6),INDEX(ATLAS_ATTR,(AY223-1)*26+$A23-INDEX(WIN_Y,AY223)+1,AY$2-INDEX(WIN_X,AY223)+1),IF(AY223=90,11,0))))+(THEME-1)*20</f>
        <v/>
      </c>
      <c r="AZ123" s="6">
        <f>IF($A23=0,INDEX(CHROME_ATTR,1,AZ$2+1),IF($A23=39,INDEX(CHROME_ATTR,2,AZ$2+1),IF(AND(AZ223&gt;=1,AZ223&lt;=6),INDEX(ATLAS_ATTR,(AZ223-1)*26+$A23-INDEX(WIN_Y,AZ223)+1,AZ$2-INDEX(WIN_X,AZ223)+1),IF(AZ223=90,11,0))))+(THEME-1)*20</f>
        <v/>
      </c>
      <c r="BA123" s="6">
        <f>IF($A23=0,INDEX(CHROME_ATTR,1,BA$2+1),IF($A23=39,INDEX(CHROME_ATTR,2,BA$2+1),IF(AND(BA223&gt;=1,BA223&lt;=6),INDEX(ATLAS_ATTR,(BA223-1)*26+$A23-INDEX(WIN_Y,BA223)+1,BA$2-INDEX(WIN_X,BA223)+1),IF(BA223=90,11,0))))+(THEME-1)*20</f>
        <v/>
      </c>
      <c r="BB123" s="6">
        <f>IF($A23=0,INDEX(CHROME_ATTR,1,BB$2+1),IF($A23=39,INDEX(CHROME_ATTR,2,BB$2+1),IF(AND(BB223&gt;=1,BB223&lt;=6),INDEX(ATLAS_ATTR,(BB223-1)*26+$A23-INDEX(WIN_Y,BB223)+1,BB$2-INDEX(WIN_X,BB223)+1),IF(BB223=90,11,0))))+(THEME-1)*20</f>
        <v/>
      </c>
      <c r="BC123" s="6">
        <f>IF($A23=0,INDEX(CHROME_ATTR,1,BC$2+1),IF($A23=39,INDEX(CHROME_ATTR,2,BC$2+1),IF(AND(BC223&gt;=1,BC223&lt;=6),INDEX(ATLAS_ATTR,(BC223-1)*26+$A23-INDEX(WIN_Y,BC223)+1,BC$2-INDEX(WIN_X,BC223)+1),IF(BC223=90,11,0))))+(THEME-1)*20</f>
        <v/>
      </c>
      <c r="BD123" s="6">
        <f>IF($A23=0,INDEX(CHROME_ATTR,1,BD$2+1),IF($A23=39,INDEX(CHROME_ATTR,2,BD$2+1),IF(AND(BD223&gt;=1,BD223&lt;=6),INDEX(ATLAS_ATTR,(BD223-1)*26+$A23-INDEX(WIN_Y,BD223)+1,BD$2-INDEX(WIN_X,BD223)+1),IF(BD223=90,11,0))))+(THEME-1)*20</f>
        <v/>
      </c>
      <c r="BE123" s="6">
        <f>IF($A23=0,INDEX(CHROME_ATTR,1,BE$2+1),IF($A23=39,INDEX(CHROME_ATTR,2,BE$2+1),IF(AND(BE223&gt;=1,BE223&lt;=6),INDEX(ATLAS_ATTR,(BE223-1)*26+$A23-INDEX(WIN_Y,BE223)+1,BE$2-INDEX(WIN_X,BE223)+1),IF(BE223=90,11,0))))+(THEME-1)*20</f>
        <v/>
      </c>
      <c r="BF123" s="6">
        <f>IF($A23=0,INDEX(CHROME_ATTR,1,BF$2+1),IF($A23=39,INDEX(CHROME_ATTR,2,BF$2+1),IF(AND(BF223&gt;=1,BF223&lt;=6),INDEX(ATLAS_ATTR,(BF223-1)*26+$A23-INDEX(WIN_Y,BF223)+1,BF$2-INDEX(WIN_X,BF223)+1),IF(BF223=90,11,0))))+(THEME-1)*20</f>
        <v/>
      </c>
      <c r="BG123" s="6">
        <f>IF($A23=0,INDEX(CHROME_ATTR,1,BG$2+1),IF($A23=39,INDEX(CHROME_ATTR,2,BG$2+1),IF(AND(BG223&gt;=1,BG223&lt;=6),INDEX(ATLAS_ATTR,(BG223-1)*26+$A23-INDEX(WIN_Y,BG223)+1,BG$2-INDEX(WIN_X,BG223)+1),IF(BG223=90,11,0))))+(THEME-1)*20</f>
        <v/>
      </c>
      <c r="BH123" s="6">
        <f>IF($A23=0,INDEX(CHROME_ATTR,1,BH$2+1),IF($A23=39,INDEX(CHROME_ATTR,2,BH$2+1),IF(AND(BH223&gt;=1,BH223&lt;=6),INDEX(ATLAS_ATTR,(BH223-1)*26+$A23-INDEX(WIN_Y,BH223)+1,BH$2-INDEX(WIN_X,BH223)+1),IF(BH223=90,11,0))))+(THEME-1)*20</f>
        <v/>
      </c>
      <c r="BI123" s="6">
        <f>IF($A23=0,INDEX(CHROME_ATTR,1,BI$2+1),IF($A23=39,INDEX(CHROME_ATTR,2,BI$2+1),IF(AND(BI223&gt;=1,BI223&lt;=6),INDEX(ATLAS_ATTR,(BI223-1)*26+$A23-INDEX(WIN_Y,BI223)+1,BI$2-INDEX(WIN_X,BI223)+1),IF(BI223=90,11,0))))+(THEME-1)*20</f>
        <v/>
      </c>
      <c r="BJ123" s="6">
        <f>IF($A23=0,INDEX(CHROME_ATTR,1,BJ$2+1),IF($A23=39,INDEX(CHROME_ATTR,2,BJ$2+1),IF(AND(BJ223&gt;=1,BJ223&lt;=6),INDEX(ATLAS_ATTR,(BJ223-1)*26+$A23-INDEX(WIN_Y,BJ223)+1,BJ$2-INDEX(WIN_X,BJ223)+1),IF(BJ223=90,11,0))))+(THEME-1)*20</f>
        <v/>
      </c>
      <c r="BK123" s="6">
        <f>IF($A23=0,INDEX(CHROME_ATTR,1,BK$2+1),IF($A23=39,INDEX(CHROME_ATTR,2,BK$2+1),IF(AND(BK223&gt;=1,BK223&lt;=6),INDEX(ATLAS_ATTR,(BK223-1)*26+$A23-INDEX(WIN_Y,BK223)+1,BK$2-INDEX(WIN_X,BK223)+1),IF(BK223=90,11,0))))+(THEME-1)*20</f>
        <v/>
      </c>
      <c r="BL123" s="6">
        <f>IF($A23=0,INDEX(CHROME_ATTR,1,BL$2+1),IF($A23=39,INDEX(CHROME_ATTR,2,BL$2+1),IF(AND(BL223&gt;=1,BL223&lt;=6),INDEX(ATLAS_ATTR,(BL223-1)*26+$A23-INDEX(WIN_Y,BL223)+1,BL$2-INDEX(WIN_X,BL223)+1),IF(BL223=90,11,0))))+(THEME-1)*20</f>
        <v/>
      </c>
      <c r="BM123" s="6">
        <f>IF($A23=0,INDEX(CHROME_ATTR,1,BM$2+1),IF($A23=39,INDEX(CHROME_ATTR,2,BM$2+1),IF(AND(BM223&gt;=1,BM223&lt;=6),INDEX(ATLAS_ATTR,(BM223-1)*26+$A23-INDEX(WIN_Y,BM223)+1,BM$2-INDEX(WIN_X,BM223)+1),IF(BM223=90,11,0))))+(THEME-1)*20</f>
        <v/>
      </c>
      <c r="BN123" s="6">
        <f>IF($A23=0,INDEX(CHROME_ATTR,1,BN$2+1),IF($A23=39,INDEX(CHROME_ATTR,2,BN$2+1),IF(AND(BN223&gt;=1,BN223&lt;=6),INDEX(ATLAS_ATTR,(BN223-1)*26+$A23-INDEX(WIN_Y,BN223)+1,BN$2-INDEX(WIN_X,BN223)+1),IF(BN223=90,11,0))))+(THEME-1)*20</f>
        <v/>
      </c>
      <c r="BO123" s="6">
        <f>IF($A23=0,INDEX(CHROME_ATTR,1,BO$2+1),IF($A23=39,INDEX(CHROME_ATTR,2,BO$2+1),IF(AND(BO223&gt;=1,BO223&lt;=6),INDEX(ATLAS_ATTR,(BO223-1)*26+$A23-INDEX(WIN_Y,BO223)+1,BO$2-INDEX(WIN_X,BO223)+1),IF(BO223=90,11,0))))+(THEME-1)*20</f>
        <v/>
      </c>
      <c r="BP123" s="6">
        <f>IF($A23=0,INDEX(CHROME_ATTR,1,BP$2+1),IF($A23=39,INDEX(CHROME_ATTR,2,BP$2+1),IF(AND(BP223&gt;=1,BP223&lt;=6),INDEX(ATLAS_ATTR,(BP223-1)*26+$A23-INDEX(WIN_Y,BP223)+1,BP$2-INDEX(WIN_X,BP223)+1),IF(BP223=90,11,0))))+(THEME-1)*20</f>
        <v/>
      </c>
      <c r="BQ123" s="6">
        <f>IF($A23=0,INDEX(CHROME_ATTR,1,BQ$2+1),IF($A23=39,INDEX(CHROME_ATTR,2,BQ$2+1),IF(AND(BQ223&gt;=1,BQ223&lt;=6),INDEX(ATLAS_ATTR,(BQ223-1)*26+$A23-INDEX(WIN_Y,BQ223)+1,BQ$2-INDEX(WIN_X,BQ223)+1),IF(BQ223=90,11,0))))+(THEME-1)*20</f>
        <v/>
      </c>
      <c r="BR123" s="6">
        <f>IF($A23=0,INDEX(CHROME_ATTR,1,BR$2+1),IF($A23=39,INDEX(CHROME_ATTR,2,BR$2+1),IF(AND(BR223&gt;=1,BR223&lt;=6),INDEX(ATLAS_ATTR,(BR223-1)*26+$A23-INDEX(WIN_Y,BR223)+1,BR$2-INDEX(WIN_X,BR223)+1),IF(BR223=90,11,0))))+(THEME-1)*20</f>
        <v/>
      </c>
      <c r="BS123" s="6">
        <f>IF($A23=0,INDEX(CHROME_ATTR,1,BS$2+1),IF($A23=39,INDEX(CHROME_ATTR,2,BS$2+1),IF(AND(BS223&gt;=1,BS223&lt;=6),INDEX(ATLAS_ATTR,(BS223-1)*26+$A23-INDEX(WIN_Y,BS223)+1,BS$2-INDEX(WIN_X,BS223)+1),IF(BS223=90,11,0))))+(THEME-1)*20</f>
        <v/>
      </c>
      <c r="BT123" s="6">
        <f>IF($A23=0,INDEX(CHROME_ATTR,1,BT$2+1),IF($A23=39,INDEX(CHROME_ATTR,2,BT$2+1),IF(AND(BT223&gt;=1,BT223&lt;=6),INDEX(ATLAS_ATTR,(BT223-1)*26+$A23-INDEX(WIN_Y,BT223)+1,BT$2-INDEX(WIN_X,BT223)+1),IF(BT223=90,11,0))))+(THEME-1)*20</f>
        <v/>
      </c>
      <c r="BU123" s="6">
        <f>IF($A23=0,INDEX(CHROME_ATTR,1,BU$2+1),IF($A23=39,INDEX(CHROME_ATTR,2,BU$2+1),IF(AND(BU223&gt;=1,BU223&lt;=6),INDEX(ATLAS_ATTR,(BU223-1)*26+$A23-INDEX(WIN_Y,BU223)+1,BU$2-INDEX(WIN_X,BU223)+1),IF(BU223=90,11,0))))+(THEME-1)*20</f>
        <v/>
      </c>
      <c r="BV123" s="6">
        <f>IF($A23=0,INDEX(CHROME_ATTR,1,BV$2+1),IF($A23=39,INDEX(CHROME_ATTR,2,BV$2+1),IF(AND(BV223&gt;=1,BV223&lt;=6),INDEX(ATLAS_ATTR,(BV223-1)*26+$A23-INDEX(WIN_Y,BV223)+1,BV$2-INDEX(WIN_X,BV223)+1),IF(BV223=90,11,0))))+(THEME-1)*20</f>
        <v/>
      </c>
      <c r="BW123" s="6">
        <f>IF($A23=0,INDEX(CHROME_ATTR,1,BW$2+1),IF($A23=39,INDEX(CHROME_ATTR,2,BW$2+1),IF(AND(BW223&gt;=1,BW223&lt;=6),INDEX(ATLAS_ATTR,(BW223-1)*26+$A23-INDEX(WIN_Y,BW223)+1,BW$2-INDEX(WIN_X,BW223)+1),IF(BW223=90,11,0))))+(THEME-1)*20</f>
        <v/>
      </c>
      <c r="BX123" s="6">
        <f>IF($A23=0,INDEX(CHROME_ATTR,1,BX$2+1),IF($A23=39,INDEX(CHROME_ATTR,2,BX$2+1),IF(AND(BX223&gt;=1,BX223&lt;=6),INDEX(ATLAS_ATTR,(BX223-1)*26+$A23-INDEX(WIN_Y,BX223)+1,BX$2-INDEX(WIN_X,BX223)+1),IF(BX223=90,11,0))))+(THEME-1)*20</f>
        <v/>
      </c>
      <c r="BY123" s="6">
        <f>IF($A23=0,INDEX(CHROME_ATTR,1,BY$2+1),IF($A23=39,INDEX(CHROME_ATTR,2,BY$2+1),IF(AND(BY223&gt;=1,BY223&lt;=6),INDEX(ATLAS_ATTR,(BY223-1)*26+$A23-INDEX(WIN_Y,BY223)+1,BY$2-INDEX(WIN_X,BY223)+1),IF(BY223=90,11,0))))+(THEME-1)*20</f>
        <v/>
      </c>
      <c r="BZ123" s="6">
        <f>IF($A23=0,INDEX(CHROME_ATTR,1,BZ$2+1),IF($A23=39,INDEX(CHROME_ATTR,2,BZ$2+1),IF(AND(BZ223&gt;=1,BZ223&lt;=6),INDEX(ATLAS_ATTR,(BZ223-1)*26+$A23-INDEX(WIN_Y,BZ223)+1,BZ$2-INDEX(WIN_X,BZ223)+1),IF(BZ223=90,11,0))))+(THEME-1)*20</f>
        <v/>
      </c>
      <c r="CA123" s="6">
        <f>IF($A23=0,INDEX(CHROME_ATTR,1,CA$2+1),IF($A23=39,INDEX(CHROME_ATTR,2,CA$2+1),IF(AND(CA223&gt;=1,CA223&lt;=6),INDEX(ATLAS_ATTR,(CA223-1)*26+$A23-INDEX(WIN_Y,CA223)+1,CA$2-INDEX(WIN_X,CA223)+1),IF(CA223=90,11,0))))+(THEME-1)*20</f>
        <v/>
      </c>
      <c r="CB123" s="6">
        <f>IF($A23=0,INDEX(CHROME_ATTR,1,CB$2+1),IF($A23=39,INDEX(CHROME_ATTR,2,CB$2+1),IF(AND(CB223&gt;=1,CB223&lt;=6),INDEX(ATLAS_ATTR,(CB223-1)*26+$A23-INDEX(WIN_Y,CB223)+1,CB$2-INDEX(WIN_X,CB223)+1),IF(CB223=90,11,0))))+(THEME-1)*20</f>
        <v/>
      </c>
      <c r="CC123" s="6">
        <f>IF($A23=0,INDEX(CHROME_ATTR,1,CC$2+1),IF($A23=39,INDEX(CHROME_ATTR,2,CC$2+1),IF(AND(CC223&gt;=1,CC223&lt;=6),INDEX(ATLAS_ATTR,(CC223-1)*26+$A23-INDEX(WIN_Y,CC223)+1,CC$2-INDEX(WIN_X,CC223)+1),IF(CC223=90,11,0))))+(THEME-1)*20</f>
        <v/>
      </c>
      <c r="CD123" s="6">
        <f>IF($A23=0,INDEX(CHROME_ATTR,1,CD$2+1),IF($A23=39,INDEX(CHROME_ATTR,2,CD$2+1),IF(AND(CD223&gt;=1,CD223&lt;=6),INDEX(ATLAS_ATTR,(CD223-1)*26+$A23-INDEX(WIN_Y,CD223)+1,CD$2-INDEX(WIN_X,CD223)+1),IF(CD223=90,11,0))))+(THEME-1)*20</f>
        <v/>
      </c>
      <c r="CE123" s="6">
        <f>IF($A23=0,INDEX(CHROME_ATTR,1,CE$2+1),IF($A23=39,INDEX(CHROME_ATTR,2,CE$2+1),IF(AND(CE223&gt;=1,CE223&lt;=6),INDEX(ATLAS_ATTR,(CE223-1)*26+$A23-INDEX(WIN_Y,CE223)+1,CE$2-INDEX(WIN_X,CE223)+1),IF(CE223=90,11,0))))+(THEME-1)*20</f>
        <v/>
      </c>
      <c r="CF123" s="6">
        <f>IF($A23=0,INDEX(CHROME_ATTR,1,CF$2+1),IF($A23=39,INDEX(CHROME_ATTR,2,CF$2+1),IF(AND(CF223&gt;=1,CF223&lt;=6),INDEX(ATLAS_ATTR,(CF223-1)*26+$A23-INDEX(WIN_Y,CF223)+1,CF$2-INDEX(WIN_X,CF223)+1),IF(CF223=90,11,0))))+(THEME-1)*20</f>
        <v/>
      </c>
      <c r="CG123" s="6">
        <f>IF($A23=0,INDEX(CHROME_ATTR,1,CG$2+1),IF($A23=39,INDEX(CHROME_ATTR,2,CG$2+1),IF(AND(CG223&gt;=1,CG223&lt;=6),INDEX(ATLAS_ATTR,(CG223-1)*26+$A23-INDEX(WIN_Y,CG223)+1,CG$2-INDEX(WIN_X,CG223)+1),IF(CG223=90,11,0))))+(THEME-1)*20</f>
        <v/>
      </c>
      <c r="CH123" s="6">
        <f>IF($A23=0,INDEX(CHROME_ATTR,1,CH$2+1),IF($A23=39,INDEX(CHROME_ATTR,2,CH$2+1),IF(AND(CH223&gt;=1,CH223&lt;=6),INDEX(ATLAS_ATTR,(CH223-1)*26+$A23-INDEX(WIN_Y,CH223)+1,CH$2-INDEX(WIN_X,CH223)+1),IF(CH223=90,11,0))))+(THEME-1)*20</f>
        <v/>
      </c>
      <c r="CI123" s="6">
        <f>IF($A23=0,INDEX(CHROME_ATTR,1,CI$2+1),IF($A23=39,INDEX(CHROME_ATTR,2,CI$2+1),IF(AND(CI223&gt;=1,CI223&lt;=6),INDEX(ATLAS_ATTR,(CI223-1)*26+$A23-INDEX(WIN_Y,CI223)+1,CI$2-INDEX(WIN_X,CI223)+1),IF(CI223=90,11,0))))+(THEME-1)*20</f>
        <v/>
      </c>
      <c r="CJ123" s="6">
        <f>IF($A23=0,INDEX(CHROME_ATTR,1,CJ$2+1),IF($A23=39,INDEX(CHROME_ATTR,2,CJ$2+1),IF(AND(CJ223&gt;=1,CJ223&lt;=6),INDEX(ATLAS_ATTR,(CJ223-1)*26+$A23-INDEX(WIN_Y,CJ223)+1,CJ$2-INDEX(WIN_X,CJ223)+1),IF(CJ223=90,11,0))))+(THEME-1)*20</f>
        <v/>
      </c>
      <c r="CK123" s="6">
        <f>IF($A23=0,INDEX(CHROME_ATTR,1,CK$2+1),IF($A23=39,INDEX(CHROME_ATTR,2,CK$2+1),IF(AND(CK223&gt;=1,CK223&lt;=6),INDEX(ATLAS_ATTR,(CK223-1)*26+$A23-INDEX(WIN_Y,CK223)+1,CK$2-INDEX(WIN_X,CK223)+1),IF(CK223=90,11,0))))+(THEME-1)*20</f>
        <v/>
      </c>
      <c r="CL123" s="6">
        <f>IF($A23=0,INDEX(CHROME_ATTR,1,CL$2+1),IF($A23=39,INDEX(CHROME_ATTR,2,CL$2+1),IF(AND(CL223&gt;=1,CL223&lt;=6),INDEX(ATLAS_ATTR,(CL223-1)*26+$A23-INDEX(WIN_Y,CL223)+1,CL$2-INDEX(WIN_X,CL223)+1),IF(CL223=90,11,0))))+(THEME-1)*20</f>
        <v/>
      </c>
      <c r="CM123" s="6">
        <f>IF($A23=0,INDEX(CHROME_ATTR,1,CM$2+1),IF($A23=39,INDEX(CHROME_ATTR,2,CM$2+1),IF(AND(CM223&gt;=1,CM223&lt;=6),INDEX(ATLAS_ATTR,(CM223-1)*26+$A23-INDEX(WIN_Y,CM223)+1,CM$2-INDEX(WIN_X,CM223)+1),IF(CM223=90,11,0))))+(THEME-1)*20</f>
        <v/>
      </c>
      <c r="CN123" s="6">
        <f>IF($A23=0,INDEX(CHROME_ATTR,1,CN$2+1),IF($A23=39,INDEX(CHROME_ATTR,2,CN$2+1),IF(AND(CN223&gt;=1,CN223&lt;=6),INDEX(ATLAS_ATTR,(CN223-1)*26+$A23-INDEX(WIN_Y,CN223)+1,CN$2-INDEX(WIN_X,CN223)+1),IF(CN223=90,11,0))))+(THEME-1)*20</f>
        <v/>
      </c>
      <c r="CO123" s="6">
        <f>IF($A23=0,INDEX(CHROME_ATTR,1,CO$2+1),IF($A23=39,INDEX(CHROME_ATTR,2,CO$2+1),IF(AND(CO223&gt;=1,CO223&lt;=6),INDEX(ATLAS_ATTR,(CO223-1)*26+$A23-INDEX(WIN_Y,CO223)+1,CO$2-INDEX(WIN_X,CO223)+1),IF(CO223=90,11,0))))+(THEME-1)*20</f>
        <v/>
      </c>
      <c r="CP123" s="6">
        <f>IF($A23=0,INDEX(CHROME_ATTR,1,CP$2+1),IF($A23=39,INDEX(CHROME_ATTR,2,CP$2+1),IF(AND(CP223&gt;=1,CP223&lt;=6),INDEX(ATLAS_ATTR,(CP223-1)*26+$A23-INDEX(WIN_Y,CP223)+1,CP$2-INDEX(WIN_X,CP223)+1),IF(CP223=90,11,0))))+(THEME-1)*20</f>
        <v/>
      </c>
      <c r="CQ123" s="6">
        <f>IF($A23=0,INDEX(CHROME_ATTR,1,CQ$2+1),IF($A23=39,INDEX(CHROME_ATTR,2,CQ$2+1),IF(AND(CQ223&gt;=1,CQ223&lt;=6),INDEX(ATLAS_ATTR,(CQ223-1)*26+$A23-INDEX(WIN_Y,CQ223)+1,CQ$2-INDEX(WIN_X,CQ223)+1),IF(CQ223=90,11,0))))+(THEME-1)*20</f>
        <v/>
      </c>
      <c r="CR123" s="6">
        <f>IF($A23=0,INDEX(CHROME_ATTR,1,CR$2+1),IF($A23=39,INDEX(CHROME_ATTR,2,CR$2+1),IF(AND(CR223&gt;=1,CR223&lt;=6),INDEX(ATLAS_ATTR,(CR223-1)*26+$A23-INDEX(WIN_Y,CR223)+1,CR$2-INDEX(WIN_X,CR223)+1),IF(CR223=90,11,0))))+(THEME-1)*20</f>
        <v/>
      </c>
      <c r="CS123" s="6">
        <f>IF($A23=0,INDEX(CHROME_ATTR,1,CS$2+1),IF($A23=39,INDEX(CHROME_ATTR,2,CS$2+1),IF(AND(CS223&gt;=1,CS223&lt;=6),INDEX(ATLAS_ATTR,(CS223-1)*26+$A23-INDEX(WIN_Y,CS223)+1,CS$2-INDEX(WIN_X,CS223)+1),IF(CS223=90,11,0))))+(THEME-1)*20</f>
        <v/>
      </c>
      <c r="CT123" s="6">
        <f>IF($A23=0,INDEX(CHROME_ATTR,1,CT$2+1),IF($A23=39,INDEX(CHROME_ATTR,2,CT$2+1),IF(AND(CT223&gt;=1,CT223&lt;=6),INDEX(ATLAS_ATTR,(CT223-1)*26+$A23-INDEX(WIN_Y,CT223)+1,CT$2-INDEX(WIN_X,CT223)+1),IF(CT223=90,11,0))))+(THEME-1)*20</f>
        <v/>
      </c>
      <c r="CU123" s="6">
        <f>IF($A23=0,INDEX(CHROME_ATTR,1,CU$2+1),IF($A23=39,INDEX(CHROME_ATTR,2,CU$2+1),IF(AND(CU223&gt;=1,CU223&lt;=6),INDEX(ATLAS_ATTR,(CU223-1)*26+$A23-INDEX(WIN_Y,CU223)+1,CU$2-INDEX(WIN_X,CU223)+1),IF(CU223=90,11,0))))+(THEME-1)*20</f>
        <v/>
      </c>
      <c r="CV123" s="6">
        <f>IF($A23=0,INDEX(CHROME_ATTR,1,CV$2+1),IF($A23=39,INDEX(CHROME_ATTR,2,CV$2+1),IF(AND(CV223&gt;=1,CV223&lt;=6),INDEX(ATLAS_ATTR,(CV223-1)*26+$A23-INDEX(WIN_Y,CV223)+1,CV$2-INDEX(WIN_X,CV223)+1),IF(CV223=90,11,0))))+(THEME-1)*20</f>
        <v/>
      </c>
      <c r="CW123" s="6">
        <f>IF($A23=0,INDEX(CHROME_ATTR,1,CW$2+1),IF($A23=39,INDEX(CHROME_ATTR,2,CW$2+1),IF(AND(CW223&gt;=1,CW223&lt;=6),INDEX(ATLAS_ATTR,(CW223-1)*26+$A23-INDEX(WIN_Y,CW223)+1,CW$2-INDEX(WIN_X,CW223)+1),IF(CW223=90,11,0))))+(THEME-1)*20</f>
        <v/>
      </c>
      <c r="CX123" s="6">
        <f>IF($A23=0,INDEX(CHROME_ATTR,1,CX$2+1),IF($A23=39,INDEX(CHROME_ATTR,2,CX$2+1),IF(AND(CX223&gt;=1,CX223&lt;=6),INDEX(ATLAS_ATTR,(CX223-1)*26+$A23-INDEX(WIN_Y,CX223)+1,CX$2-INDEX(WIN_X,CX223)+1),IF(CX223=90,11,0))))+(THEME-1)*20</f>
        <v/>
      </c>
      <c r="CY123" s="6">
        <f>IF($A23=0,INDEX(CHROME_ATTR,1,CY$2+1),IF($A23=39,INDEX(CHROME_ATTR,2,CY$2+1),IF(AND(CY223&gt;=1,CY223&lt;=6),INDEX(ATLAS_ATTR,(CY223-1)*26+$A23-INDEX(WIN_Y,CY223)+1,CY$2-INDEX(WIN_X,CY223)+1),IF(CY223=90,11,0))))+(THEME-1)*20</f>
        <v/>
      </c>
      <c r="CZ123" s="6">
        <f>IF($A23=0,INDEX(CHROME_ATTR,1,CZ$2+1),IF($A23=39,INDEX(CHROME_ATTR,2,CZ$2+1),IF(AND(CZ223&gt;=1,CZ223&lt;=6),INDEX(ATLAS_ATTR,(CZ223-1)*26+$A23-INDEX(WIN_Y,CZ223)+1,CZ$2-INDEX(WIN_X,CZ223)+1),IF(CZ223=90,11,0))))+(THEME-1)*20</f>
        <v/>
      </c>
      <c r="DA123" s="6">
        <f>IF($A23=0,INDEX(CHROME_ATTR,1,DA$2+1),IF($A23=39,INDEX(CHROME_ATTR,2,DA$2+1),IF(AND(DA223&gt;=1,DA223&lt;=6),INDEX(ATLAS_ATTR,(DA223-1)*26+$A23-INDEX(WIN_Y,DA223)+1,DA$2-INDEX(WIN_X,DA223)+1),IF(DA223=90,11,0))))+(THEME-1)*20</f>
        <v/>
      </c>
      <c r="DB123" s="6">
        <f>IF($A23=0,INDEX(CHROME_ATTR,1,DB$2+1),IF($A23=39,INDEX(CHROME_ATTR,2,DB$2+1),IF(AND(DB223&gt;=1,DB223&lt;=6),INDEX(ATLAS_ATTR,(DB223-1)*26+$A23-INDEX(WIN_Y,DB223)+1,DB$2-INDEX(WIN_X,DB223)+1),IF(DB223=90,11,0))))+(THEME-1)*20</f>
        <v/>
      </c>
      <c r="DC123" s="6">
        <f>IF($A23=0,INDEX(CHROME_ATTR,1,DC$2+1),IF($A23=39,INDEX(CHROME_ATTR,2,DC$2+1),IF(AND(DC223&gt;=1,DC223&lt;=6),INDEX(ATLAS_ATTR,(DC223-1)*26+$A23-INDEX(WIN_Y,DC223)+1,DC$2-INDEX(WIN_X,DC223)+1),IF(DC223=90,11,0))))+(THEME-1)*20</f>
        <v/>
      </c>
      <c r="DD123" s="6">
        <f>IF($A23=0,INDEX(CHROME_ATTR,1,DD$2+1),IF($A23=39,INDEX(CHROME_ATTR,2,DD$2+1),IF(AND(DD223&gt;=1,DD223&lt;=6),INDEX(ATLAS_ATTR,(DD223-1)*26+$A23-INDEX(WIN_Y,DD223)+1,DD$2-INDEX(WIN_X,DD223)+1),IF(DD223=90,11,0))))+(THEME-1)*20</f>
        <v/>
      </c>
      <c r="DE123" s="6">
        <f>IF($A23=0,INDEX(CHROME_ATTR,1,DE$2+1),IF($A23=39,INDEX(CHROME_ATTR,2,DE$2+1),IF(AND(DE223&gt;=1,DE223&lt;=6),INDEX(ATLAS_ATTR,(DE223-1)*26+$A23-INDEX(WIN_Y,DE223)+1,DE$2-INDEX(WIN_X,DE223)+1),IF(DE223=90,11,0))))+(THEME-1)*20</f>
        <v/>
      </c>
      <c r="DF123" s="6">
        <f>IF($A23=0,INDEX(CHROME_ATTR,1,DF$2+1),IF($A23=39,INDEX(CHROME_ATTR,2,DF$2+1),IF(AND(DF223&gt;=1,DF223&lt;=6),INDEX(ATLAS_ATTR,(DF223-1)*26+$A23-INDEX(WIN_Y,DF223)+1,DF$2-INDEX(WIN_X,DF223)+1),IF(DF223=90,11,0))))+(THEME-1)*20</f>
        <v/>
      </c>
      <c r="DG123" s="6">
        <f>IF($A23=0,INDEX(CHROME_ATTR,1,DG$2+1),IF($A23=39,INDEX(CHROME_ATTR,2,DG$2+1),IF(AND(DG223&gt;=1,DG223&lt;=6),INDEX(ATLAS_ATTR,(DG223-1)*26+$A23-INDEX(WIN_Y,DG223)+1,DG$2-INDEX(WIN_X,DG223)+1),IF(DG223=90,11,0))))+(THEME-1)*20</f>
        <v/>
      </c>
      <c r="DH123" s="6">
        <f>IF($A23=0,INDEX(CHROME_ATTR,1,DH$2+1),IF($A23=39,INDEX(CHROME_ATTR,2,DH$2+1),IF(AND(DH223&gt;=1,DH223&lt;=6),INDEX(ATLAS_ATTR,(DH223-1)*26+$A23-INDEX(WIN_Y,DH223)+1,DH$2-INDEX(WIN_X,DH223)+1),IF(DH223=90,11,0))))+(THEME-1)*20</f>
        <v/>
      </c>
      <c r="DI123" s="6">
        <f>IF($A23=0,INDEX(CHROME_ATTR,1,DI$2+1),IF($A23=39,INDEX(CHROME_ATTR,2,DI$2+1),IF(AND(DI223&gt;=1,DI223&lt;=6),INDEX(ATLAS_ATTR,(DI223-1)*26+$A23-INDEX(WIN_Y,DI223)+1,DI$2-INDEX(WIN_X,DI223)+1),IF(DI223=90,11,0))))+(THEME-1)*20</f>
        <v/>
      </c>
      <c r="DJ123" s="6">
        <f>IF($A23=0,INDEX(CHROME_ATTR,1,DJ$2+1),IF($A23=39,INDEX(CHROME_ATTR,2,DJ$2+1),IF(AND(DJ223&gt;=1,DJ223&lt;=6),INDEX(ATLAS_ATTR,(DJ223-1)*26+$A23-INDEX(WIN_Y,DJ223)+1,DJ$2-INDEX(WIN_X,DJ223)+1),IF(DJ223=90,11,0))))+(THEME-1)*20</f>
        <v/>
      </c>
      <c r="DK123" s="6">
        <f>IF($A23=0,INDEX(CHROME_ATTR,1,DK$2+1),IF($A23=39,INDEX(CHROME_ATTR,2,DK$2+1),IF(AND(DK223&gt;=1,DK223&lt;=6),INDEX(ATLAS_ATTR,(DK223-1)*26+$A23-INDEX(WIN_Y,DK223)+1,DK$2-INDEX(WIN_X,DK223)+1),IF(DK223=90,11,0))))+(THEME-1)*20</f>
        <v/>
      </c>
      <c r="DL123" s="6">
        <f>IF($A23=0,INDEX(CHROME_ATTR,1,DL$2+1),IF($A23=39,INDEX(CHROME_ATTR,2,DL$2+1),IF(AND(DL223&gt;=1,DL223&lt;=6),INDEX(ATLAS_ATTR,(DL223-1)*26+$A23-INDEX(WIN_Y,DL223)+1,DL$2-INDEX(WIN_X,DL223)+1),IF(DL223=90,11,0))))+(THEME-1)*20</f>
        <v/>
      </c>
      <c r="DM123" s="6">
        <f>IF($A23=0,INDEX(CHROME_ATTR,1,DM$2+1),IF($A23=39,INDEX(CHROME_ATTR,2,DM$2+1),IF(AND(DM223&gt;=1,DM223&lt;=6),INDEX(ATLAS_ATTR,(DM223-1)*26+$A23-INDEX(WIN_Y,DM223)+1,DM$2-INDEX(WIN_X,DM223)+1),IF(DM223=90,11,0))))+(THEME-1)*20</f>
        <v/>
      </c>
      <c r="DN123" s="6">
        <f>IF($A23=0,INDEX(CHROME_ATTR,1,DN$2+1),IF($A23=39,INDEX(CHROME_ATTR,2,DN$2+1),IF(AND(DN223&gt;=1,DN223&lt;=6),INDEX(ATLAS_ATTR,(DN223-1)*26+$A23-INDEX(WIN_Y,DN223)+1,DN$2-INDEX(WIN_X,DN223)+1),IF(DN223=90,11,0))))+(THEME-1)*20</f>
        <v/>
      </c>
      <c r="DO123" s="6">
        <f>IF($A23=0,INDEX(CHROME_ATTR,1,DO$2+1),IF($A23=39,INDEX(CHROME_ATTR,2,DO$2+1),IF(AND(DO223&gt;=1,DO223&lt;=6),INDEX(ATLAS_ATTR,(DO223-1)*26+$A23-INDEX(WIN_Y,DO223)+1,DO$2-INDEX(WIN_X,DO223)+1),IF(DO223=90,11,0))))+(THEME-1)*20</f>
        <v/>
      </c>
    </row>
    <row r="124" ht="8" customHeight="1">
      <c r="B124" s="6">
        <f>IF($A24=0,INDEX(CHROME_ATTR,1,B$2+1),IF($A24=39,INDEX(CHROME_ATTR,2,B$2+1),IF(AND(B224&gt;=1,B224&lt;=6),INDEX(ATLAS_ATTR,(B224-1)*26+$A24-INDEX(WIN_Y,B224)+1,B$2-INDEX(WIN_X,B224)+1),IF(B224=90,11,0))))+(THEME-1)*20</f>
        <v/>
      </c>
      <c r="C124" s="6">
        <f>IF($A24=0,INDEX(CHROME_ATTR,1,C$2+1),IF($A24=39,INDEX(CHROME_ATTR,2,C$2+1),IF(AND(C224&gt;=1,C224&lt;=6),INDEX(ATLAS_ATTR,(C224-1)*26+$A24-INDEX(WIN_Y,C224)+1,C$2-INDEX(WIN_X,C224)+1),IF(C224=90,11,0))))+(THEME-1)*20</f>
        <v/>
      </c>
      <c r="D124" s="6">
        <f>IF($A24=0,INDEX(CHROME_ATTR,1,D$2+1),IF($A24=39,INDEX(CHROME_ATTR,2,D$2+1),IF(AND(D224&gt;=1,D224&lt;=6),INDEX(ATLAS_ATTR,(D224-1)*26+$A24-INDEX(WIN_Y,D224)+1,D$2-INDEX(WIN_X,D224)+1),IF(D224=90,11,0))))+(THEME-1)*20</f>
        <v/>
      </c>
      <c r="E124" s="6">
        <f>IF($A24=0,INDEX(CHROME_ATTR,1,E$2+1),IF($A24=39,INDEX(CHROME_ATTR,2,E$2+1),IF(AND(E224&gt;=1,E224&lt;=6),INDEX(ATLAS_ATTR,(E224-1)*26+$A24-INDEX(WIN_Y,E224)+1,E$2-INDEX(WIN_X,E224)+1),IF(E224=90,11,0))))+(THEME-1)*20</f>
        <v/>
      </c>
      <c r="F124" s="6">
        <f>IF($A24=0,INDEX(CHROME_ATTR,1,F$2+1),IF($A24=39,INDEX(CHROME_ATTR,2,F$2+1),IF(AND(F224&gt;=1,F224&lt;=6),INDEX(ATLAS_ATTR,(F224-1)*26+$A24-INDEX(WIN_Y,F224)+1,F$2-INDEX(WIN_X,F224)+1),IF(F224=90,11,0))))+(THEME-1)*20</f>
        <v/>
      </c>
      <c r="G124" s="6">
        <f>IF($A24=0,INDEX(CHROME_ATTR,1,G$2+1),IF($A24=39,INDEX(CHROME_ATTR,2,G$2+1),IF(AND(G224&gt;=1,G224&lt;=6),INDEX(ATLAS_ATTR,(G224-1)*26+$A24-INDEX(WIN_Y,G224)+1,G$2-INDEX(WIN_X,G224)+1),IF(G224=90,11,0))))+(THEME-1)*20</f>
        <v/>
      </c>
      <c r="H124" s="6">
        <f>IF($A24=0,INDEX(CHROME_ATTR,1,H$2+1),IF($A24=39,INDEX(CHROME_ATTR,2,H$2+1),IF(AND(H224&gt;=1,H224&lt;=6),INDEX(ATLAS_ATTR,(H224-1)*26+$A24-INDEX(WIN_Y,H224)+1,H$2-INDEX(WIN_X,H224)+1),IF(H224=90,11,0))))+(THEME-1)*20</f>
        <v/>
      </c>
      <c r="I124" s="6">
        <f>IF($A24=0,INDEX(CHROME_ATTR,1,I$2+1),IF($A24=39,INDEX(CHROME_ATTR,2,I$2+1),IF(AND(I224&gt;=1,I224&lt;=6),INDEX(ATLAS_ATTR,(I224-1)*26+$A24-INDEX(WIN_Y,I224)+1,I$2-INDEX(WIN_X,I224)+1),IF(I224=90,11,0))))+(THEME-1)*20</f>
        <v/>
      </c>
      <c r="J124" s="6">
        <f>IF($A24=0,INDEX(CHROME_ATTR,1,J$2+1),IF($A24=39,INDEX(CHROME_ATTR,2,J$2+1),IF(AND(J224&gt;=1,J224&lt;=6),INDEX(ATLAS_ATTR,(J224-1)*26+$A24-INDEX(WIN_Y,J224)+1,J$2-INDEX(WIN_X,J224)+1),IF(J224=90,11,0))))+(THEME-1)*20</f>
        <v/>
      </c>
      <c r="K124" s="6">
        <f>IF($A24=0,INDEX(CHROME_ATTR,1,K$2+1),IF($A24=39,INDEX(CHROME_ATTR,2,K$2+1),IF(AND(K224&gt;=1,K224&lt;=6),INDEX(ATLAS_ATTR,(K224-1)*26+$A24-INDEX(WIN_Y,K224)+1,K$2-INDEX(WIN_X,K224)+1),IF(K224=90,11,0))))+(THEME-1)*20</f>
        <v/>
      </c>
      <c r="L124" s="6">
        <f>IF($A24=0,INDEX(CHROME_ATTR,1,L$2+1),IF($A24=39,INDEX(CHROME_ATTR,2,L$2+1),IF(AND(L224&gt;=1,L224&lt;=6),INDEX(ATLAS_ATTR,(L224-1)*26+$A24-INDEX(WIN_Y,L224)+1,L$2-INDEX(WIN_X,L224)+1),IF(L224=90,11,0))))+(THEME-1)*20</f>
        <v/>
      </c>
      <c r="M124" s="6">
        <f>IF($A24=0,INDEX(CHROME_ATTR,1,M$2+1),IF($A24=39,INDEX(CHROME_ATTR,2,M$2+1),IF(AND(M224&gt;=1,M224&lt;=6),INDEX(ATLAS_ATTR,(M224-1)*26+$A24-INDEX(WIN_Y,M224)+1,M$2-INDEX(WIN_X,M224)+1),IF(M224=90,11,0))))+(THEME-1)*20</f>
        <v/>
      </c>
      <c r="N124" s="6">
        <f>IF($A24=0,INDEX(CHROME_ATTR,1,N$2+1),IF($A24=39,INDEX(CHROME_ATTR,2,N$2+1),IF(AND(N224&gt;=1,N224&lt;=6),INDEX(ATLAS_ATTR,(N224-1)*26+$A24-INDEX(WIN_Y,N224)+1,N$2-INDEX(WIN_X,N224)+1),IF(N224=90,11,0))))+(THEME-1)*20</f>
        <v/>
      </c>
      <c r="O124" s="6">
        <f>IF($A24=0,INDEX(CHROME_ATTR,1,O$2+1),IF($A24=39,INDEX(CHROME_ATTR,2,O$2+1),IF(AND(O224&gt;=1,O224&lt;=6),INDEX(ATLAS_ATTR,(O224-1)*26+$A24-INDEX(WIN_Y,O224)+1,O$2-INDEX(WIN_X,O224)+1),IF(O224=90,11,0))))+(THEME-1)*20</f>
        <v/>
      </c>
      <c r="P124" s="6">
        <f>IF($A24=0,INDEX(CHROME_ATTR,1,P$2+1),IF($A24=39,INDEX(CHROME_ATTR,2,P$2+1),IF(AND(P224&gt;=1,P224&lt;=6),INDEX(ATLAS_ATTR,(P224-1)*26+$A24-INDEX(WIN_Y,P224)+1,P$2-INDEX(WIN_X,P224)+1),IF(P224=90,11,0))))+(THEME-1)*20</f>
        <v/>
      </c>
      <c r="Q124" s="6">
        <f>IF($A24=0,INDEX(CHROME_ATTR,1,Q$2+1),IF($A24=39,INDEX(CHROME_ATTR,2,Q$2+1),IF(AND(Q224&gt;=1,Q224&lt;=6),INDEX(ATLAS_ATTR,(Q224-1)*26+$A24-INDEX(WIN_Y,Q224)+1,Q$2-INDEX(WIN_X,Q224)+1),IF(Q224=90,11,0))))+(THEME-1)*20</f>
        <v/>
      </c>
      <c r="R124" s="6">
        <f>IF($A24=0,INDEX(CHROME_ATTR,1,R$2+1),IF($A24=39,INDEX(CHROME_ATTR,2,R$2+1),IF(AND(R224&gt;=1,R224&lt;=6),INDEX(ATLAS_ATTR,(R224-1)*26+$A24-INDEX(WIN_Y,R224)+1,R$2-INDEX(WIN_X,R224)+1),IF(R224=90,11,0))))+(THEME-1)*20</f>
        <v/>
      </c>
      <c r="S124" s="6">
        <f>IF($A24=0,INDEX(CHROME_ATTR,1,S$2+1),IF($A24=39,INDEX(CHROME_ATTR,2,S$2+1),IF(AND(S224&gt;=1,S224&lt;=6),INDEX(ATLAS_ATTR,(S224-1)*26+$A24-INDEX(WIN_Y,S224)+1,S$2-INDEX(WIN_X,S224)+1),IF(S224=90,11,0))))+(THEME-1)*20</f>
        <v/>
      </c>
      <c r="T124" s="6">
        <f>IF($A24=0,INDEX(CHROME_ATTR,1,T$2+1),IF($A24=39,INDEX(CHROME_ATTR,2,T$2+1),IF(AND(T224&gt;=1,T224&lt;=6),INDEX(ATLAS_ATTR,(T224-1)*26+$A24-INDEX(WIN_Y,T224)+1,T$2-INDEX(WIN_X,T224)+1),IF(T224=90,11,0))))+(THEME-1)*20</f>
        <v/>
      </c>
      <c r="U124" s="6">
        <f>IF($A24=0,INDEX(CHROME_ATTR,1,U$2+1),IF($A24=39,INDEX(CHROME_ATTR,2,U$2+1),IF(AND(U224&gt;=1,U224&lt;=6),INDEX(ATLAS_ATTR,(U224-1)*26+$A24-INDEX(WIN_Y,U224)+1,U$2-INDEX(WIN_X,U224)+1),IF(U224=90,11,0))))+(THEME-1)*20</f>
        <v/>
      </c>
      <c r="V124" s="6">
        <f>IF($A24=0,INDEX(CHROME_ATTR,1,V$2+1),IF($A24=39,INDEX(CHROME_ATTR,2,V$2+1),IF(AND(V224&gt;=1,V224&lt;=6),INDEX(ATLAS_ATTR,(V224-1)*26+$A24-INDEX(WIN_Y,V224)+1,V$2-INDEX(WIN_X,V224)+1),IF(V224=90,11,0))))+(THEME-1)*20</f>
        <v/>
      </c>
      <c r="W124" s="6">
        <f>IF($A24=0,INDEX(CHROME_ATTR,1,W$2+1),IF($A24=39,INDEX(CHROME_ATTR,2,W$2+1),IF(AND(W224&gt;=1,W224&lt;=6),INDEX(ATLAS_ATTR,(W224-1)*26+$A24-INDEX(WIN_Y,W224)+1,W$2-INDEX(WIN_X,W224)+1),IF(W224=90,11,0))))+(THEME-1)*20</f>
        <v/>
      </c>
      <c r="X124" s="6">
        <f>IF($A24=0,INDEX(CHROME_ATTR,1,X$2+1),IF($A24=39,INDEX(CHROME_ATTR,2,X$2+1),IF(AND(X224&gt;=1,X224&lt;=6),INDEX(ATLAS_ATTR,(X224-1)*26+$A24-INDEX(WIN_Y,X224)+1,X$2-INDEX(WIN_X,X224)+1),IF(X224=90,11,0))))+(THEME-1)*20</f>
        <v/>
      </c>
      <c r="Y124" s="6">
        <f>IF($A24=0,INDEX(CHROME_ATTR,1,Y$2+1),IF($A24=39,INDEX(CHROME_ATTR,2,Y$2+1),IF(AND(Y224&gt;=1,Y224&lt;=6),INDEX(ATLAS_ATTR,(Y224-1)*26+$A24-INDEX(WIN_Y,Y224)+1,Y$2-INDEX(WIN_X,Y224)+1),IF(Y224=90,11,0))))+(THEME-1)*20</f>
        <v/>
      </c>
      <c r="Z124" s="6">
        <f>IF($A24=0,INDEX(CHROME_ATTR,1,Z$2+1),IF($A24=39,INDEX(CHROME_ATTR,2,Z$2+1),IF(AND(Z224&gt;=1,Z224&lt;=6),INDEX(ATLAS_ATTR,(Z224-1)*26+$A24-INDEX(WIN_Y,Z224)+1,Z$2-INDEX(WIN_X,Z224)+1),IF(Z224=90,11,0))))+(THEME-1)*20</f>
        <v/>
      </c>
      <c r="AA124" s="6">
        <f>IF($A24=0,INDEX(CHROME_ATTR,1,AA$2+1),IF($A24=39,INDEX(CHROME_ATTR,2,AA$2+1),IF(AND(AA224&gt;=1,AA224&lt;=6),INDEX(ATLAS_ATTR,(AA224-1)*26+$A24-INDEX(WIN_Y,AA224)+1,AA$2-INDEX(WIN_X,AA224)+1),IF(AA224=90,11,0))))+(THEME-1)*20</f>
        <v/>
      </c>
      <c r="AB124" s="6">
        <f>IF($A24=0,INDEX(CHROME_ATTR,1,AB$2+1),IF($A24=39,INDEX(CHROME_ATTR,2,AB$2+1),IF(AND(AB224&gt;=1,AB224&lt;=6),INDEX(ATLAS_ATTR,(AB224-1)*26+$A24-INDEX(WIN_Y,AB224)+1,AB$2-INDEX(WIN_X,AB224)+1),IF(AB224=90,11,0))))+(THEME-1)*20</f>
        <v/>
      </c>
      <c r="AC124" s="6">
        <f>IF($A24=0,INDEX(CHROME_ATTR,1,AC$2+1),IF($A24=39,INDEX(CHROME_ATTR,2,AC$2+1),IF(AND(AC224&gt;=1,AC224&lt;=6),INDEX(ATLAS_ATTR,(AC224-1)*26+$A24-INDEX(WIN_Y,AC224)+1,AC$2-INDEX(WIN_X,AC224)+1),IF(AC224=90,11,0))))+(THEME-1)*20</f>
        <v/>
      </c>
      <c r="AD124" s="6">
        <f>IF($A24=0,INDEX(CHROME_ATTR,1,AD$2+1),IF($A24=39,INDEX(CHROME_ATTR,2,AD$2+1),IF(AND(AD224&gt;=1,AD224&lt;=6),INDEX(ATLAS_ATTR,(AD224-1)*26+$A24-INDEX(WIN_Y,AD224)+1,AD$2-INDEX(WIN_X,AD224)+1),IF(AD224=90,11,0))))+(THEME-1)*20</f>
        <v/>
      </c>
      <c r="AE124" s="6">
        <f>IF($A24=0,INDEX(CHROME_ATTR,1,AE$2+1),IF($A24=39,INDEX(CHROME_ATTR,2,AE$2+1),IF(AND(AE224&gt;=1,AE224&lt;=6),INDEX(ATLAS_ATTR,(AE224-1)*26+$A24-INDEX(WIN_Y,AE224)+1,AE$2-INDEX(WIN_X,AE224)+1),IF(AE224=90,11,0))))+(THEME-1)*20</f>
        <v/>
      </c>
      <c r="AF124" s="6">
        <f>IF($A24=0,INDEX(CHROME_ATTR,1,AF$2+1),IF($A24=39,INDEX(CHROME_ATTR,2,AF$2+1),IF(AND(AF224&gt;=1,AF224&lt;=6),INDEX(ATLAS_ATTR,(AF224-1)*26+$A24-INDEX(WIN_Y,AF224)+1,AF$2-INDEX(WIN_X,AF224)+1),IF(AF224=90,11,0))))+(THEME-1)*20</f>
        <v/>
      </c>
      <c r="AG124" s="6">
        <f>IF($A24=0,INDEX(CHROME_ATTR,1,AG$2+1),IF($A24=39,INDEX(CHROME_ATTR,2,AG$2+1),IF(AND(AG224&gt;=1,AG224&lt;=6),INDEX(ATLAS_ATTR,(AG224-1)*26+$A24-INDEX(WIN_Y,AG224)+1,AG$2-INDEX(WIN_X,AG224)+1),IF(AG224=90,11,0))))+(THEME-1)*20</f>
        <v/>
      </c>
      <c r="AH124" s="6">
        <f>IF($A24=0,INDEX(CHROME_ATTR,1,AH$2+1),IF($A24=39,INDEX(CHROME_ATTR,2,AH$2+1),IF(AND(AH224&gt;=1,AH224&lt;=6),INDEX(ATLAS_ATTR,(AH224-1)*26+$A24-INDEX(WIN_Y,AH224)+1,AH$2-INDEX(WIN_X,AH224)+1),IF(AH224=90,11,0))))+(THEME-1)*20</f>
        <v/>
      </c>
      <c r="AI124" s="6">
        <f>IF($A24=0,INDEX(CHROME_ATTR,1,AI$2+1),IF($A24=39,INDEX(CHROME_ATTR,2,AI$2+1),IF(AND(AI224&gt;=1,AI224&lt;=6),INDEX(ATLAS_ATTR,(AI224-1)*26+$A24-INDEX(WIN_Y,AI224)+1,AI$2-INDEX(WIN_X,AI224)+1),IF(AI224=90,11,0))))+(THEME-1)*20</f>
        <v/>
      </c>
      <c r="AJ124" s="6">
        <f>IF($A24=0,INDEX(CHROME_ATTR,1,AJ$2+1),IF($A24=39,INDEX(CHROME_ATTR,2,AJ$2+1),IF(AND(AJ224&gt;=1,AJ224&lt;=6),INDEX(ATLAS_ATTR,(AJ224-1)*26+$A24-INDEX(WIN_Y,AJ224)+1,AJ$2-INDEX(WIN_X,AJ224)+1),IF(AJ224=90,11,0))))+(THEME-1)*20</f>
        <v/>
      </c>
      <c r="AK124" s="6">
        <f>IF($A24=0,INDEX(CHROME_ATTR,1,AK$2+1),IF($A24=39,INDEX(CHROME_ATTR,2,AK$2+1),IF(AND(AK224&gt;=1,AK224&lt;=6),INDEX(ATLAS_ATTR,(AK224-1)*26+$A24-INDEX(WIN_Y,AK224)+1,AK$2-INDEX(WIN_X,AK224)+1),IF(AK224=90,11,0))))+(THEME-1)*20</f>
        <v/>
      </c>
      <c r="AL124" s="6">
        <f>IF($A24=0,INDEX(CHROME_ATTR,1,AL$2+1),IF($A24=39,INDEX(CHROME_ATTR,2,AL$2+1),IF(AND(AL224&gt;=1,AL224&lt;=6),INDEX(ATLAS_ATTR,(AL224-1)*26+$A24-INDEX(WIN_Y,AL224)+1,AL$2-INDEX(WIN_X,AL224)+1),IF(AL224=90,11,0))))+(THEME-1)*20</f>
        <v/>
      </c>
      <c r="AM124" s="6">
        <f>IF($A24=0,INDEX(CHROME_ATTR,1,AM$2+1),IF($A24=39,INDEX(CHROME_ATTR,2,AM$2+1),IF(AND(AM224&gt;=1,AM224&lt;=6),INDEX(ATLAS_ATTR,(AM224-1)*26+$A24-INDEX(WIN_Y,AM224)+1,AM$2-INDEX(WIN_X,AM224)+1),IF(AM224=90,11,0))))+(THEME-1)*20</f>
        <v/>
      </c>
      <c r="AN124" s="6">
        <f>IF($A24=0,INDEX(CHROME_ATTR,1,AN$2+1),IF($A24=39,INDEX(CHROME_ATTR,2,AN$2+1),IF(AND(AN224&gt;=1,AN224&lt;=6),INDEX(ATLAS_ATTR,(AN224-1)*26+$A24-INDEX(WIN_Y,AN224)+1,AN$2-INDEX(WIN_X,AN224)+1),IF(AN224=90,11,0))))+(THEME-1)*20</f>
        <v/>
      </c>
      <c r="AO124" s="6">
        <f>IF($A24=0,INDEX(CHROME_ATTR,1,AO$2+1),IF($A24=39,INDEX(CHROME_ATTR,2,AO$2+1),IF(AND(AO224&gt;=1,AO224&lt;=6),INDEX(ATLAS_ATTR,(AO224-1)*26+$A24-INDEX(WIN_Y,AO224)+1,AO$2-INDEX(WIN_X,AO224)+1),IF(AO224=90,11,0))))+(THEME-1)*20</f>
        <v/>
      </c>
      <c r="AP124" s="6">
        <f>IF($A24=0,INDEX(CHROME_ATTR,1,AP$2+1),IF($A24=39,INDEX(CHROME_ATTR,2,AP$2+1),IF(AND(AP224&gt;=1,AP224&lt;=6),INDEX(ATLAS_ATTR,(AP224-1)*26+$A24-INDEX(WIN_Y,AP224)+1,AP$2-INDEX(WIN_X,AP224)+1),IF(AP224=90,11,0))))+(THEME-1)*20</f>
        <v/>
      </c>
      <c r="AQ124" s="6">
        <f>IF($A24=0,INDEX(CHROME_ATTR,1,AQ$2+1),IF($A24=39,INDEX(CHROME_ATTR,2,AQ$2+1),IF(AND(AQ224&gt;=1,AQ224&lt;=6),INDEX(ATLAS_ATTR,(AQ224-1)*26+$A24-INDEX(WIN_Y,AQ224)+1,AQ$2-INDEX(WIN_X,AQ224)+1),IF(AQ224=90,11,0))))+(THEME-1)*20</f>
        <v/>
      </c>
      <c r="AR124" s="6">
        <f>IF($A24=0,INDEX(CHROME_ATTR,1,AR$2+1),IF($A24=39,INDEX(CHROME_ATTR,2,AR$2+1),IF(AND(AR224&gt;=1,AR224&lt;=6),INDEX(ATLAS_ATTR,(AR224-1)*26+$A24-INDEX(WIN_Y,AR224)+1,AR$2-INDEX(WIN_X,AR224)+1),IF(AR224=90,11,0))))+(THEME-1)*20</f>
        <v/>
      </c>
      <c r="AS124" s="6">
        <f>IF($A24=0,INDEX(CHROME_ATTR,1,AS$2+1),IF($A24=39,INDEX(CHROME_ATTR,2,AS$2+1),IF(AND(AS224&gt;=1,AS224&lt;=6),INDEX(ATLAS_ATTR,(AS224-1)*26+$A24-INDEX(WIN_Y,AS224)+1,AS$2-INDEX(WIN_X,AS224)+1),IF(AS224=90,11,0))))+(THEME-1)*20</f>
        <v/>
      </c>
      <c r="AT124" s="6">
        <f>IF($A24=0,INDEX(CHROME_ATTR,1,AT$2+1),IF($A24=39,INDEX(CHROME_ATTR,2,AT$2+1),IF(AND(AT224&gt;=1,AT224&lt;=6),INDEX(ATLAS_ATTR,(AT224-1)*26+$A24-INDEX(WIN_Y,AT224)+1,AT$2-INDEX(WIN_X,AT224)+1),IF(AT224=90,11,0))))+(THEME-1)*20</f>
        <v/>
      </c>
      <c r="AU124" s="6">
        <f>IF($A24=0,INDEX(CHROME_ATTR,1,AU$2+1),IF($A24=39,INDEX(CHROME_ATTR,2,AU$2+1),IF(AND(AU224&gt;=1,AU224&lt;=6),INDEX(ATLAS_ATTR,(AU224-1)*26+$A24-INDEX(WIN_Y,AU224)+1,AU$2-INDEX(WIN_X,AU224)+1),IF(AU224=90,11,0))))+(THEME-1)*20</f>
        <v/>
      </c>
      <c r="AV124" s="6">
        <f>IF($A24=0,INDEX(CHROME_ATTR,1,AV$2+1),IF($A24=39,INDEX(CHROME_ATTR,2,AV$2+1),IF(AND(AV224&gt;=1,AV224&lt;=6),INDEX(ATLAS_ATTR,(AV224-1)*26+$A24-INDEX(WIN_Y,AV224)+1,AV$2-INDEX(WIN_X,AV224)+1),IF(AV224=90,11,0))))+(THEME-1)*20</f>
        <v/>
      </c>
      <c r="AW124" s="6">
        <f>IF($A24=0,INDEX(CHROME_ATTR,1,AW$2+1),IF($A24=39,INDEX(CHROME_ATTR,2,AW$2+1),IF(AND(AW224&gt;=1,AW224&lt;=6),INDEX(ATLAS_ATTR,(AW224-1)*26+$A24-INDEX(WIN_Y,AW224)+1,AW$2-INDEX(WIN_X,AW224)+1),IF(AW224=90,11,0))))+(THEME-1)*20</f>
        <v/>
      </c>
      <c r="AX124" s="6">
        <f>IF($A24=0,INDEX(CHROME_ATTR,1,AX$2+1),IF($A24=39,INDEX(CHROME_ATTR,2,AX$2+1),IF(AND(AX224&gt;=1,AX224&lt;=6),INDEX(ATLAS_ATTR,(AX224-1)*26+$A24-INDEX(WIN_Y,AX224)+1,AX$2-INDEX(WIN_X,AX224)+1),IF(AX224=90,11,0))))+(THEME-1)*20</f>
        <v/>
      </c>
      <c r="AY124" s="6">
        <f>IF($A24=0,INDEX(CHROME_ATTR,1,AY$2+1),IF($A24=39,INDEX(CHROME_ATTR,2,AY$2+1),IF(AND(AY224&gt;=1,AY224&lt;=6),INDEX(ATLAS_ATTR,(AY224-1)*26+$A24-INDEX(WIN_Y,AY224)+1,AY$2-INDEX(WIN_X,AY224)+1),IF(AY224=90,11,0))))+(THEME-1)*20</f>
        <v/>
      </c>
      <c r="AZ124" s="6">
        <f>IF($A24=0,INDEX(CHROME_ATTR,1,AZ$2+1),IF($A24=39,INDEX(CHROME_ATTR,2,AZ$2+1),IF(AND(AZ224&gt;=1,AZ224&lt;=6),INDEX(ATLAS_ATTR,(AZ224-1)*26+$A24-INDEX(WIN_Y,AZ224)+1,AZ$2-INDEX(WIN_X,AZ224)+1),IF(AZ224=90,11,0))))+(THEME-1)*20</f>
        <v/>
      </c>
      <c r="BA124" s="6">
        <f>IF($A24=0,INDEX(CHROME_ATTR,1,BA$2+1),IF($A24=39,INDEX(CHROME_ATTR,2,BA$2+1),IF(AND(BA224&gt;=1,BA224&lt;=6),INDEX(ATLAS_ATTR,(BA224-1)*26+$A24-INDEX(WIN_Y,BA224)+1,BA$2-INDEX(WIN_X,BA224)+1),IF(BA224=90,11,0))))+(THEME-1)*20</f>
        <v/>
      </c>
      <c r="BB124" s="6">
        <f>IF($A24=0,INDEX(CHROME_ATTR,1,BB$2+1),IF($A24=39,INDEX(CHROME_ATTR,2,BB$2+1),IF(AND(BB224&gt;=1,BB224&lt;=6),INDEX(ATLAS_ATTR,(BB224-1)*26+$A24-INDEX(WIN_Y,BB224)+1,BB$2-INDEX(WIN_X,BB224)+1),IF(BB224=90,11,0))))+(THEME-1)*20</f>
        <v/>
      </c>
      <c r="BC124" s="6">
        <f>IF($A24=0,INDEX(CHROME_ATTR,1,BC$2+1),IF($A24=39,INDEX(CHROME_ATTR,2,BC$2+1),IF(AND(BC224&gt;=1,BC224&lt;=6),INDEX(ATLAS_ATTR,(BC224-1)*26+$A24-INDEX(WIN_Y,BC224)+1,BC$2-INDEX(WIN_X,BC224)+1),IF(BC224=90,11,0))))+(THEME-1)*20</f>
        <v/>
      </c>
      <c r="BD124" s="6">
        <f>IF($A24=0,INDEX(CHROME_ATTR,1,BD$2+1),IF($A24=39,INDEX(CHROME_ATTR,2,BD$2+1),IF(AND(BD224&gt;=1,BD224&lt;=6),INDEX(ATLAS_ATTR,(BD224-1)*26+$A24-INDEX(WIN_Y,BD224)+1,BD$2-INDEX(WIN_X,BD224)+1),IF(BD224=90,11,0))))+(THEME-1)*20</f>
        <v/>
      </c>
      <c r="BE124" s="6">
        <f>IF($A24=0,INDEX(CHROME_ATTR,1,BE$2+1),IF($A24=39,INDEX(CHROME_ATTR,2,BE$2+1),IF(AND(BE224&gt;=1,BE224&lt;=6),INDEX(ATLAS_ATTR,(BE224-1)*26+$A24-INDEX(WIN_Y,BE224)+1,BE$2-INDEX(WIN_X,BE224)+1),IF(BE224=90,11,0))))+(THEME-1)*20</f>
        <v/>
      </c>
      <c r="BF124" s="6">
        <f>IF($A24=0,INDEX(CHROME_ATTR,1,BF$2+1),IF($A24=39,INDEX(CHROME_ATTR,2,BF$2+1),IF(AND(BF224&gt;=1,BF224&lt;=6),INDEX(ATLAS_ATTR,(BF224-1)*26+$A24-INDEX(WIN_Y,BF224)+1,BF$2-INDEX(WIN_X,BF224)+1),IF(BF224=90,11,0))))+(THEME-1)*20</f>
        <v/>
      </c>
      <c r="BG124" s="6">
        <f>IF($A24=0,INDEX(CHROME_ATTR,1,BG$2+1),IF($A24=39,INDEX(CHROME_ATTR,2,BG$2+1),IF(AND(BG224&gt;=1,BG224&lt;=6),INDEX(ATLAS_ATTR,(BG224-1)*26+$A24-INDEX(WIN_Y,BG224)+1,BG$2-INDEX(WIN_X,BG224)+1),IF(BG224=90,11,0))))+(THEME-1)*20</f>
        <v/>
      </c>
      <c r="BH124" s="6">
        <f>IF($A24=0,INDEX(CHROME_ATTR,1,BH$2+1),IF($A24=39,INDEX(CHROME_ATTR,2,BH$2+1),IF(AND(BH224&gt;=1,BH224&lt;=6),INDEX(ATLAS_ATTR,(BH224-1)*26+$A24-INDEX(WIN_Y,BH224)+1,BH$2-INDEX(WIN_X,BH224)+1),IF(BH224=90,11,0))))+(THEME-1)*20</f>
        <v/>
      </c>
      <c r="BI124" s="6">
        <f>IF($A24=0,INDEX(CHROME_ATTR,1,BI$2+1),IF($A24=39,INDEX(CHROME_ATTR,2,BI$2+1),IF(AND(BI224&gt;=1,BI224&lt;=6),INDEX(ATLAS_ATTR,(BI224-1)*26+$A24-INDEX(WIN_Y,BI224)+1,BI$2-INDEX(WIN_X,BI224)+1),IF(BI224=90,11,0))))+(THEME-1)*20</f>
        <v/>
      </c>
      <c r="BJ124" s="6">
        <f>IF($A24=0,INDEX(CHROME_ATTR,1,BJ$2+1),IF($A24=39,INDEX(CHROME_ATTR,2,BJ$2+1),IF(AND(BJ224&gt;=1,BJ224&lt;=6),INDEX(ATLAS_ATTR,(BJ224-1)*26+$A24-INDEX(WIN_Y,BJ224)+1,BJ$2-INDEX(WIN_X,BJ224)+1),IF(BJ224=90,11,0))))+(THEME-1)*20</f>
        <v/>
      </c>
      <c r="BK124" s="6">
        <f>IF($A24=0,INDEX(CHROME_ATTR,1,BK$2+1),IF($A24=39,INDEX(CHROME_ATTR,2,BK$2+1),IF(AND(BK224&gt;=1,BK224&lt;=6),INDEX(ATLAS_ATTR,(BK224-1)*26+$A24-INDEX(WIN_Y,BK224)+1,BK$2-INDEX(WIN_X,BK224)+1),IF(BK224=90,11,0))))+(THEME-1)*20</f>
        <v/>
      </c>
      <c r="BL124" s="6">
        <f>IF($A24=0,INDEX(CHROME_ATTR,1,BL$2+1),IF($A24=39,INDEX(CHROME_ATTR,2,BL$2+1),IF(AND(BL224&gt;=1,BL224&lt;=6),INDEX(ATLAS_ATTR,(BL224-1)*26+$A24-INDEX(WIN_Y,BL224)+1,BL$2-INDEX(WIN_X,BL224)+1),IF(BL224=90,11,0))))+(THEME-1)*20</f>
        <v/>
      </c>
      <c r="BM124" s="6">
        <f>IF($A24=0,INDEX(CHROME_ATTR,1,BM$2+1),IF($A24=39,INDEX(CHROME_ATTR,2,BM$2+1),IF(AND(BM224&gt;=1,BM224&lt;=6),INDEX(ATLAS_ATTR,(BM224-1)*26+$A24-INDEX(WIN_Y,BM224)+1,BM$2-INDEX(WIN_X,BM224)+1),IF(BM224=90,11,0))))+(THEME-1)*20</f>
        <v/>
      </c>
      <c r="BN124" s="6">
        <f>IF($A24=0,INDEX(CHROME_ATTR,1,BN$2+1),IF($A24=39,INDEX(CHROME_ATTR,2,BN$2+1),IF(AND(BN224&gt;=1,BN224&lt;=6),INDEX(ATLAS_ATTR,(BN224-1)*26+$A24-INDEX(WIN_Y,BN224)+1,BN$2-INDEX(WIN_X,BN224)+1),IF(BN224=90,11,0))))+(THEME-1)*20</f>
        <v/>
      </c>
      <c r="BO124" s="6">
        <f>IF($A24=0,INDEX(CHROME_ATTR,1,BO$2+1),IF($A24=39,INDEX(CHROME_ATTR,2,BO$2+1),IF(AND(BO224&gt;=1,BO224&lt;=6),INDEX(ATLAS_ATTR,(BO224-1)*26+$A24-INDEX(WIN_Y,BO224)+1,BO$2-INDEX(WIN_X,BO224)+1),IF(BO224=90,11,0))))+(THEME-1)*20</f>
        <v/>
      </c>
      <c r="BP124" s="6">
        <f>IF($A24=0,INDEX(CHROME_ATTR,1,BP$2+1),IF($A24=39,INDEX(CHROME_ATTR,2,BP$2+1),IF(AND(BP224&gt;=1,BP224&lt;=6),INDEX(ATLAS_ATTR,(BP224-1)*26+$A24-INDEX(WIN_Y,BP224)+1,BP$2-INDEX(WIN_X,BP224)+1),IF(BP224=90,11,0))))+(THEME-1)*20</f>
        <v/>
      </c>
      <c r="BQ124" s="6">
        <f>IF($A24=0,INDEX(CHROME_ATTR,1,BQ$2+1),IF($A24=39,INDEX(CHROME_ATTR,2,BQ$2+1),IF(AND(BQ224&gt;=1,BQ224&lt;=6),INDEX(ATLAS_ATTR,(BQ224-1)*26+$A24-INDEX(WIN_Y,BQ224)+1,BQ$2-INDEX(WIN_X,BQ224)+1),IF(BQ224=90,11,0))))+(THEME-1)*20</f>
        <v/>
      </c>
      <c r="BR124" s="6">
        <f>IF($A24=0,INDEX(CHROME_ATTR,1,BR$2+1),IF($A24=39,INDEX(CHROME_ATTR,2,BR$2+1),IF(AND(BR224&gt;=1,BR224&lt;=6),INDEX(ATLAS_ATTR,(BR224-1)*26+$A24-INDEX(WIN_Y,BR224)+1,BR$2-INDEX(WIN_X,BR224)+1),IF(BR224=90,11,0))))+(THEME-1)*20</f>
        <v/>
      </c>
      <c r="BS124" s="6">
        <f>IF($A24=0,INDEX(CHROME_ATTR,1,BS$2+1),IF($A24=39,INDEX(CHROME_ATTR,2,BS$2+1),IF(AND(BS224&gt;=1,BS224&lt;=6),INDEX(ATLAS_ATTR,(BS224-1)*26+$A24-INDEX(WIN_Y,BS224)+1,BS$2-INDEX(WIN_X,BS224)+1),IF(BS224=90,11,0))))+(THEME-1)*20</f>
        <v/>
      </c>
      <c r="BT124" s="6">
        <f>IF($A24=0,INDEX(CHROME_ATTR,1,BT$2+1),IF($A24=39,INDEX(CHROME_ATTR,2,BT$2+1),IF(AND(BT224&gt;=1,BT224&lt;=6),INDEX(ATLAS_ATTR,(BT224-1)*26+$A24-INDEX(WIN_Y,BT224)+1,BT$2-INDEX(WIN_X,BT224)+1),IF(BT224=90,11,0))))+(THEME-1)*20</f>
        <v/>
      </c>
      <c r="BU124" s="6">
        <f>IF($A24=0,INDEX(CHROME_ATTR,1,BU$2+1),IF($A24=39,INDEX(CHROME_ATTR,2,BU$2+1),IF(AND(BU224&gt;=1,BU224&lt;=6),INDEX(ATLAS_ATTR,(BU224-1)*26+$A24-INDEX(WIN_Y,BU224)+1,BU$2-INDEX(WIN_X,BU224)+1),IF(BU224=90,11,0))))+(THEME-1)*20</f>
        <v/>
      </c>
      <c r="BV124" s="6">
        <f>IF($A24=0,INDEX(CHROME_ATTR,1,BV$2+1),IF($A24=39,INDEX(CHROME_ATTR,2,BV$2+1),IF(AND(BV224&gt;=1,BV224&lt;=6),INDEX(ATLAS_ATTR,(BV224-1)*26+$A24-INDEX(WIN_Y,BV224)+1,BV$2-INDEX(WIN_X,BV224)+1),IF(BV224=90,11,0))))+(THEME-1)*20</f>
        <v/>
      </c>
      <c r="BW124" s="6">
        <f>IF($A24=0,INDEX(CHROME_ATTR,1,BW$2+1),IF($A24=39,INDEX(CHROME_ATTR,2,BW$2+1),IF(AND(BW224&gt;=1,BW224&lt;=6),INDEX(ATLAS_ATTR,(BW224-1)*26+$A24-INDEX(WIN_Y,BW224)+1,BW$2-INDEX(WIN_X,BW224)+1),IF(BW224=90,11,0))))+(THEME-1)*20</f>
        <v/>
      </c>
      <c r="BX124" s="6">
        <f>IF($A24=0,INDEX(CHROME_ATTR,1,BX$2+1),IF($A24=39,INDEX(CHROME_ATTR,2,BX$2+1),IF(AND(BX224&gt;=1,BX224&lt;=6),INDEX(ATLAS_ATTR,(BX224-1)*26+$A24-INDEX(WIN_Y,BX224)+1,BX$2-INDEX(WIN_X,BX224)+1),IF(BX224=90,11,0))))+(THEME-1)*20</f>
        <v/>
      </c>
      <c r="BY124" s="6">
        <f>IF($A24=0,INDEX(CHROME_ATTR,1,BY$2+1),IF($A24=39,INDEX(CHROME_ATTR,2,BY$2+1),IF(AND(BY224&gt;=1,BY224&lt;=6),INDEX(ATLAS_ATTR,(BY224-1)*26+$A24-INDEX(WIN_Y,BY224)+1,BY$2-INDEX(WIN_X,BY224)+1),IF(BY224=90,11,0))))+(THEME-1)*20</f>
        <v/>
      </c>
      <c r="BZ124" s="6">
        <f>IF($A24=0,INDEX(CHROME_ATTR,1,BZ$2+1),IF($A24=39,INDEX(CHROME_ATTR,2,BZ$2+1),IF(AND(BZ224&gt;=1,BZ224&lt;=6),INDEX(ATLAS_ATTR,(BZ224-1)*26+$A24-INDEX(WIN_Y,BZ224)+1,BZ$2-INDEX(WIN_X,BZ224)+1),IF(BZ224=90,11,0))))+(THEME-1)*20</f>
        <v/>
      </c>
      <c r="CA124" s="6">
        <f>IF($A24=0,INDEX(CHROME_ATTR,1,CA$2+1),IF($A24=39,INDEX(CHROME_ATTR,2,CA$2+1),IF(AND(CA224&gt;=1,CA224&lt;=6),INDEX(ATLAS_ATTR,(CA224-1)*26+$A24-INDEX(WIN_Y,CA224)+1,CA$2-INDEX(WIN_X,CA224)+1),IF(CA224=90,11,0))))+(THEME-1)*20</f>
        <v/>
      </c>
      <c r="CB124" s="6">
        <f>IF($A24=0,INDEX(CHROME_ATTR,1,CB$2+1),IF($A24=39,INDEX(CHROME_ATTR,2,CB$2+1),IF(AND(CB224&gt;=1,CB224&lt;=6),INDEX(ATLAS_ATTR,(CB224-1)*26+$A24-INDEX(WIN_Y,CB224)+1,CB$2-INDEX(WIN_X,CB224)+1),IF(CB224=90,11,0))))+(THEME-1)*20</f>
        <v/>
      </c>
      <c r="CC124" s="6">
        <f>IF($A24=0,INDEX(CHROME_ATTR,1,CC$2+1),IF($A24=39,INDEX(CHROME_ATTR,2,CC$2+1),IF(AND(CC224&gt;=1,CC224&lt;=6),INDEX(ATLAS_ATTR,(CC224-1)*26+$A24-INDEX(WIN_Y,CC224)+1,CC$2-INDEX(WIN_X,CC224)+1),IF(CC224=90,11,0))))+(THEME-1)*20</f>
        <v/>
      </c>
      <c r="CD124" s="6">
        <f>IF($A24=0,INDEX(CHROME_ATTR,1,CD$2+1),IF($A24=39,INDEX(CHROME_ATTR,2,CD$2+1),IF(AND(CD224&gt;=1,CD224&lt;=6),INDEX(ATLAS_ATTR,(CD224-1)*26+$A24-INDEX(WIN_Y,CD224)+1,CD$2-INDEX(WIN_X,CD224)+1),IF(CD224=90,11,0))))+(THEME-1)*20</f>
        <v/>
      </c>
      <c r="CE124" s="6">
        <f>IF($A24=0,INDEX(CHROME_ATTR,1,CE$2+1),IF($A24=39,INDEX(CHROME_ATTR,2,CE$2+1),IF(AND(CE224&gt;=1,CE224&lt;=6),INDEX(ATLAS_ATTR,(CE224-1)*26+$A24-INDEX(WIN_Y,CE224)+1,CE$2-INDEX(WIN_X,CE224)+1),IF(CE224=90,11,0))))+(THEME-1)*20</f>
        <v/>
      </c>
      <c r="CF124" s="6">
        <f>IF($A24=0,INDEX(CHROME_ATTR,1,CF$2+1),IF($A24=39,INDEX(CHROME_ATTR,2,CF$2+1),IF(AND(CF224&gt;=1,CF224&lt;=6),INDEX(ATLAS_ATTR,(CF224-1)*26+$A24-INDEX(WIN_Y,CF224)+1,CF$2-INDEX(WIN_X,CF224)+1),IF(CF224=90,11,0))))+(THEME-1)*20</f>
        <v/>
      </c>
      <c r="CG124" s="6">
        <f>IF($A24=0,INDEX(CHROME_ATTR,1,CG$2+1),IF($A24=39,INDEX(CHROME_ATTR,2,CG$2+1),IF(AND(CG224&gt;=1,CG224&lt;=6),INDEX(ATLAS_ATTR,(CG224-1)*26+$A24-INDEX(WIN_Y,CG224)+1,CG$2-INDEX(WIN_X,CG224)+1),IF(CG224=90,11,0))))+(THEME-1)*20</f>
        <v/>
      </c>
      <c r="CH124" s="6">
        <f>IF($A24=0,INDEX(CHROME_ATTR,1,CH$2+1),IF($A24=39,INDEX(CHROME_ATTR,2,CH$2+1),IF(AND(CH224&gt;=1,CH224&lt;=6),INDEX(ATLAS_ATTR,(CH224-1)*26+$A24-INDEX(WIN_Y,CH224)+1,CH$2-INDEX(WIN_X,CH224)+1),IF(CH224=90,11,0))))+(THEME-1)*20</f>
        <v/>
      </c>
      <c r="CI124" s="6">
        <f>IF($A24=0,INDEX(CHROME_ATTR,1,CI$2+1),IF($A24=39,INDEX(CHROME_ATTR,2,CI$2+1),IF(AND(CI224&gt;=1,CI224&lt;=6),INDEX(ATLAS_ATTR,(CI224-1)*26+$A24-INDEX(WIN_Y,CI224)+1,CI$2-INDEX(WIN_X,CI224)+1),IF(CI224=90,11,0))))+(THEME-1)*20</f>
        <v/>
      </c>
      <c r="CJ124" s="6">
        <f>IF($A24=0,INDEX(CHROME_ATTR,1,CJ$2+1),IF($A24=39,INDEX(CHROME_ATTR,2,CJ$2+1),IF(AND(CJ224&gt;=1,CJ224&lt;=6),INDEX(ATLAS_ATTR,(CJ224-1)*26+$A24-INDEX(WIN_Y,CJ224)+1,CJ$2-INDEX(WIN_X,CJ224)+1),IF(CJ224=90,11,0))))+(THEME-1)*20</f>
        <v/>
      </c>
      <c r="CK124" s="6">
        <f>IF($A24=0,INDEX(CHROME_ATTR,1,CK$2+1),IF($A24=39,INDEX(CHROME_ATTR,2,CK$2+1),IF(AND(CK224&gt;=1,CK224&lt;=6),INDEX(ATLAS_ATTR,(CK224-1)*26+$A24-INDEX(WIN_Y,CK224)+1,CK$2-INDEX(WIN_X,CK224)+1),IF(CK224=90,11,0))))+(THEME-1)*20</f>
        <v/>
      </c>
      <c r="CL124" s="6">
        <f>IF($A24=0,INDEX(CHROME_ATTR,1,CL$2+1),IF($A24=39,INDEX(CHROME_ATTR,2,CL$2+1),IF(AND(CL224&gt;=1,CL224&lt;=6),INDEX(ATLAS_ATTR,(CL224-1)*26+$A24-INDEX(WIN_Y,CL224)+1,CL$2-INDEX(WIN_X,CL224)+1),IF(CL224=90,11,0))))+(THEME-1)*20</f>
        <v/>
      </c>
      <c r="CM124" s="6">
        <f>IF($A24=0,INDEX(CHROME_ATTR,1,CM$2+1),IF($A24=39,INDEX(CHROME_ATTR,2,CM$2+1),IF(AND(CM224&gt;=1,CM224&lt;=6),INDEX(ATLAS_ATTR,(CM224-1)*26+$A24-INDEX(WIN_Y,CM224)+1,CM$2-INDEX(WIN_X,CM224)+1),IF(CM224=90,11,0))))+(THEME-1)*20</f>
        <v/>
      </c>
      <c r="CN124" s="6">
        <f>IF($A24=0,INDEX(CHROME_ATTR,1,CN$2+1),IF($A24=39,INDEX(CHROME_ATTR,2,CN$2+1),IF(AND(CN224&gt;=1,CN224&lt;=6),INDEX(ATLAS_ATTR,(CN224-1)*26+$A24-INDEX(WIN_Y,CN224)+1,CN$2-INDEX(WIN_X,CN224)+1),IF(CN224=90,11,0))))+(THEME-1)*20</f>
        <v/>
      </c>
      <c r="CO124" s="6">
        <f>IF($A24=0,INDEX(CHROME_ATTR,1,CO$2+1),IF($A24=39,INDEX(CHROME_ATTR,2,CO$2+1),IF(AND(CO224&gt;=1,CO224&lt;=6),INDEX(ATLAS_ATTR,(CO224-1)*26+$A24-INDEX(WIN_Y,CO224)+1,CO$2-INDEX(WIN_X,CO224)+1),IF(CO224=90,11,0))))+(THEME-1)*20</f>
        <v/>
      </c>
      <c r="CP124" s="6">
        <f>IF($A24=0,INDEX(CHROME_ATTR,1,CP$2+1),IF($A24=39,INDEX(CHROME_ATTR,2,CP$2+1),IF(AND(CP224&gt;=1,CP224&lt;=6),INDEX(ATLAS_ATTR,(CP224-1)*26+$A24-INDEX(WIN_Y,CP224)+1,CP$2-INDEX(WIN_X,CP224)+1),IF(CP224=90,11,0))))+(THEME-1)*20</f>
        <v/>
      </c>
      <c r="CQ124" s="6">
        <f>IF($A24=0,INDEX(CHROME_ATTR,1,CQ$2+1),IF($A24=39,INDEX(CHROME_ATTR,2,CQ$2+1),IF(AND(CQ224&gt;=1,CQ224&lt;=6),INDEX(ATLAS_ATTR,(CQ224-1)*26+$A24-INDEX(WIN_Y,CQ224)+1,CQ$2-INDEX(WIN_X,CQ224)+1),IF(CQ224=90,11,0))))+(THEME-1)*20</f>
        <v/>
      </c>
      <c r="CR124" s="6">
        <f>IF($A24=0,INDEX(CHROME_ATTR,1,CR$2+1),IF($A24=39,INDEX(CHROME_ATTR,2,CR$2+1),IF(AND(CR224&gt;=1,CR224&lt;=6),INDEX(ATLAS_ATTR,(CR224-1)*26+$A24-INDEX(WIN_Y,CR224)+1,CR$2-INDEX(WIN_X,CR224)+1),IF(CR224=90,11,0))))+(THEME-1)*20</f>
        <v/>
      </c>
      <c r="CS124" s="6">
        <f>IF($A24=0,INDEX(CHROME_ATTR,1,CS$2+1),IF($A24=39,INDEX(CHROME_ATTR,2,CS$2+1),IF(AND(CS224&gt;=1,CS224&lt;=6),INDEX(ATLAS_ATTR,(CS224-1)*26+$A24-INDEX(WIN_Y,CS224)+1,CS$2-INDEX(WIN_X,CS224)+1),IF(CS224=90,11,0))))+(THEME-1)*20</f>
        <v/>
      </c>
      <c r="CT124" s="6">
        <f>IF($A24=0,INDEX(CHROME_ATTR,1,CT$2+1),IF($A24=39,INDEX(CHROME_ATTR,2,CT$2+1),IF(AND(CT224&gt;=1,CT224&lt;=6),INDEX(ATLAS_ATTR,(CT224-1)*26+$A24-INDEX(WIN_Y,CT224)+1,CT$2-INDEX(WIN_X,CT224)+1),IF(CT224=90,11,0))))+(THEME-1)*20</f>
        <v/>
      </c>
      <c r="CU124" s="6">
        <f>IF($A24=0,INDEX(CHROME_ATTR,1,CU$2+1),IF($A24=39,INDEX(CHROME_ATTR,2,CU$2+1),IF(AND(CU224&gt;=1,CU224&lt;=6),INDEX(ATLAS_ATTR,(CU224-1)*26+$A24-INDEX(WIN_Y,CU224)+1,CU$2-INDEX(WIN_X,CU224)+1),IF(CU224=90,11,0))))+(THEME-1)*20</f>
        <v/>
      </c>
      <c r="CV124" s="6">
        <f>IF($A24=0,INDEX(CHROME_ATTR,1,CV$2+1),IF($A24=39,INDEX(CHROME_ATTR,2,CV$2+1),IF(AND(CV224&gt;=1,CV224&lt;=6),INDEX(ATLAS_ATTR,(CV224-1)*26+$A24-INDEX(WIN_Y,CV224)+1,CV$2-INDEX(WIN_X,CV224)+1),IF(CV224=90,11,0))))+(THEME-1)*20</f>
        <v/>
      </c>
      <c r="CW124" s="6">
        <f>IF($A24=0,INDEX(CHROME_ATTR,1,CW$2+1),IF($A24=39,INDEX(CHROME_ATTR,2,CW$2+1),IF(AND(CW224&gt;=1,CW224&lt;=6),INDEX(ATLAS_ATTR,(CW224-1)*26+$A24-INDEX(WIN_Y,CW224)+1,CW$2-INDEX(WIN_X,CW224)+1),IF(CW224=90,11,0))))+(THEME-1)*20</f>
        <v/>
      </c>
      <c r="CX124" s="6">
        <f>IF($A24=0,INDEX(CHROME_ATTR,1,CX$2+1),IF($A24=39,INDEX(CHROME_ATTR,2,CX$2+1),IF(AND(CX224&gt;=1,CX224&lt;=6),INDEX(ATLAS_ATTR,(CX224-1)*26+$A24-INDEX(WIN_Y,CX224)+1,CX$2-INDEX(WIN_X,CX224)+1),IF(CX224=90,11,0))))+(THEME-1)*20</f>
        <v/>
      </c>
      <c r="CY124" s="6">
        <f>IF($A24=0,INDEX(CHROME_ATTR,1,CY$2+1),IF($A24=39,INDEX(CHROME_ATTR,2,CY$2+1),IF(AND(CY224&gt;=1,CY224&lt;=6),INDEX(ATLAS_ATTR,(CY224-1)*26+$A24-INDEX(WIN_Y,CY224)+1,CY$2-INDEX(WIN_X,CY224)+1),IF(CY224=90,11,0))))+(THEME-1)*20</f>
        <v/>
      </c>
      <c r="CZ124" s="6">
        <f>IF($A24=0,INDEX(CHROME_ATTR,1,CZ$2+1),IF($A24=39,INDEX(CHROME_ATTR,2,CZ$2+1),IF(AND(CZ224&gt;=1,CZ224&lt;=6),INDEX(ATLAS_ATTR,(CZ224-1)*26+$A24-INDEX(WIN_Y,CZ224)+1,CZ$2-INDEX(WIN_X,CZ224)+1),IF(CZ224=90,11,0))))+(THEME-1)*20</f>
        <v/>
      </c>
      <c r="DA124" s="6">
        <f>IF($A24=0,INDEX(CHROME_ATTR,1,DA$2+1),IF($A24=39,INDEX(CHROME_ATTR,2,DA$2+1),IF(AND(DA224&gt;=1,DA224&lt;=6),INDEX(ATLAS_ATTR,(DA224-1)*26+$A24-INDEX(WIN_Y,DA224)+1,DA$2-INDEX(WIN_X,DA224)+1),IF(DA224=90,11,0))))+(THEME-1)*20</f>
        <v/>
      </c>
      <c r="DB124" s="6">
        <f>IF($A24=0,INDEX(CHROME_ATTR,1,DB$2+1),IF($A24=39,INDEX(CHROME_ATTR,2,DB$2+1),IF(AND(DB224&gt;=1,DB224&lt;=6),INDEX(ATLAS_ATTR,(DB224-1)*26+$A24-INDEX(WIN_Y,DB224)+1,DB$2-INDEX(WIN_X,DB224)+1),IF(DB224=90,11,0))))+(THEME-1)*20</f>
        <v/>
      </c>
      <c r="DC124" s="6">
        <f>IF($A24=0,INDEX(CHROME_ATTR,1,DC$2+1),IF($A24=39,INDEX(CHROME_ATTR,2,DC$2+1),IF(AND(DC224&gt;=1,DC224&lt;=6),INDEX(ATLAS_ATTR,(DC224-1)*26+$A24-INDEX(WIN_Y,DC224)+1,DC$2-INDEX(WIN_X,DC224)+1),IF(DC224=90,11,0))))+(THEME-1)*20</f>
        <v/>
      </c>
      <c r="DD124" s="6">
        <f>IF($A24=0,INDEX(CHROME_ATTR,1,DD$2+1),IF($A24=39,INDEX(CHROME_ATTR,2,DD$2+1),IF(AND(DD224&gt;=1,DD224&lt;=6),INDEX(ATLAS_ATTR,(DD224-1)*26+$A24-INDEX(WIN_Y,DD224)+1,DD$2-INDEX(WIN_X,DD224)+1),IF(DD224=90,11,0))))+(THEME-1)*20</f>
        <v/>
      </c>
      <c r="DE124" s="6">
        <f>IF($A24=0,INDEX(CHROME_ATTR,1,DE$2+1),IF($A24=39,INDEX(CHROME_ATTR,2,DE$2+1),IF(AND(DE224&gt;=1,DE224&lt;=6),INDEX(ATLAS_ATTR,(DE224-1)*26+$A24-INDEX(WIN_Y,DE224)+1,DE$2-INDEX(WIN_X,DE224)+1),IF(DE224=90,11,0))))+(THEME-1)*20</f>
        <v/>
      </c>
      <c r="DF124" s="6">
        <f>IF($A24=0,INDEX(CHROME_ATTR,1,DF$2+1),IF($A24=39,INDEX(CHROME_ATTR,2,DF$2+1),IF(AND(DF224&gt;=1,DF224&lt;=6),INDEX(ATLAS_ATTR,(DF224-1)*26+$A24-INDEX(WIN_Y,DF224)+1,DF$2-INDEX(WIN_X,DF224)+1),IF(DF224=90,11,0))))+(THEME-1)*20</f>
        <v/>
      </c>
      <c r="DG124" s="6">
        <f>IF($A24=0,INDEX(CHROME_ATTR,1,DG$2+1),IF($A24=39,INDEX(CHROME_ATTR,2,DG$2+1),IF(AND(DG224&gt;=1,DG224&lt;=6),INDEX(ATLAS_ATTR,(DG224-1)*26+$A24-INDEX(WIN_Y,DG224)+1,DG$2-INDEX(WIN_X,DG224)+1),IF(DG224=90,11,0))))+(THEME-1)*20</f>
        <v/>
      </c>
      <c r="DH124" s="6">
        <f>IF($A24=0,INDEX(CHROME_ATTR,1,DH$2+1),IF($A24=39,INDEX(CHROME_ATTR,2,DH$2+1),IF(AND(DH224&gt;=1,DH224&lt;=6),INDEX(ATLAS_ATTR,(DH224-1)*26+$A24-INDEX(WIN_Y,DH224)+1,DH$2-INDEX(WIN_X,DH224)+1),IF(DH224=90,11,0))))+(THEME-1)*20</f>
        <v/>
      </c>
      <c r="DI124" s="6">
        <f>IF($A24=0,INDEX(CHROME_ATTR,1,DI$2+1),IF($A24=39,INDEX(CHROME_ATTR,2,DI$2+1),IF(AND(DI224&gt;=1,DI224&lt;=6),INDEX(ATLAS_ATTR,(DI224-1)*26+$A24-INDEX(WIN_Y,DI224)+1,DI$2-INDEX(WIN_X,DI224)+1),IF(DI224=90,11,0))))+(THEME-1)*20</f>
        <v/>
      </c>
      <c r="DJ124" s="6">
        <f>IF($A24=0,INDEX(CHROME_ATTR,1,DJ$2+1),IF($A24=39,INDEX(CHROME_ATTR,2,DJ$2+1),IF(AND(DJ224&gt;=1,DJ224&lt;=6),INDEX(ATLAS_ATTR,(DJ224-1)*26+$A24-INDEX(WIN_Y,DJ224)+1,DJ$2-INDEX(WIN_X,DJ224)+1),IF(DJ224=90,11,0))))+(THEME-1)*20</f>
        <v/>
      </c>
      <c r="DK124" s="6">
        <f>IF($A24=0,INDEX(CHROME_ATTR,1,DK$2+1),IF($A24=39,INDEX(CHROME_ATTR,2,DK$2+1),IF(AND(DK224&gt;=1,DK224&lt;=6),INDEX(ATLAS_ATTR,(DK224-1)*26+$A24-INDEX(WIN_Y,DK224)+1,DK$2-INDEX(WIN_X,DK224)+1),IF(DK224=90,11,0))))+(THEME-1)*20</f>
        <v/>
      </c>
      <c r="DL124" s="6">
        <f>IF($A24=0,INDEX(CHROME_ATTR,1,DL$2+1),IF($A24=39,INDEX(CHROME_ATTR,2,DL$2+1),IF(AND(DL224&gt;=1,DL224&lt;=6),INDEX(ATLAS_ATTR,(DL224-1)*26+$A24-INDEX(WIN_Y,DL224)+1,DL$2-INDEX(WIN_X,DL224)+1),IF(DL224=90,11,0))))+(THEME-1)*20</f>
        <v/>
      </c>
      <c r="DM124" s="6">
        <f>IF($A24=0,INDEX(CHROME_ATTR,1,DM$2+1),IF($A24=39,INDEX(CHROME_ATTR,2,DM$2+1),IF(AND(DM224&gt;=1,DM224&lt;=6),INDEX(ATLAS_ATTR,(DM224-1)*26+$A24-INDEX(WIN_Y,DM224)+1,DM$2-INDEX(WIN_X,DM224)+1),IF(DM224=90,11,0))))+(THEME-1)*20</f>
        <v/>
      </c>
      <c r="DN124" s="6">
        <f>IF($A24=0,INDEX(CHROME_ATTR,1,DN$2+1),IF($A24=39,INDEX(CHROME_ATTR,2,DN$2+1),IF(AND(DN224&gt;=1,DN224&lt;=6),INDEX(ATLAS_ATTR,(DN224-1)*26+$A24-INDEX(WIN_Y,DN224)+1,DN$2-INDEX(WIN_X,DN224)+1),IF(DN224=90,11,0))))+(THEME-1)*20</f>
        <v/>
      </c>
      <c r="DO124" s="6">
        <f>IF($A24=0,INDEX(CHROME_ATTR,1,DO$2+1),IF($A24=39,INDEX(CHROME_ATTR,2,DO$2+1),IF(AND(DO224&gt;=1,DO224&lt;=6),INDEX(ATLAS_ATTR,(DO224-1)*26+$A24-INDEX(WIN_Y,DO224)+1,DO$2-INDEX(WIN_X,DO224)+1),IF(DO224=90,11,0))))+(THEME-1)*20</f>
        <v/>
      </c>
    </row>
    <row r="125" ht="8" customHeight="1">
      <c r="B125" s="6">
        <f>IF($A25=0,INDEX(CHROME_ATTR,1,B$2+1),IF($A25=39,INDEX(CHROME_ATTR,2,B$2+1),IF(AND(B225&gt;=1,B225&lt;=6),INDEX(ATLAS_ATTR,(B225-1)*26+$A25-INDEX(WIN_Y,B225)+1,B$2-INDEX(WIN_X,B225)+1),IF(B225=90,11,0))))+(THEME-1)*20</f>
        <v/>
      </c>
      <c r="C125" s="6">
        <f>IF($A25=0,INDEX(CHROME_ATTR,1,C$2+1),IF($A25=39,INDEX(CHROME_ATTR,2,C$2+1),IF(AND(C225&gt;=1,C225&lt;=6),INDEX(ATLAS_ATTR,(C225-1)*26+$A25-INDEX(WIN_Y,C225)+1,C$2-INDEX(WIN_X,C225)+1),IF(C225=90,11,0))))+(THEME-1)*20</f>
        <v/>
      </c>
      <c r="D125" s="6">
        <f>IF($A25=0,INDEX(CHROME_ATTR,1,D$2+1),IF($A25=39,INDEX(CHROME_ATTR,2,D$2+1),IF(AND(D225&gt;=1,D225&lt;=6),INDEX(ATLAS_ATTR,(D225-1)*26+$A25-INDEX(WIN_Y,D225)+1,D$2-INDEX(WIN_X,D225)+1),IF(D225=90,11,0))))+(THEME-1)*20</f>
        <v/>
      </c>
      <c r="E125" s="6">
        <f>IF($A25=0,INDEX(CHROME_ATTR,1,E$2+1),IF($A25=39,INDEX(CHROME_ATTR,2,E$2+1),IF(AND(E225&gt;=1,E225&lt;=6),INDEX(ATLAS_ATTR,(E225-1)*26+$A25-INDEX(WIN_Y,E225)+1,E$2-INDEX(WIN_X,E225)+1),IF(E225=90,11,0))))+(THEME-1)*20</f>
        <v/>
      </c>
      <c r="F125" s="6">
        <f>IF($A25=0,INDEX(CHROME_ATTR,1,F$2+1),IF($A25=39,INDEX(CHROME_ATTR,2,F$2+1),IF(AND(F225&gt;=1,F225&lt;=6),INDEX(ATLAS_ATTR,(F225-1)*26+$A25-INDEX(WIN_Y,F225)+1,F$2-INDEX(WIN_X,F225)+1),IF(F225=90,11,0))))+(THEME-1)*20</f>
        <v/>
      </c>
      <c r="G125" s="6">
        <f>IF($A25=0,INDEX(CHROME_ATTR,1,G$2+1),IF($A25=39,INDEX(CHROME_ATTR,2,G$2+1),IF(AND(G225&gt;=1,G225&lt;=6),INDEX(ATLAS_ATTR,(G225-1)*26+$A25-INDEX(WIN_Y,G225)+1,G$2-INDEX(WIN_X,G225)+1),IF(G225=90,11,0))))+(THEME-1)*20</f>
        <v/>
      </c>
      <c r="H125" s="6">
        <f>IF($A25=0,INDEX(CHROME_ATTR,1,H$2+1),IF($A25=39,INDEX(CHROME_ATTR,2,H$2+1),IF(AND(H225&gt;=1,H225&lt;=6),INDEX(ATLAS_ATTR,(H225-1)*26+$A25-INDEX(WIN_Y,H225)+1,H$2-INDEX(WIN_X,H225)+1),IF(H225=90,11,0))))+(THEME-1)*20</f>
        <v/>
      </c>
      <c r="I125" s="6">
        <f>IF($A25=0,INDEX(CHROME_ATTR,1,I$2+1),IF($A25=39,INDEX(CHROME_ATTR,2,I$2+1),IF(AND(I225&gt;=1,I225&lt;=6),INDEX(ATLAS_ATTR,(I225-1)*26+$A25-INDEX(WIN_Y,I225)+1,I$2-INDEX(WIN_X,I225)+1),IF(I225=90,11,0))))+(THEME-1)*20</f>
        <v/>
      </c>
      <c r="J125" s="6">
        <f>IF($A25=0,INDEX(CHROME_ATTR,1,J$2+1),IF($A25=39,INDEX(CHROME_ATTR,2,J$2+1),IF(AND(J225&gt;=1,J225&lt;=6),INDEX(ATLAS_ATTR,(J225-1)*26+$A25-INDEX(WIN_Y,J225)+1,J$2-INDEX(WIN_X,J225)+1),IF(J225=90,11,0))))+(THEME-1)*20</f>
        <v/>
      </c>
      <c r="K125" s="6">
        <f>IF($A25=0,INDEX(CHROME_ATTR,1,K$2+1),IF($A25=39,INDEX(CHROME_ATTR,2,K$2+1),IF(AND(K225&gt;=1,K225&lt;=6),INDEX(ATLAS_ATTR,(K225-1)*26+$A25-INDEX(WIN_Y,K225)+1,K$2-INDEX(WIN_X,K225)+1),IF(K225=90,11,0))))+(THEME-1)*20</f>
        <v/>
      </c>
      <c r="L125" s="6">
        <f>IF($A25=0,INDEX(CHROME_ATTR,1,L$2+1),IF($A25=39,INDEX(CHROME_ATTR,2,L$2+1),IF(AND(L225&gt;=1,L225&lt;=6),INDEX(ATLAS_ATTR,(L225-1)*26+$A25-INDEX(WIN_Y,L225)+1,L$2-INDEX(WIN_X,L225)+1),IF(L225=90,11,0))))+(THEME-1)*20</f>
        <v/>
      </c>
      <c r="M125" s="6">
        <f>IF($A25=0,INDEX(CHROME_ATTR,1,M$2+1),IF($A25=39,INDEX(CHROME_ATTR,2,M$2+1),IF(AND(M225&gt;=1,M225&lt;=6),INDEX(ATLAS_ATTR,(M225-1)*26+$A25-INDEX(WIN_Y,M225)+1,M$2-INDEX(WIN_X,M225)+1),IF(M225=90,11,0))))+(THEME-1)*20</f>
        <v/>
      </c>
      <c r="N125" s="6">
        <f>IF($A25=0,INDEX(CHROME_ATTR,1,N$2+1),IF($A25=39,INDEX(CHROME_ATTR,2,N$2+1),IF(AND(N225&gt;=1,N225&lt;=6),INDEX(ATLAS_ATTR,(N225-1)*26+$A25-INDEX(WIN_Y,N225)+1,N$2-INDEX(WIN_X,N225)+1),IF(N225=90,11,0))))+(THEME-1)*20</f>
        <v/>
      </c>
      <c r="O125" s="6">
        <f>IF($A25=0,INDEX(CHROME_ATTR,1,O$2+1),IF($A25=39,INDEX(CHROME_ATTR,2,O$2+1),IF(AND(O225&gt;=1,O225&lt;=6),INDEX(ATLAS_ATTR,(O225-1)*26+$A25-INDEX(WIN_Y,O225)+1,O$2-INDEX(WIN_X,O225)+1),IF(O225=90,11,0))))+(THEME-1)*20</f>
        <v/>
      </c>
      <c r="P125" s="6">
        <f>IF($A25=0,INDEX(CHROME_ATTR,1,P$2+1),IF($A25=39,INDEX(CHROME_ATTR,2,P$2+1),IF(AND(P225&gt;=1,P225&lt;=6),INDEX(ATLAS_ATTR,(P225-1)*26+$A25-INDEX(WIN_Y,P225)+1,P$2-INDEX(WIN_X,P225)+1),IF(P225=90,11,0))))+(THEME-1)*20</f>
        <v/>
      </c>
      <c r="Q125" s="6">
        <f>IF($A25=0,INDEX(CHROME_ATTR,1,Q$2+1),IF($A25=39,INDEX(CHROME_ATTR,2,Q$2+1),IF(AND(Q225&gt;=1,Q225&lt;=6),INDEX(ATLAS_ATTR,(Q225-1)*26+$A25-INDEX(WIN_Y,Q225)+1,Q$2-INDEX(WIN_X,Q225)+1),IF(Q225=90,11,0))))+(THEME-1)*20</f>
        <v/>
      </c>
      <c r="R125" s="6">
        <f>IF($A25=0,INDEX(CHROME_ATTR,1,R$2+1),IF($A25=39,INDEX(CHROME_ATTR,2,R$2+1),IF(AND(R225&gt;=1,R225&lt;=6),INDEX(ATLAS_ATTR,(R225-1)*26+$A25-INDEX(WIN_Y,R225)+1,R$2-INDEX(WIN_X,R225)+1),IF(R225=90,11,0))))+(THEME-1)*20</f>
        <v/>
      </c>
      <c r="S125" s="6">
        <f>IF($A25=0,INDEX(CHROME_ATTR,1,S$2+1),IF($A25=39,INDEX(CHROME_ATTR,2,S$2+1),IF(AND(S225&gt;=1,S225&lt;=6),INDEX(ATLAS_ATTR,(S225-1)*26+$A25-INDEX(WIN_Y,S225)+1,S$2-INDEX(WIN_X,S225)+1),IF(S225=90,11,0))))+(THEME-1)*20</f>
        <v/>
      </c>
      <c r="T125" s="6">
        <f>IF($A25=0,INDEX(CHROME_ATTR,1,T$2+1),IF($A25=39,INDEX(CHROME_ATTR,2,T$2+1),IF(AND(T225&gt;=1,T225&lt;=6),INDEX(ATLAS_ATTR,(T225-1)*26+$A25-INDEX(WIN_Y,T225)+1,T$2-INDEX(WIN_X,T225)+1),IF(T225=90,11,0))))+(THEME-1)*20</f>
        <v/>
      </c>
      <c r="U125" s="6">
        <f>IF($A25=0,INDEX(CHROME_ATTR,1,U$2+1),IF($A25=39,INDEX(CHROME_ATTR,2,U$2+1),IF(AND(U225&gt;=1,U225&lt;=6),INDEX(ATLAS_ATTR,(U225-1)*26+$A25-INDEX(WIN_Y,U225)+1,U$2-INDEX(WIN_X,U225)+1),IF(U225=90,11,0))))+(THEME-1)*20</f>
        <v/>
      </c>
      <c r="V125" s="6">
        <f>IF($A25=0,INDEX(CHROME_ATTR,1,V$2+1),IF($A25=39,INDEX(CHROME_ATTR,2,V$2+1),IF(AND(V225&gt;=1,V225&lt;=6),INDEX(ATLAS_ATTR,(V225-1)*26+$A25-INDEX(WIN_Y,V225)+1,V$2-INDEX(WIN_X,V225)+1),IF(V225=90,11,0))))+(THEME-1)*20</f>
        <v/>
      </c>
      <c r="W125" s="6">
        <f>IF($A25=0,INDEX(CHROME_ATTR,1,W$2+1),IF($A25=39,INDEX(CHROME_ATTR,2,W$2+1),IF(AND(W225&gt;=1,W225&lt;=6),INDEX(ATLAS_ATTR,(W225-1)*26+$A25-INDEX(WIN_Y,W225)+1,W$2-INDEX(WIN_X,W225)+1),IF(W225=90,11,0))))+(THEME-1)*20</f>
        <v/>
      </c>
      <c r="X125" s="6">
        <f>IF($A25=0,INDEX(CHROME_ATTR,1,X$2+1),IF($A25=39,INDEX(CHROME_ATTR,2,X$2+1),IF(AND(X225&gt;=1,X225&lt;=6),INDEX(ATLAS_ATTR,(X225-1)*26+$A25-INDEX(WIN_Y,X225)+1,X$2-INDEX(WIN_X,X225)+1),IF(X225=90,11,0))))+(THEME-1)*20</f>
        <v/>
      </c>
      <c r="Y125" s="6">
        <f>IF($A25=0,INDEX(CHROME_ATTR,1,Y$2+1),IF($A25=39,INDEX(CHROME_ATTR,2,Y$2+1),IF(AND(Y225&gt;=1,Y225&lt;=6),INDEX(ATLAS_ATTR,(Y225-1)*26+$A25-INDEX(WIN_Y,Y225)+1,Y$2-INDEX(WIN_X,Y225)+1),IF(Y225=90,11,0))))+(THEME-1)*20</f>
        <v/>
      </c>
      <c r="Z125" s="6">
        <f>IF($A25=0,INDEX(CHROME_ATTR,1,Z$2+1),IF($A25=39,INDEX(CHROME_ATTR,2,Z$2+1),IF(AND(Z225&gt;=1,Z225&lt;=6),INDEX(ATLAS_ATTR,(Z225-1)*26+$A25-INDEX(WIN_Y,Z225)+1,Z$2-INDEX(WIN_X,Z225)+1),IF(Z225=90,11,0))))+(THEME-1)*20</f>
        <v/>
      </c>
      <c r="AA125" s="6">
        <f>IF($A25=0,INDEX(CHROME_ATTR,1,AA$2+1),IF($A25=39,INDEX(CHROME_ATTR,2,AA$2+1),IF(AND(AA225&gt;=1,AA225&lt;=6),INDEX(ATLAS_ATTR,(AA225-1)*26+$A25-INDEX(WIN_Y,AA225)+1,AA$2-INDEX(WIN_X,AA225)+1),IF(AA225=90,11,0))))+(THEME-1)*20</f>
        <v/>
      </c>
      <c r="AB125" s="6">
        <f>IF($A25=0,INDEX(CHROME_ATTR,1,AB$2+1),IF($A25=39,INDEX(CHROME_ATTR,2,AB$2+1),IF(AND(AB225&gt;=1,AB225&lt;=6),INDEX(ATLAS_ATTR,(AB225-1)*26+$A25-INDEX(WIN_Y,AB225)+1,AB$2-INDEX(WIN_X,AB225)+1),IF(AB225=90,11,0))))+(THEME-1)*20</f>
        <v/>
      </c>
      <c r="AC125" s="6">
        <f>IF($A25=0,INDEX(CHROME_ATTR,1,AC$2+1),IF($A25=39,INDEX(CHROME_ATTR,2,AC$2+1),IF(AND(AC225&gt;=1,AC225&lt;=6),INDEX(ATLAS_ATTR,(AC225-1)*26+$A25-INDEX(WIN_Y,AC225)+1,AC$2-INDEX(WIN_X,AC225)+1),IF(AC225=90,11,0))))+(THEME-1)*20</f>
        <v/>
      </c>
      <c r="AD125" s="6">
        <f>IF($A25=0,INDEX(CHROME_ATTR,1,AD$2+1),IF($A25=39,INDEX(CHROME_ATTR,2,AD$2+1),IF(AND(AD225&gt;=1,AD225&lt;=6),INDEX(ATLAS_ATTR,(AD225-1)*26+$A25-INDEX(WIN_Y,AD225)+1,AD$2-INDEX(WIN_X,AD225)+1),IF(AD225=90,11,0))))+(THEME-1)*20</f>
        <v/>
      </c>
      <c r="AE125" s="6">
        <f>IF($A25=0,INDEX(CHROME_ATTR,1,AE$2+1),IF($A25=39,INDEX(CHROME_ATTR,2,AE$2+1),IF(AND(AE225&gt;=1,AE225&lt;=6),INDEX(ATLAS_ATTR,(AE225-1)*26+$A25-INDEX(WIN_Y,AE225)+1,AE$2-INDEX(WIN_X,AE225)+1),IF(AE225=90,11,0))))+(THEME-1)*20</f>
        <v/>
      </c>
      <c r="AF125" s="6">
        <f>IF($A25=0,INDEX(CHROME_ATTR,1,AF$2+1),IF($A25=39,INDEX(CHROME_ATTR,2,AF$2+1),IF(AND(AF225&gt;=1,AF225&lt;=6),INDEX(ATLAS_ATTR,(AF225-1)*26+$A25-INDEX(WIN_Y,AF225)+1,AF$2-INDEX(WIN_X,AF225)+1),IF(AF225=90,11,0))))+(THEME-1)*20</f>
        <v/>
      </c>
      <c r="AG125" s="6">
        <f>IF($A25=0,INDEX(CHROME_ATTR,1,AG$2+1),IF($A25=39,INDEX(CHROME_ATTR,2,AG$2+1),IF(AND(AG225&gt;=1,AG225&lt;=6),INDEX(ATLAS_ATTR,(AG225-1)*26+$A25-INDEX(WIN_Y,AG225)+1,AG$2-INDEX(WIN_X,AG225)+1),IF(AG225=90,11,0))))+(THEME-1)*20</f>
        <v/>
      </c>
      <c r="AH125" s="6">
        <f>IF($A25=0,INDEX(CHROME_ATTR,1,AH$2+1),IF($A25=39,INDEX(CHROME_ATTR,2,AH$2+1),IF(AND(AH225&gt;=1,AH225&lt;=6),INDEX(ATLAS_ATTR,(AH225-1)*26+$A25-INDEX(WIN_Y,AH225)+1,AH$2-INDEX(WIN_X,AH225)+1),IF(AH225=90,11,0))))+(THEME-1)*20</f>
        <v/>
      </c>
      <c r="AI125" s="6">
        <f>IF($A25=0,INDEX(CHROME_ATTR,1,AI$2+1),IF($A25=39,INDEX(CHROME_ATTR,2,AI$2+1),IF(AND(AI225&gt;=1,AI225&lt;=6),INDEX(ATLAS_ATTR,(AI225-1)*26+$A25-INDEX(WIN_Y,AI225)+1,AI$2-INDEX(WIN_X,AI225)+1),IF(AI225=90,11,0))))+(THEME-1)*20</f>
        <v/>
      </c>
      <c r="AJ125" s="6">
        <f>IF($A25=0,INDEX(CHROME_ATTR,1,AJ$2+1),IF($A25=39,INDEX(CHROME_ATTR,2,AJ$2+1),IF(AND(AJ225&gt;=1,AJ225&lt;=6),INDEX(ATLAS_ATTR,(AJ225-1)*26+$A25-INDEX(WIN_Y,AJ225)+1,AJ$2-INDEX(WIN_X,AJ225)+1),IF(AJ225=90,11,0))))+(THEME-1)*20</f>
        <v/>
      </c>
      <c r="AK125" s="6">
        <f>IF($A25=0,INDEX(CHROME_ATTR,1,AK$2+1),IF($A25=39,INDEX(CHROME_ATTR,2,AK$2+1),IF(AND(AK225&gt;=1,AK225&lt;=6),INDEX(ATLAS_ATTR,(AK225-1)*26+$A25-INDEX(WIN_Y,AK225)+1,AK$2-INDEX(WIN_X,AK225)+1),IF(AK225=90,11,0))))+(THEME-1)*20</f>
        <v/>
      </c>
      <c r="AL125" s="6">
        <f>IF($A25=0,INDEX(CHROME_ATTR,1,AL$2+1),IF($A25=39,INDEX(CHROME_ATTR,2,AL$2+1),IF(AND(AL225&gt;=1,AL225&lt;=6),INDEX(ATLAS_ATTR,(AL225-1)*26+$A25-INDEX(WIN_Y,AL225)+1,AL$2-INDEX(WIN_X,AL225)+1),IF(AL225=90,11,0))))+(THEME-1)*20</f>
        <v/>
      </c>
      <c r="AM125" s="6">
        <f>IF($A25=0,INDEX(CHROME_ATTR,1,AM$2+1),IF($A25=39,INDEX(CHROME_ATTR,2,AM$2+1),IF(AND(AM225&gt;=1,AM225&lt;=6),INDEX(ATLAS_ATTR,(AM225-1)*26+$A25-INDEX(WIN_Y,AM225)+1,AM$2-INDEX(WIN_X,AM225)+1),IF(AM225=90,11,0))))+(THEME-1)*20</f>
        <v/>
      </c>
      <c r="AN125" s="6">
        <f>IF($A25=0,INDEX(CHROME_ATTR,1,AN$2+1),IF($A25=39,INDEX(CHROME_ATTR,2,AN$2+1),IF(AND(AN225&gt;=1,AN225&lt;=6),INDEX(ATLAS_ATTR,(AN225-1)*26+$A25-INDEX(WIN_Y,AN225)+1,AN$2-INDEX(WIN_X,AN225)+1),IF(AN225=90,11,0))))+(THEME-1)*20</f>
        <v/>
      </c>
      <c r="AO125" s="6">
        <f>IF($A25=0,INDEX(CHROME_ATTR,1,AO$2+1),IF($A25=39,INDEX(CHROME_ATTR,2,AO$2+1),IF(AND(AO225&gt;=1,AO225&lt;=6),INDEX(ATLAS_ATTR,(AO225-1)*26+$A25-INDEX(WIN_Y,AO225)+1,AO$2-INDEX(WIN_X,AO225)+1),IF(AO225=90,11,0))))+(THEME-1)*20</f>
        <v/>
      </c>
      <c r="AP125" s="6">
        <f>IF($A25=0,INDEX(CHROME_ATTR,1,AP$2+1),IF($A25=39,INDEX(CHROME_ATTR,2,AP$2+1),IF(AND(AP225&gt;=1,AP225&lt;=6),INDEX(ATLAS_ATTR,(AP225-1)*26+$A25-INDEX(WIN_Y,AP225)+1,AP$2-INDEX(WIN_X,AP225)+1),IF(AP225=90,11,0))))+(THEME-1)*20</f>
        <v/>
      </c>
      <c r="AQ125" s="6">
        <f>IF($A25=0,INDEX(CHROME_ATTR,1,AQ$2+1),IF($A25=39,INDEX(CHROME_ATTR,2,AQ$2+1),IF(AND(AQ225&gt;=1,AQ225&lt;=6),INDEX(ATLAS_ATTR,(AQ225-1)*26+$A25-INDEX(WIN_Y,AQ225)+1,AQ$2-INDEX(WIN_X,AQ225)+1),IF(AQ225=90,11,0))))+(THEME-1)*20</f>
        <v/>
      </c>
      <c r="AR125" s="6">
        <f>IF($A25=0,INDEX(CHROME_ATTR,1,AR$2+1),IF($A25=39,INDEX(CHROME_ATTR,2,AR$2+1),IF(AND(AR225&gt;=1,AR225&lt;=6),INDEX(ATLAS_ATTR,(AR225-1)*26+$A25-INDEX(WIN_Y,AR225)+1,AR$2-INDEX(WIN_X,AR225)+1),IF(AR225=90,11,0))))+(THEME-1)*20</f>
        <v/>
      </c>
      <c r="AS125" s="6">
        <f>IF($A25=0,INDEX(CHROME_ATTR,1,AS$2+1),IF($A25=39,INDEX(CHROME_ATTR,2,AS$2+1),IF(AND(AS225&gt;=1,AS225&lt;=6),INDEX(ATLAS_ATTR,(AS225-1)*26+$A25-INDEX(WIN_Y,AS225)+1,AS$2-INDEX(WIN_X,AS225)+1),IF(AS225=90,11,0))))+(THEME-1)*20</f>
        <v/>
      </c>
      <c r="AT125" s="6">
        <f>IF($A25=0,INDEX(CHROME_ATTR,1,AT$2+1),IF($A25=39,INDEX(CHROME_ATTR,2,AT$2+1),IF(AND(AT225&gt;=1,AT225&lt;=6),INDEX(ATLAS_ATTR,(AT225-1)*26+$A25-INDEX(WIN_Y,AT225)+1,AT$2-INDEX(WIN_X,AT225)+1),IF(AT225=90,11,0))))+(THEME-1)*20</f>
        <v/>
      </c>
      <c r="AU125" s="6">
        <f>IF($A25=0,INDEX(CHROME_ATTR,1,AU$2+1),IF($A25=39,INDEX(CHROME_ATTR,2,AU$2+1),IF(AND(AU225&gt;=1,AU225&lt;=6),INDEX(ATLAS_ATTR,(AU225-1)*26+$A25-INDEX(WIN_Y,AU225)+1,AU$2-INDEX(WIN_X,AU225)+1),IF(AU225=90,11,0))))+(THEME-1)*20</f>
        <v/>
      </c>
      <c r="AV125" s="6">
        <f>IF($A25=0,INDEX(CHROME_ATTR,1,AV$2+1),IF($A25=39,INDEX(CHROME_ATTR,2,AV$2+1),IF(AND(AV225&gt;=1,AV225&lt;=6),INDEX(ATLAS_ATTR,(AV225-1)*26+$A25-INDEX(WIN_Y,AV225)+1,AV$2-INDEX(WIN_X,AV225)+1),IF(AV225=90,11,0))))+(THEME-1)*20</f>
        <v/>
      </c>
      <c r="AW125" s="6">
        <f>IF($A25=0,INDEX(CHROME_ATTR,1,AW$2+1),IF($A25=39,INDEX(CHROME_ATTR,2,AW$2+1),IF(AND(AW225&gt;=1,AW225&lt;=6),INDEX(ATLAS_ATTR,(AW225-1)*26+$A25-INDEX(WIN_Y,AW225)+1,AW$2-INDEX(WIN_X,AW225)+1),IF(AW225=90,11,0))))+(THEME-1)*20</f>
        <v/>
      </c>
      <c r="AX125" s="6">
        <f>IF($A25=0,INDEX(CHROME_ATTR,1,AX$2+1),IF($A25=39,INDEX(CHROME_ATTR,2,AX$2+1),IF(AND(AX225&gt;=1,AX225&lt;=6),INDEX(ATLAS_ATTR,(AX225-1)*26+$A25-INDEX(WIN_Y,AX225)+1,AX$2-INDEX(WIN_X,AX225)+1),IF(AX225=90,11,0))))+(THEME-1)*20</f>
        <v/>
      </c>
      <c r="AY125" s="6">
        <f>IF($A25=0,INDEX(CHROME_ATTR,1,AY$2+1),IF($A25=39,INDEX(CHROME_ATTR,2,AY$2+1),IF(AND(AY225&gt;=1,AY225&lt;=6),INDEX(ATLAS_ATTR,(AY225-1)*26+$A25-INDEX(WIN_Y,AY225)+1,AY$2-INDEX(WIN_X,AY225)+1),IF(AY225=90,11,0))))+(THEME-1)*20</f>
        <v/>
      </c>
      <c r="AZ125" s="6">
        <f>IF($A25=0,INDEX(CHROME_ATTR,1,AZ$2+1),IF($A25=39,INDEX(CHROME_ATTR,2,AZ$2+1),IF(AND(AZ225&gt;=1,AZ225&lt;=6),INDEX(ATLAS_ATTR,(AZ225-1)*26+$A25-INDEX(WIN_Y,AZ225)+1,AZ$2-INDEX(WIN_X,AZ225)+1),IF(AZ225=90,11,0))))+(THEME-1)*20</f>
        <v/>
      </c>
      <c r="BA125" s="6">
        <f>IF($A25=0,INDEX(CHROME_ATTR,1,BA$2+1),IF($A25=39,INDEX(CHROME_ATTR,2,BA$2+1),IF(AND(BA225&gt;=1,BA225&lt;=6),INDEX(ATLAS_ATTR,(BA225-1)*26+$A25-INDEX(WIN_Y,BA225)+1,BA$2-INDEX(WIN_X,BA225)+1),IF(BA225=90,11,0))))+(THEME-1)*20</f>
        <v/>
      </c>
      <c r="BB125" s="6">
        <f>IF($A25=0,INDEX(CHROME_ATTR,1,BB$2+1),IF($A25=39,INDEX(CHROME_ATTR,2,BB$2+1),IF(AND(BB225&gt;=1,BB225&lt;=6),INDEX(ATLAS_ATTR,(BB225-1)*26+$A25-INDEX(WIN_Y,BB225)+1,BB$2-INDEX(WIN_X,BB225)+1),IF(BB225=90,11,0))))+(THEME-1)*20</f>
        <v/>
      </c>
      <c r="BC125" s="6">
        <f>IF($A25=0,INDEX(CHROME_ATTR,1,BC$2+1),IF($A25=39,INDEX(CHROME_ATTR,2,BC$2+1),IF(AND(BC225&gt;=1,BC225&lt;=6),INDEX(ATLAS_ATTR,(BC225-1)*26+$A25-INDEX(WIN_Y,BC225)+1,BC$2-INDEX(WIN_X,BC225)+1),IF(BC225=90,11,0))))+(THEME-1)*20</f>
        <v/>
      </c>
      <c r="BD125" s="6">
        <f>IF($A25=0,INDEX(CHROME_ATTR,1,BD$2+1),IF($A25=39,INDEX(CHROME_ATTR,2,BD$2+1),IF(AND(BD225&gt;=1,BD225&lt;=6),INDEX(ATLAS_ATTR,(BD225-1)*26+$A25-INDEX(WIN_Y,BD225)+1,BD$2-INDEX(WIN_X,BD225)+1),IF(BD225=90,11,0))))+(THEME-1)*20</f>
        <v/>
      </c>
      <c r="BE125" s="6">
        <f>IF($A25=0,INDEX(CHROME_ATTR,1,BE$2+1),IF($A25=39,INDEX(CHROME_ATTR,2,BE$2+1),IF(AND(BE225&gt;=1,BE225&lt;=6),INDEX(ATLAS_ATTR,(BE225-1)*26+$A25-INDEX(WIN_Y,BE225)+1,BE$2-INDEX(WIN_X,BE225)+1),IF(BE225=90,11,0))))+(THEME-1)*20</f>
        <v/>
      </c>
      <c r="BF125" s="6">
        <f>IF($A25=0,INDEX(CHROME_ATTR,1,BF$2+1),IF($A25=39,INDEX(CHROME_ATTR,2,BF$2+1),IF(AND(BF225&gt;=1,BF225&lt;=6),INDEX(ATLAS_ATTR,(BF225-1)*26+$A25-INDEX(WIN_Y,BF225)+1,BF$2-INDEX(WIN_X,BF225)+1),IF(BF225=90,11,0))))+(THEME-1)*20</f>
        <v/>
      </c>
      <c r="BG125" s="6">
        <f>IF($A25=0,INDEX(CHROME_ATTR,1,BG$2+1),IF($A25=39,INDEX(CHROME_ATTR,2,BG$2+1),IF(AND(BG225&gt;=1,BG225&lt;=6),INDEX(ATLAS_ATTR,(BG225-1)*26+$A25-INDEX(WIN_Y,BG225)+1,BG$2-INDEX(WIN_X,BG225)+1),IF(BG225=90,11,0))))+(THEME-1)*20</f>
        <v/>
      </c>
      <c r="BH125" s="6">
        <f>IF($A25=0,INDEX(CHROME_ATTR,1,BH$2+1),IF($A25=39,INDEX(CHROME_ATTR,2,BH$2+1),IF(AND(BH225&gt;=1,BH225&lt;=6),INDEX(ATLAS_ATTR,(BH225-1)*26+$A25-INDEX(WIN_Y,BH225)+1,BH$2-INDEX(WIN_X,BH225)+1),IF(BH225=90,11,0))))+(THEME-1)*20</f>
        <v/>
      </c>
      <c r="BI125" s="6">
        <f>IF($A25=0,INDEX(CHROME_ATTR,1,BI$2+1),IF($A25=39,INDEX(CHROME_ATTR,2,BI$2+1),IF(AND(BI225&gt;=1,BI225&lt;=6),INDEX(ATLAS_ATTR,(BI225-1)*26+$A25-INDEX(WIN_Y,BI225)+1,BI$2-INDEX(WIN_X,BI225)+1),IF(BI225=90,11,0))))+(THEME-1)*20</f>
        <v/>
      </c>
      <c r="BJ125" s="6">
        <f>IF($A25=0,INDEX(CHROME_ATTR,1,BJ$2+1),IF($A25=39,INDEX(CHROME_ATTR,2,BJ$2+1),IF(AND(BJ225&gt;=1,BJ225&lt;=6),INDEX(ATLAS_ATTR,(BJ225-1)*26+$A25-INDEX(WIN_Y,BJ225)+1,BJ$2-INDEX(WIN_X,BJ225)+1),IF(BJ225=90,11,0))))+(THEME-1)*20</f>
        <v/>
      </c>
      <c r="BK125" s="6">
        <f>IF($A25=0,INDEX(CHROME_ATTR,1,BK$2+1),IF($A25=39,INDEX(CHROME_ATTR,2,BK$2+1),IF(AND(BK225&gt;=1,BK225&lt;=6),INDEX(ATLAS_ATTR,(BK225-1)*26+$A25-INDEX(WIN_Y,BK225)+1,BK$2-INDEX(WIN_X,BK225)+1),IF(BK225=90,11,0))))+(THEME-1)*20</f>
        <v/>
      </c>
      <c r="BL125" s="6">
        <f>IF($A25=0,INDEX(CHROME_ATTR,1,BL$2+1),IF($A25=39,INDEX(CHROME_ATTR,2,BL$2+1),IF(AND(BL225&gt;=1,BL225&lt;=6),INDEX(ATLAS_ATTR,(BL225-1)*26+$A25-INDEX(WIN_Y,BL225)+1,BL$2-INDEX(WIN_X,BL225)+1),IF(BL225=90,11,0))))+(THEME-1)*20</f>
        <v/>
      </c>
      <c r="BM125" s="6">
        <f>IF($A25=0,INDEX(CHROME_ATTR,1,BM$2+1),IF($A25=39,INDEX(CHROME_ATTR,2,BM$2+1),IF(AND(BM225&gt;=1,BM225&lt;=6),INDEX(ATLAS_ATTR,(BM225-1)*26+$A25-INDEX(WIN_Y,BM225)+1,BM$2-INDEX(WIN_X,BM225)+1),IF(BM225=90,11,0))))+(THEME-1)*20</f>
        <v/>
      </c>
      <c r="BN125" s="6">
        <f>IF($A25=0,INDEX(CHROME_ATTR,1,BN$2+1),IF($A25=39,INDEX(CHROME_ATTR,2,BN$2+1),IF(AND(BN225&gt;=1,BN225&lt;=6),INDEX(ATLAS_ATTR,(BN225-1)*26+$A25-INDEX(WIN_Y,BN225)+1,BN$2-INDEX(WIN_X,BN225)+1),IF(BN225=90,11,0))))+(THEME-1)*20</f>
        <v/>
      </c>
      <c r="BO125" s="6">
        <f>IF($A25=0,INDEX(CHROME_ATTR,1,BO$2+1),IF($A25=39,INDEX(CHROME_ATTR,2,BO$2+1),IF(AND(BO225&gt;=1,BO225&lt;=6),INDEX(ATLAS_ATTR,(BO225-1)*26+$A25-INDEX(WIN_Y,BO225)+1,BO$2-INDEX(WIN_X,BO225)+1),IF(BO225=90,11,0))))+(THEME-1)*20</f>
        <v/>
      </c>
      <c r="BP125" s="6">
        <f>IF($A25=0,INDEX(CHROME_ATTR,1,BP$2+1),IF($A25=39,INDEX(CHROME_ATTR,2,BP$2+1),IF(AND(BP225&gt;=1,BP225&lt;=6),INDEX(ATLAS_ATTR,(BP225-1)*26+$A25-INDEX(WIN_Y,BP225)+1,BP$2-INDEX(WIN_X,BP225)+1),IF(BP225=90,11,0))))+(THEME-1)*20</f>
        <v/>
      </c>
      <c r="BQ125" s="6">
        <f>IF($A25=0,INDEX(CHROME_ATTR,1,BQ$2+1),IF($A25=39,INDEX(CHROME_ATTR,2,BQ$2+1),IF(AND(BQ225&gt;=1,BQ225&lt;=6),INDEX(ATLAS_ATTR,(BQ225-1)*26+$A25-INDEX(WIN_Y,BQ225)+1,BQ$2-INDEX(WIN_X,BQ225)+1),IF(BQ225=90,11,0))))+(THEME-1)*20</f>
        <v/>
      </c>
      <c r="BR125" s="6">
        <f>IF($A25=0,INDEX(CHROME_ATTR,1,BR$2+1),IF($A25=39,INDEX(CHROME_ATTR,2,BR$2+1),IF(AND(BR225&gt;=1,BR225&lt;=6),INDEX(ATLAS_ATTR,(BR225-1)*26+$A25-INDEX(WIN_Y,BR225)+1,BR$2-INDEX(WIN_X,BR225)+1),IF(BR225=90,11,0))))+(THEME-1)*20</f>
        <v/>
      </c>
      <c r="BS125" s="6">
        <f>IF($A25=0,INDEX(CHROME_ATTR,1,BS$2+1),IF($A25=39,INDEX(CHROME_ATTR,2,BS$2+1),IF(AND(BS225&gt;=1,BS225&lt;=6),INDEX(ATLAS_ATTR,(BS225-1)*26+$A25-INDEX(WIN_Y,BS225)+1,BS$2-INDEX(WIN_X,BS225)+1),IF(BS225=90,11,0))))+(THEME-1)*20</f>
        <v/>
      </c>
      <c r="BT125" s="6">
        <f>IF($A25=0,INDEX(CHROME_ATTR,1,BT$2+1),IF($A25=39,INDEX(CHROME_ATTR,2,BT$2+1),IF(AND(BT225&gt;=1,BT225&lt;=6),INDEX(ATLAS_ATTR,(BT225-1)*26+$A25-INDEX(WIN_Y,BT225)+1,BT$2-INDEX(WIN_X,BT225)+1),IF(BT225=90,11,0))))+(THEME-1)*20</f>
        <v/>
      </c>
      <c r="BU125" s="6">
        <f>IF($A25=0,INDEX(CHROME_ATTR,1,BU$2+1),IF($A25=39,INDEX(CHROME_ATTR,2,BU$2+1),IF(AND(BU225&gt;=1,BU225&lt;=6),INDEX(ATLAS_ATTR,(BU225-1)*26+$A25-INDEX(WIN_Y,BU225)+1,BU$2-INDEX(WIN_X,BU225)+1),IF(BU225=90,11,0))))+(THEME-1)*20</f>
        <v/>
      </c>
      <c r="BV125" s="6">
        <f>IF($A25=0,INDEX(CHROME_ATTR,1,BV$2+1),IF($A25=39,INDEX(CHROME_ATTR,2,BV$2+1),IF(AND(BV225&gt;=1,BV225&lt;=6),INDEX(ATLAS_ATTR,(BV225-1)*26+$A25-INDEX(WIN_Y,BV225)+1,BV$2-INDEX(WIN_X,BV225)+1),IF(BV225=90,11,0))))+(THEME-1)*20</f>
        <v/>
      </c>
      <c r="BW125" s="6">
        <f>IF($A25=0,INDEX(CHROME_ATTR,1,BW$2+1),IF($A25=39,INDEX(CHROME_ATTR,2,BW$2+1),IF(AND(BW225&gt;=1,BW225&lt;=6),INDEX(ATLAS_ATTR,(BW225-1)*26+$A25-INDEX(WIN_Y,BW225)+1,BW$2-INDEX(WIN_X,BW225)+1),IF(BW225=90,11,0))))+(THEME-1)*20</f>
        <v/>
      </c>
      <c r="BX125" s="6">
        <f>IF($A25=0,INDEX(CHROME_ATTR,1,BX$2+1),IF($A25=39,INDEX(CHROME_ATTR,2,BX$2+1),IF(AND(BX225&gt;=1,BX225&lt;=6),INDEX(ATLAS_ATTR,(BX225-1)*26+$A25-INDEX(WIN_Y,BX225)+1,BX$2-INDEX(WIN_X,BX225)+1),IF(BX225=90,11,0))))+(THEME-1)*20</f>
        <v/>
      </c>
      <c r="BY125" s="6">
        <f>IF($A25=0,INDEX(CHROME_ATTR,1,BY$2+1),IF($A25=39,INDEX(CHROME_ATTR,2,BY$2+1),IF(AND(BY225&gt;=1,BY225&lt;=6),INDEX(ATLAS_ATTR,(BY225-1)*26+$A25-INDEX(WIN_Y,BY225)+1,BY$2-INDEX(WIN_X,BY225)+1),IF(BY225=90,11,0))))+(THEME-1)*20</f>
        <v/>
      </c>
      <c r="BZ125" s="6">
        <f>IF($A25=0,INDEX(CHROME_ATTR,1,BZ$2+1),IF($A25=39,INDEX(CHROME_ATTR,2,BZ$2+1),IF(AND(BZ225&gt;=1,BZ225&lt;=6),INDEX(ATLAS_ATTR,(BZ225-1)*26+$A25-INDEX(WIN_Y,BZ225)+1,BZ$2-INDEX(WIN_X,BZ225)+1),IF(BZ225=90,11,0))))+(THEME-1)*20</f>
        <v/>
      </c>
      <c r="CA125" s="6">
        <f>IF($A25=0,INDEX(CHROME_ATTR,1,CA$2+1),IF($A25=39,INDEX(CHROME_ATTR,2,CA$2+1),IF(AND(CA225&gt;=1,CA225&lt;=6),INDEX(ATLAS_ATTR,(CA225-1)*26+$A25-INDEX(WIN_Y,CA225)+1,CA$2-INDEX(WIN_X,CA225)+1),IF(CA225=90,11,0))))+(THEME-1)*20</f>
        <v/>
      </c>
      <c r="CB125" s="6">
        <f>IF($A25=0,INDEX(CHROME_ATTR,1,CB$2+1),IF($A25=39,INDEX(CHROME_ATTR,2,CB$2+1),IF(AND(CB225&gt;=1,CB225&lt;=6),INDEX(ATLAS_ATTR,(CB225-1)*26+$A25-INDEX(WIN_Y,CB225)+1,CB$2-INDEX(WIN_X,CB225)+1),IF(CB225=90,11,0))))+(THEME-1)*20</f>
        <v/>
      </c>
      <c r="CC125" s="6">
        <f>IF($A25=0,INDEX(CHROME_ATTR,1,CC$2+1),IF($A25=39,INDEX(CHROME_ATTR,2,CC$2+1),IF(AND(CC225&gt;=1,CC225&lt;=6),INDEX(ATLAS_ATTR,(CC225-1)*26+$A25-INDEX(WIN_Y,CC225)+1,CC$2-INDEX(WIN_X,CC225)+1),IF(CC225=90,11,0))))+(THEME-1)*20</f>
        <v/>
      </c>
      <c r="CD125" s="6">
        <f>IF($A25=0,INDEX(CHROME_ATTR,1,CD$2+1),IF($A25=39,INDEX(CHROME_ATTR,2,CD$2+1),IF(AND(CD225&gt;=1,CD225&lt;=6),INDEX(ATLAS_ATTR,(CD225-1)*26+$A25-INDEX(WIN_Y,CD225)+1,CD$2-INDEX(WIN_X,CD225)+1),IF(CD225=90,11,0))))+(THEME-1)*20</f>
        <v/>
      </c>
      <c r="CE125" s="6">
        <f>IF($A25=0,INDEX(CHROME_ATTR,1,CE$2+1),IF($A25=39,INDEX(CHROME_ATTR,2,CE$2+1),IF(AND(CE225&gt;=1,CE225&lt;=6),INDEX(ATLAS_ATTR,(CE225-1)*26+$A25-INDEX(WIN_Y,CE225)+1,CE$2-INDEX(WIN_X,CE225)+1),IF(CE225=90,11,0))))+(THEME-1)*20</f>
        <v/>
      </c>
      <c r="CF125" s="6">
        <f>IF($A25=0,INDEX(CHROME_ATTR,1,CF$2+1),IF($A25=39,INDEX(CHROME_ATTR,2,CF$2+1),IF(AND(CF225&gt;=1,CF225&lt;=6),INDEX(ATLAS_ATTR,(CF225-1)*26+$A25-INDEX(WIN_Y,CF225)+1,CF$2-INDEX(WIN_X,CF225)+1),IF(CF225=90,11,0))))+(THEME-1)*20</f>
        <v/>
      </c>
      <c r="CG125" s="6">
        <f>IF($A25=0,INDEX(CHROME_ATTR,1,CG$2+1),IF($A25=39,INDEX(CHROME_ATTR,2,CG$2+1),IF(AND(CG225&gt;=1,CG225&lt;=6),INDEX(ATLAS_ATTR,(CG225-1)*26+$A25-INDEX(WIN_Y,CG225)+1,CG$2-INDEX(WIN_X,CG225)+1),IF(CG225=90,11,0))))+(THEME-1)*20</f>
        <v/>
      </c>
      <c r="CH125" s="6">
        <f>IF($A25=0,INDEX(CHROME_ATTR,1,CH$2+1),IF($A25=39,INDEX(CHROME_ATTR,2,CH$2+1),IF(AND(CH225&gt;=1,CH225&lt;=6),INDEX(ATLAS_ATTR,(CH225-1)*26+$A25-INDEX(WIN_Y,CH225)+1,CH$2-INDEX(WIN_X,CH225)+1),IF(CH225=90,11,0))))+(THEME-1)*20</f>
        <v/>
      </c>
      <c r="CI125" s="6">
        <f>IF($A25=0,INDEX(CHROME_ATTR,1,CI$2+1),IF($A25=39,INDEX(CHROME_ATTR,2,CI$2+1),IF(AND(CI225&gt;=1,CI225&lt;=6),INDEX(ATLAS_ATTR,(CI225-1)*26+$A25-INDEX(WIN_Y,CI225)+1,CI$2-INDEX(WIN_X,CI225)+1),IF(CI225=90,11,0))))+(THEME-1)*20</f>
        <v/>
      </c>
      <c r="CJ125" s="6">
        <f>IF($A25=0,INDEX(CHROME_ATTR,1,CJ$2+1),IF($A25=39,INDEX(CHROME_ATTR,2,CJ$2+1),IF(AND(CJ225&gt;=1,CJ225&lt;=6),INDEX(ATLAS_ATTR,(CJ225-1)*26+$A25-INDEX(WIN_Y,CJ225)+1,CJ$2-INDEX(WIN_X,CJ225)+1),IF(CJ225=90,11,0))))+(THEME-1)*20</f>
        <v/>
      </c>
      <c r="CK125" s="6">
        <f>IF($A25=0,INDEX(CHROME_ATTR,1,CK$2+1),IF($A25=39,INDEX(CHROME_ATTR,2,CK$2+1),IF(AND(CK225&gt;=1,CK225&lt;=6),INDEX(ATLAS_ATTR,(CK225-1)*26+$A25-INDEX(WIN_Y,CK225)+1,CK$2-INDEX(WIN_X,CK225)+1),IF(CK225=90,11,0))))+(THEME-1)*20</f>
        <v/>
      </c>
      <c r="CL125" s="6">
        <f>IF($A25=0,INDEX(CHROME_ATTR,1,CL$2+1),IF($A25=39,INDEX(CHROME_ATTR,2,CL$2+1),IF(AND(CL225&gt;=1,CL225&lt;=6),INDEX(ATLAS_ATTR,(CL225-1)*26+$A25-INDEX(WIN_Y,CL225)+1,CL$2-INDEX(WIN_X,CL225)+1),IF(CL225=90,11,0))))+(THEME-1)*20</f>
        <v/>
      </c>
      <c r="CM125" s="6">
        <f>IF($A25=0,INDEX(CHROME_ATTR,1,CM$2+1),IF($A25=39,INDEX(CHROME_ATTR,2,CM$2+1),IF(AND(CM225&gt;=1,CM225&lt;=6),INDEX(ATLAS_ATTR,(CM225-1)*26+$A25-INDEX(WIN_Y,CM225)+1,CM$2-INDEX(WIN_X,CM225)+1),IF(CM225=90,11,0))))+(THEME-1)*20</f>
        <v/>
      </c>
      <c r="CN125" s="6">
        <f>IF($A25=0,INDEX(CHROME_ATTR,1,CN$2+1),IF($A25=39,INDEX(CHROME_ATTR,2,CN$2+1),IF(AND(CN225&gt;=1,CN225&lt;=6),INDEX(ATLAS_ATTR,(CN225-1)*26+$A25-INDEX(WIN_Y,CN225)+1,CN$2-INDEX(WIN_X,CN225)+1),IF(CN225=90,11,0))))+(THEME-1)*20</f>
        <v/>
      </c>
      <c r="CO125" s="6">
        <f>IF($A25=0,INDEX(CHROME_ATTR,1,CO$2+1),IF($A25=39,INDEX(CHROME_ATTR,2,CO$2+1),IF(AND(CO225&gt;=1,CO225&lt;=6),INDEX(ATLAS_ATTR,(CO225-1)*26+$A25-INDEX(WIN_Y,CO225)+1,CO$2-INDEX(WIN_X,CO225)+1),IF(CO225=90,11,0))))+(THEME-1)*20</f>
        <v/>
      </c>
      <c r="CP125" s="6">
        <f>IF($A25=0,INDEX(CHROME_ATTR,1,CP$2+1),IF($A25=39,INDEX(CHROME_ATTR,2,CP$2+1),IF(AND(CP225&gt;=1,CP225&lt;=6),INDEX(ATLAS_ATTR,(CP225-1)*26+$A25-INDEX(WIN_Y,CP225)+1,CP$2-INDEX(WIN_X,CP225)+1),IF(CP225=90,11,0))))+(THEME-1)*20</f>
        <v/>
      </c>
      <c r="CQ125" s="6">
        <f>IF($A25=0,INDEX(CHROME_ATTR,1,CQ$2+1),IF($A25=39,INDEX(CHROME_ATTR,2,CQ$2+1),IF(AND(CQ225&gt;=1,CQ225&lt;=6),INDEX(ATLAS_ATTR,(CQ225-1)*26+$A25-INDEX(WIN_Y,CQ225)+1,CQ$2-INDEX(WIN_X,CQ225)+1),IF(CQ225=90,11,0))))+(THEME-1)*20</f>
        <v/>
      </c>
      <c r="CR125" s="6">
        <f>IF($A25=0,INDEX(CHROME_ATTR,1,CR$2+1),IF($A25=39,INDEX(CHROME_ATTR,2,CR$2+1),IF(AND(CR225&gt;=1,CR225&lt;=6),INDEX(ATLAS_ATTR,(CR225-1)*26+$A25-INDEX(WIN_Y,CR225)+1,CR$2-INDEX(WIN_X,CR225)+1),IF(CR225=90,11,0))))+(THEME-1)*20</f>
        <v/>
      </c>
      <c r="CS125" s="6">
        <f>IF($A25=0,INDEX(CHROME_ATTR,1,CS$2+1),IF($A25=39,INDEX(CHROME_ATTR,2,CS$2+1),IF(AND(CS225&gt;=1,CS225&lt;=6),INDEX(ATLAS_ATTR,(CS225-1)*26+$A25-INDEX(WIN_Y,CS225)+1,CS$2-INDEX(WIN_X,CS225)+1),IF(CS225=90,11,0))))+(THEME-1)*20</f>
        <v/>
      </c>
      <c r="CT125" s="6">
        <f>IF($A25=0,INDEX(CHROME_ATTR,1,CT$2+1),IF($A25=39,INDEX(CHROME_ATTR,2,CT$2+1),IF(AND(CT225&gt;=1,CT225&lt;=6),INDEX(ATLAS_ATTR,(CT225-1)*26+$A25-INDEX(WIN_Y,CT225)+1,CT$2-INDEX(WIN_X,CT225)+1),IF(CT225=90,11,0))))+(THEME-1)*20</f>
        <v/>
      </c>
      <c r="CU125" s="6">
        <f>IF($A25=0,INDEX(CHROME_ATTR,1,CU$2+1),IF($A25=39,INDEX(CHROME_ATTR,2,CU$2+1),IF(AND(CU225&gt;=1,CU225&lt;=6),INDEX(ATLAS_ATTR,(CU225-1)*26+$A25-INDEX(WIN_Y,CU225)+1,CU$2-INDEX(WIN_X,CU225)+1),IF(CU225=90,11,0))))+(THEME-1)*20</f>
        <v/>
      </c>
      <c r="CV125" s="6">
        <f>IF($A25=0,INDEX(CHROME_ATTR,1,CV$2+1),IF($A25=39,INDEX(CHROME_ATTR,2,CV$2+1),IF(AND(CV225&gt;=1,CV225&lt;=6),INDEX(ATLAS_ATTR,(CV225-1)*26+$A25-INDEX(WIN_Y,CV225)+1,CV$2-INDEX(WIN_X,CV225)+1),IF(CV225=90,11,0))))+(THEME-1)*20</f>
        <v/>
      </c>
      <c r="CW125" s="6">
        <f>IF($A25=0,INDEX(CHROME_ATTR,1,CW$2+1),IF($A25=39,INDEX(CHROME_ATTR,2,CW$2+1),IF(AND(CW225&gt;=1,CW225&lt;=6),INDEX(ATLAS_ATTR,(CW225-1)*26+$A25-INDEX(WIN_Y,CW225)+1,CW$2-INDEX(WIN_X,CW225)+1),IF(CW225=90,11,0))))+(THEME-1)*20</f>
        <v/>
      </c>
      <c r="CX125" s="6">
        <f>IF($A25=0,INDEX(CHROME_ATTR,1,CX$2+1),IF($A25=39,INDEX(CHROME_ATTR,2,CX$2+1),IF(AND(CX225&gt;=1,CX225&lt;=6),INDEX(ATLAS_ATTR,(CX225-1)*26+$A25-INDEX(WIN_Y,CX225)+1,CX$2-INDEX(WIN_X,CX225)+1),IF(CX225=90,11,0))))+(THEME-1)*20</f>
        <v/>
      </c>
      <c r="CY125" s="6">
        <f>IF($A25=0,INDEX(CHROME_ATTR,1,CY$2+1),IF($A25=39,INDEX(CHROME_ATTR,2,CY$2+1),IF(AND(CY225&gt;=1,CY225&lt;=6),INDEX(ATLAS_ATTR,(CY225-1)*26+$A25-INDEX(WIN_Y,CY225)+1,CY$2-INDEX(WIN_X,CY225)+1),IF(CY225=90,11,0))))+(THEME-1)*20</f>
        <v/>
      </c>
      <c r="CZ125" s="6">
        <f>IF($A25=0,INDEX(CHROME_ATTR,1,CZ$2+1),IF($A25=39,INDEX(CHROME_ATTR,2,CZ$2+1),IF(AND(CZ225&gt;=1,CZ225&lt;=6),INDEX(ATLAS_ATTR,(CZ225-1)*26+$A25-INDEX(WIN_Y,CZ225)+1,CZ$2-INDEX(WIN_X,CZ225)+1),IF(CZ225=90,11,0))))+(THEME-1)*20</f>
        <v/>
      </c>
      <c r="DA125" s="6">
        <f>IF($A25=0,INDEX(CHROME_ATTR,1,DA$2+1),IF($A25=39,INDEX(CHROME_ATTR,2,DA$2+1),IF(AND(DA225&gt;=1,DA225&lt;=6),INDEX(ATLAS_ATTR,(DA225-1)*26+$A25-INDEX(WIN_Y,DA225)+1,DA$2-INDEX(WIN_X,DA225)+1),IF(DA225=90,11,0))))+(THEME-1)*20</f>
        <v/>
      </c>
      <c r="DB125" s="6">
        <f>IF($A25=0,INDEX(CHROME_ATTR,1,DB$2+1),IF($A25=39,INDEX(CHROME_ATTR,2,DB$2+1),IF(AND(DB225&gt;=1,DB225&lt;=6),INDEX(ATLAS_ATTR,(DB225-1)*26+$A25-INDEX(WIN_Y,DB225)+1,DB$2-INDEX(WIN_X,DB225)+1),IF(DB225=90,11,0))))+(THEME-1)*20</f>
        <v/>
      </c>
      <c r="DC125" s="6">
        <f>IF($A25=0,INDEX(CHROME_ATTR,1,DC$2+1),IF($A25=39,INDEX(CHROME_ATTR,2,DC$2+1),IF(AND(DC225&gt;=1,DC225&lt;=6),INDEX(ATLAS_ATTR,(DC225-1)*26+$A25-INDEX(WIN_Y,DC225)+1,DC$2-INDEX(WIN_X,DC225)+1),IF(DC225=90,11,0))))+(THEME-1)*20</f>
        <v/>
      </c>
      <c r="DD125" s="6">
        <f>IF($A25=0,INDEX(CHROME_ATTR,1,DD$2+1),IF($A25=39,INDEX(CHROME_ATTR,2,DD$2+1),IF(AND(DD225&gt;=1,DD225&lt;=6),INDEX(ATLAS_ATTR,(DD225-1)*26+$A25-INDEX(WIN_Y,DD225)+1,DD$2-INDEX(WIN_X,DD225)+1),IF(DD225=90,11,0))))+(THEME-1)*20</f>
        <v/>
      </c>
      <c r="DE125" s="6">
        <f>IF($A25=0,INDEX(CHROME_ATTR,1,DE$2+1),IF($A25=39,INDEX(CHROME_ATTR,2,DE$2+1),IF(AND(DE225&gt;=1,DE225&lt;=6),INDEX(ATLAS_ATTR,(DE225-1)*26+$A25-INDEX(WIN_Y,DE225)+1,DE$2-INDEX(WIN_X,DE225)+1),IF(DE225=90,11,0))))+(THEME-1)*20</f>
        <v/>
      </c>
      <c r="DF125" s="6">
        <f>IF($A25=0,INDEX(CHROME_ATTR,1,DF$2+1),IF($A25=39,INDEX(CHROME_ATTR,2,DF$2+1),IF(AND(DF225&gt;=1,DF225&lt;=6),INDEX(ATLAS_ATTR,(DF225-1)*26+$A25-INDEX(WIN_Y,DF225)+1,DF$2-INDEX(WIN_X,DF225)+1),IF(DF225=90,11,0))))+(THEME-1)*20</f>
        <v/>
      </c>
      <c r="DG125" s="6">
        <f>IF($A25=0,INDEX(CHROME_ATTR,1,DG$2+1),IF($A25=39,INDEX(CHROME_ATTR,2,DG$2+1),IF(AND(DG225&gt;=1,DG225&lt;=6),INDEX(ATLAS_ATTR,(DG225-1)*26+$A25-INDEX(WIN_Y,DG225)+1,DG$2-INDEX(WIN_X,DG225)+1),IF(DG225=90,11,0))))+(THEME-1)*20</f>
        <v/>
      </c>
      <c r="DH125" s="6">
        <f>IF($A25=0,INDEX(CHROME_ATTR,1,DH$2+1),IF($A25=39,INDEX(CHROME_ATTR,2,DH$2+1),IF(AND(DH225&gt;=1,DH225&lt;=6),INDEX(ATLAS_ATTR,(DH225-1)*26+$A25-INDEX(WIN_Y,DH225)+1,DH$2-INDEX(WIN_X,DH225)+1),IF(DH225=90,11,0))))+(THEME-1)*20</f>
        <v/>
      </c>
      <c r="DI125" s="6">
        <f>IF($A25=0,INDEX(CHROME_ATTR,1,DI$2+1),IF($A25=39,INDEX(CHROME_ATTR,2,DI$2+1),IF(AND(DI225&gt;=1,DI225&lt;=6),INDEX(ATLAS_ATTR,(DI225-1)*26+$A25-INDEX(WIN_Y,DI225)+1,DI$2-INDEX(WIN_X,DI225)+1),IF(DI225=90,11,0))))+(THEME-1)*20</f>
        <v/>
      </c>
      <c r="DJ125" s="6">
        <f>IF($A25=0,INDEX(CHROME_ATTR,1,DJ$2+1),IF($A25=39,INDEX(CHROME_ATTR,2,DJ$2+1),IF(AND(DJ225&gt;=1,DJ225&lt;=6),INDEX(ATLAS_ATTR,(DJ225-1)*26+$A25-INDEX(WIN_Y,DJ225)+1,DJ$2-INDEX(WIN_X,DJ225)+1),IF(DJ225=90,11,0))))+(THEME-1)*20</f>
        <v/>
      </c>
      <c r="DK125" s="6">
        <f>IF($A25=0,INDEX(CHROME_ATTR,1,DK$2+1),IF($A25=39,INDEX(CHROME_ATTR,2,DK$2+1),IF(AND(DK225&gt;=1,DK225&lt;=6),INDEX(ATLAS_ATTR,(DK225-1)*26+$A25-INDEX(WIN_Y,DK225)+1,DK$2-INDEX(WIN_X,DK225)+1),IF(DK225=90,11,0))))+(THEME-1)*20</f>
        <v/>
      </c>
      <c r="DL125" s="6">
        <f>IF($A25=0,INDEX(CHROME_ATTR,1,DL$2+1),IF($A25=39,INDEX(CHROME_ATTR,2,DL$2+1),IF(AND(DL225&gt;=1,DL225&lt;=6),INDEX(ATLAS_ATTR,(DL225-1)*26+$A25-INDEX(WIN_Y,DL225)+1,DL$2-INDEX(WIN_X,DL225)+1),IF(DL225=90,11,0))))+(THEME-1)*20</f>
        <v/>
      </c>
      <c r="DM125" s="6">
        <f>IF($A25=0,INDEX(CHROME_ATTR,1,DM$2+1),IF($A25=39,INDEX(CHROME_ATTR,2,DM$2+1),IF(AND(DM225&gt;=1,DM225&lt;=6),INDEX(ATLAS_ATTR,(DM225-1)*26+$A25-INDEX(WIN_Y,DM225)+1,DM$2-INDEX(WIN_X,DM225)+1),IF(DM225=90,11,0))))+(THEME-1)*20</f>
        <v/>
      </c>
      <c r="DN125" s="6">
        <f>IF($A25=0,INDEX(CHROME_ATTR,1,DN$2+1),IF($A25=39,INDEX(CHROME_ATTR,2,DN$2+1),IF(AND(DN225&gt;=1,DN225&lt;=6),INDEX(ATLAS_ATTR,(DN225-1)*26+$A25-INDEX(WIN_Y,DN225)+1,DN$2-INDEX(WIN_X,DN225)+1),IF(DN225=90,11,0))))+(THEME-1)*20</f>
        <v/>
      </c>
      <c r="DO125" s="6">
        <f>IF($A25=0,INDEX(CHROME_ATTR,1,DO$2+1),IF($A25=39,INDEX(CHROME_ATTR,2,DO$2+1),IF(AND(DO225&gt;=1,DO225&lt;=6),INDEX(ATLAS_ATTR,(DO225-1)*26+$A25-INDEX(WIN_Y,DO225)+1,DO$2-INDEX(WIN_X,DO225)+1),IF(DO225=90,11,0))))+(THEME-1)*20</f>
        <v/>
      </c>
    </row>
    <row r="126" ht="8" customHeight="1">
      <c r="B126" s="6">
        <f>IF($A26=0,INDEX(CHROME_ATTR,1,B$2+1),IF($A26=39,INDEX(CHROME_ATTR,2,B$2+1),IF(AND(B226&gt;=1,B226&lt;=6),INDEX(ATLAS_ATTR,(B226-1)*26+$A26-INDEX(WIN_Y,B226)+1,B$2-INDEX(WIN_X,B226)+1),IF(B226=90,11,0))))+(THEME-1)*20</f>
        <v/>
      </c>
      <c r="C126" s="6">
        <f>IF($A26=0,INDEX(CHROME_ATTR,1,C$2+1),IF($A26=39,INDEX(CHROME_ATTR,2,C$2+1),IF(AND(C226&gt;=1,C226&lt;=6),INDEX(ATLAS_ATTR,(C226-1)*26+$A26-INDEX(WIN_Y,C226)+1,C$2-INDEX(WIN_X,C226)+1),IF(C226=90,11,0))))+(THEME-1)*20</f>
        <v/>
      </c>
      <c r="D126" s="6">
        <f>IF($A26=0,INDEX(CHROME_ATTR,1,D$2+1),IF($A26=39,INDEX(CHROME_ATTR,2,D$2+1),IF(AND(D226&gt;=1,D226&lt;=6),INDEX(ATLAS_ATTR,(D226-1)*26+$A26-INDEX(WIN_Y,D226)+1,D$2-INDEX(WIN_X,D226)+1),IF(D226=90,11,0))))+(THEME-1)*20</f>
        <v/>
      </c>
      <c r="E126" s="6">
        <f>IF($A26=0,INDEX(CHROME_ATTR,1,E$2+1),IF($A26=39,INDEX(CHROME_ATTR,2,E$2+1),IF(AND(E226&gt;=1,E226&lt;=6),INDEX(ATLAS_ATTR,(E226-1)*26+$A26-INDEX(WIN_Y,E226)+1,E$2-INDEX(WIN_X,E226)+1),IF(E226=90,11,0))))+(THEME-1)*20</f>
        <v/>
      </c>
      <c r="F126" s="6">
        <f>IF($A26=0,INDEX(CHROME_ATTR,1,F$2+1),IF($A26=39,INDEX(CHROME_ATTR,2,F$2+1),IF(AND(F226&gt;=1,F226&lt;=6),INDEX(ATLAS_ATTR,(F226-1)*26+$A26-INDEX(WIN_Y,F226)+1,F$2-INDEX(WIN_X,F226)+1),IF(F226=90,11,0))))+(THEME-1)*20</f>
        <v/>
      </c>
      <c r="G126" s="6">
        <f>IF($A26=0,INDEX(CHROME_ATTR,1,G$2+1),IF($A26=39,INDEX(CHROME_ATTR,2,G$2+1),IF(AND(G226&gt;=1,G226&lt;=6),INDEX(ATLAS_ATTR,(G226-1)*26+$A26-INDEX(WIN_Y,G226)+1,G$2-INDEX(WIN_X,G226)+1),IF(G226=90,11,0))))+(THEME-1)*20</f>
        <v/>
      </c>
      <c r="H126" s="6">
        <f>IF($A26=0,INDEX(CHROME_ATTR,1,H$2+1),IF($A26=39,INDEX(CHROME_ATTR,2,H$2+1),IF(AND(H226&gt;=1,H226&lt;=6),INDEX(ATLAS_ATTR,(H226-1)*26+$A26-INDEX(WIN_Y,H226)+1,H$2-INDEX(WIN_X,H226)+1),IF(H226=90,11,0))))+(THEME-1)*20</f>
        <v/>
      </c>
      <c r="I126" s="6">
        <f>IF($A26=0,INDEX(CHROME_ATTR,1,I$2+1),IF($A26=39,INDEX(CHROME_ATTR,2,I$2+1),IF(AND(I226&gt;=1,I226&lt;=6),INDEX(ATLAS_ATTR,(I226-1)*26+$A26-INDEX(WIN_Y,I226)+1,I$2-INDEX(WIN_X,I226)+1),IF(I226=90,11,0))))+(THEME-1)*20</f>
        <v/>
      </c>
      <c r="J126" s="6">
        <f>IF($A26=0,INDEX(CHROME_ATTR,1,J$2+1),IF($A26=39,INDEX(CHROME_ATTR,2,J$2+1),IF(AND(J226&gt;=1,J226&lt;=6),INDEX(ATLAS_ATTR,(J226-1)*26+$A26-INDEX(WIN_Y,J226)+1,J$2-INDEX(WIN_X,J226)+1),IF(J226=90,11,0))))+(THEME-1)*20</f>
        <v/>
      </c>
      <c r="K126" s="6">
        <f>IF($A26=0,INDEX(CHROME_ATTR,1,K$2+1),IF($A26=39,INDEX(CHROME_ATTR,2,K$2+1),IF(AND(K226&gt;=1,K226&lt;=6),INDEX(ATLAS_ATTR,(K226-1)*26+$A26-INDEX(WIN_Y,K226)+1,K$2-INDEX(WIN_X,K226)+1),IF(K226=90,11,0))))+(THEME-1)*20</f>
        <v/>
      </c>
      <c r="L126" s="6">
        <f>IF($A26=0,INDEX(CHROME_ATTR,1,L$2+1),IF($A26=39,INDEX(CHROME_ATTR,2,L$2+1),IF(AND(L226&gt;=1,L226&lt;=6),INDEX(ATLAS_ATTR,(L226-1)*26+$A26-INDEX(WIN_Y,L226)+1,L$2-INDEX(WIN_X,L226)+1),IF(L226=90,11,0))))+(THEME-1)*20</f>
        <v/>
      </c>
      <c r="M126" s="6">
        <f>IF($A26=0,INDEX(CHROME_ATTR,1,M$2+1),IF($A26=39,INDEX(CHROME_ATTR,2,M$2+1),IF(AND(M226&gt;=1,M226&lt;=6),INDEX(ATLAS_ATTR,(M226-1)*26+$A26-INDEX(WIN_Y,M226)+1,M$2-INDEX(WIN_X,M226)+1),IF(M226=90,11,0))))+(THEME-1)*20</f>
        <v/>
      </c>
      <c r="N126" s="6">
        <f>IF($A26=0,INDEX(CHROME_ATTR,1,N$2+1),IF($A26=39,INDEX(CHROME_ATTR,2,N$2+1),IF(AND(N226&gt;=1,N226&lt;=6),INDEX(ATLAS_ATTR,(N226-1)*26+$A26-INDEX(WIN_Y,N226)+1,N$2-INDEX(WIN_X,N226)+1),IF(N226=90,11,0))))+(THEME-1)*20</f>
        <v/>
      </c>
      <c r="O126" s="6">
        <f>IF($A26=0,INDEX(CHROME_ATTR,1,O$2+1),IF($A26=39,INDEX(CHROME_ATTR,2,O$2+1),IF(AND(O226&gt;=1,O226&lt;=6),INDEX(ATLAS_ATTR,(O226-1)*26+$A26-INDEX(WIN_Y,O226)+1,O$2-INDEX(WIN_X,O226)+1),IF(O226=90,11,0))))+(THEME-1)*20</f>
        <v/>
      </c>
      <c r="P126" s="6">
        <f>IF($A26=0,INDEX(CHROME_ATTR,1,P$2+1),IF($A26=39,INDEX(CHROME_ATTR,2,P$2+1),IF(AND(P226&gt;=1,P226&lt;=6),INDEX(ATLAS_ATTR,(P226-1)*26+$A26-INDEX(WIN_Y,P226)+1,P$2-INDEX(WIN_X,P226)+1),IF(P226=90,11,0))))+(THEME-1)*20</f>
        <v/>
      </c>
      <c r="Q126" s="6">
        <f>IF($A26=0,INDEX(CHROME_ATTR,1,Q$2+1),IF($A26=39,INDEX(CHROME_ATTR,2,Q$2+1),IF(AND(Q226&gt;=1,Q226&lt;=6),INDEX(ATLAS_ATTR,(Q226-1)*26+$A26-INDEX(WIN_Y,Q226)+1,Q$2-INDEX(WIN_X,Q226)+1),IF(Q226=90,11,0))))+(THEME-1)*20</f>
        <v/>
      </c>
      <c r="R126" s="6">
        <f>IF($A26=0,INDEX(CHROME_ATTR,1,R$2+1),IF($A26=39,INDEX(CHROME_ATTR,2,R$2+1),IF(AND(R226&gt;=1,R226&lt;=6),INDEX(ATLAS_ATTR,(R226-1)*26+$A26-INDEX(WIN_Y,R226)+1,R$2-INDEX(WIN_X,R226)+1),IF(R226=90,11,0))))+(THEME-1)*20</f>
        <v/>
      </c>
      <c r="S126" s="6">
        <f>IF($A26=0,INDEX(CHROME_ATTR,1,S$2+1),IF($A26=39,INDEX(CHROME_ATTR,2,S$2+1),IF(AND(S226&gt;=1,S226&lt;=6),INDEX(ATLAS_ATTR,(S226-1)*26+$A26-INDEX(WIN_Y,S226)+1,S$2-INDEX(WIN_X,S226)+1),IF(S226=90,11,0))))+(THEME-1)*20</f>
        <v/>
      </c>
      <c r="T126" s="6">
        <f>IF($A26=0,INDEX(CHROME_ATTR,1,T$2+1),IF($A26=39,INDEX(CHROME_ATTR,2,T$2+1),IF(AND(T226&gt;=1,T226&lt;=6),INDEX(ATLAS_ATTR,(T226-1)*26+$A26-INDEX(WIN_Y,T226)+1,T$2-INDEX(WIN_X,T226)+1),IF(T226=90,11,0))))+(THEME-1)*20</f>
        <v/>
      </c>
      <c r="U126" s="6">
        <f>IF($A26=0,INDEX(CHROME_ATTR,1,U$2+1),IF($A26=39,INDEX(CHROME_ATTR,2,U$2+1),IF(AND(U226&gt;=1,U226&lt;=6),INDEX(ATLAS_ATTR,(U226-1)*26+$A26-INDEX(WIN_Y,U226)+1,U$2-INDEX(WIN_X,U226)+1),IF(U226=90,11,0))))+(THEME-1)*20</f>
        <v/>
      </c>
      <c r="V126" s="6">
        <f>IF($A26=0,INDEX(CHROME_ATTR,1,V$2+1),IF($A26=39,INDEX(CHROME_ATTR,2,V$2+1),IF(AND(V226&gt;=1,V226&lt;=6),INDEX(ATLAS_ATTR,(V226-1)*26+$A26-INDEX(WIN_Y,V226)+1,V$2-INDEX(WIN_X,V226)+1),IF(V226=90,11,0))))+(THEME-1)*20</f>
        <v/>
      </c>
      <c r="W126" s="6">
        <f>IF($A26=0,INDEX(CHROME_ATTR,1,W$2+1),IF($A26=39,INDEX(CHROME_ATTR,2,W$2+1),IF(AND(W226&gt;=1,W226&lt;=6),INDEX(ATLAS_ATTR,(W226-1)*26+$A26-INDEX(WIN_Y,W226)+1,W$2-INDEX(WIN_X,W226)+1),IF(W226=90,11,0))))+(THEME-1)*20</f>
        <v/>
      </c>
      <c r="X126" s="6">
        <f>IF($A26=0,INDEX(CHROME_ATTR,1,X$2+1),IF($A26=39,INDEX(CHROME_ATTR,2,X$2+1),IF(AND(X226&gt;=1,X226&lt;=6),INDEX(ATLAS_ATTR,(X226-1)*26+$A26-INDEX(WIN_Y,X226)+1,X$2-INDEX(WIN_X,X226)+1),IF(X226=90,11,0))))+(THEME-1)*20</f>
        <v/>
      </c>
      <c r="Y126" s="6">
        <f>IF($A26=0,INDEX(CHROME_ATTR,1,Y$2+1),IF($A26=39,INDEX(CHROME_ATTR,2,Y$2+1),IF(AND(Y226&gt;=1,Y226&lt;=6),INDEX(ATLAS_ATTR,(Y226-1)*26+$A26-INDEX(WIN_Y,Y226)+1,Y$2-INDEX(WIN_X,Y226)+1),IF(Y226=90,11,0))))+(THEME-1)*20</f>
        <v/>
      </c>
      <c r="Z126" s="6">
        <f>IF($A26=0,INDEX(CHROME_ATTR,1,Z$2+1),IF($A26=39,INDEX(CHROME_ATTR,2,Z$2+1),IF(AND(Z226&gt;=1,Z226&lt;=6),INDEX(ATLAS_ATTR,(Z226-1)*26+$A26-INDEX(WIN_Y,Z226)+1,Z$2-INDEX(WIN_X,Z226)+1),IF(Z226=90,11,0))))+(THEME-1)*20</f>
        <v/>
      </c>
      <c r="AA126" s="6">
        <f>IF($A26=0,INDEX(CHROME_ATTR,1,AA$2+1),IF($A26=39,INDEX(CHROME_ATTR,2,AA$2+1),IF(AND(AA226&gt;=1,AA226&lt;=6),INDEX(ATLAS_ATTR,(AA226-1)*26+$A26-INDEX(WIN_Y,AA226)+1,AA$2-INDEX(WIN_X,AA226)+1),IF(AA226=90,11,0))))+(THEME-1)*20</f>
        <v/>
      </c>
      <c r="AB126" s="6">
        <f>IF($A26=0,INDEX(CHROME_ATTR,1,AB$2+1),IF($A26=39,INDEX(CHROME_ATTR,2,AB$2+1),IF(AND(AB226&gt;=1,AB226&lt;=6),INDEX(ATLAS_ATTR,(AB226-1)*26+$A26-INDEX(WIN_Y,AB226)+1,AB$2-INDEX(WIN_X,AB226)+1),IF(AB226=90,11,0))))+(THEME-1)*20</f>
        <v/>
      </c>
      <c r="AC126" s="6">
        <f>IF($A26=0,INDEX(CHROME_ATTR,1,AC$2+1),IF($A26=39,INDEX(CHROME_ATTR,2,AC$2+1),IF(AND(AC226&gt;=1,AC226&lt;=6),INDEX(ATLAS_ATTR,(AC226-1)*26+$A26-INDEX(WIN_Y,AC226)+1,AC$2-INDEX(WIN_X,AC226)+1),IF(AC226=90,11,0))))+(THEME-1)*20</f>
        <v/>
      </c>
      <c r="AD126" s="6">
        <f>IF($A26=0,INDEX(CHROME_ATTR,1,AD$2+1),IF($A26=39,INDEX(CHROME_ATTR,2,AD$2+1),IF(AND(AD226&gt;=1,AD226&lt;=6),INDEX(ATLAS_ATTR,(AD226-1)*26+$A26-INDEX(WIN_Y,AD226)+1,AD$2-INDEX(WIN_X,AD226)+1),IF(AD226=90,11,0))))+(THEME-1)*20</f>
        <v/>
      </c>
      <c r="AE126" s="6">
        <f>IF($A26=0,INDEX(CHROME_ATTR,1,AE$2+1),IF($A26=39,INDEX(CHROME_ATTR,2,AE$2+1),IF(AND(AE226&gt;=1,AE226&lt;=6),INDEX(ATLAS_ATTR,(AE226-1)*26+$A26-INDEX(WIN_Y,AE226)+1,AE$2-INDEX(WIN_X,AE226)+1),IF(AE226=90,11,0))))+(THEME-1)*20</f>
        <v/>
      </c>
      <c r="AF126" s="6">
        <f>IF($A26=0,INDEX(CHROME_ATTR,1,AF$2+1),IF($A26=39,INDEX(CHROME_ATTR,2,AF$2+1),IF(AND(AF226&gt;=1,AF226&lt;=6),INDEX(ATLAS_ATTR,(AF226-1)*26+$A26-INDEX(WIN_Y,AF226)+1,AF$2-INDEX(WIN_X,AF226)+1),IF(AF226=90,11,0))))+(THEME-1)*20</f>
        <v/>
      </c>
      <c r="AG126" s="6">
        <f>IF($A26=0,INDEX(CHROME_ATTR,1,AG$2+1),IF($A26=39,INDEX(CHROME_ATTR,2,AG$2+1),IF(AND(AG226&gt;=1,AG226&lt;=6),INDEX(ATLAS_ATTR,(AG226-1)*26+$A26-INDEX(WIN_Y,AG226)+1,AG$2-INDEX(WIN_X,AG226)+1),IF(AG226=90,11,0))))+(THEME-1)*20</f>
        <v/>
      </c>
      <c r="AH126" s="6">
        <f>IF($A26=0,INDEX(CHROME_ATTR,1,AH$2+1),IF($A26=39,INDEX(CHROME_ATTR,2,AH$2+1),IF(AND(AH226&gt;=1,AH226&lt;=6),INDEX(ATLAS_ATTR,(AH226-1)*26+$A26-INDEX(WIN_Y,AH226)+1,AH$2-INDEX(WIN_X,AH226)+1),IF(AH226=90,11,0))))+(THEME-1)*20</f>
        <v/>
      </c>
      <c r="AI126" s="6">
        <f>IF($A26=0,INDEX(CHROME_ATTR,1,AI$2+1),IF($A26=39,INDEX(CHROME_ATTR,2,AI$2+1),IF(AND(AI226&gt;=1,AI226&lt;=6),INDEX(ATLAS_ATTR,(AI226-1)*26+$A26-INDEX(WIN_Y,AI226)+1,AI$2-INDEX(WIN_X,AI226)+1),IF(AI226=90,11,0))))+(THEME-1)*20</f>
        <v/>
      </c>
      <c r="AJ126" s="6">
        <f>IF($A26=0,INDEX(CHROME_ATTR,1,AJ$2+1),IF($A26=39,INDEX(CHROME_ATTR,2,AJ$2+1),IF(AND(AJ226&gt;=1,AJ226&lt;=6),INDEX(ATLAS_ATTR,(AJ226-1)*26+$A26-INDEX(WIN_Y,AJ226)+1,AJ$2-INDEX(WIN_X,AJ226)+1),IF(AJ226=90,11,0))))+(THEME-1)*20</f>
        <v/>
      </c>
      <c r="AK126" s="6">
        <f>IF($A26=0,INDEX(CHROME_ATTR,1,AK$2+1),IF($A26=39,INDEX(CHROME_ATTR,2,AK$2+1),IF(AND(AK226&gt;=1,AK226&lt;=6),INDEX(ATLAS_ATTR,(AK226-1)*26+$A26-INDEX(WIN_Y,AK226)+1,AK$2-INDEX(WIN_X,AK226)+1),IF(AK226=90,11,0))))+(THEME-1)*20</f>
        <v/>
      </c>
      <c r="AL126" s="6">
        <f>IF($A26=0,INDEX(CHROME_ATTR,1,AL$2+1),IF($A26=39,INDEX(CHROME_ATTR,2,AL$2+1),IF(AND(AL226&gt;=1,AL226&lt;=6),INDEX(ATLAS_ATTR,(AL226-1)*26+$A26-INDEX(WIN_Y,AL226)+1,AL$2-INDEX(WIN_X,AL226)+1),IF(AL226=90,11,0))))+(THEME-1)*20</f>
        <v/>
      </c>
      <c r="AM126" s="6">
        <f>IF($A26=0,INDEX(CHROME_ATTR,1,AM$2+1),IF($A26=39,INDEX(CHROME_ATTR,2,AM$2+1),IF(AND(AM226&gt;=1,AM226&lt;=6),INDEX(ATLAS_ATTR,(AM226-1)*26+$A26-INDEX(WIN_Y,AM226)+1,AM$2-INDEX(WIN_X,AM226)+1),IF(AM226=90,11,0))))+(THEME-1)*20</f>
        <v/>
      </c>
      <c r="AN126" s="6">
        <f>IF($A26=0,INDEX(CHROME_ATTR,1,AN$2+1),IF($A26=39,INDEX(CHROME_ATTR,2,AN$2+1),IF(AND(AN226&gt;=1,AN226&lt;=6),INDEX(ATLAS_ATTR,(AN226-1)*26+$A26-INDEX(WIN_Y,AN226)+1,AN$2-INDEX(WIN_X,AN226)+1),IF(AN226=90,11,0))))+(THEME-1)*20</f>
        <v/>
      </c>
      <c r="AO126" s="6">
        <f>IF($A26=0,INDEX(CHROME_ATTR,1,AO$2+1),IF($A26=39,INDEX(CHROME_ATTR,2,AO$2+1),IF(AND(AO226&gt;=1,AO226&lt;=6),INDEX(ATLAS_ATTR,(AO226-1)*26+$A26-INDEX(WIN_Y,AO226)+1,AO$2-INDEX(WIN_X,AO226)+1),IF(AO226=90,11,0))))+(THEME-1)*20</f>
        <v/>
      </c>
      <c r="AP126" s="6">
        <f>IF($A26=0,INDEX(CHROME_ATTR,1,AP$2+1),IF($A26=39,INDEX(CHROME_ATTR,2,AP$2+1),IF(AND(AP226&gt;=1,AP226&lt;=6),INDEX(ATLAS_ATTR,(AP226-1)*26+$A26-INDEX(WIN_Y,AP226)+1,AP$2-INDEX(WIN_X,AP226)+1),IF(AP226=90,11,0))))+(THEME-1)*20</f>
        <v/>
      </c>
      <c r="AQ126" s="6">
        <f>IF($A26=0,INDEX(CHROME_ATTR,1,AQ$2+1),IF($A26=39,INDEX(CHROME_ATTR,2,AQ$2+1),IF(AND(AQ226&gt;=1,AQ226&lt;=6),INDEX(ATLAS_ATTR,(AQ226-1)*26+$A26-INDEX(WIN_Y,AQ226)+1,AQ$2-INDEX(WIN_X,AQ226)+1),IF(AQ226=90,11,0))))+(THEME-1)*20</f>
        <v/>
      </c>
      <c r="AR126" s="6">
        <f>IF($A26=0,INDEX(CHROME_ATTR,1,AR$2+1),IF($A26=39,INDEX(CHROME_ATTR,2,AR$2+1),IF(AND(AR226&gt;=1,AR226&lt;=6),INDEX(ATLAS_ATTR,(AR226-1)*26+$A26-INDEX(WIN_Y,AR226)+1,AR$2-INDEX(WIN_X,AR226)+1),IF(AR226=90,11,0))))+(THEME-1)*20</f>
        <v/>
      </c>
      <c r="AS126" s="6">
        <f>IF($A26=0,INDEX(CHROME_ATTR,1,AS$2+1),IF($A26=39,INDEX(CHROME_ATTR,2,AS$2+1),IF(AND(AS226&gt;=1,AS226&lt;=6),INDEX(ATLAS_ATTR,(AS226-1)*26+$A26-INDEX(WIN_Y,AS226)+1,AS$2-INDEX(WIN_X,AS226)+1),IF(AS226=90,11,0))))+(THEME-1)*20</f>
        <v/>
      </c>
      <c r="AT126" s="6">
        <f>IF($A26=0,INDEX(CHROME_ATTR,1,AT$2+1),IF($A26=39,INDEX(CHROME_ATTR,2,AT$2+1),IF(AND(AT226&gt;=1,AT226&lt;=6),INDEX(ATLAS_ATTR,(AT226-1)*26+$A26-INDEX(WIN_Y,AT226)+1,AT$2-INDEX(WIN_X,AT226)+1),IF(AT226=90,11,0))))+(THEME-1)*20</f>
        <v/>
      </c>
      <c r="AU126" s="6">
        <f>IF($A26=0,INDEX(CHROME_ATTR,1,AU$2+1),IF($A26=39,INDEX(CHROME_ATTR,2,AU$2+1),IF(AND(AU226&gt;=1,AU226&lt;=6),INDEX(ATLAS_ATTR,(AU226-1)*26+$A26-INDEX(WIN_Y,AU226)+1,AU$2-INDEX(WIN_X,AU226)+1),IF(AU226=90,11,0))))+(THEME-1)*20</f>
        <v/>
      </c>
      <c r="AV126" s="6">
        <f>IF($A26=0,INDEX(CHROME_ATTR,1,AV$2+1),IF($A26=39,INDEX(CHROME_ATTR,2,AV$2+1),IF(AND(AV226&gt;=1,AV226&lt;=6),INDEX(ATLAS_ATTR,(AV226-1)*26+$A26-INDEX(WIN_Y,AV226)+1,AV$2-INDEX(WIN_X,AV226)+1),IF(AV226=90,11,0))))+(THEME-1)*20</f>
        <v/>
      </c>
      <c r="AW126" s="6">
        <f>IF($A26=0,INDEX(CHROME_ATTR,1,AW$2+1),IF($A26=39,INDEX(CHROME_ATTR,2,AW$2+1),IF(AND(AW226&gt;=1,AW226&lt;=6),INDEX(ATLAS_ATTR,(AW226-1)*26+$A26-INDEX(WIN_Y,AW226)+1,AW$2-INDEX(WIN_X,AW226)+1),IF(AW226=90,11,0))))+(THEME-1)*20</f>
        <v/>
      </c>
      <c r="AX126" s="6">
        <f>IF($A26=0,INDEX(CHROME_ATTR,1,AX$2+1),IF($A26=39,INDEX(CHROME_ATTR,2,AX$2+1),IF(AND(AX226&gt;=1,AX226&lt;=6),INDEX(ATLAS_ATTR,(AX226-1)*26+$A26-INDEX(WIN_Y,AX226)+1,AX$2-INDEX(WIN_X,AX226)+1),IF(AX226=90,11,0))))+(THEME-1)*20</f>
        <v/>
      </c>
      <c r="AY126" s="6">
        <f>IF($A26=0,INDEX(CHROME_ATTR,1,AY$2+1),IF($A26=39,INDEX(CHROME_ATTR,2,AY$2+1),IF(AND(AY226&gt;=1,AY226&lt;=6),INDEX(ATLAS_ATTR,(AY226-1)*26+$A26-INDEX(WIN_Y,AY226)+1,AY$2-INDEX(WIN_X,AY226)+1),IF(AY226=90,11,0))))+(THEME-1)*20</f>
        <v/>
      </c>
      <c r="AZ126" s="6">
        <f>IF($A26=0,INDEX(CHROME_ATTR,1,AZ$2+1),IF($A26=39,INDEX(CHROME_ATTR,2,AZ$2+1),IF(AND(AZ226&gt;=1,AZ226&lt;=6),INDEX(ATLAS_ATTR,(AZ226-1)*26+$A26-INDEX(WIN_Y,AZ226)+1,AZ$2-INDEX(WIN_X,AZ226)+1),IF(AZ226=90,11,0))))+(THEME-1)*20</f>
        <v/>
      </c>
      <c r="BA126" s="6">
        <f>IF($A26=0,INDEX(CHROME_ATTR,1,BA$2+1),IF($A26=39,INDEX(CHROME_ATTR,2,BA$2+1),IF(AND(BA226&gt;=1,BA226&lt;=6),INDEX(ATLAS_ATTR,(BA226-1)*26+$A26-INDEX(WIN_Y,BA226)+1,BA$2-INDEX(WIN_X,BA226)+1),IF(BA226=90,11,0))))+(THEME-1)*20</f>
        <v/>
      </c>
      <c r="BB126" s="6">
        <f>IF($A26=0,INDEX(CHROME_ATTR,1,BB$2+1),IF($A26=39,INDEX(CHROME_ATTR,2,BB$2+1),IF(AND(BB226&gt;=1,BB226&lt;=6),INDEX(ATLAS_ATTR,(BB226-1)*26+$A26-INDEX(WIN_Y,BB226)+1,BB$2-INDEX(WIN_X,BB226)+1),IF(BB226=90,11,0))))+(THEME-1)*20</f>
        <v/>
      </c>
      <c r="BC126" s="6">
        <f>IF($A26=0,INDEX(CHROME_ATTR,1,BC$2+1),IF($A26=39,INDEX(CHROME_ATTR,2,BC$2+1),IF(AND(BC226&gt;=1,BC226&lt;=6),INDEX(ATLAS_ATTR,(BC226-1)*26+$A26-INDEX(WIN_Y,BC226)+1,BC$2-INDEX(WIN_X,BC226)+1),IF(BC226=90,11,0))))+(THEME-1)*20</f>
        <v/>
      </c>
      <c r="BD126" s="6">
        <f>IF($A26=0,INDEX(CHROME_ATTR,1,BD$2+1),IF($A26=39,INDEX(CHROME_ATTR,2,BD$2+1),IF(AND(BD226&gt;=1,BD226&lt;=6),INDEX(ATLAS_ATTR,(BD226-1)*26+$A26-INDEX(WIN_Y,BD226)+1,BD$2-INDEX(WIN_X,BD226)+1),IF(BD226=90,11,0))))+(THEME-1)*20</f>
        <v/>
      </c>
      <c r="BE126" s="6">
        <f>IF($A26=0,INDEX(CHROME_ATTR,1,BE$2+1),IF($A26=39,INDEX(CHROME_ATTR,2,BE$2+1),IF(AND(BE226&gt;=1,BE226&lt;=6),INDEX(ATLAS_ATTR,(BE226-1)*26+$A26-INDEX(WIN_Y,BE226)+1,BE$2-INDEX(WIN_X,BE226)+1),IF(BE226=90,11,0))))+(THEME-1)*20</f>
        <v/>
      </c>
      <c r="BF126" s="6">
        <f>IF($A26=0,INDEX(CHROME_ATTR,1,BF$2+1),IF($A26=39,INDEX(CHROME_ATTR,2,BF$2+1),IF(AND(BF226&gt;=1,BF226&lt;=6),INDEX(ATLAS_ATTR,(BF226-1)*26+$A26-INDEX(WIN_Y,BF226)+1,BF$2-INDEX(WIN_X,BF226)+1),IF(BF226=90,11,0))))+(THEME-1)*20</f>
        <v/>
      </c>
      <c r="BG126" s="6">
        <f>IF($A26=0,INDEX(CHROME_ATTR,1,BG$2+1),IF($A26=39,INDEX(CHROME_ATTR,2,BG$2+1),IF(AND(BG226&gt;=1,BG226&lt;=6),INDEX(ATLAS_ATTR,(BG226-1)*26+$A26-INDEX(WIN_Y,BG226)+1,BG$2-INDEX(WIN_X,BG226)+1),IF(BG226=90,11,0))))+(THEME-1)*20</f>
        <v/>
      </c>
      <c r="BH126" s="6">
        <f>IF($A26=0,INDEX(CHROME_ATTR,1,BH$2+1),IF($A26=39,INDEX(CHROME_ATTR,2,BH$2+1),IF(AND(BH226&gt;=1,BH226&lt;=6),INDEX(ATLAS_ATTR,(BH226-1)*26+$A26-INDEX(WIN_Y,BH226)+1,BH$2-INDEX(WIN_X,BH226)+1),IF(BH226=90,11,0))))+(THEME-1)*20</f>
        <v/>
      </c>
      <c r="BI126" s="6">
        <f>IF($A26=0,INDEX(CHROME_ATTR,1,BI$2+1),IF($A26=39,INDEX(CHROME_ATTR,2,BI$2+1),IF(AND(BI226&gt;=1,BI226&lt;=6),INDEX(ATLAS_ATTR,(BI226-1)*26+$A26-INDEX(WIN_Y,BI226)+1,BI$2-INDEX(WIN_X,BI226)+1),IF(BI226=90,11,0))))+(THEME-1)*20</f>
        <v/>
      </c>
      <c r="BJ126" s="6">
        <f>IF($A26=0,INDEX(CHROME_ATTR,1,BJ$2+1),IF($A26=39,INDEX(CHROME_ATTR,2,BJ$2+1),IF(AND(BJ226&gt;=1,BJ226&lt;=6),INDEX(ATLAS_ATTR,(BJ226-1)*26+$A26-INDEX(WIN_Y,BJ226)+1,BJ$2-INDEX(WIN_X,BJ226)+1),IF(BJ226=90,11,0))))+(THEME-1)*20</f>
        <v/>
      </c>
      <c r="BK126" s="6">
        <f>IF($A26=0,INDEX(CHROME_ATTR,1,BK$2+1),IF($A26=39,INDEX(CHROME_ATTR,2,BK$2+1),IF(AND(BK226&gt;=1,BK226&lt;=6),INDEX(ATLAS_ATTR,(BK226-1)*26+$A26-INDEX(WIN_Y,BK226)+1,BK$2-INDEX(WIN_X,BK226)+1),IF(BK226=90,11,0))))+(THEME-1)*20</f>
        <v/>
      </c>
      <c r="BL126" s="6">
        <f>IF($A26=0,INDEX(CHROME_ATTR,1,BL$2+1),IF($A26=39,INDEX(CHROME_ATTR,2,BL$2+1),IF(AND(BL226&gt;=1,BL226&lt;=6),INDEX(ATLAS_ATTR,(BL226-1)*26+$A26-INDEX(WIN_Y,BL226)+1,BL$2-INDEX(WIN_X,BL226)+1),IF(BL226=90,11,0))))+(THEME-1)*20</f>
        <v/>
      </c>
      <c r="BM126" s="6">
        <f>IF($A26=0,INDEX(CHROME_ATTR,1,BM$2+1),IF($A26=39,INDEX(CHROME_ATTR,2,BM$2+1),IF(AND(BM226&gt;=1,BM226&lt;=6),INDEX(ATLAS_ATTR,(BM226-1)*26+$A26-INDEX(WIN_Y,BM226)+1,BM$2-INDEX(WIN_X,BM226)+1),IF(BM226=90,11,0))))+(THEME-1)*20</f>
        <v/>
      </c>
      <c r="BN126" s="6">
        <f>IF($A26=0,INDEX(CHROME_ATTR,1,BN$2+1),IF($A26=39,INDEX(CHROME_ATTR,2,BN$2+1),IF(AND(BN226&gt;=1,BN226&lt;=6),INDEX(ATLAS_ATTR,(BN226-1)*26+$A26-INDEX(WIN_Y,BN226)+1,BN$2-INDEX(WIN_X,BN226)+1),IF(BN226=90,11,0))))+(THEME-1)*20</f>
        <v/>
      </c>
      <c r="BO126" s="6">
        <f>IF($A26=0,INDEX(CHROME_ATTR,1,BO$2+1),IF($A26=39,INDEX(CHROME_ATTR,2,BO$2+1),IF(AND(BO226&gt;=1,BO226&lt;=6),INDEX(ATLAS_ATTR,(BO226-1)*26+$A26-INDEX(WIN_Y,BO226)+1,BO$2-INDEX(WIN_X,BO226)+1),IF(BO226=90,11,0))))+(THEME-1)*20</f>
        <v/>
      </c>
      <c r="BP126" s="6">
        <f>IF($A26=0,INDEX(CHROME_ATTR,1,BP$2+1),IF($A26=39,INDEX(CHROME_ATTR,2,BP$2+1),IF(AND(BP226&gt;=1,BP226&lt;=6),INDEX(ATLAS_ATTR,(BP226-1)*26+$A26-INDEX(WIN_Y,BP226)+1,BP$2-INDEX(WIN_X,BP226)+1),IF(BP226=90,11,0))))+(THEME-1)*20</f>
        <v/>
      </c>
      <c r="BQ126" s="6">
        <f>IF($A26=0,INDEX(CHROME_ATTR,1,BQ$2+1),IF($A26=39,INDEX(CHROME_ATTR,2,BQ$2+1),IF(AND(BQ226&gt;=1,BQ226&lt;=6),INDEX(ATLAS_ATTR,(BQ226-1)*26+$A26-INDEX(WIN_Y,BQ226)+1,BQ$2-INDEX(WIN_X,BQ226)+1),IF(BQ226=90,11,0))))+(THEME-1)*20</f>
        <v/>
      </c>
      <c r="BR126" s="6">
        <f>IF($A26=0,INDEX(CHROME_ATTR,1,BR$2+1),IF($A26=39,INDEX(CHROME_ATTR,2,BR$2+1),IF(AND(BR226&gt;=1,BR226&lt;=6),INDEX(ATLAS_ATTR,(BR226-1)*26+$A26-INDEX(WIN_Y,BR226)+1,BR$2-INDEX(WIN_X,BR226)+1),IF(BR226=90,11,0))))+(THEME-1)*20</f>
        <v/>
      </c>
      <c r="BS126" s="6">
        <f>IF($A26=0,INDEX(CHROME_ATTR,1,BS$2+1),IF($A26=39,INDEX(CHROME_ATTR,2,BS$2+1),IF(AND(BS226&gt;=1,BS226&lt;=6),INDEX(ATLAS_ATTR,(BS226-1)*26+$A26-INDEX(WIN_Y,BS226)+1,BS$2-INDEX(WIN_X,BS226)+1),IF(BS226=90,11,0))))+(THEME-1)*20</f>
        <v/>
      </c>
      <c r="BT126" s="6">
        <f>IF($A26=0,INDEX(CHROME_ATTR,1,BT$2+1),IF($A26=39,INDEX(CHROME_ATTR,2,BT$2+1),IF(AND(BT226&gt;=1,BT226&lt;=6),INDEX(ATLAS_ATTR,(BT226-1)*26+$A26-INDEX(WIN_Y,BT226)+1,BT$2-INDEX(WIN_X,BT226)+1),IF(BT226=90,11,0))))+(THEME-1)*20</f>
        <v/>
      </c>
      <c r="BU126" s="6">
        <f>IF($A26=0,INDEX(CHROME_ATTR,1,BU$2+1),IF($A26=39,INDEX(CHROME_ATTR,2,BU$2+1),IF(AND(BU226&gt;=1,BU226&lt;=6),INDEX(ATLAS_ATTR,(BU226-1)*26+$A26-INDEX(WIN_Y,BU226)+1,BU$2-INDEX(WIN_X,BU226)+1),IF(BU226=90,11,0))))+(THEME-1)*20</f>
        <v/>
      </c>
      <c r="BV126" s="6">
        <f>IF($A26=0,INDEX(CHROME_ATTR,1,BV$2+1),IF($A26=39,INDEX(CHROME_ATTR,2,BV$2+1),IF(AND(BV226&gt;=1,BV226&lt;=6),INDEX(ATLAS_ATTR,(BV226-1)*26+$A26-INDEX(WIN_Y,BV226)+1,BV$2-INDEX(WIN_X,BV226)+1),IF(BV226=90,11,0))))+(THEME-1)*20</f>
        <v/>
      </c>
      <c r="BW126" s="6">
        <f>IF($A26=0,INDEX(CHROME_ATTR,1,BW$2+1),IF($A26=39,INDEX(CHROME_ATTR,2,BW$2+1),IF(AND(BW226&gt;=1,BW226&lt;=6),INDEX(ATLAS_ATTR,(BW226-1)*26+$A26-INDEX(WIN_Y,BW226)+1,BW$2-INDEX(WIN_X,BW226)+1),IF(BW226=90,11,0))))+(THEME-1)*20</f>
        <v/>
      </c>
      <c r="BX126" s="6">
        <f>IF($A26=0,INDEX(CHROME_ATTR,1,BX$2+1),IF($A26=39,INDEX(CHROME_ATTR,2,BX$2+1),IF(AND(BX226&gt;=1,BX226&lt;=6),INDEX(ATLAS_ATTR,(BX226-1)*26+$A26-INDEX(WIN_Y,BX226)+1,BX$2-INDEX(WIN_X,BX226)+1),IF(BX226=90,11,0))))+(THEME-1)*20</f>
        <v/>
      </c>
      <c r="BY126" s="6">
        <f>IF($A26=0,INDEX(CHROME_ATTR,1,BY$2+1),IF($A26=39,INDEX(CHROME_ATTR,2,BY$2+1),IF(AND(BY226&gt;=1,BY226&lt;=6),INDEX(ATLAS_ATTR,(BY226-1)*26+$A26-INDEX(WIN_Y,BY226)+1,BY$2-INDEX(WIN_X,BY226)+1),IF(BY226=90,11,0))))+(THEME-1)*20</f>
        <v/>
      </c>
      <c r="BZ126" s="6">
        <f>IF($A26=0,INDEX(CHROME_ATTR,1,BZ$2+1),IF($A26=39,INDEX(CHROME_ATTR,2,BZ$2+1),IF(AND(BZ226&gt;=1,BZ226&lt;=6),INDEX(ATLAS_ATTR,(BZ226-1)*26+$A26-INDEX(WIN_Y,BZ226)+1,BZ$2-INDEX(WIN_X,BZ226)+1),IF(BZ226=90,11,0))))+(THEME-1)*20</f>
        <v/>
      </c>
      <c r="CA126" s="6">
        <f>IF($A26=0,INDEX(CHROME_ATTR,1,CA$2+1),IF($A26=39,INDEX(CHROME_ATTR,2,CA$2+1),IF(AND(CA226&gt;=1,CA226&lt;=6),INDEX(ATLAS_ATTR,(CA226-1)*26+$A26-INDEX(WIN_Y,CA226)+1,CA$2-INDEX(WIN_X,CA226)+1),IF(CA226=90,11,0))))+(THEME-1)*20</f>
        <v/>
      </c>
      <c r="CB126" s="6">
        <f>IF($A26=0,INDEX(CHROME_ATTR,1,CB$2+1),IF($A26=39,INDEX(CHROME_ATTR,2,CB$2+1),IF(AND(CB226&gt;=1,CB226&lt;=6),INDEX(ATLAS_ATTR,(CB226-1)*26+$A26-INDEX(WIN_Y,CB226)+1,CB$2-INDEX(WIN_X,CB226)+1),IF(CB226=90,11,0))))+(THEME-1)*20</f>
        <v/>
      </c>
      <c r="CC126" s="6">
        <f>IF($A26=0,INDEX(CHROME_ATTR,1,CC$2+1),IF($A26=39,INDEX(CHROME_ATTR,2,CC$2+1),IF(AND(CC226&gt;=1,CC226&lt;=6),INDEX(ATLAS_ATTR,(CC226-1)*26+$A26-INDEX(WIN_Y,CC226)+1,CC$2-INDEX(WIN_X,CC226)+1),IF(CC226=90,11,0))))+(THEME-1)*20</f>
        <v/>
      </c>
      <c r="CD126" s="6">
        <f>IF($A26=0,INDEX(CHROME_ATTR,1,CD$2+1),IF($A26=39,INDEX(CHROME_ATTR,2,CD$2+1),IF(AND(CD226&gt;=1,CD226&lt;=6),INDEX(ATLAS_ATTR,(CD226-1)*26+$A26-INDEX(WIN_Y,CD226)+1,CD$2-INDEX(WIN_X,CD226)+1),IF(CD226=90,11,0))))+(THEME-1)*20</f>
        <v/>
      </c>
      <c r="CE126" s="6">
        <f>IF($A26=0,INDEX(CHROME_ATTR,1,CE$2+1),IF($A26=39,INDEX(CHROME_ATTR,2,CE$2+1),IF(AND(CE226&gt;=1,CE226&lt;=6),INDEX(ATLAS_ATTR,(CE226-1)*26+$A26-INDEX(WIN_Y,CE226)+1,CE$2-INDEX(WIN_X,CE226)+1),IF(CE226=90,11,0))))+(THEME-1)*20</f>
        <v/>
      </c>
      <c r="CF126" s="6">
        <f>IF($A26=0,INDEX(CHROME_ATTR,1,CF$2+1),IF($A26=39,INDEX(CHROME_ATTR,2,CF$2+1),IF(AND(CF226&gt;=1,CF226&lt;=6),INDEX(ATLAS_ATTR,(CF226-1)*26+$A26-INDEX(WIN_Y,CF226)+1,CF$2-INDEX(WIN_X,CF226)+1),IF(CF226=90,11,0))))+(THEME-1)*20</f>
        <v/>
      </c>
      <c r="CG126" s="6">
        <f>IF($A26=0,INDEX(CHROME_ATTR,1,CG$2+1),IF($A26=39,INDEX(CHROME_ATTR,2,CG$2+1),IF(AND(CG226&gt;=1,CG226&lt;=6),INDEX(ATLAS_ATTR,(CG226-1)*26+$A26-INDEX(WIN_Y,CG226)+1,CG$2-INDEX(WIN_X,CG226)+1),IF(CG226=90,11,0))))+(THEME-1)*20</f>
        <v/>
      </c>
      <c r="CH126" s="6">
        <f>IF($A26=0,INDEX(CHROME_ATTR,1,CH$2+1),IF($A26=39,INDEX(CHROME_ATTR,2,CH$2+1),IF(AND(CH226&gt;=1,CH226&lt;=6),INDEX(ATLAS_ATTR,(CH226-1)*26+$A26-INDEX(WIN_Y,CH226)+1,CH$2-INDEX(WIN_X,CH226)+1),IF(CH226=90,11,0))))+(THEME-1)*20</f>
        <v/>
      </c>
      <c r="CI126" s="6">
        <f>IF($A26=0,INDEX(CHROME_ATTR,1,CI$2+1),IF($A26=39,INDEX(CHROME_ATTR,2,CI$2+1),IF(AND(CI226&gt;=1,CI226&lt;=6),INDEX(ATLAS_ATTR,(CI226-1)*26+$A26-INDEX(WIN_Y,CI226)+1,CI$2-INDEX(WIN_X,CI226)+1),IF(CI226=90,11,0))))+(THEME-1)*20</f>
        <v/>
      </c>
      <c r="CJ126" s="6">
        <f>IF($A26=0,INDEX(CHROME_ATTR,1,CJ$2+1),IF($A26=39,INDEX(CHROME_ATTR,2,CJ$2+1),IF(AND(CJ226&gt;=1,CJ226&lt;=6),INDEX(ATLAS_ATTR,(CJ226-1)*26+$A26-INDEX(WIN_Y,CJ226)+1,CJ$2-INDEX(WIN_X,CJ226)+1),IF(CJ226=90,11,0))))+(THEME-1)*20</f>
        <v/>
      </c>
      <c r="CK126" s="6">
        <f>IF($A26=0,INDEX(CHROME_ATTR,1,CK$2+1),IF($A26=39,INDEX(CHROME_ATTR,2,CK$2+1),IF(AND(CK226&gt;=1,CK226&lt;=6),INDEX(ATLAS_ATTR,(CK226-1)*26+$A26-INDEX(WIN_Y,CK226)+1,CK$2-INDEX(WIN_X,CK226)+1),IF(CK226=90,11,0))))+(THEME-1)*20</f>
        <v/>
      </c>
      <c r="CL126" s="6">
        <f>IF($A26=0,INDEX(CHROME_ATTR,1,CL$2+1),IF($A26=39,INDEX(CHROME_ATTR,2,CL$2+1),IF(AND(CL226&gt;=1,CL226&lt;=6),INDEX(ATLAS_ATTR,(CL226-1)*26+$A26-INDEX(WIN_Y,CL226)+1,CL$2-INDEX(WIN_X,CL226)+1),IF(CL226=90,11,0))))+(THEME-1)*20</f>
        <v/>
      </c>
      <c r="CM126" s="6">
        <f>IF($A26=0,INDEX(CHROME_ATTR,1,CM$2+1),IF($A26=39,INDEX(CHROME_ATTR,2,CM$2+1),IF(AND(CM226&gt;=1,CM226&lt;=6),INDEX(ATLAS_ATTR,(CM226-1)*26+$A26-INDEX(WIN_Y,CM226)+1,CM$2-INDEX(WIN_X,CM226)+1),IF(CM226=90,11,0))))+(THEME-1)*20</f>
        <v/>
      </c>
      <c r="CN126" s="6">
        <f>IF($A26=0,INDEX(CHROME_ATTR,1,CN$2+1),IF($A26=39,INDEX(CHROME_ATTR,2,CN$2+1),IF(AND(CN226&gt;=1,CN226&lt;=6),INDEX(ATLAS_ATTR,(CN226-1)*26+$A26-INDEX(WIN_Y,CN226)+1,CN$2-INDEX(WIN_X,CN226)+1),IF(CN226=90,11,0))))+(THEME-1)*20</f>
        <v/>
      </c>
      <c r="CO126" s="6">
        <f>IF($A26=0,INDEX(CHROME_ATTR,1,CO$2+1),IF($A26=39,INDEX(CHROME_ATTR,2,CO$2+1),IF(AND(CO226&gt;=1,CO226&lt;=6),INDEX(ATLAS_ATTR,(CO226-1)*26+$A26-INDEX(WIN_Y,CO226)+1,CO$2-INDEX(WIN_X,CO226)+1),IF(CO226=90,11,0))))+(THEME-1)*20</f>
        <v/>
      </c>
      <c r="CP126" s="6">
        <f>IF($A26=0,INDEX(CHROME_ATTR,1,CP$2+1),IF($A26=39,INDEX(CHROME_ATTR,2,CP$2+1),IF(AND(CP226&gt;=1,CP226&lt;=6),INDEX(ATLAS_ATTR,(CP226-1)*26+$A26-INDEX(WIN_Y,CP226)+1,CP$2-INDEX(WIN_X,CP226)+1),IF(CP226=90,11,0))))+(THEME-1)*20</f>
        <v/>
      </c>
      <c r="CQ126" s="6">
        <f>IF($A26=0,INDEX(CHROME_ATTR,1,CQ$2+1),IF($A26=39,INDEX(CHROME_ATTR,2,CQ$2+1),IF(AND(CQ226&gt;=1,CQ226&lt;=6),INDEX(ATLAS_ATTR,(CQ226-1)*26+$A26-INDEX(WIN_Y,CQ226)+1,CQ$2-INDEX(WIN_X,CQ226)+1),IF(CQ226=90,11,0))))+(THEME-1)*20</f>
        <v/>
      </c>
      <c r="CR126" s="6">
        <f>IF($A26=0,INDEX(CHROME_ATTR,1,CR$2+1),IF($A26=39,INDEX(CHROME_ATTR,2,CR$2+1),IF(AND(CR226&gt;=1,CR226&lt;=6),INDEX(ATLAS_ATTR,(CR226-1)*26+$A26-INDEX(WIN_Y,CR226)+1,CR$2-INDEX(WIN_X,CR226)+1),IF(CR226=90,11,0))))+(THEME-1)*20</f>
        <v/>
      </c>
      <c r="CS126" s="6">
        <f>IF($A26=0,INDEX(CHROME_ATTR,1,CS$2+1),IF($A26=39,INDEX(CHROME_ATTR,2,CS$2+1),IF(AND(CS226&gt;=1,CS226&lt;=6),INDEX(ATLAS_ATTR,(CS226-1)*26+$A26-INDEX(WIN_Y,CS226)+1,CS$2-INDEX(WIN_X,CS226)+1),IF(CS226=90,11,0))))+(THEME-1)*20</f>
        <v/>
      </c>
      <c r="CT126" s="6">
        <f>IF($A26=0,INDEX(CHROME_ATTR,1,CT$2+1),IF($A26=39,INDEX(CHROME_ATTR,2,CT$2+1),IF(AND(CT226&gt;=1,CT226&lt;=6),INDEX(ATLAS_ATTR,(CT226-1)*26+$A26-INDEX(WIN_Y,CT226)+1,CT$2-INDEX(WIN_X,CT226)+1),IF(CT226=90,11,0))))+(THEME-1)*20</f>
        <v/>
      </c>
      <c r="CU126" s="6">
        <f>IF($A26=0,INDEX(CHROME_ATTR,1,CU$2+1),IF($A26=39,INDEX(CHROME_ATTR,2,CU$2+1),IF(AND(CU226&gt;=1,CU226&lt;=6),INDEX(ATLAS_ATTR,(CU226-1)*26+$A26-INDEX(WIN_Y,CU226)+1,CU$2-INDEX(WIN_X,CU226)+1),IF(CU226=90,11,0))))+(THEME-1)*20</f>
        <v/>
      </c>
      <c r="CV126" s="6">
        <f>IF($A26=0,INDEX(CHROME_ATTR,1,CV$2+1),IF($A26=39,INDEX(CHROME_ATTR,2,CV$2+1),IF(AND(CV226&gt;=1,CV226&lt;=6),INDEX(ATLAS_ATTR,(CV226-1)*26+$A26-INDEX(WIN_Y,CV226)+1,CV$2-INDEX(WIN_X,CV226)+1),IF(CV226=90,11,0))))+(THEME-1)*20</f>
        <v/>
      </c>
      <c r="CW126" s="6">
        <f>IF($A26=0,INDEX(CHROME_ATTR,1,CW$2+1),IF($A26=39,INDEX(CHROME_ATTR,2,CW$2+1),IF(AND(CW226&gt;=1,CW226&lt;=6),INDEX(ATLAS_ATTR,(CW226-1)*26+$A26-INDEX(WIN_Y,CW226)+1,CW$2-INDEX(WIN_X,CW226)+1),IF(CW226=90,11,0))))+(THEME-1)*20</f>
        <v/>
      </c>
      <c r="CX126" s="6">
        <f>IF($A26=0,INDEX(CHROME_ATTR,1,CX$2+1),IF($A26=39,INDEX(CHROME_ATTR,2,CX$2+1),IF(AND(CX226&gt;=1,CX226&lt;=6),INDEX(ATLAS_ATTR,(CX226-1)*26+$A26-INDEX(WIN_Y,CX226)+1,CX$2-INDEX(WIN_X,CX226)+1),IF(CX226=90,11,0))))+(THEME-1)*20</f>
        <v/>
      </c>
      <c r="CY126" s="6">
        <f>IF($A26=0,INDEX(CHROME_ATTR,1,CY$2+1),IF($A26=39,INDEX(CHROME_ATTR,2,CY$2+1),IF(AND(CY226&gt;=1,CY226&lt;=6),INDEX(ATLAS_ATTR,(CY226-1)*26+$A26-INDEX(WIN_Y,CY226)+1,CY$2-INDEX(WIN_X,CY226)+1),IF(CY226=90,11,0))))+(THEME-1)*20</f>
        <v/>
      </c>
      <c r="CZ126" s="6">
        <f>IF($A26=0,INDEX(CHROME_ATTR,1,CZ$2+1),IF($A26=39,INDEX(CHROME_ATTR,2,CZ$2+1),IF(AND(CZ226&gt;=1,CZ226&lt;=6),INDEX(ATLAS_ATTR,(CZ226-1)*26+$A26-INDEX(WIN_Y,CZ226)+1,CZ$2-INDEX(WIN_X,CZ226)+1),IF(CZ226=90,11,0))))+(THEME-1)*20</f>
        <v/>
      </c>
      <c r="DA126" s="6">
        <f>IF($A26=0,INDEX(CHROME_ATTR,1,DA$2+1),IF($A26=39,INDEX(CHROME_ATTR,2,DA$2+1),IF(AND(DA226&gt;=1,DA226&lt;=6),INDEX(ATLAS_ATTR,(DA226-1)*26+$A26-INDEX(WIN_Y,DA226)+1,DA$2-INDEX(WIN_X,DA226)+1),IF(DA226=90,11,0))))+(THEME-1)*20</f>
        <v/>
      </c>
      <c r="DB126" s="6">
        <f>IF($A26=0,INDEX(CHROME_ATTR,1,DB$2+1),IF($A26=39,INDEX(CHROME_ATTR,2,DB$2+1),IF(AND(DB226&gt;=1,DB226&lt;=6),INDEX(ATLAS_ATTR,(DB226-1)*26+$A26-INDEX(WIN_Y,DB226)+1,DB$2-INDEX(WIN_X,DB226)+1),IF(DB226=90,11,0))))+(THEME-1)*20</f>
        <v/>
      </c>
      <c r="DC126" s="6">
        <f>IF($A26=0,INDEX(CHROME_ATTR,1,DC$2+1),IF($A26=39,INDEX(CHROME_ATTR,2,DC$2+1),IF(AND(DC226&gt;=1,DC226&lt;=6),INDEX(ATLAS_ATTR,(DC226-1)*26+$A26-INDEX(WIN_Y,DC226)+1,DC$2-INDEX(WIN_X,DC226)+1),IF(DC226=90,11,0))))+(THEME-1)*20</f>
        <v/>
      </c>
      <c r="DD126" s="6">
        <f>IF($A26=0,INDEX(CHROME_ATTR,1,DD$2+1),IF($A26=39,INDEX(CHROME_ATTR,2,DD$2+1),IF(AND(DD226&gt;=1,DD226&lt;=6),INDEX(ATLAS_ATTR,(DD226-1)*26+$A26-INDEX(WIN_Y,DD226)+1,DD$2-INDEX(WIN_X,DD226)+1),IF(DD226=90,11,0))))+(THEME-1)*20</f>
        <v/>
      </c>
      <c r="DE126" s="6">
        <f>IF($A26=0,INDEX(CHROME_ATTR,1,DE$2+1),IF($A26=39,INDEX(CHROME_ATTR,2,DE$2+1),IF(AND(DE226&gt;=1,DE226&lt;=6),INDEX(ATLAS_ATTR,(DE226-1)*26+$A26-INDEX(WIN_Y,DE226)+1,DE$2-INDEX(WIN_X,DE226)+1),IF(DE226=90,11,0))))+(THEME-1)*20</f>
        <v/>
      </c>
      <c r="DF126" s="6">
        <f>IF($A26=0,INDEX(CHROME_ATTR,1,DF$2+1),IF($A26=39,INDEX(CHROME_ATTR,2,DF$2+1),IF(AND(DF226&gt;=1,DF226&lt;=6),INDEX(ATLAS_ATTR,(DF226-1)*26+$A26-INDEX(WIN_Y,DF226)+1,DF$2-INDEX(WIN_X,DF226)+1),IF(DF226=90,11,0))))+(THEME-1)*20</f>
        <v/>
      </c>
      <c r="DG126" s="6">
        <f>IF($A26=0,INDEX(CHROME_ATTR,1,DG$2+1),IF($A26=39,INDEX(CHROME_ATTR,2,DG$2+1),IF(AND(DG226&gt;=1,DG226&lt;=6),INDEX(ATLAS_ATTR,(DG226-1)*26+$A26-INDEX(WIN_Y,DG226)+1,DG$2-INDEX(WIN_X,DG226)+1),IF(DG226=90,11,0))))+(THEME-1)*20</f>
        <v/>
      </c>
      <c r="DH126" s="6">
        <f>IF($A26=0,INDEX(CHROME_ATTR,1,DH$2+1),IF($A26=39,INDEX(CHROME_ATTR,2,DH$2+1),IF(AND(DH226&gt;=1,DH226&lt;=6),INDEX(ATLAS_ATTR,(DH226-1)*26+$A26-INDEX(WIN_Y,DH226)+1,DH$2-INDEX(WIN_X,DH226)+1),IF(DH226=90,11,0))))+(THEME-1)*20</f>
        <v/>
      </c>
      <c r="DI126" s="6">
        <f>IF($A26=0,INDEX(CHROME_ATTR,1,DI$2+1),IF($A26=39,INDEX(CHROME_ATTR,2,DI$2+1),IF(AND(DI226&gt;=1,DI226&lt;=6),INDEX(ATLAS_ATTR,(DI226-1)*26+$A26-INDEX(WIN_Y,DI226)+1,DI$2-INDEX(WIN_X,DI226)+1),IF(DI226=90,11,0))))+(THEME-1)*20</f>
        <v/>
      </c>
      <c r="DJ126" s="6">
        <f>IF($A26=0,INDEX(CHROME_ATTR,1,DJ$2+1),IF($A26=39,INDEX(CHROME_ATTR,2,DJ$2+1),IF(AND(DJ226&gt;=1,DJ226&lt;=6),INDEX(ATLAS_ATTR,(DJ226-1)*26+$A26-INDEX(WIN_Y,DJ226)+1,DJ$2-INDEX(WIN_X,DJ226)+1),IF(DJ226=90,11,0))))+(THEME-1)*20</f>
        <v/>
      </c>
      <c r="DK126" s="6">
        <f>IF($A26=0,INDEX(CHROME_ATTR,1,DK$2+1),IF($A26=39,INDEX(CHROME_ATTR,2,DK$2+1),IF(AND(DK226&gt;=1,DK226&lt;=6),INDEX(ATLAS_ATTR,(DK226-1)*26+$A26-INDEX(WIN_Y,DK226)+1,DK$2-INDEX(WIN_X,DK226)+1),IF(DK226=90,11,0))))+(THEME-1)*20</f>
        <v/>
      </c>
      <c r="DL126" s="6">
        <f>IF($A26=0,INDEX(CHROME_ATTR,1,DL$2+1),IF($A26=39,INDEX(CHROME_ATTR,2,DL$2+1),IF(AND(DL226&gt;=1,DL226&lt;=6),INDEX(ATLAS_ATTR,(DL226-1)*26+$A26-INDEX(WIN_Y,DL226)+1,DL$2-INDEX(WIN_X,DL226)+1),IF(DL226=90,11,0))))+(THEME-1)*20</f>
        <v/>
      </c>
      <c r="DM126" s="6">
        <f>IF($A26=0,INDEX(CHROME_ATTR,1,DM$2+1),IF($A26=39,INDEX(CHROME_ATTR,2,DM$2+1),IF(AND(DM226&gt;=1,DM226&lt;=6),INDEX(ATLAS_ATTR,(DM226-1)*26+$A26-INDEX(WIN_Y,DM226)+1,DM$2-INDEX(WIN_X,DM226)+1),IF(DM226=90,11,0))))+(THEME-1)*20</f>
        <v/>
      </c>
      <c r="DN126" s="6">
        <f>IF($A26=0,INDEX(CHROME_ATTR,1,DN$2+1),IF($A26=39,INDEX(CHROME_ATTR,2,DN$2+1),IF(AND(DN226&gt;=1,DN226&lt;=6),INDEX(ATLAS_ATTR,(DN226-1)*26+$A26-INDEX(WIN_Y,DN226)+1,DN$2-INDEX(WIN_X,DN226)+1),IF(DN226=90,11,0))))+(THEME-1)*20</f>
        <v/>
      </c>
      <c r="DO126" s="6">
        <f>IF($A26=0,INDEX(CHROME_ATTR,1,DO$2+1),IF($A26=39,INDEX(CHROME_ATTR,2,DO$2+1),IF(AND(DO226&gt;=1,DO226&lt;=6),INDEX(ATLAS_ATTR,(DO226-1)*26+$A26-INDEX(WIN_Y,DO226)+1,DO$2-INDEX(WIN_X,DO226)+1),IF(DO226=90,11,0))))+(THEME-1)*20</f>
        <v/>
      </c>
    </row>
    <row r="127" ht="8" customHeight="1">
      <c r="B127" s="6">
        <f>IF($A27=0,INDEX(CHROME_ATTR,1,B$2+1),IF($A27=39,INDEX(CHROME_ATTR,2,B$2+1),IF(AND(B227&gt;=1,B227&lt;=6),INDEX(ATLAS_ATTR,(B227-1)*26+$A27-INDEX(WIN_Y,B227)+1,B$2-INDEX(WIN_X,B227)+1),IF(B227=90,11,0))))+(THEME-1)*20</f>
        <v/>
      </c>
      <c r="C127" s="6">
        <f>IF($A27=0,INDEX(CHROME_ATTR,1,C$2+1),IF($A27=39,INDEX(CHROME_ATTR,2,C$2+1),IF(AND(C227&gt;=1,C227&lt;=6),INDEX(ATLAS_ATTR,(C227-1)*26+$A27-INDEX(WIN_Y,C227)+1,C$2-INDEX(WIN_X,C227)+1),IF(C227=90,11,0))))+(THEME-1)*20</f>
        <v/>
      </c>
      <c r="D127" s="6">
        <f>IF($A27=0,INDEX(CHROME_ATTR,1,D$2+1),IF($A27=39,INDEX(CHROME_ATTR,2,D$2+1),IF(AND(D227&gt;=1,D227&lt;=6),INDEX(ATLAS_ATTR,(D227-1)*26+$A27-INDEX(WIN_Y,D227)+1,D$2-INDEX(WIN_X,D227)+1),IF(D227=90,11,0))))+(THEME-1)*20</f>
        <v/>
      </c>
      <c r="E127" s="6">
        <f>IF($A27=0,INDEX(CHROME_ATTR,1,E$2+1),IF($A27=39,INDEX(CHROME_ATTR,2,E$2+1),IF(AND(E227&gt;=1,E227&lt;=6),INDEX(ATLAS_ATTR,(E227-1)*26+$A27-INDEX(WIN_Y,E227)+1,E$2-INDEX(WIN_X,E227)+1),IF(E227=90,11,0))))+(THEME-1)*20</f>
        <v/>
      </c>
      <c r="F127" s="6">
        <f>IF($A27=0,INDEX(CHROME_ATTR,1,F$2+1),IF($A27=39,INDEX(CHROME_ATTR,2,F$2+1),IF(AND(F227&gt;=1,F227&lt;=6),INDEX(ATLAS_ATTR,(F227-1)*26+$A27-INDEX(WIN_Y,F227)+1,F$2-INDEX(WIN_X,F227)+1),IF(F227=90,11,0))))+(THEME-1)*20</f>
        <v/>
      </c>
      <c r="G127" s="6">
        <f>IF($A27=0,INDEX(CHROME_ATTR,1,G$2+1),IF($A27=39,INDEX(CHROME_ATTR,2,G$2+1),IF(AND(G227&gt;=1,G227&lt;=6),INDEX(ATLAS_ATTR,(G227-1)*26+$A27-INDEX(WIN_Y,G227)+1,G$2-INDEX(WIN_X,G227)+1),IF(G227=90,11,0))))+(THEME-1)*20</f>
        <v/>
      </c>
      <c r="H127" s="6">
        <f>IF($A27=0,INDEX(CHROME_ATTR,1,H$2+1),IF($A27=39,INDEX(CHROME_ATTR,2,H$2+1),IF(AND(H227&gt;=1,H227&lt;=6),INDEX(ATLAS_ATTR,(H227-1)*26+$A27-INDEX(WIN_Y,H227)+1,H$2-INDEX(WIN_X,H227)+1),IF(H227=90,11,0))))+(THEME-1)*20</f>
        <v/>
      </c>
      <c r="I127" s="6">
        <f>IF($A27=0,INDEX(CHROME_ATTR,1,I$2+1),IF($A27=39,INDEX(CHROME_ATTR,2,I$2+1),IF(AND(I227&gt;=1,I227&lt;=6),INDEX(ATLAS_ATTR,(I227-1)*26+$A27-INDEX(WIN_Y,I227)+1,I$2-INDEX(WIN_X,I227)+1),IF(I227=90,11,0))))+(THEME-1)*20</f>
        <v/>
      </c>
      <c r="J127" s="6">
        <f>IF($A27=0,INDEX(CHROME_ATTR,1,J$2+1),IF($A27=39,INDEX(CHROME_ATTR,2,J$2+1),IF(AND(J227&gt;=1,J227&lt;=6),INDEX(ATLAS_ATTR,(J227-1)*26+$A27-INDEX(WIN_Y,J227)+1,J$2-INDEX(WIN_X,J227)+1),IF(J227=90,11,0))))+(THEME-1)*20</f>
        <v/>
      </c>
      <c r="K127" s="6">
        <f>IF($A27=0,INDEX(CHROME_ATTR,1,K$2+1),IF($A27=39,INDEX(CHROME_ATTR,2,K$2+1),IF(AND(K227&gt;=1,K227&lt;=6),INDEX(ATLAS_ATTR,(K227-1)*26+$A27-INDEX(WIN_Y,K227)+1,K$2-INDEX(WIN_X,K227)+1),IF(K227=90,11,0))))+(THEME-1)*20</f>
        <v/>
      </c>
      <c r="L127" s="6">
        <f>IF($A27=0,INDEX(CHROME_ATTR,1,L$2+1),IF($A27=39,INDEX(CHROME_ATTR,2,L$2+1),IF(AND(L227&gt;=1,L227&lt;=6),INDEX(ATLAS_ATTR,(L227-1)*26+$A27-INDEX(WIN_Y,L227)+1,L$2-INDEX(WIN_X,L227)+1),IF(L227=90,11,0))))+(THEME-1)*20</f>
        <v/>
      </c>
      <c r="M127" s="6">
        <f>IF($A27=0,INDEX(CHROME_ATTR,1,M$2+1),IF($A27=39,INDEX(CHROME_ATTR,2,M$2+1),IF(AND(M227&gt;=1,M227&lt;=6),INDEX(ATLAS_ATTR,(M227-1)*26+$A27-INDEX(WIN_Y,M227)+1,M$2-INDEX(WIN_X,M227)+1),IF(M227=90,11,0))))+(THEME-1)*20</f>
        <v/>
      </c>
      <c r="N127" s="6">
        <f>IF($A27=0,INDEX(CHROME_ATTR,1,N$2+1),IF($A27=39,INDEX(CHROME_ATTR,2,N$2+1),IF(AND(N227&gt;=1,N227&lt;=6),INDEX(ATLAS_ATTR,(N227-1)*26+$A27-INDEX(WIN_Y,N227)+1,N$2-INDEX(WIN_X,N227)+1),IF(N227=90,11,0))))+(THEME-1)*20</f>
        <v/>
      </c>
      <c r="O127" s="6">
        <f>IF($A27=0,INDEX(CHROME_ATTR,1,O$2+1),IF($A27=39,INDEX(CHROME_ATTR,2,O$2+1),IF(AND(O227&gt;=1,O227&lt;=6),INDEX(ATLAS_ATTR,(O227-1)*26+$A27-INDEX(WIN_Y,O227)+1,O$2-INDEX(WIN_X,O227)+1),IF(O227=90,11,0))))+(THEME-1)*20</f>
        <v/>
      </c>
      <c r="P127" s="6">
        <f>IF($A27=0,INDEX(CHROME_ATTR,1,P$2+1),IF($A27=39,INDEX(CHROME_ATTR,2,P$2+1),IF(AND(P227&gt;=1,P227&lt;=6),INDEX(ATLAS_ATTR,(P227-1)*26+$A27-INDEX(WIN_Y,P227)+1,P$2-INDEX(WIN_X,P227)+1),IF(P227=90,11,0))))+(THEME-1)*20</f>
        <v/>
      </c>
      <c r="Q127" s="6">
        <f>IF($A27=0,INDEX(CHROME_ATTR,1,Q$2+1),IF($A27=39,INDEX(CHROME_ATTR,2,Q$2+1),IF(AND(Q227&gt;=1,Q227&lt;=6),INDEX(ATLAS_ATTR,(Q227-1)*26+$A27-INDEX(WIN_Y,Q227)+1,Q$2-INDEX(WIN_X,Q227)+1),IF(Q227=90,11,0))))+(THEME-1)*20</f>
        <v/>
      </c>
      <c r="R127" s="6">
        <f>IF($A27=0,INDEX(CHROME_ATTR,1,R$2+1),IF($A27=39,INDEX(CHROME_ATTR,2,R$2+1),IF(AND(R227&gt;=1,R227&lt;=6),INDEX(ATLAS_ATTR,(R227-1)*26+$A27-INDEX(WIN_Y,R227)+1,R$2-INDEX(WIN_X,R227)+1),IF(R227=90,11,0))))+(THEME-1)*20</f>
        <v/>
      </c>
      <c r="S127" s="6">
        <f>IF($A27=0,INDEX(CHROME_ATTR,1,S$2+1),IF($A27=39,INDEX(CHROME_ATTR,2,S$2+1),IF(AND(S227&gt;=1,S227&lt;=6),INDEX(ATLAS_ATTR,(S227-1)*26+$A27-INDEX(WIN_Y,S227)+1,S$2-INDEX(WIN_X,S227)+1),IF(S227=90,11,0))))+(THEME-1)*20</f>
        <v/>
      </c>
      <c r="T127" s="6">
        <f>IF($A27=0,INDEX(CHROME_ATTR,1,T$2+1),IF($A27=39,INDEX(CHROME_ATTR,2,T$2+1),IF(AND(T227&gt;=1,T227&lt;=6),INDEX(ATLAS_ATTR,(T227-1)*26+$A27-INDEX(WIN_Y,T227)+1,T$2-INDEX(WIN_X,T227)+1),IF(T227=90,11,0))))+(THEME-1)*20</f>
        <v/>
      </c>
      <c r="U127" s="6">
        <f>IF($A27=0,INDEX(CHROME_ATTR,1,U$2+1),IF($A27=39,INDEX(CHROME_ATTR,2,U$2+1),IF(AND(U227&gt;=1,U227&lt;=6),INDEX(ATLAS_ATTR,(U227-1)*26+$A27-INDEX(WIN_Y,U227)+1,U$2-INDEX(WIN_X,U227)+1),IF(U227=90,11,0))))+(THEME-1)*20</f>
        <v/>
      </c>
      <c r="V127" s="6">
        <f>IF($A27=0,INDEX(CHROME_ATTR,1,V$2+1),IF($A27=39,INDEX(CHROME_ATTR,2,V$2+1),IF(AND(V227&gt;=1,V227&lt;=6),INDEX(ATLAS_ATTR,(V227-1)*26+$A27-INDEX(WIN_Y,V227)+1,V$2-INDEX(WIN_X,V227)+1),IF(V227=90,11,0))))+(THEME-1)*20</f>
        <v/>
      </c>
      <c r="W127" s="6">
        <f>IF($A27=0,INDEX(CHROME_ATTR,1,W$2+1),IF($A27=39,INDEX(CHROME_ATTR,2,W$2+1),IF(AND(W227&gt;=1,W227&lt;=6),INDEX(ATLAS_ATTR,(W227-1)*26+$A27-INDEX(WIN_Y,W227)+1,W$2-INDEX(WIN_X,W227)+1),IF(W227=90,11,0))))+(THEME-1)*20</f>
        <v/>
      </c>
      <c r="X127" s="6">
        <f>IF($A27=0,INDEX(CHROME_ATTR,1,X$2+1),IF($A27=39,INDEX(CHROME_ATTR,2,X$2+1),IF(AND(X227&gt;=1,X227&lt;=6),INDEX(ATLAS_ATTR,(X227-1)*26+$A27-INDEX(WIN_Y,X227)+1,X$2-INDEX(WIN_X,X227)+1),IF(X227=90,11,0))))+(THEME-1)*20</f>
        <v/>
      </c>
      <c r="Y127" s="6">
        <f>IF($A27=0,INDEX(CHROME_ATTR,1,Y$2+1),IF($A27=39,INDEX(CHROME_ATTR,2,Y$2+1),IF(AND(Y227&gt;=1,Y227&lt;=6),INDEX(ATLAS_ATTR,(Y227-1)*26+$A27-INDEX(WIN_Y,Y227)+1,Y$2-INDEX(WIN_X,Y227)+1),IF(Y227=90,11,0))))+(THEME-1)*20</f>
        <v/>
      </c>
      <c r="Z127" s="6">
        <f>IF($A27=0,INDEX(CHROME_ATTR,1,Z$2+1),IF($A27=39,INDEX(CHROME_ATTR,2,Z$2+1),IF(AND(Z227&gt;=1,Z227&lt;=6),INDEX(ATLAS_ATTR,(Z227-1)*26+$A27-INDEX(WIN_Y,Z227)+1,Z$2-INDEX(WIN_X,Z227)+1),IF(Z227=90,11,0))))+(THEME-1)*20</f>
        <v/>
      </c>
      <c r="AA127" s="6">
        <f>IF($A27=0,INDEX(CHROME_ATTR,1,AA$2+1),IF($A27=39,INDEX(CHROME_ATTR,2,AA$2+1),IF(AND(AA227&gt;=1,AA227&lt;=6),INDEX(ATLAS_ATTR,(AA227-1)*26+$A27-INDEX(WIN_Y,AA227)+1,AA$2-INDEX(WIN_X,AA227)+1),IF(AA227=90,11,0))))+(THEME-1)*20</f>
        <v/>
      </c>
      <c r="AB127" s="6">
        <f>IF($A27=0,INDEX(CHROME_ATTR,1,AB$2+1),IF($A27=39,INDEX(CHROME_ATTR,2,AB$2+1),IF(AND(AB227&gt;=1,AB227&lt;=6),INDEX(ATLAS_ATTR,(AB227-1)*26+$A27-INDEX(WIN_Y,AB227)+1,AB$2-INDEX(WIN_X,AB227)+1),IF(AB227=90,11,0))))+(THEME-1)*20</f>
        <v/>
      </c>
      <c r="AC127" s="6">
        <f>IF($A27=0,INDEX(CHROME_ATTR,1,AC$2+1),IF($A27=39,INDEX(CHROME_ATTR,2,AC$2+1),IF(AND(AC227&gt;=1,AC227&lt;=6),INDEX(ATLAS_ATTR,(AC227-1)*26+$A27-INDEX(WIN_Y,AC227)+1,AC$2-INDEX(WIN_X,AC227)+1),IF(AC227=90,11,0))))+(THEME-1)*20</f>
        <v/>
      </c>
      <c r="AD127" s="6">
        <f>IF($A27=0,INDEX(CHROME_ATTR,1,AD$2+1),IF($A27=39,INDEX(CHROME_ATTR,2,AD$2+1),IF(AND(AD227&gt;=1,AD227&lt;=6),INDEX(ATLAS_ATTR,(AD227-1)*26+$A27-INDEX(WIN_Y,AD227)+1,AD$2-INDEX(WIN_X,AD227)+1),IF(AD227=90,11,0))))+(THEME-1)*20</f>
        <v/>
      </c>
      <c r="AE127" s="6">
        <f>IF($A27=0,INDEX(CHROME_ATTR,1,AE$2+1),IF($A27=39,INDEX(CHROME_ATTR,2,AE$2+1),IF(AND(AE227&gt;=1,AE227&lt;=6),INDEX(ATLAS_ATTR,(AE227-1)*26+$A27-INDEX(WIN_Y,AE227)+1,AE$2-INDEX(WIN_X,AE227)+1),IF(AE227=90,11,0))))+(THEME-1)*20</f>
        <v/>
      </c>
      <c r="AF127" s="6">
        <f>IF($A27=0,INDEX(CHROME_ATTR,1,AF$2+1),IF($A27=39,INDEX(CHROME_ATTR,2,AF$2+1),IF(AND(AF227&gt;=1,AF227&lt;=6),INDEX(ATLAS_ATTR,(AF227-1)*26+$A27-INDEX(WIN_Y,AF227)+1,AF$2-INDEX(WIN_X,AF227)+1),IF(AF227=90,11,0))))+(THEME-1)*20</f>
        <v/>
      </c>
      <c r="AG127" s="6">
        <f>IF($A27=0,INDEX(CHROME_ATTR,1,AG$2+1),IF($A27=39,INDEX(CHROME_ATTR,2,AG$2+1),IF(AND(AG227&gt;=1,AG227&lt;=6),INDEX(ATLAS_ATTR,(AG227-1)*26+$A27-INDEX(WIN_Y,AG227)+1,AG$2-INDEX(WIN_X,AG227)+1),IF(AG227=90,11,0))))+(THEME-1)*20</f>
        <v/>
      </c>
      <c r="AH127" s="6">
        <f>IF($A27=0,INDEX(CHROME_ATTR,1,AH$2+1),IF($A27=39,INDEX(CHROME_ATTR,2,AH$2+1),IF(AND(AH227&gt;=1,AH227&lt;=6),INDEX(ATLAS_ATTR,(AH227-1)*26+$A27-INDEX(WIN_Y,AH227)+1,AH$2-INDEX(WIN_X,AH227)+1),IF(AH227=90,11,0))))+(THEME-1)*20</f>
        <v/>
      </c>
      <c r="AI127" s="6">
        <f>IF($A27=0,INDEX(CHROME_ATTR,1,AI$2+1),IF($A27=39,INDEX(CHROME_ATTR,2,AI$2+1),IF(AND(AI227&gt;=1,AI227&lt;=6),INDEX(ATLAS_ATTR,(AI227-1)*26+$A27-INDEX(WIN_Y,AI227)+1,AI$2-INDEX(WIN_X,AI227)+1),IF(AI227=90,11,0))))+(THEME-1)*20</f>
        <v/>
      </c>
      <c r="AJ127" s="6">
        <f>IF($A27=0,INDEX(CHROME_ATTR,1,AJ$2+1),IF($A27=39,INDEX(CHROME_ATTR,2,AJ$2+1),IF(AND(AJ227&gt;=1,AJ227&lt;=6),INDEX(ATLAS_ATTR,(AJ227-1)*26+$A27-INDEX(WIN_Y,AJ227)+1,AJ$2-INDEX(WIN_X,AJ227)+1),IF(AJ227=90,11,0))))+(THEME-1)*20</f>
        <v/>
      </c>
      <c r="AK127" s="6">
        <f>IF($A27=0,INDEX(CHROME_ATTR,1,AK$2+1),IF($A27=39,INDEX(CHROME_ATTR,2,AK$2+1),IF(AND(AK227&gt;=1,AK227&lt;=6),INDEX(ATLAS_ATTR,(AK227-1)*26+$A27-INDEX(WIN_Y,AK227)+1,AK$2-INDEX(WIN_X,AK227)+1),IF(AK227=90,11,0))))+(THEME-1)*20</f>
        <v/>
      </c>
      <c r="AL127" s="6">
        <f>IF($A27=0,INDEX(CHROME_ATTR,1,AL$2+1),IF($A27=39,INDEX(CHROME_ATTR,2,AL$2+1),IF(AND(AL227&gt;=1,AL227&lt;=6),INDEX(ATLAS_ATTR,(AL227-1)*26+$A27-INDEX(WIN_Y,AL227)+1,AL$2-INDEX(WIN_X,AL227)+1),IF(AL227=90,11,0))))+(THEME-1)*20</f>
        <v/>
      </c>
      <c r="AM127" s="6">
        <f>IF($A27=0,INDEX(CHROME_ATTR,1,AM$2+1),IF($A27=39,INDEX(CHROME_ATTR,2,AM$2+1),IF(AND(AM227&gt;=1,AM227&lt;=6),INDEX(ATLAS_ATTR,(AM227-1)*26+$A27-INDEX(WIN_Y,AM227)+1,AM$2-INDEX(WIN_X,AM227)+1),IF(AM227=90,11,0))))+(THEME-1)*20</f>
        <v/>
      </c>
      <c r="AN127" s="6">
        <f>IF($A27=0,INDEX(CHROME_ATTR,1,AN$2+1),IF($A27=39,INDEX(CHROME_ATTR,2,AN$2+1),IF(AND(AN227&gt;=1,AN227&lt;=6),INDEX(ATLAS_ATTR,(AN227-1)*26+$A27-INDEX(WIN_Y,AN227)+1,AN$2-INDEX(WIN_X,AN227)+1),IF(AN227=90,11,0))))+(THEME-1)*20</f>
        <v/>
      </c>
      <c r="AO127" s="6">
        <f>IF($A27=0,INDEX(CHROME_ATTR,1,AO$2+1),IF($A27=39,INDEX(CHROME_ATTR,2,AO$2+1),IF(AND(AO227&gt;=1,AO227&lt;=6),INDEX(ATLAS_ATTR,(AO227-1)*26+$A27-INDEX(WIN_Y,AO227)+1,AO$2-INDEX(WIN_X,AO227)+1),IF(AO227=90,11,0))))+(THEME-1)*20</f>
        <v/>
      </c>
      <c r="AP127" s="6">
        <f>IF($A27=0,INDEX(CHROME_ATTR,1,AP$2+1),IF($A27=39,INDEX(CHROME_ATTR,2,AP$2+1),IF(AND(AP227&gt;=1,AP227&lt;=6),INDEX(ATLAS_ATTR,(AP227-1)*26+$A27-INDEX(WIN_Y,AP227)+1,AP$2-INDEX(WIN_X,AP227)+1),IF(AP227=90,11,0))))+(THEME-1)*20</f>
        <v/>
      </c>
      <c r="AQ127" s="6">
        <f>IF($A27=0,INDEX(CHROME_ATTR,1,AQ$2+1),IF($A27=39,INDEX(CHROME_ATTR,2,AQ$2+1),IF(AND(AQ227&gt;=1,AQ227&lt;=6),INDEX(ATLAS_ATTR,(AQ227-1)*26+$A27-INDEX(WIN_Y,AQ227)+1,AQ$2-INDEX(WIN_X,AQ227)+1),IF(AQ227=90,11,0))))+(THEME-1)*20</f>
        <v/>
      </c>
      <c r="AR127" s="6">
        <f>IF($A27=0,INDEX(CHROME_ATTR,1,AR$2+1),IF($A27=39,INDEX(CHROME_ATTR,2,AR$2+1),IF(AND(AR227&gt;=1,AR227&lt;=6),INDEX(ATLAS_ATTR,(AR227-1)*26+$A27-INDEX(WIN_Y,AR227)+1,AR$2-INDEX(WIN_X,AR227)+1),IF(AR227=90,11,0))))+(THEME-1)*20</f>
        <v/>
      </c>
      <c r="AS127" s="6">
        <f>IF($A27=0,INDEX(CHROME_ATTR,1,AS$2+1),IF($A27=39,INDEX(CHROME_ATTR,2,AS$2+1),IF(AND(AS227&gt;=1,AS227&lt;=6),INDEX(ATLAS_ATTR,(AS227-1)*26+$A27-INDEX(WIN_Y,AS227)+1,AS$2-INDEX(WIN_X,AS227)+1),IF(AS227=90,11,0))))+(THEME-1)*20</f>
        <v/>
      </c>
      <c r="AT127" s="6">
        <f>IF($A27=0,INDEX(CHROME_ATTR,1,AT$2+1),IF($A27=39,INDEX(CHROME_ATTR,2,AT$2+1),IF(AND(AT227&gt;=1,AT227&lt;=6),INDEX(ATLAS_ATTR,(AT227-1)*26+$A27-INDEX(WIN_Y,AT227)+1,AT$2-INDEX(WIN_X,AT227)+1),IF(AT227=90,11,0))))+(THEME-1)*20</f>
        <v/>
      </c>
      <c r="AU127" s="6">
        <f>IF($A27=0,INDEX(CHROME_ATTR,1,AU$2+1),IF($A27=39,INDEX(CHROME_ATTR,2,AU$2+1),IF(AND(AU227&gt;=1,AU227&lt;=6),INDEX(ATLAS_ATTR,(AU227-1)*26+$A27-INDEX(WIN_Y,AU227)+1,AU$2-INDEX(WIN_X,AU227)+1),IF(AU227=90,11,0))))+(THEME-1)*20</f>
        <v/>
      </c>
      <c r="AV127" s="6">
        <f>IF($A27=0,INDEX(CHROME_ATTR,1,AV$2+1),IF($A27=39,INDEX(CHROME_ATTR,2,AV$2+1),IF(AND(AV227&gt;=1,AV227&lt;=6),INDEX(ATLAS_ATTR,(AV227-1)*26+$A27-INDEX(WIN_Y,AV227)+1,AV$2-INDEX(WIN_X,AV227)+1),IF(AV227=90,11,0))))+(THEME-1)*20</f>
        <v/>
      </c>
      <c r="AW127" s="6">
        <f>IF($A27=0,INDEX(CHROME_ATTR,1,AW$2+1),IF($A27=39,INDEX(CHROME_ATTR,2,AW$2+1),IF(AND(AW227&gt;=1,AW227&lt;=6),INDEX(ATLAS_ATTR,(AW227-1)*26+$A27-INDEX(WIN_Y,AW227)+1,AW$2-INDEX(WIN_X,AW227)+1),IF(AW227=90,11,0))))+(THEME-1)*20</f>
        <v/>
      </c>
      <c r="AX127" s="6">
        <f>IF($A27=0,INDEX(CHROME_ATTR,1,AX$2+1),IF($A27=39,INDEX(CHROME_ATTR,2,AX$2+1),IF(AND(AX227&gt;=1,AX227&lt;=6),INDEX(ATLAS_ATTR,(AX227-1)*26+$A27-INDEX(WIN_Y,AX227)+1,AX$2-INDEX(WIN_X,AX227)+1),IF(AX227=90,11,0))))+(THEME-1)*20</f>
        <v/>
      </c>
      <c r="AY127" s="6">
        <f>IF($A27=0,INDEX(CHROME_ATTR,1,AY$2+1),IF($A27=39,INDEX(CHROME_ATTR,2,AY$2+1),IF(AND(AY227&gt;=1,AY227&lt;=6),INDEX(ATLAS_ATTR,(AY227-1)*26+$A27-INDEX(WIN_Y,AY227)+1,AY$2-INDEX(WIN_X,AY227)+1),IF(AY227=90,11,0))))+(THEME-1)*20</f>
        <v/>
      </c>
      <c r="AZ127" s="6">
        <f>IF($A27=0,INDEX(CHROME_ATTR,1,AZ$2+1),IF($A27=39,INDEX(CHROME_ATTR,2,AZ$2+1),IF(AND(AZ227&gt;=1,AZ227&lt;=6),INDEX(ATLAS_ATTR,(AZ227-1)*26+$A27-INDEX(WIN_Y,AZ227)+1,AZ$2-INDEX(WIN_X,AZ227)+1),IF(AZ227=90,11,0))))+(THEME-1)*20</f>
        <v/>
      </c>
      <c r="BA127" s="6">
        <f>IF($A27=0,INDEX(CHROME_ATTR,1,BA$2+1),IF($A27=39,INDEX(CHROME_ATTR,2,BA$2+1),IF(AND(BA227&gt;=1,BA227&lt;=6),INDEX(ATLAS_ATTR,(BA227-1)*26+$A27-INDEX(WIN_Y,BA227)+1,BA$2-INDEX(WIN_X,BA227)+1),IF(BA227=90,11,0))))+(THEME-1)*20</f>
        <v/>
      </c>
      <c r="BB127" s="6">
        <f>IF($A27=0,INDEX(CHROME_ATTR,1,BB$2+1),IF($A27=39,INDEX(CHROME_ATTR,2,BB$2+1),IF(AND(BB227&gt;=1,BB227&lt;=6),INDEX(ATLAS_ATTR,(BB227-1)*26+$A27-INDEX(WIN_Y,BB227)+1,BB$2-INDEX(WIN_X,BB227)+1),IF(BB227=90,11,0))))+(THEME-1)*20</f>
        <v/>
      </c>
      <c r="BC127" s="6">
        <f>IF($A27=0,INDEX(CHROME_ATTR,1,BC$2+1),IF($A27=39,INDEX(CHROME_ATTR,2,BC$2+1),IF(AND(BC227&gt;=1,BC227&lt;=6),INDEX(ATLAS_ATTR,(BC227-1)*26+$A27-INDEX(WIN_Y,BC227)+1,BC$2-INDEX(WIN_X,BC227)+1),IF(BC227=90,11,0))))+(THEME-1)*20</f>
        <v/>
      </c>
      <c r="BD127" s="6">
        <f>IF($A27=0,INDEX(CHROME_ATTR,1,BD$2+1),IF($A27=39,INDEX(CHROME_ATTR,2,BD$2+1),IF(AND(BD227&gt;=1,BD227&lt;=6),INDEX(ATLAS_ATTR,(BD227-1)*26+$A27-INDEX(WIN_Y,BD227)+1,BD$2-INDEX(WIN_X,BD227)+1),IF(BD227=90,11,0))))+(THEME-1)*20</f>
        <v/>
      </c>
      <c r="BE127" s="6">
        <f>IF($A27=0,INDEX(CHROME_ATTR,1,BE$2+1),IF($A27=39,INDEX(CHROME_ATTR,2,BE$2+1),IF(AND(BE227&gt;=1,BE227&lt;=6),INDEX(ATLAS_ATTR,(BE227-1)*26+$A27-INDEX(WIN_Y,BE227)+1,BE$2-INDEX(WIN_X,BE227)+1),IF(BE227=90,11,0))))+(THEME-1)*20</f>
        <v/>
      </c>
      <c r="BF127" s="6">
        <f>IF($A27=0,INDEX(CHROME_ATTR,1,BF$2+1),IF($A27=39,INDEX(CHROME_ATTR,2,BF$2+1),IF(AND(BF227&gt;=1,BF227&lt;=6),INDEX(ATLAS_ATTR,(BF227-1)*26+$A27-INDEX(WIN_Y,BF227)+1,BF$2-INDEX(WIN_X,BF227)+1),IF(BF227=90,11,0))))+(THEME-1)*20</f>
        <v/>
      </c>
      <c r="BG127" s="6">
        <f>IF($A27=0,INDEX(CHROME_ATTR,1,BG$2+1),IF($A27=39,INDEX(CHROME_ATTR,2,BG$2+1),IF(AND(BG227&gt;=1,BG227&lt;=6),INDEX(ATLAS_ATTR,(BG227-1)*26+$A27-INDEX(WIN_Y,BG227)+1,BG$2-INDEX(WIN_X,BG227)+1),IF(BG227=90,11,0))))+(THEME-1)*20</f>
        <v/>
      </c>
      <c r="BH127" s="6">
        <f>IF($A27=0,INDEX(CHROME_ATTR,1,BH$2+1),IF($A27=39,INDEX(CHROME_ATTR,2,BH$2+1),IF(AND(BH227&gt;=1,BH227&lt;=6),INDEX(ATLAS_ATTR,(BH227-1)*26+$A27-INDEX(WIN_Y,BH227)+1,BH$2-INDEX(WIN_X,BH227)+1),IF(BH227=90,11,0))))+(THEME-1)*20</f>
        <v/>
      </c>
      <c r="BI127" s="6">
        <f>IF($A27=0,INDEX(CHROME_ATTR,1,BI$2+1),IF($A27=39,INDEX(CHROME_ATTR,2,BI$2+1),IF(AND(BI227&gt;=1,BI227&lt;=6),INDEX(ATLAS_ATTR,(BI227-1)*26+$A27-INDEX(WIN_Y,BI227)+1,BI$2-INDEX(WIN_X,BI227)+1),IF(BI227=90,11,0))))+(THEME-1)*20</f>
        <v/>
      </c>
      <c r="BJ127" s="6">
        <f>IF($A27=0,INDEX(CHROME_ATTR,1,BJ$2+1),IF($A27=39,INDEX(CHROME_ATTR,2,BJ$2+1),IF(AND(BJ227&gt;=1,BJ227&lt;=6),INDEX(ATLAS_ATTR,(BJ227-1)*26+$A27-INDEX(WIN_Y,BJ227)+1,BJ$2-INDEX(WIN_X,BJ227)+1),IF(BJ227=90,11,0))))+(THEME-1)*20</f>
        <v/>
      </c>
      <c r="BK127" s="6">
        <f>IF($A27=0,INDEX(CHROME_ATTR,1,BK$2+1),IF($A27=39,INDEX(CHROME_ATTR,2,BK$2+1),IF(AND(BK227&gt;=1,BK227&lt;=6),INDEX(ATLAS_ATTR,(BK227-1)*26+$A27-INDEX(WIN_Y,BK227)+1,BK$2-INDEX(WIN_X,BK227)+1),IF(BK227=90,11,0))))+(THEME-1)*20</f>
        <v/>
      </c>
      <c r="BL127" s="6">
        <f>IF($A27=0,INDEX(CHROME_ATTR,1,BL$2+1),IF($A27=39,INDEX(CHROME_ATTR,2,BL$2+1),IF(AND(BL227&gt;=1,BL227&lt;=6),INDEX(ATLAS_ATTR,(BL227-1)*26+$A27-INDEX(WIN_Y,BL227)+1,BL$2-INDEX(WIN_X,BL227)+1),IF(BL227=90,11,0))))+(THEME-1)*20</f>
        <v/>
      </c>
      <c r="BM127" s="6">
        <f>IF($A27=0,INDEX(CHROME_ATTR,1,BM$2+1),IF($A27=39,INDEX(CHROME_ATTR,2,BM$2+1),IF(AND(BM227&gt;=1,BM227&lt;=6),INDEX(ATLAS_ATTR,(BM227-1)*26+$A27-INDEX(WIN_Y,BM227)+1,BM$2-INDEX(WIN_X,BM227)+1),IF(BM227=90,11,0))))+(THEME-1)*20</f>
        <v/>
      </c>
      <c r="BN127" s="6">
        <f>IF($A27=0,INDEX(CHROME_ATTR,1,BN$2+1),IF($A27=39,INDEX(CHROME_ATTR,2,BN$2+1),IF(AND(BN227&gt;=1,BN227&lt;=6),INDEX(ATLAS_ATTR,(BN227-1)*26+$A27-INDEX(WIN_Y,BN227)+1,BN$2-INDEX(WIN_X,BN227)+1),IF(BN227=90,11,0))))+(THEME-1)*20</f>
        <v/>
      </c>
      <c r="BO127" s="6">
        <f>IF($A27=0,INDEX(CHROME_ATTR,1,BO$2+1),IF($A27=39,INDEX(CHROME_ATTR,2,BO$2+1),IF(AND(BO227&gt;=1,BO227&lt;=6),INDEX(ATLAS_ATTR,(BO227-1)*26+$A27-INDEX(WIN_Y,BO227)+1,BO$2-INDEX(WIN_X,BO227)+1),IF(BO227=90,11,0))))+(THEME-1)*20</f>
        <v/>
      </c>
      <c r="BP127" s="6">
        <f>IF($A27=0,INDEX(CHROME_ATTR,1,BP$2+1),IF($A27=39,INDEX(CHROME_ATTR,2,BP$2+1),IF(AND(BP227&gt;=1,BP227&lt;=6),INDEX(ATLAS_ATTR,(BP227-1)*26+$A27-INDEX(WIN_Y,BP227)+1,BP$2-INDEX(WIN_X,BP227)+1),IF(BP227=90,11,0))))+(THEME-1)*20</f>
        <v/>
      </c>
      <c r="BQ127" s="6">
        <f>IF($A27=0,INDEX(CHROME_ATTR,1,BQ$2+1),IF($A27=39,INDEX(CHROME_ATTR,2,BQ$2+1),IF(AND(BQ227&gt;=1,BQ227&lt;=6),INDEX(ATLAS_ATTR,(BQ227-1)*26+$A27-INDEX(WIN_Y,BQ227)+1,BQ$2-INDEX(WIN_X,BQ227)+1),IF(BQ227=90,11,0))))+(THEME-1)*20</f>
        <v/>
      </c>
      <c r="BR127" s="6">
        <f>IF($A27=0,INDEX(CHROME_ATTR,1,BR$2+1),IF($A27=39,INDEX(CHROME_ATTR,2,BR$2+1),IF(AND(BR227&gt;=1,BR227&lt;=6),INDEX(ATLAS_ATTR,(BR227-1)*26+$A27-INDEX(WIN_Y,BR227)+1,BR$2-INDEX(WIN_X,BR227)+1),IF(BR227=90,11,0))))+(THEME-1)*20</f>
        <v/>
      </c>
      <c r="BS127" s="6">
        <f>IF($A27=0,INDEX(CHROME_ATTR,1,BS$2+1),IF($A27=39,INDEX(CHROME_ATTR,2,BS$2+1),IF(AND(BS227&gt;=1,BS227&lt;=6),INDEX(ATLAS_ATTR,(BS227-1)*26+$A27-INDEX(WIN_Y,BS227)+1,BS$2-INDEX(WIN_X,BS227)+1),IF(BS227=90,11,0))))+(THEME-1)*20</f>
        <v/>
      </c>
      <c r="BT127" s="6">
        <f>IF($A27=0,INDEX(CHROME_ATTR,1,BT$2+1),IF($A27=39,INDEX(CHROME_ATTR,2,BT$2+1),IF(AND(BT227&gt;=1,BT227&lt;=6),INDEX(ATLAS_ATTR,(BT227-1)*26+$A27-INDEX(WIN_Y,BT227)+1,BT$2-INDEX(WIN_X,BT227)+1),IF(BT227=90,11,0))))+(THEME-1)*20</f>
        <v/>
      </c>
      <c r="BU127" s="6">
        <f>IF($A27=0,INDEX(CHROME_ATTR,1,BU$2+1),IF($A27=39,INDEX(CHROME_ATTR,2,BU$2+1),IF(AND(BU227&gt;=1,BU227&lt;=6),INDEX(ATLAS_ATTR,(BU227-1)*26+$A27-INDEX(WIN_Y,BU227)+1,BU$2-INDEX(WIN_X,BU227)+1),IF(BU227=90,11,0))))+(THEME-1)*20</f>
        <v/>
      </c>
      <c r="BV127" s="6">
        <f>IF($A27=0,INDEX(CHROME_ATTR,1,BV$2+1),IF($A27=39,INDEX(CHROME_ATTR,2,BV$2+1),IF(AND(BV227&gt;=1,BV227&lt;=6),INDEX(ATLAS_ATTR,(BV227-1)*26+$A27-INDEX(WIN_Y,BV227)+1,BV$2-INDEX(WIN_X,BV227)+1),IF(BV227=90,11,0))))+(THEME-1)*20</f>
        <v/>
      </c>
      <c r="BW127" s="6">
        <f>IF($A27=0,INDEX(CHROME_ATTR,1,BW$2+1),IF($A27=39,INDEX(CHROME_ATTR,2,BW$2+1),IF(AND(BW227&gt;=1,BW227&lt;=6),INDEX(ATLAS_ATTR,(BW227-1)*26+$A27-INDEX(WIN_Y,BW227)+1,BW$2-INDEX(WIN_X,BW227)+1),IF(BW227=90,11,0))))+(THEME-1)*20</f>
        <v/>
      </c>
      <c r="BX127" s="6">
        <f>IF($A27=0,INDEX(CHROME_ATTR,1,BX$2+1),IF($A27=39,INDEX(CHROME_ATTR,2,BX$2+1),IF(AND(BX227&gt;=1,BX227&lt;=6),INDEX(ATLAS_ATTR,(BX227-1)*26+$A27-INDEX(WIN_Y,BX227)+1,BX$2-INDEX(WIN_X,BX227)+1),IF(BX227=90,11,0))))+(THEME-1)*20</f>
        <v/>
      </c>
      <c r="BY127" s="6">
        <f>IF($A27=0,INDEX(CHROME_ATTR,1,BY$2+1),IF($A27=39,INDEX(CHROME_ATTR,2,BY$2+1),IF(AND(BY227&gt;=1,BY227&lt;=6),INDEX(ATLAS_ATTR,(BY227-1)*26+$A27-INDEX(WIN_Y,BY227)+1,BY$2-INDEX(WIN_X,BY227)+1),IF(BY227=90,11,0))))+(THEME-1)*20</f>
        <v/>
      </c>
      <c r="BZ127" s="6">
        <f>IF($A27=0,INDEX(CHROME_ATTR,1,BZ$2+1),IF($A27=39,INDEX(CHROME_ATTR,2,BZ$2+1),IF(AND(BZ227&gt;=1,BZ227&lt;=6),INDEX(ATLAS_ATTR,(BZ227-1)*26+$A27-INDEX(WIN_Y,BZ227)+1,BZ$2-INDEX(WIN_X,BZ227)+1),IF(BZ227=90,11,0))))+(THEME-1)*20</f>
        <v/>
      </c>
      <c r="CA127" s="6">
        <f>IF($A27=0,INDEX(CHROME_ATTR,1,CA$2+1),IF($A27=39,INDEX(CHROME_ATTR,2,CA$2+1),IF(AND(CA227&gt;=1,CA227&lt;=6),INDEX(ATLAS_ATTR,(CA227-1)*26+$A27-INDEX(WIN_Y,CA227)+1,CA$2-INDEX(WIN_X,CA227)+1),IF(CA227=90,11,0))))+(THEME-1)*20</f>
        <v/>
      </c>
      <c r="CB127" s="6">
        <f>IF($A27=0,INDEX(CHROME_ATTR,1,CB$2+1),IF($A27=39,INDEX(CHROME_ATTR,2,CB$2+1),IF(AND(CB227&gt;=1,CB227&lt;=6),INDEX(ATLAS_ATTR,(CB227-1)*26+$A27-INDEX(WIN_Y,CB227)+1,CB$2-INDEX(WIN_X,CB227)+1),IF(CB227=90,11,0))))+(THEME-1)*20</f>
        <v/>
      </c>
      <c r="CC127" s="6">
        <f>IF($A27=0,INDEX(CHROME_ATTR,1,CC$2+1),IF($A27=39,INDEX(CHROME_ATTR,2,CC$2+1),IF(AND(CC227&gt;=1,CC227&lt;=6),INDEX(ATLAS_ATTR,(CC227-1)*26+$A27-INDEX(WIN_Y,CC227)+1,CC$2-INDEX(WIN_X,CC227)+1),IF(CC227=90,11,0))))+(THEME-1)*20</f>
        <v/>
      </c>
      <c r="CD127" s="6">
        <f>IF($A27=0,INDEX(CHROME_ATTR,1,CD$2+1),IF($A27=39,INDEX(CHROME_ATTR,2,CD$2+1),IF(AND(CD227&gt;=1,CD227&lt;=6),INDEX(ATLAS_ATTR,(CD227-1)*26+$A27-INDEX(WIN_Y,CD227)+1,CD$2-INDEX(WIN_X,CD227)+1),IF(CD227=90,11,0))))+(THEME-1)*20</f>
        <v/>
      </c>
      <c r="CE127" s="6">
        <f>IF($A27=0,INDEX(CHROME_ATTR,1,CE$2+1),IF($A27=39,INDEX(CHROME_ATTR,2,CE$2+1),IF(AND(CE227&gt;=1,CE227&lt;=6),INDEX(ATLAS_ATTR,(CE227-1)*26+$A27-INDEX(WIN_Y,CE227)+1,CE$2-INDEX(WIN_X,CE227)+1),IF(CE227=90,11,0))))+(THEME-1)*20</f>
        <v/>
      </c>
      <c r="CF127" s="6">
        <f>IF($A27=0,INDEX(CHROME_ATTR,1,CF$2+1),IF($A27=39,INDEX(CHROME_ATTR,2,CF$2+1),IF(AND(CF227&gt;=1,CF227&lt;=6),INDEX(ATLAS_ATTR,(CF227-1)*26+$A27-INDEX(WIN_Y,CF227)+1,CF$2-INDEX(WIN_X,CF227)+1),IF(CF227=90,11,0))))+(THEME-1)*20</f>
        <v/>
      </c>
      <c r="CG127" s="6">
        <f>IF($A27=0,INDEX(CHROME_ATTR,1,CG$2+1),IF($A27=39,INDEX(CHROME_ATTR,2,CG$2+1),IF(AND(CG227&gt;=1,CG227&lt;=6),INDEX(ATLAS_ATTR,(CG227-1)*26+$A27-INDEX(WIN_Y,CG227)+1,CG$2-INDEX(WIN_X,CG227)+1),IF(CG227=90,11,0))))+(THEME-1)*20</f>
        <v/>
      </c>
      <c r="CH127" s="6">
        <f>IF($A27=0,INDEX(CHROME_ATTR,1,CH$2+1),IF($A27=39,INDEX(CHROME_ATTR,2,CH$2+1),IF(AND(CH227&gt;=1,CH227&lt;=6),INDEX(ATLAS_ATTR,(CH227-1)*26+$A27-INDEX(WIN_Y,CH227)+1,CH$2-INDEX(WIN_X,CH227)+1),IF(CH227=90,11,0))))+(THEME-1)*20</f>
        <v/>
      </c>
      <c r="CI127" s="6">
        <f>IF($A27=0,INDEX(CHROME_ATTR,1,CI$2+1),IF($A27=39,INDEX(CHROME_ATTR,2,CI$2+1),IF(AND(CI227&gt;=1,CI227&lt;=6),INDEX(ATLAS_ATTR,(CI227-1)*26+$A27-INDEX(WIN_Y,CI227)+1,CI$2-INDEX(WIN_X,CI227)+1),IF(CI227=90,11,0))))+(THEME-1)*20</f>
        <v/>
      </c>
      <c r="CJ127" s="6">
        <f>IF($A27=0,INDEX(CHROME_ATTR,1,CJ$2+1),IF($A27=39,INDEX(CHROME_ATTR,2,CJ$2+1),IF(AND(CJ227&gt;=1,CJ227&lt;=6),INDEX(ATLAS_ATTR,(CJ227-1)*26+$A27-INDEX(WIN_Y,CJ227)+1,CJ$2-INDEX(WIN_X,CJ227)+1),IF(CJ227=90,11,0))))+(THEME-1)*20</f>
        <v/>
      </c>
      <c r="CK127" s="6">
        <f>IF($A27=0,INDEX(CHROME_ATTR,1,CK$2+1),IF($A27=39,INDEX(CHROME_ATTR,2,CK$2+1),IF(AND(CK227&gt;=1,CK227&lt;=6),INDEX(ATLAS_ATTR,(CK227-1)*26+$A27-INDEX(WIN_Y,CK227)+1,CK$2-INDEX(WIN_X,CK227)+1),IF(CK227=90,11,0))))+(THEME-1)*20</f>
        <v/>
      </c>
      <c r="CL127" s="6">
        <f>IF($A27=0,INDEX(CHROME_ATTR,1,CL$2+1),IF($A27=39,INDEX(CHROME_ATTR,2,CL$2+1),IF(AND(CL227&gt;=1,CL227&lt;=6),INDEX(ATLAS_ATTR,(CL227-1)*26+$A27-INDEX(WIN_Y,CL227)+1,CL$2-INDEX(WIN_X,CL227)+1),IF(CL227=90,11,0))))+(THEME-1)*20</f>
        <v/>
      </c>
      <c r="CM127" s="6">
        <f>IF($A27=0,INDEX(CHROME_ATTR,1,CM$2+1),IF($A27=39,INDEX(CHROME_ATTR,2,CM$2+1),IF(AND(CM227&gt;=1,CM227&lt;=6),INDEX(ATLAS_ATTR,(CM227-1)*26+$A27-INDEX(WIN_Y,CM227)+1,CM$2-INDEX(WIN_X,CM227)+1),IF(CM227=90,11,0))))+(THEME-1)*20</f>
        <v/>
      </c>
      <c r="CN127" s="6">
        <f>IF($A27=0,INDEX(CHROME_ATTR,1,CN$2+1),IF($A27=39,INDEX(CHROME_ATTR,2,CN$2+1),IF(AND(CN227&gt;=1,CN227&lt;=6),INDEX(ATLAS_ATTR,(CN227-1)*26+$A27-INDEX(WIN_Y,CN227)+1,CN$2-INDEX(WIN_X,CN227)+1),IF(CN227=90,11,0))))+(THEME-1)*20</f>
        <v/>
      </c>
      <c r="CO127" s="6">
        <f>IF($A27=0,INDEX(CHROME_ATTR,1,CO$2+1),IF($A27=39,INDEX(CHROME_ATTR,2,CO$2+1),IF(AND(CO227&gt;=1,CO227&lt;=6),INDEX(ATLAS_ATTR,(CO227-1)*26+$A27-INDEX(WIN_Y,CO227)+1,CO$2-INDEX(WIN_X,CO227)+1),IF(CO227=90,11,0))))+(THEME-1)*20</f>
        <v/>
      </c>
      <c r="CP127" s="6">
        <f>IF($A27=0,INDEX(CHROME_ATTR,1,CP$2+1),IF($A27=39,INDEX(CHROME_ATTR,2,CP$2+1),IF(AND(CP227&gt;=1,CP227&lt;=6),INDEX(ATLAS_ATTR,(CP227-1)*26+$A27-INDEX(WIN_Y,CP227)+1,CP$2-INDEX(WIN_X,CP227)+1),IF(CP227=90,11,0))))+(THEME-1)*20</f>
        <v/>
      </c>
      <c r="CQ127" s="6">
        <f>IF($A27=0,INDEX(CHROME_ATTR,1,CQ$2+1),IF($A27=39,INDEX(CHROME_ATTR,2,CQ$2+1),IF(AND(CQ227&gt;=1,CQ227&lt;=6),INDEX(ATLAS_ATTR,(CQ227-1)*26+$A27-INDEX(WIN_Y,CQ227)+1,CQ$2-INDEX(WIN_X,CQ227)+1),IF(CQ227=90,11,0))))+(THEME-1)*20</f>
        <v/>
      </c>
      <c r="CR127" s="6">
        <f>IF($A27=0,INDEX(CHROME_ATTR,1,CR$2+1),IF($A27=39,INDEX(CHROME_ATTR,2,CR$2+1),IF(AND(CR227&gt;=1,CR227&lt;=6),INDEX(ATLAS_ATTR,(CR227-1)*26+$A27-INDEX(WIN_Y,CR227)+1,CR$2-INDEX(WIN_X,CR227)+1),IF(CR227=90,11,0))))+(THEME-1)*20</f>
        <v/>
      </c>
      <c r="CS127" s="6">
        <f>IF($A27=0,INDEX(CHROME_ATTR,1,CS$2+1),IF($A27=39,INDEX(CHROME_ATTR,2,CS$2+1),IF(AND(CS227&gt;=1,CS227&lt;=6),INDEX(ATLAS_ATTR,(CS227-1)*26+$A27-INDEX(WIN_Y,CS227)+1,CS$2-INDEX(WIN_X,CS227)+1),IF(CS227=90,11,0))))+(THEME-1)*20</f>
        <v/>
      </c>
      <c r="CT127" s="6">
        <f>IF($A27=0,INDEX(CHROME_ATTR,1,CT$2+1),IF($A27=39,INDEX(CHROME_ATTR,2,CT$2+1),IF(AND(CT227&gt;=1,CT227&lt;=6),INDEX(ATLAS_ATTR,(CT227-1)*26+$A27-INDEX(WIN_Y,CT227)+1,CT$2-INDEX(WIN_X,CT227)+1),IF(CT227=90,11,0))))+(THEME-1)*20</f>
        <v/>
      </c>
      <c r="CU127" s="6">
        <f>IF($A27=0,INDEX(CHROME_ATTR,1,CU$2+1),IF($A27=39,INDEX(CHROME_ATTR,2,CU$2+1),IF(AND(CU227&gt;=1,CU227&lt;=6),INDEX(ATLAS_ATTR,(CU227-1)*26+$A27-INDEX(WIN_Y,CU227)+1,CU$2-INDEX(WIN_X,CU227)+1),IF(CU227=90,11,0))))+(THEME-1)*20</f>
        <v/>
      </c>
      <c r="CV127" s="6">
        <f>IF($A27=0,INDEX(CHROME_ATTR,1,CV$2+1),IF($A27=39,INDEX(CHROME_ATTR,2,CV$2+1),IF(AND(CV227&gt;=1,CV227&lt;=6),INDEX(ATLAS_ATTR,(CV227-1)*26+$A27-INDEX(WIN_Y,CV227)+1,CV$2-INDEX(WIN_X,CV227)+1),IF(CV227=90,11,0))))+(THEME-1)*20</f>
        <v/>
      </c>
      <c r="CW127" s="6">
        <f>IF($A27=0,INDEX(CHROME_ATTR,1,CW$2+1),IF($A27=39,INDEX(CHROME_ATTR,2,CW$2+1),IF(AND(CW227&gt;=1,CW227&lt;=6),INDEX(ATLAS_ATTR,(CW227-1)*26+$A27-INDEX(WIN_Y,CW227)+1,CW$2-INDEX(WIN_X,CW227)+1),IF(CW227=90,11,0))))+(THEME-1)*20</f>
        <v/>
      </c>
      <c r="CX127" s="6">
        <f>IF($A27=0,INDEX(CHROME_ATTR,1,CX$2+1),IF($A27=39,INDEX(CHROME_ATTR,2,CX$2+1),IF(AND(CX227&gt;=1,CX227&lt;=6),INDEX(ATLAS_ATTR,(CX227-1)*26+$A27-INDEX(WIN_Y,CX227)+1,CX$2-INDEX(WIN_X,CX227)+1),IF(CX227=90,11,0))))+(THEME-1)*20</f>
        <v/>
      </c>
      <c r="CY127" s="6">
        <f>IF($A27=0,INDEX(CHROME_ATTR,1,CY$2+1),IF($A27=39,INDEX(CHROME_ATTR,2,CY$2+1),IF(AND(CY227&gt;=1,CY227&lt;=6),INDEX(ATLAS_ATTR,(CY227-1)*26+$A27-INDEX(WIN_Y,CY227)+1,CY$2-INDEX(WIN_X,CY227)+1),IF(CY227=90,11,0))))+(THEME-1)*20</f>
        <v/>
      </c>
      <c r="CZ127" s="6">
        <f>IF($A27=0,INDEX(CHROME_ATTR,1,CZ$2+1),IF($A27=39,INDEX(CHROME_ATTR,2,CZ$2+1),IF(AND(CZ227&gt;=1,CZ227&lt;=6),INDEX(ATLAS_ATTR,(CZ227-1)*26+$A27-INDEX(WIN_Y,CZ227)+1,CZ$2-INDEX(WIN_X,CZ227)+1),IF(CZ227=90,11,0))))+(THEME-1)*20</f>
        <v/>
      </c>
      <c r="DA127" s="6">
        <f>IF($A27=0,INDEX(CHROME_ATTR,1,DA$2+1),IF($A27=39,INDEX(CHROME_ATTR,2,DA$2+1),IF(AND(DA227&gt;=1,DA227&lt;=6),INDEX(ATLAS_ATTR,(DA227-1)*26+$A27-INDEX(WIN_Y,DA227)+1,DA$2-INDEX(WIN_X,DA227)+1),IF(DA227=90,11,0))))+(THEME-1)*20</f>
        <v/>
      </c>
      <c r="DB127" s="6">
        <f>IF($A27=0,INDEX(CHROME_ATTR,1,DB$2+1),IF($A27=39,INDEX(CHROME_ATTR,2,DB$2+1),IF(AND(DB227&gt;=1,DB227&lt;=6),INDEX(ATLAS_ATTR,(DB227-1)*26+$A27-INDEX(WIN_Y,DB227)+1,DB$2-INDEX(WIN_X,DB227)+1),IF(DB227=90,11,0))))+(THEME-1)*20</f>
        <v/>
      </c>
      <c r="DC127" s="6">
        <f>IF($A27=0,INDEX(CHROME_ATTR,1,DC$2+1),IF($A27=39,INDEX(CHROME_ATTR,2,DC$2+1),IF(AND(DC227&gt;=1,DC227&lt;=6),INDEX(ATLAS_ATTR,(DC227-1)*26+$A27-INDEX(WIN_Y,DC227)+1,DC$2-INDEX(WIN_X,DC227)+1),IF(DC227=90,11,0))))+(THEME-1)*20</f>
        <v/>
      </c>
      <c r="DD127" s="6">
        <f>IF($A27=0,INDEX(CHROME_ATTR,1,DD$2+1),IF($A27=39,INDEX(CHROME_ATTR,2,DD$2+1),IF(AND(DD227&gt;=1,DD227&lt;=6),INDEX(ATLAS_ATTR,(DD227-1)*26+$A27-INDEX(WIN_Y,DD227)+1,DD$2-INDEX(WIN_X,DD227)+1),IF(DD227=90,11,0))))+(THEME-1)*20</f>
        <v/>
      </c>
      <c r="DE127" s="6">
        <f>IF($A27=0,INDEX(CHROME_ATTR,1,DE$2+1),IF($A27=39,INDEX(CHROME_ATTR,2,DE$2+1),IF(AND(DE227&gt;=1,DE227&lt;=6),INDEX(ATLAS_ATTR,(DE227-1)*26+$A27-INDEX(WIN_Y,DE227)+1,DE$2-INDEX(WIN_X,DE227)+1),IF(DE227=90,11,0))))+(THEME-1)*20</f>
        <v/>
      </c>
      <c r="DF127" s="6">
        <f>IF($A27=0,INDEX(CHROME_ATTR,1,DF$2+1),IF($A27=39,INDEX(CHROME_ATTR,2,DF$2+1),IF(AND(DF227&gt;=1,DF227&lt;=6),INDEX(ATLAS_ATTR,(DF227-1)*26+$A27-INDEX(WIN_Y,DF227)+1,DF$2-INDEX(WIN_X,DF227)+1),IF(DF227=90,11,0))))+(THEME-1)*20</f>
        <v/>
      </c>
      <c r="DG127" s="6">
        <f>IF($A27=0,INDEX(CHROME_ATTR,1,DG$2+1),IF($A27=39,INDEX(CHROME_ATTR,2,DG$2+1),IF(AND(DG227&gt;=1,DG227&lt;=6),INDEX(ATLAS_ATTR,(DG227-1)*26+$A27-INDEX(WIN_Y,DG227)+1,DG$2-INDEX(WIN_X,DG227)+1),IF(DG227=90,11,0))))+(THEME-1)*20</f>
        <v/>
      </c>
      <c r="DH127" s="6">
        <f>IF($A27=0,INDEX(CHROME_ATTR,1,DH$2+1),IF($A27=39,INDEX(CHROME_ATTR,2,DH$2+1),IF(AND(DH227&gt;=1,DH227&lt;=6),INDEX(ATLAS_ATTR,(DH227-1)*26+$A27-INDEX(WIN_Y,DH227)+1,DH$2-INDEX(WIN_X,DH227)+1),IF(DH227=90,11,0))))+(THEME-1)*20</f>
        <v/>
      </c>
      <c r="DI127" s="6">
        <f>IF($A27=0,INDEX(CHROME_ATTR,1,DI$2+1),IF($A27=39,INDEX(CHROME_ATTR,2,DI$2+1),IF(AND(DI227&gt;=1,DI227&lt;=6),INDEX(ATLAS_ATTR,(DI227-1)*26+$A27-INDEX(WIN_Y,DI227)+1,DI$2-INDEX(WIN_X,DI227)+1),IF(DI227=90,11,0))))+(THEME-1)*20</f>
        <v/>
      </c>
      <c r="DJ127" s="6">
        <f>IF($A27=0,INDEX(CHROME_ATTR,1,DJ$2+1),IF($A27=39,INDEX(CHROME_ATTR,2,DJ$2+1),IF(AND(DJ227&gt;=1,DJ227&lt;=6),INDEX(ATLAS_ATTR,(DJ227-1)*26+$A27-INDEX(WIN_Y,DJ227)+1,DJ$2-INDEX(WIN_X,DJ227)+1),IF(DJ227=90,11,0))))+(THEME-1)*20</f>
        <v/>
      </c>
      <c r="DK127" s="6">
        <f>IF($A27=0,INDEX(CHROME_ATTR,1,DK$2+1),IF($A27=39,INDEX(CHROME_ATTR,2,DK$2+1),IF(AND(DK227&gt;=1,DK227&lt;=6),INDEX(ATLAS_ATTR,(DK227-1)*26+$A27-INDEX(WIN_Y,DK227)+1,DK$2-INDEX(WIN_X,DK227)+1),IF(DK227=90,11,0))))+(THEME-1)*20</f>
        <v/>
      </c>
      <c r="DL127" s="6">
        <f>IF($A27=0,INDEX(CHROME_ATTR,1,DL$2+1),IF($A27=39,INDEX(CHROME_ATTR,2,DL$2+1),IF(AND(DL227&gt;=1,DL227&lt;=6),INDEX(ATLAS_ATTR,(DL227-1)*26+$A27-INDEX(WIN_Y,DL227)+1,DL$2-INDEX(WIN_X,DL227)+1),IF(DL227=90,11,0))))+(THEME-1)*20</f>
        <v/>
      </c>
      <c r="DM127" s="6">
        <f>IF($A27=0,INDEX(CHROME_ATTR,1,DM$2+1),IF($A27=39,INDEX(CHROME_ATTR,2,DM$2+1),IF(AND(DM227&gt;=1,DM227&lt;=6),INDEX(ATLAS_ATTR,(DM227-1)*26+$A27-INDEX(WIN_Y,DM227)+1,DM$2-INDEX(WIN_X,DM227)+1),IF(DM227=90,11,0))))+(THEME-1)*20</f>
        <v/>
      </c>
      <c r="DN127" s="6">
        <f>IF($A27=0,INDEX(CHROME_ATTR,1,DN$2+1),IF($A27=39,INDEX(CHROME_ATTR,2,DN$2+1),IF(AND(DN227&gt;=1,DN227&lt;=6),INDEX(ATLAS_ATTR,(DN227-1)*26+$A27-INDEX(WIN_Y,DN227)+1,DN$2-INDEX(WIN_X,DN227)+1),IF(DN227=90,11,0))))+(THEME-1)*20</f>
        <v/>
      </c>
      <c r="DO127" s="6">
        <f>IF($A27=0,INDEX(CHROME_ATTR,1,DO$2+1),IF($A27=39,INDEX(CHROME_ATTR,2,DO$2+1),IF(AND(DO227&gt;=1,DO227&lt;=6),INDEX(ATLAS_ATTR,(DO227-1)*26+$A27-INDEX(WIN_Y,DO227)+1,DO$2-INDEX(WIN_X,DO227)+1),IF(DO227=90,11,0))))+(THEME-1)*20</f>
        <v/>
      </c>
    </row>
    <row r="128" ht="8" customHeight="1">
      <c r="B128" s="6">
        <f>IF($A28=0,INDEX(CHROME_ATTR,1,B$2+1),IF($A28=39,INDEX(CHROME_ATTR,2,B$2+1),IF(AND(B228&gt;=1,B228&lt;=6),INDEX(ATLAS_ATTR,(B228-1)*26+$A28-INDEX(WIN_Y,B228)+1,B$2-INDEX(WIN_X,B228)+1),IF(B228=90,11,0))))+(THEME-1)*20</f>
        <v/>
      </c>
      <c r="C128" s="6">
        <f>IF($A28=0,INDEX(CHROME_ATTR,1,C$2+1),IF($A28=39,INDEX(CHROME_ATTR,2,C$2+1),IF(AND(C228&gt;=1,C228&lt;=6),INDEX(ATLAS_ATTR,(C228-1)*26+$A28-INDEX(WIN_Y,C228)+1,C$2-INDEX(WIN_X,C228)+1),IF(C228=90,11,0))))+(THEME-1)*20</f>
        <v/>
      </c>
      <c r="D128" s="6">
        <f>IF($A28=0,INDEX(CHROME_ATTR,1,D$2+1),IF($A28=39,INDEX(CHROME_ATTR,2,D$2+1),IF(AND(D228&gt;=1,D228&lt;=6),INDEX(ATLAS_ATTR,(D228-1)*26+$A28-INDEX(WIN_Y,D228)+1,D$2-INDEX(WIN_X,D228)+1),IF(D228=90,11,0))))+(THEME-1)*20</f>
        <v/>
      </c>
      <c r="E128" s="6">
        <f>IF($A28=0,INDEX(CHROME_ATTR,1,E$2+1),IF($A28=39,INDEX(CHROME_ATTR,2,E$2+1),IF(AND(E228&gt;=1,E228&lt;=6),INDEX(ATLAS_ATTR,(E228-1)*26+$A28-INDEX(WIN_Y,E228)+1,E$2-INDEX(WIN_X,E228)+1),IF(E228=90,11,0))))+(THEME-1)*20</f>
        <v/>
      </c>
      <c r="F128" s="6">
        <f>IF($A28=0,INDEX(CHROME_ATTR,1,F$2+1),IF($A28=39,INDEX(CHROME_ATTR,2,F$2+1),IF(AND(F228&gt;=1,F228&lt;=6),INDEX(ATLAS_ATTR,(F228-1)*26+$A28-INDEX(WIN_Y,F228)+1,F$2-INDEX(WIN_X,F228)+1),IF(F228=90,11,0))))+(THEME-1)*20</f>
        <v/>
      </c>
      <c r="G128" s="6">
        <f>IF($A28=0,INDEX(CHROME_ATTR,1,G$2+1),IF($A28=39,INDEX(CHROME_ATTR,2,G$2+1),IF(AND(G228&gt;=1,G228&lt;=6),INDEX(ATLAS_ATTR,(G228-1)*26+$A28-INDEX(WIN_Y,G228)+1,G$2-INDEX(WIN_X,G228)+1),IF(G228=90,11,0))))+(THEME-1)*20</f>
        <v/>
      </c>
      <c r="H128" s="6">
        <f>IF($A28=0,INDEX(CHROME_ATTR,1,H$2+1),IF($A28=39,INDEX(CHROME_ATTR,2,H$2+1),IF(AND(H228&gt;=1,H228&lt;=6),INDEX(ATLAS_ATTR,(H228-1)*26+$A28-INDEX(WIN_Y,H228)+1,H$2-INDEX(WIN_X,H228)+1),IF(H228=90,11,0))))+(THEME-1)*20</f>
        <v/>
      </c>
      <c r="I128" s="6">
        <f>IF($A28=0,INDEX(CHROME_ATTR,1,I$2+1),IF($A28=39,INDEX(CHROME_ATTR,2,I$2+1),IF(AND(I228&gt;=1,I228&lt;=6),INDEX(ATLAS_ATTR,(I228-1)*26+$A28-INDEX(WIN_Y,I228)+1,I$2-INDEX(WIN_X,I228)+1),IF(I228=90,11,0))))+(THEME-1)*20</f>
        <v/>
      </c>
      <c r="J128" s="6">
        <f>IF($A28=0,INDEX(CHROME_ATTR,1,J$2+1),IF($A28=39,INDEX(CHROME_ATTR,2,J$2+1),IF(AND(J228&gt;=1,J228&lt;=6),INDEX(ATLAS_ATTR,(J228-1)*26+$A28-INDEX(WIN_Y,J228)+1,J$2-INDEX(WIN_X,J228)+1),IF(J228=90,11,0))))+(THEME-1)*20</f>
        <v/>
      </c>
      <c r="K128" s="6">
        <f>IF($A28=0,INDEX(CHROME_ATTR,1,K$2+1),IF($A28=39,INDEX(CHROME_ATTR,2,K$2+1),IF(AND(K228&gt;=1,K228&lt;=6),INDEX(ATLAS_ATTR,(K228-1)*26+$A28-INDEX(WIN_Y,K228)+1,K$2-INDEX(WIN_X,K228)+1),IF(K228=90,11,0))))+(THEME-1)*20</f>
        <v/>
      </c>
      <c r="L128" s="6">
        <f>IF($A28=0,INDEX(CHROME_ATTR,1,L$2+1),IF($A28=39,INDEX(CHROME_ATTR,2,L$2+1),IF(AND(L228&gt;=1,L228&lt;=6),INDEX(ATLAS_ATTR,(L228-1)*26+$A28-INDEX(WIN_Y,L228)+1,L$2-INDEX(WIN_X,L228)+1),IF(L228=90,11,0))))+(THEME-1)*20</f>
        <v/>
      </c>
      <c r="M128" s="6">
        <f>IF($A28=0,INDEX(CHROME_ATTR,1,M$2+1),IF($A28=39,INDEX(CHROME_ATTR,2,M$2+1),IF(AND(M228&gt;=1,M228&lt;=6),INDEX(ATLAS_ATTR,(M228-1)*26+$A28-INDEX(WIN_Y,M228)+1,M$2-INDEX(WIN_X,M228)+1),IF(M228=90,11,0))))+(THEME-1)*20</f>
        <v/>
      </c>
      <c r="N128" s="6">
        <f>IF($A28=0,INDEX(CHROME_ATTR,1,N$2+1),IF($A28=39,INDEX(CHROME_ATTR,2,N$2+1),IF(AND(N228&gt;=1,N228&lt;=6),INDEX(ATLAS_ATTR,(N228-1)*26+$A28-INDEX(WIN_Y,N228)+1,N$2-INDEX(WIN_X,N228)+1),IF(N228=90,11,0))))+(THEME-1)*20</f>
        <v/>
      </c>
      <c r="O128" s="6">
        <f>IF($A28=0,INDEX(CHROME_ATTR,1,O$2+1),IF($A28=39,INDEX(CHROME_ATTR,2,O$2+1),IF(AND(O228&gt;=1,O228&lt;=6),INDEX(ATLAS_ATTR,(O228-1)*26+$A28-INDEX(WIN_Y,O228)+1,O$2-INDEX(WIN_X,O228)+1),IF(O228=90,11,0))))+(THEME-1)*20</f>
        <v/>
      </c>
      <c r="P128" s="6">
        <f>IF($A28=0,INDEX(CHROME_ATTR,1,P$2+1),IF($A28=39,INDEX(CHROME_ATTR,2,P$2+1),IF(AND(P228&gt;=1,P228&lt;=6),INDEX(ATLAS_ATTR,(P228-1)*26+$A28-INDEX(WIN_Y,P228)+1,P$2-INDEX(WIN_X,P228)+1),IF(P228=90,11,0))))+(THEME-1)*20</f>
        <v/>
      </c>
      <c r="Q128" s="6">
        <f>IF($A28=0,INDEX(CHROME_ATTR,1,Q$2+1),IF($A28=39,INDEX(CHROME_ATTR,2,Q$2+1),IF(AND(Q228&gt;=1,Q228&lt;=6),INDEX(ATLAS_ATTR,(Q228-1)*26+$A28-INDEX(WIN_Y,Q228)+1,Q$2-INDEX(WIN_X,Q228)+1),IF(Q228=90,11,0))))+(THEME-1)*20</f>
        <v/>
      </c>
      <c r="R128" s="6">
        <f>IF($A28=0,INDEX(CHROME_ATTR,1,R$2+1),IF($A28=39,INDEX(CHROME_ATTR,2,R$2+1),IF(AND(R228&gt;=1,R228&lt;=6),INDEX(ATLAS_ATTR,(R228-1)*26+$A28-INDEX(WIN_Y,R228)+1,R$2-INDEX(WIN_X,R228)+1),IF(R228=90,11,0))))+(THEME-1)*20</f>
        <v/>
      </c>
      <c r="S128" s="6">
        <f>IF($A28=0,INDEX(CHROME_ATTR,1,S$2+1),IF($A28=39,INDEX(CHROME_ATTR,2,S$2+1),IF(AND(S228&gt;=1,S228&lt;=6),INDEX(ATLAS_ATTR,(S228-1)*26+$A28-INDEX(WIN_Y,S228)+1,S$2-INDEX(WIN_X,S228)+1),IF(S228=90,11,0))))+(THEME-1)*20</f>
        <v/>
      </c>
      <c r="T128" s="6">
        <f>IF($A28=0,INDEX(CHROME_ATTR,1,T$2+1),IF($A28=39,INDEX(CHROME_ATTR,2,T$2+1),IF(AND(T228&gt;=1,T228&lt;=6),INDEX(ATLAS_ATTR,(T228-1)*26+$A28-INDEX(WIN_Y,T228)+1,T$2-INDEX(WIN_X,T228)+1),IF(T228=90,11,0))))+(THEME-1)*20</f>
        <v/>
      </c>
      <c r="U128" s="6">
        <f>IF($A28=0,INDEX(CHROME_ATTR,1,U$2+1),IF($A28=39,INDEX(CHROME_ATTR,2,U$2+1),IF(AND(U228&gt;=1,U228&lt;=6),INDEX(ATLAS_ATTR,(U228-1)*26+$A28-INDEX(WIN_Y,U228)+1,U$2-INDEX(WIN_X,U228)+1),IF(U228=90,11,0))))+(THEME-1)*20</f>
        <v/>
      </c>
      <c r="V128" s="6">
        <f>IF($A28=0,INDEX(CHROME_ATTR,1,V$2+1),IF($A28=39,INDEX(CHROME_ATTR,2,V$2+1),IF(AND(V228&gt;=1,V228&lt;=6),INDEX(ATLAS_ATTR,(V228-1)*26+$A28-INDEX(WIN_Y,V228)+1,V$2-INDEX(WIN_X,V228)+1),IF(V228=90,11,0))))+(THEME-1)*20</f>
        <v/>
      </c>
      <c r="W128" s="6">
        <f>IF($A28=0,INDEX(CHROME_ATTR,1,W$2+1),IF($A28=39,INDEX(CHROME_ATTR,2,W$2+1),IF(AND(W228&gt;=1,W228&lt;=6),INDEX(ATLAS_ATTR,(W228-1)*26+$A28-INDEX(WIN_Y,W228)+1,W$2-INDEX(WIN_X,W228)+1),IF(W228=90,11,0))))+(THEME-1)*20</f>
        <v/>
      </c>
      <c r="X128" s="6">
        <f>IF($A28=0,INDEX(CHROME_ATTR,1,X$2+1),IF($A28=39,INDEX(CHROME_ATTR,2,X$2+1),IF(AND(X228&gt;=1,X228&lt;=6),INDEX(ATLAS_ATTR,(X228-1)*26+$A28-INDEX(WIN_Y,X228)+1,X$2-INDEX(WIN_X,X228)+1),IF(X228=90,11,0))))+(THEME-1)*20</f>
        <v/>
      </c>
      <c r="Y128" s="6">
        <f>IF($A28=0,INDEX(CHROME_ATTR,1,Y$2+1),IF($A28=39,INDEX(CHROME_ATTR,2,Y$2+1),IF(AND(Y228&gt;=1,Y228&lt;=6),INDEX(ATLAS_ATTR,(Y228-1)*26+$A28-INDEX(WIN_Y,Y228)+1,Y$2-INDEX(WIN_X,Y228)+1),IF(Y228=90,11,0))))+(THEME-1)*20</f>
        <v/>
      </c>
      <c r="Z128" s="6">
        <f>IF($A28=0,INDEX(CHROME_ATTR,1,Z$2+1),IF($A28=39,INDEX(CHROME_ATTR,2,Z$2+1),IF(AND(Z228&gt;=1,Z228&lt;=6),INDEX(ATLAS_ATTR,(Z228-1)*26+$A28-INDEX(WIN_Y,Z228)+1,Z$2-INDEX(WIN_X,Z228)+1),IF(Z228=90,11,0))))+(THEME-1)*20</f>
        <v/>
      </c>
      <c r="AA128" s="6">
        <f>IF($A28=0,INDEX(CHROME_ATTR,1,AA$2+1),IF($A28=39,INDEX(CHROME_ATTR,2,AA$2+1),IF(AND(AA228&gt;=1,AA228&lt;=6),INDEX(ATLAS_ATTR,(AA228-1)*26+$A28-INDEX(WIN_Y,AA228)+1,AA$2-INDEX(WIN_X,AA228)+1),IF(AA228=90,11,0))))+(THEME-1)*20</f>
        <v/>
      </c>
      <c r="AB128" s="6">
        <f>IF($A28=0,INDEX(CHROME_ATTR,1,AB$2+1),IF($A28=39,INDEX(CHROME_ATTR,2,AB$2+1),IF(AND(AB228&gt;=1,AB228&lt;=6),INDEX(ATLAS_ATTR,(AB228-1)*26+$A28-INDEX(WIN_Y,AB228)+1,AB$2-INDEX(WIN_X,AB228)+1),IF(AB228=90,11,0))))+(THEME-1)*20</f>
        <v/>
      </c>
      <c r="AC128" s="6">
        <f>IF($A28=0,INDEX(CHROME_ATTR,1,AC$2+1),IF($A28=39,INDEX(CHROME_ATTR,2,AC$2+1),IF(AND(AC228&gt;=1,AC228&lt;=6),INDEX(ATLAS_ATTR,(AC228-1)*26+$A28-INDEX(WIN_Y,AC228)+1,AC$2-INDEX(WIN_X,AC228)+1),IF(AC228=90,11,0))))+(THEME-1)*20</f>
        <v/>
      </c>
      <c r="AD128" s="6">
        <f>IF($A28=0,INDEX(CHROME_ATTR,1,AD$2+1),IF($A28=39,INDEX(CHROME_ATTR,2,AD$2+1),IF(AND(AD228&gt;=1,AD228&lt;=6),INDEX(ATLAS_ATTR,(AD228-1)*26+$A28-INDEX(WIN_Y,AD228)+1,AD$2-INDEX(WIN_X,AD228)+1),IF(AD228=90,11,0))))+(THEME-1)*20</f>
        <v/>
      </c>
      <c r="AE128" s="6">
        <f>IF($A28=0,INDEX(CHROME_ATTR,1,AE$2+1),IF($A28=39,INDEX(CHROME_ATTR,2,AE$2+1),IF(AND(AE228&gt;=1,AE228&lt;=6),INDEX(ATLAS_ATTR,(AE228-1)*26+$A28-INDEX(WIN_Y,AE228)+1,AE$2-INDEX(WIN_X,AE228)+1),IF(AE228=90,11,0))))+(THEME-1)*20</f>
        <v/>
      </c>
      <c r="AF128" s="6">
        <f>IF($A28=0,INDEX(CHROME_ATTR,1,AF$2+1),IF($A28=39,INDEX(CHROME_ATTR,2,AF$2+1),IF(AND(AF228&gt;=1,AF228&lt;=6),INDEX(ATLAS_ATTR,(AF228-1)*26+$A28-INDEX(WIN_Y,AF228)+1,AF$2-INDEX(WIN_X,AF228)+1),IF(AF228=90,11,0))))+(THEME-1)*20</f>
        <v/>
      </c>
      <c r="AG128" s="6">
        <f>IF($A28=0,INDEX(CHROME_ATTR,1,AG$2+1),IF($A28=39,INDEX(CHROME_ATTR,2,AG$2+1),IF(AND(AG228&gt;=1,AG228&lt;=6),INDEX(ATLAS_ATTR,(AG228-1)*26+$A28-INDEX(WIN_Y,AG228)+1,AG$2-INDEX(WIN_X,AG228)+1),IF(AG228=90,11,0))))+(THEME-1)*20</f>
        <v/>
      </c>
      <c r="AH128" s="6">
        <f>IF($A28=0,INDEX(CHROME_ATTR,1,AH$2+1),IF($A28=39,INDEX(CHROME_ATTR,2,AH$2+1),IF(AND(AH228&gt;=1,AH228&lt;=6),INDEX(ATLAS_ATTR,(AH228-1)*26+$A28-INDEX(WIN_Y,AH228)+1,AH$2-INDEX(WIN_X,AH228)+1),IF(AH228=90,11,0))))+(THEME-1)*20</f>
        <v/>
      </c>
      <c r="AI128" s="6">
        <f>IF($A28=0,INDEX(CHROME_ATTR,1,AI$2+1),IF($A28=39,INDEX(CHROME_ATTR,2,AI$2+1),IF(AND(AI228&gt;=1,AI228&lt;=6),INDEX(ATLAS_ATTR,(AI228-1)*26+$A28-INDEX(WIN_Y,AI228)+1,AI$2-INDEX(WIN_X,AI228)+1),IF(AI228=90,11,0))))+(THEME-1)*20</f>
        <v/>
      </c>
      <c r="AJ128" s="6">
        <f>IF($A28=0,INDEX(CHROME_ATTR,1,AJ$2+1),IF($A28=39,INDEX(CHROME_ATTR,2,AJ$2+1),IF(AND(AJ228&gt;=1,AJ228&lt;=6),INDEX(ATLAS_ATTR,(AJ228-1)*26+$A28-INDEX(WIN_Y,AJ228)+1,AJ$2-INDEX(WIN_X,AJ228)+1),IF(AJ228=90,11,0))))+(THEME-1)*20</f>
        <v/>
      </c>
      <c r="AK128" s="6">
        <f>IF($A28=0,INDEX(CHROME_ATTR,1,AK$2+1),IF($A28=39,INDEX(CHROME_ATTR,2,AK$2+1),IF(AND(AK228&gt;=1,AK228&lt;=6),INDEX(ATLAS_ATTR,(AK228-1)*26+$A28-INDEX(WIN_Y,AK228)+1,AK$2-INDEX(WIN_X,AK228)+1),IF(AK228=90,11,0))))+(THEME-1)*20</f>
        <v/>
      </c>
      <c r="AL128" s="6">
        <f>IF($A28=0,INDEX(CHROME_ATTR,1,AL$2+1),IF($A28=39,INDEX(CHROME_ATTR,2,AL$2+1),IF(AND(AL228&gt;=1,AL228&lt;=6),INDEX(ATLAS_ATTR,(AL228-1)*26+$A28-INDEX(WIN_Y,AL228)+1,AL$2-INDEX(WIN_X,AL228)+1),IF(AL228=90,11,0))))+(THEME-1)*20</f>
        <v/>
      </c>
      <c r="AM128" s="6">
        <f>IF($A28=0,INDEX(CHROME_ATTR,1,AM$2+1),IF($A28=39,INDEX(CHROME_ATTR,2,AM$2+1),IF(AND(AM228&gt;=1,AM228&lt;=6),INDEX(ATLAS_ATTR,(AM228-1)*26+$A28-INDEX(WIN_Y,AM228)+1,AM$2-INDEX(WIN_X,AM228)+1),IF(AM228=90,11,0))))+(THEME-1)*20</f>
        <v/>
      </c>
      <c r="AN128" s="6">
        <f>IF($A28=0,INDEX(CHROME_ATTR,1,AN$2+1),IF($A28=39,INDEX(CHROME_ATTR,2,AN$2+1),IF(AND(AN228&gt;=1,AN228&lt;=6),INDEX(ATLAS_ATTR,(AN228-1)*26+$A28-INDEX(WIN_Y,AN228)+1,AN$2-INDEX(WIN_X,AN228)+1),IF(AN228=90,11,0))))+(THEME-1)*20</f>
        <v/>
      </c>
      <c r="AO128" s="6">
        <f>IF($A28=0,INDEX(CHROME_ATTR,1,AO$2+1),IF($A28=39,INDEX(CHROME_ATTR,2,AO$2+1),IF(AND(AO228&gt;=1,AO228&lt;=6),INDEX(ATLAS_ATTR,(AO228-1)*26+$A28-INDEX(WIN_Y,AO228)+1,AO$2-INDEX(WIN_X,AO228)+1),IF(AO228=90,11,0))))+(THEME-1)*20</f>
        <v/>
      </c>
      <c r="AP128" s="6">
        <f>IF($A28=0,INDEX(CHROME_ATTR,1,AP$2+1),IF($A28=39,INDEX(CHROME_ATTR,2,AP$2+1),IF(AND(AP228&gt;=1,AP228&lt;=6),INDEX(ATLAS_ATTR,(AP228-1)*26+$A28-INDEX(WIN_Y,AP228)+1,AP$2-INDEX(WIN_X,AP228)+1),IF(AP228=90,11,0))))+(THEME-1)*20</f>
        <v/>
      </c>
      <c r="AQ128" s="6">
        <f>IF($A28=0,INDEX(CHROME_ATTR,1,AQ$2+1),IF($A28=39,INDEX(CHROME_ATTR,2,AQ$2+1),IF(AND(AQ228&gt;=1,AQ228&lt;=6),INDEX(ATLAS_ATTR,(AQ228-1)*26+$A28-INDEX(WIN_Y,AQ228)+1,AQ$2-INDEX(WIN_X,AQ228)+1),IF(AQ228=90,11,0))))+(THEME-1)*20</f>
        <v/>
      </c>
      <c r="AR128" s="6">
        <f>IF($A28=0,INDEX(CHROME_ATTR,1,AR$2+1),IF($A28=39,INDEX(CHROME_ATTR,2,AR$2+1),IF(AND(AR228&gt;=1,AR228&lt;=6),INDEX(ATLAS_ATTR,(AR228-1)*26+$A28-INDEX(WIN_Y,AR228)+1,AR$2-INDEX(WIN_X,AR228)+1),IF(AR228=90,11,0))))+(THEME-1)*20</f>
        <v/>
      </c>
      <c r="AS128" s="6">
        <f>IF($A28=0,INDEX(CHROME_ATTR,1,AS$2+1),IF($A28=39,INDEX(CHROME_ATTR,2,AS$2+1),IF(AND(AS228&gt;=1,AS228&lt;=6),INDEX(ATLAS_ATTR,(AS228-1)*26+$A28-INDEX(WIN_Y,AS228)+1,AS$2-INDEX(WIN_X,AS228)+1),IF(AS228=90,11,0))))+(THEME-1)*20</f>
        <v/>
      </c>
      <c r="AT128" s="6">
        <f>IF($A28=0,INDEX(CHROME_ATTR,1,AT$2+1),IF($A28=39,INDEX(CHROME_ATTR,2,AT$2+1),IF(AND(AT228&gt;=1,AT228&lt;=6),INDEX(ATLAS_ATTR,(AT228-1)*26+$A28-INDEX(WIN_Y,AT228)+1,AT$2-INDEX(WIN_X,AT228)+1),IF(AT228=90,11,0))))+(THEME-1)*20</f>
        <v/>
      </c>
      <c r="AU128" s="6">
        <f>IF($A28=0,INDEX(CHROME_ATTR,1,AU$2+1),IF($A28=39,INDEX(CHROME_ATTR,2,AU$2+1),IF(AND(AU228&gt;=1,AU228&lt;=6),INDEX(ATLAS_ATTR,(AU228-1)*26+$A28-INDEX(WIN_Y,AU228)+1,AU$2-INDEX(WIN_X,AU228)+1),IF(AU228=90,11,0))))+(THEME-1)*20</f>
        <v/>
      </c>
      <c r="AV128" s="6">
        <f>IF($A28=0,INDEX(CHROME_ATTR,1,AV$2+1),IF($A28=39,INDEX(CHROME_ATTR,2,AV$2+1),IF(AND(AV228&gt;=1,AV228&lt;=6),INDEX(ATLAS_ATTR,(AV228-1)*26+$A28-INDEX(WIN_Y,AV228)+1,AV$2-INDEX(WIN_X,AV228)+1),IF(AV228=90,11,0))))+(THEME-1)*20</f>
        <v/>
      </c>
      <c r="AW128" s="6">
        <f>IF($A28=0,INDEX(CHROME_ATTR,1,AW$2+1),IF($A28=39,INDEX(CHROME_ATTR,2,AW$2+1),IF(AND(AW228&gt;=1,AW228&lt;=6),INDEX(ATLAS_ATTR,(AW228-1)*26+$A28-INDEX(WIN_Y,AW228)+1,AW$2-INDEX(WIN_X,AW228)+1),IF(AW228=90,11,0))))+(THEME-1)*20</f>
        <v/>
      </c>
      <c r="AX128" s="6">
        <f>IF($A28=0,INDEX(CHROME_ATTR,1,AX$2+1),IF($A28=39,INDEX(CHROME_ATTR,2,AX$2+1),IF(AND(AX228&gt;=1,AX228&lt;=6),INDEX(ATLAS_ATTR,(AX228-1)*26+$A28-INDEX(WIN_Y,AX228)+1,AX$2-INDEX(WIN_X,AX228)+1),IF(AX228=90,11,0))))+(THEME-1)*20</f>
        <v/>
      </c>
      <c r="AY128" s="6">
        <f>IF($A28=0,INDEX(CHROME_ATTR,1,AY$2+1),IF($A28=39,INDEX(CHROME_ATTR,2,AY$2+1),IF(AND(AY228&gt;=1,AY228&lt;=6),INDEX(ATLAS_ATTR,(AY228-1)*26+$A28-INDEX(WIN_Y,AY228)+1,AY$2-INDEX(WIN_X,AY228)+1),IF(AY228=90,11,0))))+(THEME-1)*20</f>
        <v/>
      </c>
      <c r="AZ128" s="6">
        <f>IF($A28=0,INDEX(CHROME_ATTR,1,AZ$2+1),IF($A28=39,INDEX(CHROME_ATTR,2,AZ$2+1),IF(AND(AZ228&gt;=1,AZ228&lt;=6),INDEX(ATLAS_ATTR,(AZ228-1)*26+$A28-INDEX(WIN_Y,AZ228)+1,AZ$2-INDEX(WIN_X,AZ228)+1),IF(AZ228=90,11,0))))+(THEME-1)*20</f>
        <v/>
      </c>
      <c r="BA128" s="6">
        <f>IF($A28=0,INDEX(CHROME_ATTR,1,BA$2+1),IF($A28=39,INDEX(CHROME_ATTR,2,BA$2+1),IF(AND(BA228&gt;=1,BA228&lt;=6),INDEX(ATLAS_ATTR,(BA228-1)*26+$A28-INDEX(WIN_Y,BA228)+1,BA$2-INDEX(WIN_X,BA228)+1),IF(BA228=90,11,0))))+(THEME-1)*20</f>
        <v/>
      </c>
      <c r="BB128" s="6">
        <f>IF($A28=0,INDEX(CHROME_ATTR,1,BB$2+1),IF($A28=39,INDEX(CHROME_ATTR,2,BB$2+1),IF(AND(BB228&gt;=1,BB228&lt;=6),INDEX(ATLAS_ATTR,(BB228-1)*26+$A28-INDEX(WIN_Y,BB228)+1,BB$2-INDEX(WIN_X,BB228)+1),IF(BB228=90,11,0))))+(THEME-1)*20</f>
        <v/>
      </c>
      <c r="BC128" s="6">
        <f>IF($A28=0,INDEX(CHROME_ATTR,1,BC$2+1),IF($A28=39,INDEX(CHROME_ATTR,2,BC$2+1),IF(AND(BC228&gt;=1,BC228&lt;=6),INDEX(ATLAS_ATTR,(BC228-1)*26+$A28-INDEX(WIN_Y,BC228)+1,BC$2-INDEX(WIN_X,BC228)+1),IF(BC228=90,11,0))))+(THEME-1)*20</f>
        <v/>
      </c>
      <c r="BD128" s="6">
        <f>IF($A28=0,INDEX(CHROME_ATTR,1,BD$2+1),IF($A28=39,INDEX(CHROME_ATTR,2,BD$2+1),IF(AND(BD228&gt;=1,BD228&lt;=6),INDEX(ATLAS_ATTR,(BD228-1)*26+$A28-INDEX(WIN_Y,BD228)+1,BD$2-INDEX(WIN_X,BD228)+1),IF(BD228=90,11,0))))+(THEME-1)*20</f>
        <v/>
      </c>
      <c r="BE128" s="6">
        <f>IF($A28=0,INDEX(CHROME_ATTR,1,BE$2+1),IF($A28=39,INDEX(CHROME_ATTR,2,BE$2+1),IF(AND(BE228&gt;=1,BE228&lt;=6),INDEX(ATLAS_ATTR,(BE228-1)*26+$A28-INDEX(WIN_Y,BE228)+1,BE$2-INDEX(WIN_X,BE228)+1),IF(BE228=90,11,0))))+(THEME-1)*20</f>
        <v/>
      </c>
      <c r="BF128" s="6">
        <f>IF($A28=0,INDEX(CHROME_ATTR,1,BF$2+1),IF($A28=39,INDEX(CHROME_ATTR,2,BF$2+1),IF(AND(BF228&gt;=1,BF228&lt;=6),INDEX(ATLAS_ATTR,(BF228-1)*26+$A28-INDEX(WIN_Y,BF228)+1,BF$2-INDEX(WIN_X,BF228)+1),IF(BF228=90,11,0))))+(THEME-1)*20</f>
        <v/>
      </c>
      <c r="BG128" s="6">
        <f>IF($A28=0,INDEX(CHROME_ATTR,1,BG$2+1),IF($A28=39,INDEX(CHROME_ATTR,2,BG$2+1),IF(AND(BG228&gt;=1,BG228&lt;=6),INDEX(ATLAS_ATTR,(BG228-1)*26+$A28-INDEX(WIN_Y,BG228)+1,BG$2-INDEX(WIN_X,BG228)+1),IF(BG228=90,11,0))))+(THEME-1)*20</f>
        <v/>
      </c>
      <c r="BH128" s="6">
        <f>IF($A28=0,INDEX(CHROME_ATTR,1,BH$2+1),IF($A28=39,INDEX(CHROME_ATTR,2,BH$2+1),IF(AND(BH228&gt;=1,BH228&lt;=6),INDEX(ATLAS_ATTR,(BH228-1)*26+$A28-INDEX(WIN_Y,BH228)+1,BH$2-INDEX(WIN_X,BH228)+1),IF(BH228=90,11,0))))+(THEME-1)*20</f>
        <v/>
      </c>
      <c r="BI128" s="6">
        <f>IF($A28=0,INDEX(CHROME_ATTR,1,BI$2+1),IF($A28=39,INDEX(CHROME_ATTR,2,BI$2+1),IF(AND(BI228&gt;=1,BI228&lt;=6),INDEX(ATLAS_ATTR,(BI228-1)*26+$A28-INDEX(WIN_Y,BI228)+1,BI$2-INDEX(WIN_X,BI228)+1),IF(BI228=90,11,0))))+(THEME-1)*20</f>
        <v/>
      </c>
      <c r="BJ128" s="6">
        <f>IF($A28=0,INDEX(CHROME_ATTR,1,BJ$2+1),IF($A28=39,INDEX(CHROME_ATTR,2,BJ$2+1),IF(AND(BJ228&gt;=1,BJ228&lt;=6),INDEX(ATLAS_ATTR,(BJ228-1)*26+$A28-INDEX(WIN_Y,BJ228)+1,BJ$2-INDEX(WIN_X,BJ228)+1),IF(BJ228=90,11,0))))+(THEME-1)*20</f>
        <v/>
      </c>
      <c r="BK128" s="6">
        <f>IF($A28=0,INDEX(CHROME_ATTR,1,BK$2+1),IF($A28=39,INDEX(CHROME_ATTR,2,BK$2+1),IF(AND(BK228&gt;=1,BK228&lt;=6),INDEX(ATLAS_ATTR,(BK228-1)*26+$A28-INDEX(WIN_Y,BK228)+1,BK$2-INDEX(WIN_X,BK228)+1),IF(BK228=90,11,0))))+(THEME-1)*20</f>
        <v/>
      </c>
      <c r="BL128" s="6">
        <f>IF($A28=0,INDEX(CHROME_ATTR,1,BL$2+1),IF($A28=39,INDEX(CHROME_ATTR,2,BL$2+1),IF(AND(BL228&gt;=1,BL228&lt;=6),INDEX(ATLAS_ATTR,(BL228-1)*26+$A28-INDEX(WIN_Y,BL228)+1,BL$2-INDEX(WIN_X,BL228)+1),IF(BL228=90,11,0))))+(THEME-1)*20</f>
        <v/>
      </c>
      <c r="BM128" s="6">
        <f>IF($A28=0,INDEX(CHROME_ATTR,1,BM$2+1),IF($A28=39,INDEX(CHROME_ATTR,2,BM$2+1),IF(AND(BM228&gt;=1,BM228&lt;=6),INDEX(ATLAS_ATTR,(BM228-1)*26+$A28-INDEX(WIN_Y,BM228)+1,BM$2-INDEX(WIN_X,BM228)+1),IF(BM228=90,11,0))))+(THEME-1)*20</f>
        <v/>
      </c>
      <c r="BN128" s="6">
        <f>IF($A28=0,INDEX(CHROME_ATTR,1,BN$2+1),IF($A28=39,INDEX(CHROME_ATTR,2,BN$2+1),IF(AND(BN228&gt;=1,BN228&lt;=6),INDEX(ATLAS_ATTR,(BN228-1)*26+$A28-INDEX(WIN_Y,BN228)+1,BN$2-INDEX(WIN_X,BN228)+1),IF(BN228=90,11,0))))+(THEME-1)*20</f>
        <v/>
      </c>
      <c r="BO128" s="6">
        <f>IF($A28=0,INDEX(CHROME_ATTR,1,BO$2+1),IF($A28=39,INDEX(CHROME_ATTR,2,BO$2+1),IF(AND(BO228&gt;=1,BO228&lt;=6),INDEX(ATLAS_ATTR,(BO228-1)*26+$A28-INDEX(WIN_Y,BO228)+1,BO$2-INDEX(WIN_X,BO228)+1),IF(BO228=90,11,0))))+(THEME-1)*20</f>
        <v/>
      </c>
      <c r="BP128" s="6">
        <f>IF($A28=0,INDEX(CHROME_ATTR,1,BP$2+1),IF($A28=39,INDEX(CHROME_ATTR,2,BP$2+1),IF(AND(BP228&gt;=1,BP228&lt;=6),INDEX(ATLAS_ATTR,(BP228-1)*26+$A28-INDEX(WIN_Y,BP228)+1,BP$2-INDEX(WIN_X,BP228)+1),IF(BP228=90,11,0))))+(THEME-1)*20</f>
        <v/>
      </c>
      <c r="BQ128" s="6">
        <f>IF($A28=0,INDEX(CHROME_ATTR,1,BQ$2+1),IF($A28=39,INDEX(CHROME_ATTR,2,BQ$2+1),IF(AND(BQ228&gt;=1,BQ228&lt;=6),INDEX(ATLAS_ATTR,(BQ228-1)*26+$A28-INDEX(WIN_Y,BQ228)+1,BQ$2-INDEX(WIN_X,BQ228)+1),IF(BQ228=90,11,0))))+(THEME-1)*20</f>
        <v/>
      </c>
      <c r="BR128" s="6">
        <f>IF($A28=0,INDEX(CHROME_ATTR,1,BR$2+1),IF($A28=39,INDEX(CHROME_ATTR,2,BR$2+1),IF(AND(BR228&gt;=1,BR228&lt;=6),INDEX(ATLAS_ATTR,(BR228-1)*26+$A28-INDEX(WIN_Y,BR228)+1,BR$2-INDEX(WIN_X,BR228)+1),IF(BR228=90,11,0))))+(THEME-1)*20</f>
        <v/>
      </c>
      <c r="BS128" s="6">
        <f>IF($A28=0,INDEX(CHROME_ATTR,1,BS$2+1),IF($A28=39,INDEX(CHROME_ATTR,2,BS$2+1),IF(AND(BS228&gt;=1,BS228&lt;=6),INDEX(ATLAS_ATTR,(BS228-1)*26+$A28-INDEX(WIN_Y,BS228)+1,BS$2-INDEX(WIN_X,BS228)+1),IF(BS228=90,11,0))))+(THEME-1)*20</f>
        <v/>
      </c>
      <c r="BT128" s="6">
        <f>IF($A28=0,INDEX(CHROME_ATTR,1,BT$2+1),IF($A28=39,INDEX(CHROME_ATTR,2,BT$2+1),IF(AND(BT228&gt;=1,BT228&lt;=6),INDEX(ATLAS_ATTR,(BT228-1)*26+$A28-INDEX(WIN_Y,BT228)+1,BT$2-INDEX(WIN_X,BT228)+1),IF(BT228=90,11,0))))+(THEME-1)*20</f>
        <v/>
      </c>
      <c r="BU128" s="6">
        <f>IF($A28=0,INDEX(CHROME_ATTR,1,BU$2+1),IF($A28=39,INDEX(CHROME_ATTR,2,BU$2+1),IF(AND(BU228&gt;=1,BU228&lt;=6),INDEX(ATLAS_ATTR,(BU228-1)*26+$A28-INDEX(WIN_Y,BU228)+1,BU$2-INDEX(WIN_X,BU228)+1),IF(BU228=90,11,0))))+(THEME-1)*20</f>
        <v/>
      </c>
      <c r="BV128" s="6">
        <f>IF($A28=0,INDEX(CHROME_ATTR,1,BV$2+1),IF($A28=39,INDEX(CHROME_ATTR,2,BV$2+1),IF(AND(BV228&gt;=1,BV228&lt;=6),INDEX(ATLAS_ATTR,(BV228-1)*26+$A28-INDEX(WIN_Y,BV228)+1,BV$2-INDEX(WIN_X,BV228)+1),IF(BV228=90,11,0))))+(THEME-1)*20</f>
        <v/>
      </c>
      <c r="BW128" s="6">
        <f>IF($A28=0,INDEX(CHROME_ATTR,1,BW$2+1),IF($A28=39,INDEX(CHROME_ATTR,2,BW$2+1),IF(AND(BW228&gt;=1,BW228&lt;=6),INDEX(ATLAS_ATTR,(BW228-1)*26+$A28-INDEX(WIN_Y,BW228)+1,BW$2-INDEX(WIN_X,BW228)+1),IF(BW228=90,11,0))))+(THEME-1)*20</f>
        <v/>
      </c>
      <c r="BX128" s="6">
        <f>IF($A28=0,INDEX(CHROME_ATTR,1,BX$2+1),IF($A28=39,INDEX(CHROME_ATTR,2,BX$2+1),IF(AND(BX228&gt;=1,BX228&lt;=6),INDEX(ATLAS_ATTR,(BX228-1)*26+$A28-INDEX(WIN_Y,BX228)+1,BX$2-INDEX(WIN_X,BX228)+1),IF(BX228=90,11,0))))+(THEME-1)*20</f>
        <v/>
      </c>
      <c r="BY128" s="6">
        <f>IF($A28=0,INDEX(CHROME_ATTR,1,BY$2+1),IF($A28=39,INDEX(CHROME_ATTR,2,BY$2+1),IF(AND(BY228&gt;=1,BY228&lt;=6),INDEX(ATLAS_ATTR,(BY228-1)*26+$A28-INDEX(WIN_Y,BY228)+1,BY$2-INDEX(WIN_X,BY228)+1),IF(BY228=90,11,0))))+(THEME-1)*20</f>
        <v/>
      </c>
      <c r="BZ128" s="6">
        <f>IF($A28=0,INDEX(CHROME_ATTR,1,BZ$2+1),IF($A28=39,INDEX(CHROME_ATTR,2,BZ$2+1),IF(AND(BZ228&gt;=1,BZ228&lt;=6),INDEX(ATLAS_ATTR,(BZ228-1)*26+$A28-INDEX(WIN_Y,BZ228)+1,BZ$2-INDEX(WIN_X,BZ228)+1),IF(BZ228=90,11,0))))+(THEME-1)*20</f>
        <v/>
      </c>
      <c r="CA128" s="6">
        <f>IF($A28=0,INDEX(CHROME_ATTR,1,CA$2+1),IF($A28=39,INDEX(CHROME_ATTR,2,CA$2+1),IF(AND(CA228&gt;=1,CA228&lt;=6),INDEX(ATLAS_ATTR,(CA228-1)*26+$A28-INDEX(WIN_Y,CA228)+1,CA$2-INDEX(WIN_X,CA228)+1),IF(CA228=90,11,0))))+(THEME-1)*20</f>
        <v/>
      </c>
      <c r="CB128" s="6">
        <f>IF($A28=0,INDEX(CHROME_ATTR,1,CB$2+1),IF($A28=39,INDEX(CHROME_ATTR,2,CB$2+1),IF(AND(CB228&gt;=1,CB228&lt;=6),INDEX(ATLAS_ATTR,(CB228-1)*26+$A28-INDEX(WIN_Y,CB228)+1,CB$2-INDEX(WIN_X,CB228)+1),IF(CB228=90,11,0))))+(THEME-1)*20</f>
        <v/>
      </c>
      <c r="CC128" s="6">
        <f>IF($A28=0,INDEX(CHROME_ATTR,1,CC$2+1),IF($A28=39,INDEX(CHROME_ATTR,2,CC$2+1),IF(AND(CC228&gt;=1,CC228&lt;=6),INDEX(ATLAS_ATTR,(CC228-1)*26+$A28-INDEX(WIN_Y,CC228)+1,CC$2-INDEX(WIN_X,CC228)+1),IF(CC228=90,11,0))))+(THEME-1)*20</f>
        <v/>
      </c>
      <c r="CD128" s="6">
        <f>IF($A28=0,INDEX(CHROME_ATTR,1,CD$2+1),IF($A28=39,INDEX(CHROME_ATTR,2,CD$2+1),IF(AND(CD228&gt;=1,CD228&lt;=6),INDEX(ATLAS_ATTR,(CD228-1)*26+$A28-INDEX(WIN_Y,CD228)+1,CD$2-INDEX(WIN_X,CD228)+1),IF(CD228=90,11,0))))+(THEME-1)*20</f>
        <v/>
      </c>
      <c r="CE128" s="6">
        <f>IF($A28=0,INDEX(CHROME_ATTR,1,CE$2+1),IF($A28=39,INDEX(CHROME_ATTR,2,CE$2+1),IF(AND(CE228&gt;=1,CE228&lt;=6),INDEX(ATLAS_ATTR,(CE228-1)*26+$A28-INDEX(WIN_Y,CE228)+1,CE$2-INDEX(WIN_X,CE228)+1),IF(CE228=90,11,0))))+(THEME-1)*20</f>
        <v/>
      </c>
      <c r="CF128" s="6">
        <f>IF($A28=0,INDEX(CHROME_ATTR,1,CF$2+1),IF($A28=39,INDEX(CHROME_ATTR,2,CF$2+1),IF(AND(CF228&gt;=1,CF228&lt;=6),INDEX(ATLAS_ATTR,(CF228-1)*26+$A28-INDEX(WIN_Y,CF228)+1,CF$2-INDEX(WIN_X,CF228)+1),IF(CF228=90,11,0))))+(THEME-1)*20</f>
        <v/>
      </c>
      <c r="CG128" s="6">
        <f>IF($A28=0,INDEX(CHROME_ATTR,1,CG$2+1),IF($A28=39,INDEX(CHROME_ATTR,2,CG$2+1),IF(AND(CG228&gt;=1,CG228&lt;=6),INDEX(ATLAS_ATTR,(CG228-1)*26+$A28-INDEX(WIN_Y,CG228)+1,CG$2-INDEX(WIN_X,CG228)+1),IF(CG228=90,11,0))))+(THEME-1)*20</f>
        <v/>
      </c>
      <c r="CH128" s="6">
        <f>IF($A28=0,INDEX(CHROME_ATTR,1,CH$2+1),IF($A28=39,INDEX(CHROME_ATTR,2,CH$2+1),IF(AND(CH228&gt;=1,CH228&lt;=6),INDEX(ATLAS_ATTR,(CH228-1)*26+$A28-INDEX(WIN_Y,CH228)+1,CH$2-INDEX(WIN_X,CH228)+1),IF(CH228=90,11,0))))+(THEME-1)*20</f>
        <v/>
      </c>
      <c r="CI128" s="6">
        <f>IF($A28=0,INDEX(CHROME_ATTR,1,CI$2+1),IF($A28=39,INDEX(CHROME_ATTR,2,CI$2+1),IF(AND(CI228&gt;=1,CI228&lt;=6),INDEX(ATLAS_ATTR,(CI228-1)*26+$A28-INDEX(WIN_Y,CI228)+1,CI$2-INDEX(WIN_X,CI228)+1),IF(CI228=90,11,0))))+(THEME-1)*20</f>
        <v/>
      </c>
      <c r="CJ128" s="6">
        <f>IF($A28=0,INDEX(CHROME_ATTR,1,CJ$2+1),IF($A28=39,INDEX(CHROME_ATTR,2,CJ$2+1),IF(AND(CJ228&gt;=1,CJ228&lt;=6),INDEX(ATLAS_ATTR,(CJ228-1)*26+$A28-INDEX(WIN_Y,CJ228)+1,CJ$2-INDEX(WIN_X,CJ228)+1),IF(CJ228=90,11,0))))+(THEME-1)*20</f>
        <v/>
      </c>
      <c r="CK128" s="6">
        <f>IF($A28=0,INDEX(CHROME_ATTR,1,CK$2+1),IF($A28=39,INDEX(CHROME_ATTR,2,CK$2+1),IF(AND(CK228&gt;=1,CK228&lt;=6),INDEX(ATLAS_ATTR,(CK228-1)*26+$A28-INDEX(WIN_Y,CK228)+1,CK$2-INDEX(WIN_X,CK228)+1),IF(CK228=90,11,0))))+(THEME-1)*20</f>
        <v/>
      </c>
      <c r="CL128" s="6">
        <f>IF($A28=0,INDEX(CHROME_ATTR,1,CL$2+1),IF($A28=39,INDEX(CHROME_ATTR,2,CL$2+1),IF(AND(CL228&gt;=1,CL228&lt;=6),INDEX(ATLAS_ATTR,(CL228-1)*26+$A28-INDEX(WIN_Y,CL228)+1,CL$2-INDEX(WIN_X,CL228)+1),IF(CL228=90,11,0))))+(THEME-1)*20</f>
        <v/>
      </c>
      <c r="CM128" s="6">
        <f>IF($A28=0,INDEX(CHROME_ATTR,1,CM$2+1),IF($A28=39,INDEX(CHROME_ATTR,2,CM$2+1),IF(AND(CM228&gt;=1,CM228&lt;=6),INDEX(ATLAS_ATTR,(CM228-1)*26+$A28-INDEX(WIN_Y,CM228)+1,CM$2-INDEX(WIN_X,CM228)+1),IF(CM228=90,11,0))))+(THEME-1)*20</f>
        <v/>
      </c>
      <c r="CN128" s="6">
        <f>IF($A28=0,INDEX(CHROME_ATTR,1,CN$2+1),IF($A28=39,INDEX(CHROME_ATTR,2,CN$2+1),IF(AND(CN228&gt;=1,CN228&lt;=6),INDEX(ATLAS_ATTR,(CN228-1)*26+$A28-INDEX(WIN_Y,CN228)+1,CN$2-INDEX(WIN_X,CN228)+1),IF(CN228=90,11,0))))+(THEME-1)*20</f>
        <v/>
      </c>
      <c r="CO128" s="6">
        <f>IF($A28=0,INDEX(CHROME_ATTR,1,CO$2+1),IF($A28=39,INDEX(CHROME_ATTR,2,CO$2+1),IF(AND(CO228&gt;=1,CO228&lt;=6),INDEX(ATLAS_ATTR,(CO228-1)*26+$A28-INDEX(WIN_Y,CO228)+1,CO$2-INDEX(WIN_X,CO228)+1),IF(CO228=90,11,0))))+(THEME-1)*20</f>
        <v/>
      </c>
      <c r="CP128" s="6">
        <f>IF($A28=0,INDEX(CHROME_ATTR,1,CP$2+1),IF($A28=39,INDEX(CHROME_ATTR,2,CP$2+1),IF(AND(CP228&gt;=1,CP228&lt;=6),INDEX(ATLAS_ATTR,(CP228-1)*26+$A28-INDEX(WIN_Y,CP228)+1,CP$2-INDEX(WIN_X,CP228)+1),IF(CP228=90,11,0))))+(THEME-1)*20</f>
        <v/>
      </c>
      <c r="CQ128" s="6">
        <f>IF($A28=0,INDEX(CHROME_ATTR,1,CQ$2+1),IF($A28=39,INDEX(CHROME_ATTR,2,CQ$2+1),IF(AND(CQ228&gt;=1,CQ228&lt;=6),INDEX(ATLAS_ATTR,(CQ228-1)*26+$A28-INDEX(WIN_Y,CQ228)+1,CQ$2-INDEX(WIN_X,CQ228)+1),IF(CQ228=90,11,0))))+(THEME-1)*20</f>
        <v/>
      </c>
      <c r="CR128" s="6">
        <f>IF($A28=0,INDEX(CHROME_ATTR,1,CR$2+1),IF($A28=39,INDEX(CHROME_ATTR,2,CR$2+1),IF(AND(CR228&gt;=1,CR228&lt;=6),INDEX(ATLAS_ATTR,(CR228-1)*26+$A28-INDEX(WIN_Y,CR228)+1,CR$2-INDEX(WIN_X,CR228)+1),IF(CR228=90,11,0))))+(THEME-1)*20</f>
        <v/>
      </c>
      <c r="CS128" s="6">
        <f>IF($A28=0,INDEX(CHROME_ATTR,1,CS$2+1),IF($A28=39,INDEX(CHROME_ATTR,2,CS$2+1),IF(AND(CS228&gt;=1,CS228&lt;=6),INDEX(ATLAS_ATTR,(CS228-1)*26+$A28-INDEX(WIN_Y,CS228)+1,CS$2-INDEX(WIN_X,CS228)+1),IF(CS228=90,11,0))))+(THEME-1)*20</f>
        <v/>
      </c>
      <c r="CT128" s="6">
        <f>IF($A28=0,INDEX(CHROME_ATTR,1,CT$2+1),IF($A28=39,INDEX(CHROME_ATTR,2,CT$2+1),IF(AND(CT228&gt;=1,CT228&lt;=6),INDEX(ATLAS_ATTR,(CT228-1)*26+$A28-INDEX(WIN_Y,CT228)+1,CT$2-INDEX(WIN_X,CT228)+1),IF(CT228=90,11,0))))+(THEME-1)*20</f>
        <v/>
      </c>
      <c r="CU128" s="6">
        <f>IF($A28=0,INDEX(CHROME_ATTR,1,CU$2+1),IF($A28=39,INDEX(CHROME_ATTR,2,CU$2+1),IF(AND(CU228&gt;=1,CU228&lt;=6),INDEX(ATLAS_ATTR,(CU228-1)*26+$A28-INDEX(WIN_Y,CU228)+1,CU$2-INDEX(WIN_X,CU228)+1),IF(CU228=90,11,0))))+(THEME-1)*20</f>
        <v/>
      </c>
      <c r="CV128" s="6">
        <f>IF($A28=0,INDEX(CHROME_ATTR,1,CV$2+1),IF($A28=39,INDEX(CHROME_ATTR,2,CV$2+1),IF(AND(CV228&gt;=1,CV228&lt;=6),INDEX(ATLAS_ATTR,(CV228-1)*26+$A28-INDEX(WIN_Y,CV228)+1,CV$2-INDEX(WIN_X,CV228)+1),IF(CV228=90,11,0))))+(THEME-1)*20</f>
        <v/>
      </c>
      <c r="CW128" s="6">
        <f>IF($A28=0,INDEX(CHROME_ATTR,1,CW$2+1),IF($A28=39,INDEX(CHROME_ATTR,2,CW$2+1),IF(AND(CW228&gt;=1,CW228&lt;=6),INDEX(ATLAS_ATTR,(CW228-1)*26+$A28-INDEX(WIN_Y,CW228)+1,CW$2-INDEX(WIN_X,CW228)+1),IF(CW228=90,11,0))))+(THEME-1)*20</f>
        <v/>
      </c>
      <c r="CX128" s="6">
        <f>IF($A28=0,INDEX(CHROME_ATTR,1,CX$2+1),IF($A28=39,INDEX(CHROME_ATTR,2,CX$2+1),IF(AND(CX228&gt;=1,CX228&lt;=6),INDEX(ATLAS_ATTR,(CX228-1)*26+$A28-INDEX(WIN_Y,CX228)+1,CX$2-INDEX(WIN_X,CX228)+1),IF(CX228=90,11,0))))+(THEME-1)*20</f>
        <v/>
      </c>
      <c r="CY128" s="6">
        <f>IF($A28=0,INDEX(CHROME_ATTR,1,CY$2+1),IF($A28=39,INDEX(CHROME_ATTR,2,CY$2+1),IF(AND(CY228&gt;=1,CY228&lt;=6),INDEX(ATLAS_ATTR,(CY228-1)*26+$A28-INDEX(WIN_Y,CY228)+1,CY$2-INDEX(WIN_X,CY228)+1),IF(CY228=90,11,0))))+(THEME-1)*20</f>
        <v/>
      </c>
      <c r="CZ128" s="6">
        <f>IF($A28=0,INDEX(CHROME_ATTR,1,CZ$2+1),IF($A28=39,INDEX(CHROME_ATTR,2,CZ$2+1),IF(AND(CZ228&gt;=1,CZ228&lt;=6),INDEX(ATLAS_ATTR,(CZ228-1)*26+$A28-INDEX(WIN_Y,CZ228)+1,CZ$2-INDEX(WIN_X,CZ228)+1),IF(CZ228=90,11,0))))+(THEME-1)*20</f>
        <v/>
      </c>
      <c r="DA128" s="6">
        <f>IF($A28=0,INDEX(CHROME_ATTR,1,DA$2+1),IF($A28=39,INDEX(CHROME_ATTR,2,DA$2+1),IF(AND(DA228&gt;=1,DA228&lt;=6),INDEX(ATLAS_ATTR,(DA228-1)*26+$A28-INDEX(WIN_Y,DA228)+1,DA$2-INDEX(WIN_X,DA228)+1),IF(DA228=90,11,0))))+(THEME-1)*20</f>
        <v/>
      </c>
      <c r="DB128" s="6">
        <f>IF($A28=0,INDEX(CHROME_ATTR,1,DB$2+1),IF($A28=39,INDEX(CHROME_ATTR,2,DB$2+1),IF(AND(DB228&gt;=1,DB228&lt;=6),INDEX(ATLAS_ATTR,(DB228-1)*26+$A28-INDEX(WIN_Y,DB228)+1,DB$2-INDEX(WIN_X,DB228)+1),IF(DB228=90,11,0))))+(THEME-1)*20</f>
        <v/>
      </c>
      <c r="DC128" s="6">
        <f>IF($A28=0,INDEX(CHROME_ATTR,1,DC$2+1),IF($A28=39,INDEX(CHROME_ATTR,2,DC$2+1),IF(AND(DC228&gt;=1,DC228&lt;=6),INDEX(ATLAS_ATTR,(DC228-1)*26+$A28-INDEX(WIN_Y,DC228)+1,DC$2-INDEX(WIN_X,DC228)+1),IF(DC228=90,11,0))))+(THEME-1)*20</f>
        <v/>
      </c>
      <c r="DD128" s="6">
        <f>IF($A28=0,INDEX(CHROME_ATTR,1,DD$2+1),IF($A28=39,INDEX(CHROME_ATTR,2,DD$2+1),IF(AND(DD228&gt;=1,DD228&lt;=6),INDEX(ATLAS_ATTR,(DD228-1)*26+$A28-INDEX(WIN_Y,DD228)+1,DD$2-INDEX(WIN_X,DD228)+1),IF(DD228=90,11,0))))+(THEME-1)*20</f>
        <v/>
      </c>
      <c r="DE128" s="6">
        <f>IF($A28=0,INDEX(CHROME_ATTR,1,DE$2+1),IF($A28=39,INDEX(CHROME_ATTR,2,DE$2+1),IF(AND(DE228&gt;=1,DE228&lt;=6),INDEX(ATLAS_ATTR,(DE228-1)*26+$A28-INDEX(WIN_Y,DE228)+1,DE$2-INDEX(WIN_X,DE228)+1),IF(DE228=90,11,0))))+(THEME-1)*20</f>
        <v/>
      </c>
      <c r="DF128" s="6">
        <f>IF($A28=0,INDEX(CHROME_ATTR,1,DF$2+1),IF($A28=39,INDEX(CHROME_ATTR,2,DF$2+1),IF(AND(DF228&gt;=1,DF228&lt;=6),INDEX(ATLAS_ATTR,(DF228-1)*26+$A28-INDEX(WIN_Y,DF228)+1,DF$2-INDEX(WIN_X,DF228)+1),IF(DF228=90,11,0))))+(THEME-1)*20</f>
        <v/>
      </c>
      <c r="DG128" s="6">
        <f>IF($A28=0,INDEX(CHROME_ATTR,1,DG$2+1),IF($A28=39,INDEX(CHROME_ATTR,2,DG$2+1),IF(AND(DG228&gt;=1,DG228&lt;=6),INDEX(ATLAS_ATTR,(DG228-1)*26+$A28-INDEX(WIN_Y,DG228)+1,DG$2-INDEX(WIN_X,DG228)+1),IF(DG228=90,11,0))))+(THEME-1)*20</f>
        <v/>
      </c>
      <c r="DH128" s="6">
        <f>IF($A28=0,INDEX(CHROME_ATTR,1,DH$2+1),IF($A28=39,INDEX(CHROME_ATTR,2,DH$2+1),IF(AND(DH228&gt;=1,DH228&lt;=6),INDEX(ATLAS_ATTR,(DH228-1)*26+$A28-INDEX(WIN_Y,DH228)+1,DH$2-INDEX(WIN_X,DH228)+1),IF(DH228=90,11,0))))+(THEME-1)*20</f>
        <v/>
      </c>
      <c r="DI128" s="6">
        <f>IF($A28=0,INDEX(CHROME_ATTR,1,DI$2+1),IF($A28=39,INDEX(CHROME_ATTR,2,DI$2+1),IF(AND(DI228&gt;=1,DI228&lt;=6),INDEX(ATLAS_ATTR,(DI228-1)*26+$A28-INDEX(WIN_Y,DI228)+1,DI$2-INDEX(WIN_X,DI228)+1),IF(DI228=90,11,0))))+(THEME-1)*20</f>
        <v/>
      </c>
      <c r="DJ128" s="6">
        <f>IF($A28=0,INDEX(CHROME_ATTR,1,DJ$2+1),IF($A28=39,INDEX(CHROME_ATTR,2,DJ$2+1),IF(AND(DJ228&gt;=1,DJ228&lt;=6),INDEX(ATLAS_ATTR,(DJ228-1)*26+$A28-INDEX(WIN_Y,DJ228)+1,DJ$2-INDEX(WIN_X,DJ228)+1),IF(DJ228=90,11,0))))+(THEME-1)*20</f>
        <v/>
      </c>
      <c r="DK128" s="6">
        <f>IF($A28=0,INDEX(CHROME_ATTR,1,DK$2+1),IF($A28=39,INDEX(CHROME_ATTR,2,DK$2+1),IF(AND(DK228&gt;=1,DK228&lt;=6),INDEX(ATLAS_ATTR,(DK228-1)*26+$A28-INDEX(WIN_Y,DK228)+1,DK$2-INDEX(WIN_X,DK228)+1),IF(DK228=90,11,0))))+(THEME-1)*20</f>
        <v/>
      </c>
      <c r="DL128" s="6">
        <f>IF($A28=0,INDEX(CHROME_ATTR,1,DL$2+1),IF($A28=39,INDEX(CHROME_ATTR,2,DL$2+1),IF(AND(DL228&gt;=1,DL228&lt;=6),INDEX(ATLAS_ATTR,(DL228-1)*26+$A28-INDEX(WIN_Y,DL228)+1,DL$2-INDEX(WIN_X,DL228)+1),IF(DL228=90,11,0))))+(THEME-1)*20</f>
        <v/>
      </c>
      <c r="DM128" s="6">
        <f>IF($A28=0,INDEX(CHROME_ATTR,1,DM$2+1),IF($A28=39,INDEX(CHROME_ATTR,2,DM$2+1),IF(AND(DM228&gt;=1,DM228&lt;=6),INDEX(ATLAS_ATTR,(DM228-1)*26+$A28-INDEX(WIN_Y,DM228)+1,DM$2-INDEX(WIN_X,DM228)+1),IF(DM228=90,11,0))))+(THEME-1)*20</f>
        <v/>
      </c>
      <c r="DN128" s="6">
        <f>IF($A28=0,INDEX(CHROME_ATTR,1,DN$2+1),IF($A28=39,INDEX(CHROME_ATTR,2,DN$2+1),IF(AND(DN228&gt;=1,DN228&lt;=6),INDEX(ATLAS_ATTR,(DN228-1)*26+$A28-INDEX(WIN_Y,DN228)+1,DN$2-INDEX(WIN_X,DN228)+1),IF(DN228=90,11,0))))+(THEME-1)*20</f>
        <v/>
      </c>
      <c r="DO128" s="6">
        <f>IF($A28=0,INDEX(CHROME_ATTR,1,DO$2+1),IF($A28=39,INDEX(CHROME_ATTR,2,DO$2+1),IF(AND(DO228&gt;=1,DO228&lt;=6),INDEX(ATLAS_ATTR,(DO228-1)*26+$A28-INDEX(WIN_Y,DO228)+1,DO$2-INDEX(WIN_X,DO228)+1),IF(DO228=90,11,0))))+(THEME-1)*20</f>
        <v/>
      </c>
    </row>
    <row r="129" ht="8" customHeight="1">
      <c r="B129" s="6">
        <f>IF($A29=0,INDEX(CHROME_ATTR,1,B$2+1),IF($A29=39,INDEX(CHROME_ATTR,2,B$2+1),IF(AND(B229&gt;=1,B229&lt;=6),INDEX(ATLAS_ATTR,(B229-1)*26+$A29-INDEX(WIN_Y,B229)+1,B$2-INDEX(WIN_X,B229)+1),IF(B229=90,11,0))))+(THEME-1)*20</f>
        <v/>
      </c>
      <c r="C129" s="6">
        <f>IF($A29=0,INDEX(CHROME_ATTR,1,C$2+1),IF($A29=39,INDEX(CHROME_ATTR,2,C$2+1),IF(AND(C229&gt;=1,C229&lt;=6),INDEX(ATLAS_ATTR,(C229-1)*26+$A29-INDEX(WIN_Y,C229)+1,C$2-INDEX(WIN_X,C229)+1),IF(C229=90,11,0))))+(THEME-1)*20</f>
        <v/>
      </c>
      <c r="D129" s="6">
        <f>IF($A29=0,INDEX(CHROME_ATTR,1,D$2+1),IF($A29=39,INDEX(CHROME_ATTR,2,D$2+1),IF(AND(D229&gt;=1,D229&lt;=6),INDEX(ATLAS_ATTR,(D229-1)*26+$A29-INDEX(WIN_Y,D229)+1,D$2-INDEX(WIN_X,D229)+1),IF(D229=90,11,0))))+(THEME-1)*20</f>
        <v/>
      </c>
      <c r="E129" s="6">
        <f>IF($A29=0,INDEX(CHROME_ATTR,1,E$2+1),IF($A29=39,INDEX(CHROME_ATTR,2,E$2+1),IF(AND(E229&gt;=1,E229&lt;=6),INDEX(ATLAS_ATTR,(E229-1)*26+$A29-INDEX(WIN_Y,E229)+1,E$2-INDEX(WIN_X,E229)+1),IF(E229=90,11,0))))+(THEME-1)*20</f>
        <v/>
      </c>
      <c r="F129" s="6">
        <f>IF($A29=0,INDEX(CHROME_ATTR,1,F$2+1),IF($A29=39,INDEX(CHROME_ATTR,2,F$2+1),IF(AND(F229&gt;=1,F229&lt;=6),INDEX(ATLAS_ATTR,(F229-1)*26+$A29-INDEX(WIN_Y,F229)+1,F$2-INDEX(WIN_X,F229)+1),IF(F229=90,11,0))))+(THEME-1)*20</f>
        <v/>
      </c>
      <c r="G129" s="6">
        <f>IF($A29=0,INDEX(CHROME_ATTR,1,G$2+1),IF($A29=39,INDEX(CHROME_ATTR,2,G$2+1),IF(AND(G229&gt;=1,G229&lt;=6),INDEX(ATLAS_ATTR,(G229-1)*26+$A29-INDEX(WIN_Y,G229)+1,G$2-INDEX(WIN_X,G229)+1),IF(G229=90,11,0))))+(THEME-1)*20</f>
        <v/>
      </c>
      <c r="H129" s="6">
        <f>IF($A29=0,INDEX(CHROME_ATTR,1,H$2+1),IF($A29=39,INDEX(CHROME_ATTR,2,H$2+1),IF(AND(H229&gt;=1,H229&lt;=6),INDEX(ATLAS_ATTR,(H229-1)*26+$A29-INDEX(WIN_Y,H229)+1,H$2-INDEX(WIN_X,H229)+1),IF(H229=90,11,0))))+(THEME-1)*20</f>
        <v/>
      </c>
      <c r="I129" s="6">
        <f>IF($A29=0,INDEX(CHROME_ATTR,1,I$2+1),IF($A29=39,INDEX(CHROME_ATTR,2,I$2+1),IF(AND(I229&gt;=1,I229&lt;=6),INDEX(ATLAS_ATTR,(I229-1)*26+$A29-INDEX(WIN_Y,I229)+1,I$2-INDEX(WIN_X,I229)+1),IF(I229=90,11,0))))+(THEME-1)*20</f>
        <v/>
      </c>
      <c r="J129" s="6">
        <f>IF($A29=0,INDEX(CHROME_ATTR,1,J$2+1),IF($A29=39,INDEX(CHROME_ATTR,2,J$2+1),IF(AND(J229&gt;=1,J229&lt;=6),INDEX(ATLAS_ATTR,(J229-1)*26+$A29-INDEX(WIN_Y,J229)+1,J$2-INDEX(WIN_X,J229)+1),IF(J229=90,11,0))))+(THEME-1)*20</f>
        <v/>
      </c>
      <c r="K129" s="6">
        <f>IF($A29=0,INDEX(CHROME_ATTR,1,K$2+1),IF($A29=39,INDEX(CHROME_ATTR,2,K$2+1),IF(AND(K229&gt;=1,K229&lt;=6),INDEX(ATLAS_ATTR,(K229-1)*26+$A29-INDEX(WIN_Y,K229)+1,K$2-INDEX(WIN_X,K229)+1),IF(K229=90,11,0))))+(THEME-1)*20</f>
        <v/>
      </c>
      <c r="L129" s="6">
        <f>IF($A29=0,INDEX(CHROME_ATTR,1,L$2+1),IF($A29=39,INDEX(CHROME_ATTR,2,L$2+1),IF(AND(L229&gt;=1,L229&lt;=6),INDEX(ATLAS_ATTR,(L229-1)*26+$A29-INDEX(WIN_Y,L229)+1,L$2-INDEX(WIN_X,L229)+1),IF(L229=90,11,0))))+(THEME-1)*20</f>
        <v/>
      </c>
      <c r="M129" s="6">
        <f>IF($A29=0,INDEX(CHROME_ATTR,1,M$2+1),IF($A29=39,INDEX(CHROME_ATTR,2,M$2+1),IF(AND(M229&gt;=1,M229&lt;=6),INDEX(ATLAS_ATTR,(M229-1)*26+$A29-INDEX(WIN_Y,M229)+1,M$2-INDEX(WIN_X,M229)+1),IF(M229=90,11,0))))+(THEME-1)*20</f>
        <v/>
      </c>
      <c r="N129" s="6">
        <f>IF($A29=0,INDEX(CHROME_ATTR,1,N$2+1),IF($A29=39,INDEX(CHROME_ATTR,2,N$2+1),IF(AND(N229&gt;=1,N229&lt;=6),INDEX(ATLAS_ATTR,(N229-1)*26+$A29-INDEX(WIN_Y,N229)+1,N$2-INDEX(WIN_X,N229)+1),IF(N229=90,11,0))))+(THEME-1)*20</f>
        <v/>
      </c>
      <c r="O129" s="6">
        <f>IF($A29=0,INDEX(CHROME_ATTR,1,O$2+1),IF($A29=39,INDEX(CHROME_ATTR,2,O$2+1),IF(AND(O229&gt;=1,O229&lt;=6),INDEX(ATLAS_ATTR,(O229-1)*26+$A29-INDEX(WIN_Y,O229)+1,O$2-INDEX(WIN_X,O229)+1),IF(O229=90,11,0))))+(THEME-1)*20</f>
        <v/>
      </c>
      <c r="P129" s="6">
        <f>IF($A29=0,INDEX(CHROME_ATTR,1,P$2+1),IF($A29=39,INDEX(CHROME_ATTR,2,P$2+1),IF(AND(P229&gt;=1,P229&lt;=6),INDEX(ATLAS_ATTR,(P229-1)*26+$A29-INDEX(WIN_Y,P229)+1,P$2-INDEX(WIN_X,P229)+1),IF(P229=90,11,0))))+(THEME-1)*20</f>
        <v/>
      </c>
      <c r="Q129" s="6">
        <f>IF($A29=0,INDEX(CHROME_ATTR,1,Q$2+1),IF($A29=39,INDEX(CHROME_ATTR,2,Q$2+1),IF(AND(Q229&gt;=1,Q229&lt;=6),INDEX(ATLAS_ATTR,(Q229-1)*26+$A29-INDEX(WIN_Y,Q229)+1,Q$2-INDEX(WIN_X,Q229)+1),IF(Q229=90,11,0))))+(THEME-1)*20</f>
        <v/>
      </c>
      <c r="R129" s="6">
        <f>IF($A29=0,INDEX(CHROME_ATTR,1,R$2+1),IF($A29=39,INDEX(CHROME_ATTR,2,R$2+1),IF(AND(R229&gt;=1,R229&lt;=6),INDEX(ATLAS_ATTR,(R229-1)*26+$A29-INDEX(WIN_Y,R229)+1,R$2-INDEX(WIN_X,R229)+1),IF(R229=90,11,0))))+(THEME-1)*20</f>
        <v/>
      </c>
      <c r="S129" s="6">
        <f>IF($A29=0,INDEX(CHROME_ATTR,1,S$2+1),IF($A29=39,INDEX(CHROME_ATTR,2,S$2+1),IF(AND(S229&gt;=1,S229&lt;=6),INDEX(ATLAS_ATTR,(S229-1)*26+$A29-INDEX(WIN_Y,S229)+1,S$2-INDEX(WIN_X,S229)+1),IF(S229=90,11,0))))+(THEME-1)*20</f>
        <v/>
      </c>
      <c r="T129" s="6">
        <f>IF($A29=0,INDEX(CHROME_ATTR,1,T$2+1),IF($A29=39,INDEX(CHROME_ATTR,2,T$2+1),IF(AND(T229&gt;=1,T229&lt;=6),INDEX(ATLAS_ATTR,(T229-1)*26+$A29-INDEX(WIN_Y,T229)+1,T$2-INDEX(WIN_X,T229)+1),IF(T229=90,11,0))))+(THEME-1)*20</f>
        <v/>
      </c>
      <c r="U129" s="6">
        <f>IF($A29=0,INDEX(CHROME_ATTR,1,U$2+1),IF($A29=39,INDEX(CHROME_ATTR,2,U$2+1),IF(AND(U229&gt;=1,U229&lt;=6),INDEX(ATLAS_ATTR,(U229-1)*26+$A29-INDEX(WIN_Y,U229)+1,U$2-INDEX(WIN_X,U229)+1),IF(U229=90,11,0))))+(THEME-1)*20</f>
        <v/>
      </c>
      <c r="V129" s="6">
        <f>IF($A29=0,INDEX(CHROME_ATTR,1,V$2+1),IF($A29=39,INDEX(CHROME_ATTR,2,V$2+1),IF(AND(V229&gt;=1,V229&lt;=6),INDEX(ATLAS_ATTR,(V229-1)*26+$A29-INDEX(WIN_Y,V229)+1,V$2-INDEX(WIN_X,V229)+1),IF(V229=90,11,0))))+(THEME-1)*20</f>
        <v/>
      </c>
      <c r="W129" s="6">
        <f>IF($A29=0,INDEX(CHROME_ATTR,1,W$2+1),IF($A29=39,INDEX(CHROME_ATTR,2,W$2+1),IF(AND(W229&gt;=1,W229&lt;=6),INDEX(ATLAS_ATTR,(W229-1)*26+$A29-INDEX(WIN_Y,W229)+1,W$2-INDEX(WIN_X,W229)+1),IF(W229=90,11,0))))+(THEME-1)*20</f>
        <v/>
      </c>
      <c r="X129" s="6">
        <f>IF($A29=0,INDEX(CHROME_ATTR,1,X$2+1),IF($A29=39,INDEX(CHROME_ATTR,2,X$2+1),IF(AND(X229&gt;=1,X229&lt;=6),INDEX(ATLAS_ATTR,(X229-1)*26+$A29-INDEX(WIN_Y,X229)+1,X$2-INDEX(WIN_X,X229)+1),IF(X229=90,11,0))))+(THEME-1)*20</f>
        <v/>
      </c>
      <c r="Y129" s="6">
        <f>IF($A29=0,INDEX(CHROME_ATTR,1,Y$2+1),IF($A29=39,INDEX(CHROME_ATTR,2,Y$2+1),IF(AND(Y229&gt;=1,Y229&lt;=6),INDEX(ATLAS_ATTR,(Y229-1)*26+$A29-INDEX(WIN_Y,Y229)+1,Y$2-INDEX(WIN_X,Y229)+1),IF(Y229=90,11,0))))+(THEME-1)*20</f>
        <v/>
      </c>
      <c r="Z129" s="6">
        <f>IF($A29=0,INDEX(CHROME_ATTR,1,Z$2+1),IF($A29=39,INDEX(CHROME_ATTR,2,Z$2+1),IF(AND(Z229&gt;=1,Z229&lt;=6),INDEX(ATLAS_ATTR,(Z229-1)*26+$A29-INDEX(WIN_Y,Z229)+1,Z$2-INDEX(WIN_X,Z229)+1),IF(Z229=90,11,0))))+(THEME-1)*20</f>
        <v/>
      </c>
      <c r="AA129" s="6">
        <f>IF($A29=0,INDEX(CHROME_ATTR,1,AA$2+1),IF($A29=39,INDEX(CHROME_ATTR,2,AA$2+1),IF(AND(AA229&gt;=1,AA229&lt;=6),INDEX(ATLAS_ATTR,(AA229-1)*26+$A29-INDEX(WIN_Y,AA229)+1,AA$2-INDEX(WIN_X,AA229)+1),IF(AA229=90,11,0))))+(THEME-1)*20</f>
        <v/>
      </c>
      <c r="AB129" s="6">
        <f>IF($A29=0,INDEX(CHROME_ATTR,1,AB$2+1),IF($A29=39,INDEX(CHROME_ATTR,2,AB$2+1),IF(AND(AB229&gt;=1,AB229&lt;=6),INDEX(ATLAS_ATTR,(AB229-1)*26+$A29-INDEX(WIN_Y,AB229)+1,AB$2-INDEX(WIN_X,AB229)+1),IF(AB229=90,11,0))))+(THEME-1)*20</f>
        <v/>
      </c>
      <c r="AC129" s="6">
        <f>IF($A29=0,INDEX(CHROME_ATTR,1,AC$2+1),IF($A29=39,INDEX(CHROME_ATTR,2,AC$2+1),IF(AND(AC229&gt;=1,AC229&lt;=6),INDEX(ATLAS_ATTR,(AC229-1)*26+$A29-INDEX(WIN_Y,AC229)+1,AC$2-INDEX(WIN_X,AC229)+1),IF(AC229=90,11,0))))+(THEME-1)*20</f>
        <v/>
      </c>
      <c r="AD129" s="6">
        <f>IF($A29=0,INDEX(CHROME_ATTR,1,AD$2+1),IF($A29=39,INDEX(CHROME_ATTR,2,AD$2+1),IF(AND(AD229&gt;=1,AD229&lt;=6),INDEX(ATLAS_ATTR,(AD229-1)*26+$A29-INDEX(WIN_Y,AD229)+1,AD$2-INDEX(WIN_X,AD229)+1),IF(AD229=90,11,0))))+(THEME-1)*20</f>
        <v/>
      </c>
      <c r="AE129" s="6">
        <f>IF($A29=0,INDEX(CHROME_ATTR,1,AE$2+1),IF($A29=39,INDEX(CHROME_ATTR,2,AE$2+1),IF(AND(AE229&gt;=1,AE229&lt;=6),INDEX(ATLAS_ATTR,(AE229-1)*26+$A29-INDEX(WIN_Y,AE229)+1,AE$2-INDEX(WIN_X,AE229)+1),IF(AE229=90,11,0))))+(THEME-1)*20</f>
        <v/>
      </c>
      <c r="AF129" s="6">
        <f>IF($A29=0,INDEX(CHROME_ATTR,1,AF$2+1),IF($A29=39,INDEX(CHROME_ATTR,2,AF$2+1),IF(AND(AF229&gt;=1,AF229&lt;=6),INDEX(ATLAS_ATTR,(AF229-1)*26+$A29-INDEX(WIN_Y,AF229)+1,AF$2-INDEX(WIN_X,AF229)+1),IF(AF229=90,11,0))))+(THEME-1)*20</f>
        <v/>
      </c>
      <c r="AG129" s="6">
        <f>IF($A29=0,INDEX(CHROME_ATTR,1,AG$2+1),IF($A29=39,INDEX(CHROME_ATTR,2,AG$2+1),IF(AND(AG229&gt;=1,AG229&lt;=6),INDEX(ATLAS_ATTR,(AG229-1)*26+$A29-INDEX(WIN_Y,AG229)+1,AG$2-INDEX(WIN_X,AG229)+1),IF(AG229=90,11,0))))+(THEME-1)*20</f>
        <v/>
      </c>
      <c r="AH129" s="6">
        <f>IF($A29=0,INDEX(CHROME_ATTR,1,AH$2+1),IF($A29=39,INDEX(CHROME_ATTR,2,AH$2+1),IF(AND(AH229&gt;=1,AH229&lt;=6),INDEX(ATLAS_ATTR,(AH229-1)*26+$A29-INDEX(WIN_Y,AH229)+1,AH$2-INDEX(WIN_X,AH229)+1),IF(AH229=90,11,0))))+(THEME-1)*20</f>
        <v/>
      </c>
      <c r="AI129" s="6">
        <f>IF($A29=0,INDEX(CHROME_ATTR,1,AI$2+1),IF($A29=39,INDEX(CHROME_ATTR,2,AI$2+1),IF(AND(AI229&gt;=1,AI229&lt;=6),INDEX(ATLAS_ATTR,(AI229-1)*26+$A29-INDEX(WIN_Y,AI229)+1,AI$2-INDEX(WIN_X,AI229)+1),IF(AI229=90,11,0))))+(THEME-1)*20</f>
        <v/>
      </c>
      <c r="AJ129" s="6">
        <f>IF($A29=0,INDEX(CHROME_ATTR,1,AJ$2+1),IF($A29=39,INDEX(CHROME_ATTR,2,AJ$2+1),IF(AND(AJ229&gt;=1,AJ229&lt;=6),INDEX(ATLAS_ATTR,(AJ229-1)*26+$A29-INDEX(WIN_Y,AJ229)+1,AJ$2-INDEX(WIN_X,AJ229)+1),IF(AJ229=90,11,0))))+(THEME-1)*20</f>
        <v/>
      </c>
      <c r="AK129" s="6">
        <f>IF($A29=0,INDEX(CHROME_ATTR,1,AK$2+1),IF($A29=39,INDEX(CHROME_ATTR,2,AK$2+1),IF(AND(AK229&gt;=1,AK229&lt;=6),INDEX(ATLAS_ATTR,(AK229-1)*26+$A29-INDEX(WIN_Y,AK229)+1,AK$2-INDEX(WIN_X,AK229)+1),IF(AK229=90,11,0))))+(THEME-1)*20</f>
        <v/>
      </c>
      <c r="AL129" s="6">
        <f>IF($A29=0,INDEX(CHROME_ATTR,1,AL$2+1),IF($A29=39,INDEX(CHROME_ATTR,2,AL$2+1),IF(AND(AL229&gt;=1,AL229&lt;=6),INDEX(ATLAS_ATTR,(AL229-1)*26+$A29-INDEX(WIN_Y,AL229)+1,AL$2-INDEX(WIN_X,AL229)+1),IF(AL229=90,11,0))))+(THEME-1)*20</f>
        <v/>
      </c>
      <c r="AM129" s="6">
        <f>IF($A29=0,INDEX(CHROME_ATTR,1,AM$2+1),IF($A29=39,INDEX(CHROME_ATTR,2,AM$2+1),IF(AND(AM229&gt;=1,AM229&lt;=6),INDEX(ATLAS_ATTR,(AM229-1)*26+$A29-INDEX(WIN_Y,AM229)+1,AM$2-INDEX(WIN_X,AM229)+1),IF(AM229=90,11,0))))+(THEME-1)*20</f>
        <v/>
      </c>
      <c r="AN129" s="6">
        <f>IF($A29=0,INDEX(CHROME_ATTR,1,AN$2+1),IF($A29=39,INDEX(CHROME_ATTR,2,AN$2+1),IF(AND(AN229&gt;=1,AN229&lt;=6),INDEX(ATLAS_ATTR,(AN229-1)*26+$A29-INDEX(WIN_Y,AN229)+1,AN$2-INDEX(WIN_X,AN229)+1),IF(AN229=90,11,0))))+(THEME-1)*20</f>
        <v/>
      </c>
      <c r="AO129" s="6">
        <f>IF($A29=0,INDEX(CHROME_ATTR,1,AO$2+1),IF($A29=39,INDEX(CHROME_ATTR,2,AO$2+1),IF(AND(AO229&gt;=1,AO229&lt;=6),INDEX(ATLAS_ATTR,(AO229-1)*26+$A29-INDEX(WIN_Y,AO229)+1,AO$2-INDEX(WIN_X,AO229)+1),IF(AO229=90,11,0))))+(THEME-1)*20</f>
        <v/>
      </c>
      <c r="AP129" s="6">
        <f>IF($A29=0,INDEX(CHROME_ATTR,1,AP$2+1),IF($A29=39,INDEX(CHROME_ATTR,2,AP$2+1),IF(AND(AP229&gt;=1,AP229&lt;=6),INDEX(ATLAS_ATTR,(AP229-1)*26+$A29-INDEX(WIN_Y,AP229)+1,AP$2-INDEX(WIN_X,AP229)+1),IF(AP229=90,11,0))))+(THEME-1)*20</f>
        <v/>
      </c>
      <c r="AQ129" s="6">
        <f>IF($A29=0,INDEX(CHROME_ATTR,1,AQ$2+1),IF($A29=39,INDEX(CHROME_ATTR,2,AQ$2+1),IF(AND(AQ229&gt;=1,AQ229&lt;=6),INDEX(ATLAS_ATTR,(AQ229-1)*26+$A29-INDEX(WIN_Y,AQ229)+1,AQ$2-INDEX(WIN_X,AQ229)+1),IF(AQ229=90,11,0))))+(THEME-1)*20</f>
        <v/>
      </c>
      <c r="AR129" s="6">
        <f>IF($A29=0,INDEX(CHROME_ATTR,1,AR$2+1),IF($A29=39,INDEX(CHROME_ATTR,2,AR$2+1),IF(AND(AR229&gt;=1,AR229&lt;=6),INDEX(ATLAS_ATTR,(AR229-1)*26+$A29-INDEX(WIN_Y,AR229)+1,AR$2-INDEX(WIN_X,AR229)+1),IF(AR229=90,11,0))))+(THEME-1)*20</f>
        <v/>
      </c>
      <c r="AS129" s="6">
        <f>IF($A29=0,INDEX(CHROME_ATTR,1,AS$2+1),IF($A29=39,INDEX(CHROME_ATTR,2,AS$2+1),IF(AND(AS229&gt;=1,AS229&lt;=6),INDEX(ATLAS_ATTR,(AS229-1)*26+$A29-INDEX(WIN_Y,AS229)+1,AS$2-INDEX(WIN_X,AS229)+1),IF(AS229=90,11,0))))+(THEME-1)*20</f>
        <v/>
      </c>
      <c r="AT129" s="6">
        <f>IF($A29=0,INDEX(CHROME_ATTR,1,AT$2+1),IF($A29=39,INDEX(CHROME_ATTR,2,AT$2+1),IF(AND(AT229&gt;=1,AT229&lt;=6),INDEX(ATLAS_ATTR,(AT229-1)*26+$A29-INDEX(WIN_Y,AT229)+1,AT$2-INDEX(WIN_X,AT229)+1),IF(AT229=90,11,0))))+(THEME-1)*20</f>
        <v/>
      </c>
      <c r="AU129" s="6">
        <f>IF($A29=0,INDEX(CHROME_ATTR,1,AU$2+1),IF($A29=39,INDEX(CHROME_ATTR,2,AU$2+1),IF(AND(AU229&gt;=1,AU229&lt;=6),INDEX(ATLAS_ATTR,(AU229-1)*26+$A29-INDEX(WIN_Y,AU229)+1,AU$2-INDEX(WIN_X,AU229)+1),IF(AU229=90,11,0))))+(THEME-1)*20</f>
        <v/>
      </c>
      <c r="AV129" s="6">
        <f>IF($A29=0,INDEX(CHROME_ATTR,1,AV$2+1),IF($A29=39,INDEX(CHROME_ATTR,2,AV$2+1),IF(AND(AV229&gt;=1,AV229&lt;=6),INDEX(ATLAS_ATTR,(AV229-1)*26+$A29-INDEX(WIN_Y,AV229)+1,AV$2-INDEX(WIN_X,AV229)+1),IF(AV229=90,11,0))))+(THEME-1)*20</f>
        <v/>
      </c>
      <c r="AW129" s="6">
        <f>IF($A29=0,INDEX(CHROME_ATTR,1,AW$2+1),IF($A29=39,INDEX(CHROME_ATTR,2,AW$2+1),IF(AND(AW229&gt;=1,AW229&lt;=6),INDEX(ATLAS_ATTR,(AW229-1)*26+$A29-INDEX(WIN_Y,AW229)+1,AW$2-INDEX(WIN_X,AW229)+1),IF(AW229=90,11,0))))+(THEME-1)*20</f>
        <v/>
      </c>
      <c r="AX129" s="6">
        <f>IF($A29=0,INDEX(CHROME_ATTR,1,AX$2+1),IF($A29=39,INDEX(CHROME_ATTR,2,AX$2+1),IF(AND(AX229&gt;=1,AX229&lt;=6),INDEX(ATLAS_ATTR,(AX229-1)*26+$A29-INDEX(WIN_Y,AX229)+1,AX$2-INDEX(WIN_X,AX229)+1),IF(AX229=90,11,0))))+(THEME-1)*20</f>
        <v/>
      </c>
      <c r="AY129" s="6">
        <f>IF($A29=0,INDEX(CHROME_ATTR,1,AY$2+1),IF($A29=39,INDEX(CHROME_ATTR,2,AY$2+1),IF(AND(AY229&gt;=1,AY229&lt;=6),INDEX(ATLAS_ATTR,(AY229-1)*26+$A29-INDEX(WIN_Y,AY229)+1,AY$2-INDEX(WIN_X,AY229)+1),IF(AY229=90,11,0))))+(THEME-1)*20</f>
        <v/>
      </c>
      <c r="AZ129" s="6">
        <f>IF($A29=0,INDEX(CHROME_ATTR,1,AZ$2+1),IF($A29=39,INDEX(CHROME_ATTR,2,AZ$2+1),IF(AND(AZ229&gt;=1,AZ229&lt;=6),INDEX(ATLAS_ATTR,(AZ229-1)*26+$A29-INDEX(WIN_Y,AZ229)+1,AZ$2-INDEX(WIN_X,AZ229)+1),IF(AZ229=90,11,0))))+(THEME-1)*20</f>
        <v/>
      </c>
      <c r="BA129" s="6">
        <f>IF($A29=0,INDEX(CHROME_ATTR,1,BA$2+1),IF($A29=39,INDEX(CHROME_ATTR,2,BA$2+1),IF(AND(BA229&gt;=1,BA229&lt;=6),INDEX(ATLAS_ATTR,(BA229-1)*26+$A29-INDEX(WIN_Y,BA229)+1,BA$2-INDEX(WIN_X,BA229)+1),IF(BA229=90,11,0))))+(THEME-1)*20</f>
        <v/>
      </c>
      <c r="BB129" s="6">
        <f>IF($A29=0,INDEX(CHROME_ATTR,1,BB$2+1),IF($A29=39,INDEX(CHROME_ATTR,2,BB$2+1),IF(AND(BB229&gt;=1,BB229&lt;=6),INDEX(ATLAS_ATTR,(BB229-1)*26+$A29-INDEX(WIN_Y,BB229)+1,BB$2-INDEX(WIN_X,BB229)+1),IF(BB229=90,11,0))))+(THEME-1)*20</f>
        <v/>
      </c>
      <c r="BC129" s="6">
        <f>IF($A29=0,INDEX(CHROME_ATTR,1,BC$2+1),IF($A29=39,INDEX(CHROME_ATTR,2,BC$2+1),IF(AND(BC229&gt;=1,BC229&lt;=6),INDEX(ATLAS_ATTR,(BC229-1)*26+$A29-INDEX(WIN_Y,BC229)+1,BC$2-INDEX(WIN_X,BC229)+1),IF(BC229=90,11,0))))+(THEME-1)*20</f>
        <v/>
      </c>
      <c r="BD129" s="6">
        <f>IF($A29=0,INDEX(CHROME_ATTR,1,BD$2+1),IF($A29=39,INDEX(CHROME_ATTR,2,BD$2+1),IF(AND(BD229&gt;=1,BD229&lt;=6),INDEX(ATLAS_ATTR,(BD229-1)*26+$A29-INDEX(WIN_Y,BD229)+1,BD$2-INDEX(WIN_X,BD229)+1),IF(BD229=90,11,0))))+(THEME-1)*20</f>
        <v/>
      </c>
      <c r="BE129" s="6">
        <f>IF($A29=0,INDEX(CHROME_ATTR,1,BE$2+1),IF($A29=39,INDEX(CHROME_ATTR,2,BE$2+1),IF(AND(BE229&gt;=1,BE229&lt;=6),INDEX(ATLAS_ATTR,(BE229-1)*26+$A29-INDEX(WIN_Y,BE229)+1,BE$2-INDEX(WIN_X,BE229)+1),IF(BE229=90,11,0))))+(THEME-1)*20</f>
        <v/>
      </c>
      <c r="BF129" s="6">
        <f>IF($A29=0,INDEX(CHROME_ATTR,1,BF$2+1),IF($A29=39,INDEX(CHROME_ATTR,2,BF$2+1),IF(AND(BF229&gt;=1,BF229&lt;=6),INDEX(ATLAS_ATTR,(BF229-1)*26+$A29-INDEX(WIN_Y,BF229)+1,BF$2-INDEX(WIN_X,BF229)+1),IF(BF229=90,11,0))))+(THEME-1)*20</f>
        <v/>
      </c>
      <c r="BG129" s="6">
        <f>IF($A29=0,INDEX(CHROME_ATTR,1,BG$2+1),IF($A29=39,INDEX(CHROME_ATTR,2,BG$2+1),IF(AND(BG229&gt;=1,BG229&lt;=6),INDEX(ATLAS_ATTR,(BG229-1)*26+$A29-INDEX(WIN_Y,BG229)+1,BG$2-INDEX(WIN_X,BG229)+1),IF(BG229=90,11,0))))+(THEME-1)*20</f>
        <v/>
      </c>
      <c r="BH129" s="6">
        <f>IF($A29=0,INDEX(CHROME_ATTR,1,BH$2+1),IF($A29=39,INDEX(CHROME_ATTR,2,BH$2+1),IF(AND(BH229&gt;=1,BH229&lt;=6),INDEX(ATLAS_ATTR,(BH229-1)*26+$A29-INDEX(WIN_Y,BH229)+1,BH$2-INDEX(WIN_X,BH229)+1),IF(BH229=90,11,0))))+(THEME-1)*20</f>
        <v/>
      </c>
      <c r="BI129" s="6">
        <f>IF($A29=0,INDEX(CHROME_ATTR,1,BI$2+1),IF($A29=39,INDEX(CHROME_ATTR,2,BI$2+1),IF(AND(BI229&gt;=1,BI229&lt;=6),INDEX(ATLAS_ATTR,(BI229-1)*26+$A29-INDEX(WIN_Y,BI229)+1,BI$2-INDEX(WIN_X,BI229)+1),IF(BI229=90,11,0))))+(THEME-1)*20</f>
        <v/>
      </c>
      <c r="BJ129" s="6">
        <f>IF($A29=0,INDEX(CHROME_ATTR,1,BJ$2+1),IF($A29=39,INDEX(CHROME_ATTR,2,BJ$2+1),IF(AND(BJ229&gt;=1,BJ229&lt;=6),INDEX(ATLAS_ATTR,(BJ229-1)*26+$A29-INDEX(WIN_Y,BJ229)+1,BJ$2-INDEX(WIN_X,BJ229)+1),IF(BJ229=90,11,0))))+(THEME-1)*20</f>
        <v/>
      </c>
      <c r="BK129" s="6">
        <f>IF($A29=0,INDEX(CHROME_ATTR,1,BK$2+1),IF($A29=39,INDEX(CHROME_ATTR,2,BK$2+1),IF(AND(BK229&gt;=1,BK229&lt;=6),INDEX(ATLAS_ATTR,(BK229-1)*26+$A29-INDEX(WIN_Y,BK229)+1,BK$2-INDEX(WIN_X,BK229)+1),IF(BK229=90,11,0))))+(THEME-1)*20</f>
        <v/>
      </c>
      <c r="BL129" s="6">
        <f>IF($A29=0,INDEX(CHROME_ATTR,1,BL$2+1),IF($A29=39,INDEX(CHROME_ATTR,2,BL$2+1),IF(AND(BL229&gt;=1,BL229&lt;=6),INDEX(ATLAS_ATTR,(BL229-1)*26+$A29-INDEX(WIN_Y,BL229)+1,BL$2-INDEX(WIN_X,BL229)+1),IF(BL229=90,11,0))))+(THEME-1)*20</f>
        <v/>
      </c>
      <c r="BM129" s="6">
        <f>IF($A29=0,INDEX(CHROME_ATTR,1,BM$2+1),IF($A29=39,INDEX(CHROME_ATTR,2,BM$2+1),IF(AND(BM229&gt;=1,BM229&lt;=6),INDEX(ATLAS_ATTR,(BM229-1)*26+$A29-INDEX(WIN_Y,BM229)+1,BM$2-INDEX(WIN_X,BM229)+1),IF(BM229=90,11,0))))+(THEME-1)*20</f>
        <v/>
      </c>
      <c r="BN129" s="6">
        <f>IF($A29=0,INDEX(CHROME_ATTR,1,BN$2+1),IF($A29=39,INDEX(CHROME_ATTR,2,BN$2+1),IF(AND(BN229&gt;=1,BN229&lt;=6),INDEX(ATLAS_ATTR,(BN229-1)*26+$A29-INDEX(WIN_Y,BN229)+1,BN$2-INDEX(WIN_X,BN229)+1),IF(BN229=90,11,0))))+(THEME-1)*20</f>
        <v/>
      </c>
      <c r="BO129" s="6">
        <f>IF($A29=0,INDEX(CHROME_ATTR,1,BO$2+1),IF($A29=39,INDEX(CHROME_ATTR,2,BO$2+1),IF(AND(BO229&gt;=1,BO229&lt;=6),INDEX(ATLAS_ATTR,(BO229-1)*26+$A29-INDEX(WIN_Y,BO229)+1,BO$2-INDEX(WIN_X,BO229)+1),IF(BO229=90,11,0))))+(THEME-1)*20</f>
        <v/>
      </c>
      <c r="BP129" s="6">
        <f>IF($A29=0,INDEX(CHROME_ATTR,1,BP$2+1),IF($A29=39,INDEX(CHROME_ATTR,2,BP$2+1),IF(AND(BP229&gt;=1,BP229&lt;=6),INDEX(ATLAS_ATTR,(BP229-1)*26+$A29-INDEX(WIN_Y,BP229)+1,BP$2-INDEX(WIN_X,BP229)+1),IF(BP229=90,11,0))))+(THEME-1)*20</f>
        <v/>
      </c>
      <c r="BQ129" s="6">
        <f>IF($A29=0,INDEX(CHROME_ATTR,1,BQ$2+1),IF($A29=39,INDEX(CHROME_ATTR,2,BQ$2+1),IF(AND(BQ229&gt;=1,BQ229&lt;=6),INDEX(ATLAS_ATTR,(BQ229-1)*26+$A29-INDEX(WIN_Y,BQ229)+1,BQ$2-INDEX(WIN_X,BQ229)+1),IF(BQ229=90,11,0))))+(THEME-1)*20</f>
        <v/>
      </c>
      <c r="BR129" s="6">
        <f>IF($A29=0,INDEX(CHROME_ATTR,1,BR$2+1),IF($A29=39,INDEX(CHROME_ATTR,2,BR$2+1),IF(AND(BR229&gt;=1,BR229&lt;=6),INDEX(ATLAS_ATTR,(BR229-1)*26+$A29-INDEX(WIN_Y,BR229)+1,BR$2-INDEX(WIN_X,BR229)+1),IF(BR229=90,11,0))))+(THEME-1)*20</f>
        <v/>
      </c>
      <c r="BS129" s="6">
        <f>IF($A29=0,INDEX(CHROME_ATTR,1,BS$2+1),IF($A29=39,INDEX(CHROME_ATTR,2,BS$2+1),IF(AND(BS229&gt;=1,BS229&lt;=6),INDEX(ATLAS_ATTR,(BS229-1)*26+$A29-INDEX(WIN_Y,BS229)+1,BS$2-INDEX(WIN_X,BS229)+1),IF(BS229=90,11,0))))+(THEME-1)*20</f>
        <v/>
      </c>
      <c r="BT129" s="6">
        <f>IF($A29=0,INDEX(CHROME_ATTR,1,BT$2+1),IF($A29=39,INDEX(CHROME_ATTR,2,BT$2+1),IF(AND(BT229&gt;=1,BT229&lt;=6),INDEX(ATLAS_ATTR,(BT229-1)*26+$A29-INDEX(WIN_Y,BT229)+1,BT$2-INDEX(WIN_X,BT229)+1),IF(BT229=90,11,0))))+(THEME-1)*20</f>
        <v/>
      </c>
      <c r="BU129" s="6">
        <f>IF($A29=0,INDEX(CHROME_ATTR,1,BU$2+1),IF($A29=39,INDEX(CHROME_ATTR,2,BU$2+1),IF(AND(BU229&gt;=1,BU229&lt;=6),INDEX(ATLAS_ATTR,(BU229-1)*26+$A29-INDEX(WIN_Y,BU229)+1,BU$2-INDEX(WIN_X,BU229)+1),IF(BU229=90,11,0))))+(THEME-1)*20</f>
        <v/>
      </c>
      <c r="BV129" s="6">
        <f>IF($A29=0,INDEX(CHROME_ATTR,1,BV$2+1),IF($A29=39,INDEX(CHROME_ATTR,2,BV$2+1),IF(AND(BV229&gt;=1,BV229&lt;=6),INDEX(ATLAS_ATTR,(BV229-1)*26+$A29-INDEX(WIN_Y,BV229)+1,BV$2-INDEX(WIN_X,BV229)+1),IF(BV229=90,11,0))))+(THEME-1)*20</f>
        <v/>
      </c>
      <c r="BW129" s="6">
        <f>IF($A29=0,INDEX(CHROME_ATTR,1,BW$2+1),IF($A29=39,INDEX(CHROME_ATTR,2,BW$2+1),IF(AND(BW229&gt;=1,BW229&lt;=6),INDEX(ATLAS_ATTR,(BW229-1)*26+$A29-INDEX(WIN_Y,BW229)+1,BW$2-INDEX(WIN_X,BW229)+1),IF(BW229=90,11,0))))+(THEME-1)*20</f>
        <v/>
      </c>
      <c r="BX129" s="6">
        <f>IF($A29=0,INDEX(CHROME_ATTR,1,BX$2+1),IF($A29=39,INDEX(CHROME_ATTR,2,BX$2+1),IF(AND(BX229&gt;=1,BX229&lt;=6),INDEX(ATLAS_ATTR,(BX229-1)*26+$A29-INDEX(WIN_Y,BX229)+1,BX$2-INDEX(WIN_X,BX229)+1),IF(BX229=90,11,0))))+(THEME-1)*20</f>
        <v/>
      </c>
      <c r="BY129" s="6">
        <f>IF($A29=0,INDEX(CHROME_ATTR,1,BY$2+1),IF($A29=39,INDEX(CHROME_ATTR,2,BY$2+1),IF(AND(BY229&gt;=1,BY229&lt;=6),INDEX(ATLAS_ATTR,(BY229-1)*26+$A29-INDEX(WIN_Y,BY229)+1,BY$2-INDEX(WIN_X,BY229)+1),IF(BY229=90,11,0))))+(THEME-1)*20</f>
        <v/>
      </c>
      <c r="BZ129" s="6">
        <f>IF($A29=0,INDEX(CHROME_ATTR,1,BZ$2+1),IF($A29=39,INDEX(CHROME_ATTR,2,BZ$2+1),IF(AND(BZ229&gt;=1,BZ229&lt;=6),INDEX(ATLAS_ATTR,(BZ229-1)*26+$A29-INDEX(WIN_Y,BZ229)+1,BZ$2-INDEX(WIN_X,BZ229)+1),IF(BZ229=90,11,0))))+(THEME-1)*20</f>
        <v/>
      </c>
      <c r="CA129" s="6">
        <f>IF($A29=0,INDEX(CHROME_ATTR,1,CA$2+1),IF($A29=39,INDEX(CHROME_ATTR,2,CA$2+1),IF(AND(CA229&gt;=1,CA229&lt;=6),INDEX(ATLAS_ATTR,(CA229-1)*26+$A29-INDEX(WIN_Y,CA229)+1,CA$2-INDEX(WIN_X,CA229)+1),IF(CA229=90,11,0))))+(THEME-1)*20</f>
        <v/>
      </c>
      <c r="CB129" s="6">
        <f>IF($A29=0,INDEX(CHROME_ATTR,1,CB$2+1),IF($A29=39,INDEX(CHROME_ATTR,2,CB$2+1),IF(AND(CB229&gt;=1,CB229&lt;=6),INDEX(ATLAS_ATTR,(CB229-1)*26+$A29-INDEX(WIN_Y,CB229)+1,CB$2-INDEX(WIN_X,CB229)+1),IF(CB229=90,11,0))))+(THEME-1)*20</f>
        <v/>
      </c>
      <c r="CC129" s="6">
        <f>IF($A29=0,INDEX(CHROME_ATTR,1,CC$2+1),IF($A29=39,INDEX(CHROME_ATTR,2,CC$2+1),IF(AND(CC229&gt;=1,CC229&lt;=6),INDEX(ATLAS_ATTR,(CC229-1)*26+$A29-INDEX(WIN_Y,CC229)+1,CC$2-INDEX(WIN_X,CC229)+1),IF(CC229=90,11,0))))+(THEME-1)*20</f>
        <v/>
      </c>
      <c r="CD129" s="6">
        <f>IF($A29=0,INDEX(CHROME_ATTR,1,CD$2+1),IF($A29=39,INDEX(CHROME_ATTR,2,CD$2+1),IF(AND(CD229&gt;=1,CD229&lt;=6),INDEX(ATLAS_ATTR,(CD229-1)*26+$A29-INDEX(WIN_Y,CD229)+1,CD$2-INDEX(WIN_X,CD229)+1),IF(CD229=90,11,0))))+(THEME-1)*20</f>
        <v/>
      </c>
      <c r="CE129" s="6">
        <f>IF($A29=0,INDEX(CHROME_ATTR,1,CE$2+1),IF($A29=39,INDEX(CHROME_ATTR,2,CE$2+1),IF(AND(CE229&gt;=1,CE229&lt;=6),INDEX(ATLAS_ATTR,(CE229-1)*26+$A29-INDEX(WIN_Y,CE229)+1,CE$2-INDEX(WIN_X,CE229)+1),IF(CE229=90,11,0))))+(THEME-1)*20</f>
        <v/>
      </c>
      <c r="CF129" s="6">
        <f>IF($A29=0,INDEX(CHROME_ATTR,1,CF$2+1),IF($A29=39,INDEX(CHROME_ATTR,2,CF$2+1),IF(AND(CF229&gt;=1,CF229&lt;=6),INDEX(ATLAS_ATTR,(CF229-1)*26+$A29-INDEX(WIN_Y,CF229)+1,CF$2-INDEX(WIN_X,CF229)+1),IF(CF229=90,11,0))))+(THEME-1)*20</f>
        <v/>
      </c>
      <c r="CG129" s="6">
        <f>IF($A29=0,INDEX(CHROME_ATTR,1,CG$2+1),IF($A29=39,INDEX(CHROME_ATTR,2,CG$2+1),IF(AND(CG229&gt;=1,CG229&lt;=6),INDEX(ATLAS_ATTR,(CG229-1)*26+$A29-INDEX(WIN_Y,CG229)+1,CG$2-INDEX(WIN_X,CG229)+1),IF(CG229=90,11,0))))+(THEME-1)*20</f>
        <v/>
      </c>
      <c r="CH129" s="6">
        <f>IF($A29=0,INDEX(CHROME_ATTR,1,CH$2+1),IF($A29=39,INDEX(CHROME_ATTR,2,CH$2+1),IF(AND(CH229&gt;=1,CH229&lt;=6),INDEX(ATLAS_ATTR,(CH229-1)*26+$A29-INDEX(WIN_Y,CH229)+1,CH$2-INDEX(WIN_X,CH229)+1),IF(CH229=90,11,0))))+(THEME-1)*20</f>
        <v/>
      </c>
      <c r="CI129" s="6">
        <f>IF($A29=0,INDEX(CHROME_ATTR,1,CI$2+1),IF($A29=39,INDEX(CHROME_ATTR,2,CI$2+1),IF(AND(CI229&gt;=1,CI229&lt;=6),INDEX(ATLAS_ATTR,(CI229-1)*26+$A29-INDEX(WIN_Y,CI229)+1,CI$2-INDEX(WIN_X,CI229)+1),IF(CI229=90,11,0))))+(THEME-1)*20</f>
        <v/>
      </c>
      <c r="CJ129" s="6">
        <f>IF($A29=0,INDEX(CHROME_ATTR,1,CJ$2+1),IF($A29=39,INDEX(CHROME_ATTR,2,CJ$2+1),IF(AND(CJ229&gt;=1,CJ229&lt;=6),INDEX(ATLAS_ATTR,(CJ229-1)*26+$A29-INDEX(WIN_Y,CJ229)+1,CJ$2-INDEX(WIN_X,CJ229)+1),IF(CJ229=90,11,0))))+(THEME-1)*20</f>
        <v/>
      </c>
      <c r="CK129" s="6">
        <f>IF($A29=0,INDEX(CHROME_ATTR,1,CK$2+1),IF($A29=39,INDEX(CHROME_ATTR,2,CK$2+1),IF(AND(CK229&gt;=1,CK229&lt;=6),INDEX(ATLAS_ATTR,(CK229-1)*26+$A29-INDEX(WIN_Y,CK229)+1,CK$2-INDEX(WIN_X,CK229)+1),IF(CK229=90,11,0))))+(THEME-1)*20</f>
        <v/>
      </c>
      <c r="CL129" s="6">
        <f>IF($A29=0,INDEX(CHROME_ATTR,1,CL$2+1),IF($A29=39,INDEX(CHROME_ATTR,2,CL$2+1),IF(AND(CL229&gt;=1,CL229&lt;=6),INDEX(ATLAS_ATTR,(CL229-1)*26+$A29-INDEX(WIN_Y,CL229)+1,CL$2-INDEX(WIN_X,CL229)+1),IF(CL229=90,11,0))))+(THEME-1)*20</f>
        <v/>
      </c>
      <c r="CM129" s="6">
        <f>IF($A29=0,INDEX(CHROME_ATTR,1,CM$2+1),IF($A29=39,INDEX(CHROME_ATTR,2,CM$2+1),IF(AND(CM229&gt;=1,CM229&lt;=6),INDEX(ATLAS_ATTR,(CM229-1)*26+$A29-INDEX(WIN_Y,CM229)+1,CM$2-INDEX(WIN_X,CM229)+1),IF(CM229=90,11,0))))+(THEME-1)*20</f>
        <v/>
      </c>
      <c r="CN129" s="6">
        <f>IF($A29=0,INDEX(CHROME_ATTR,1,CN$2+1),IF($A29=39,INDEX(CHROME_ATTR,2,CN$2+1),IF(AND(CN229&gt;=1,CN229&lt;=6),INDEX(ATLAS_ATTR,(CN229-1)*26+$A29-INDEX(WIN_Y,CN229)+1,CN$2-INDEX(WIN_X,CN229)+1),IF(CN229=90,11,0))))+(THEME-1)*20</f>
        <v/>
      </c>
      <c r="CO129" s="6">
        <f>IF($A29=0,INDEX(CHROME_ATTR,1,CO$2+1),IF($A29=39,INDEX(CHROME_ATTR,2,CO$2+1),IF(AND(CO229&gt;=1,CO229&lt;=6),INDEX(ATLAS_ATTR,(CO229-1)*26+$A29-INDEX(WIN_Y,CO229)+1,CO$2-INDEX(WIN_X,CO229)+1),IF(CO229=90,11,0))))+(THEME-1)*20</f>
        <v/>
      </c>
      <c r="CP129" s="6">
        <f>IF($A29=0,INDEX(CHROME_ATTR,1,CP$2+1),IF($A29=39,INDEX(CHROME_ATTR,2,CP$2+1),IF(AND(CP229&gt;=1,CP229&lt;=6),INDEX(ATLAS_ATTR,(CP229-1)*26+$A29-INDEX(WIN_Y,CP229)+1,CP$2-INDEX(WIN_X,CP229)+1),IF(CP229=90,11,0))))+(THEME-1)*20</f>
        <v/>
      </c>
      <c r="CQ129" s="6">
        <f>IF($A29=0,INDEX(CHROME_ATTR,1,CQ$2+1),IF($A29=39,INDEX(CHROME_ATTR,2,CQ$2+1),IF(AND(CQ229&gt;=1,CQ229&lt;=6),INDEX(ATLAS_ATTR,(CQ229-1)*26+$A29-INDEX(WIN_Y,CQ229)+1,CQ$2-INDEX(WIN_X,CQ229)+1),IF(CQ229=90,11,0))))+(THEME-1)*20</f>
        <v/>
      </c>
      <c r="CR129" s="6">
        <f>IF($A29=0,INDEX(CHROME_ATTR,1,CR$2+1),IF($A29=39,INDEX(CHROME_ATTR,2,CR$2+1),IF(AND(CR229&gt;=1,CR229&lt;=6),INDEX(ATLAS_ATTR,(CR229-1)*26+$A29-INDEX(WIN_Y,CR229)+1,CR$2-INDEX(WIN_X,CR229)+1),IF(CR229=90,11,0))))+(THEME-1)*20</f>
        <v/>
      </c>
      <c r="CS129" s="6">
        <f>IF($A29=0,INDEX(CHROME_ATTR,1,CS$2+1),IF($A29=39,INDEX(CHROME_ATTR,2,CS$2+1),IF(AND(CS229&gt;=1,CS229&lt;=6),INDEX(ATLAS_ATTR,(CS229-1)*26+$A29-INDEX(WIN_Y,CS229)+1,CS$2-INDEX(WIN_X,CS229)+1),IF(CS229=90,11,0))))+(THEME-1)*20</f>
        <v/>
      </c>
      <c r="CT129" s="6">
        <f>IF($A29=0,INDEX(CHROME_ATTR,1,CT$2+1),IF($A29=39,INDEX(CHROME_ATTR,2,CT$2+1),IF(AND(CT229&gt;=1,CT229&lt;=6),INDEX(ATLAS_ATTR,(CT229-1)*26+$A29-INDEX(WIN_Y,CT229)+1,CT$2-INDEX(WIN_X,CT229)+1),IF(CT229=90,11,0))))+(THEME-1)*20</f>
        <v/>
      </c>
      <c r="CU129" s="6">
        <f>IF($A29=0,INDEX(CHROME_ATTR,1,CU$2+1),IF($A29=39,INDEX(CHROME_ATTR,2,CU$2+1),IF(AND(CU229&gt;=1,CU229&lt;=6),INDEX(ATLAS_ATTR,(CU229-1)*26+$A29-INDEX(WIN_Y,CU229)+1,CU$2-INDEX(WIN_X,CU229)+1),IF(CU229=90,11,0))))+(THEME-1)*20</f>
        <v/>
      </c>
      <c r="CV129" s="6">
        <f>IF($A29=0,INDEX(CHROME_ATTR,1,CV$2+1),IF($A29=39,INDEX(CHROME_ATTR,2,CV$2+1),IF(AND(CV229&gt;=1,CV229&lt;=6),INDEX(ATLAS_ATTR,(CV229-1)*26+$A29-INDEX(WIN_Y,CV229)+1,CV$2-INDEX(WIN_X,CV229)+1),IF(CV229=90,11,0))))+(THEME-1)*20</f>
        <v/>
      </c>
      <c r="CW129" s="6">
        <f>IF($A29=0,INDEX(CHROME_ATTR,1,CW$2+1),IF($A29=39,INDEX(CHROME_ATTR,2,CW$2+1),IF(AND(CW229&gt;=1,CW229&lt;=6),INDEX(ATLAS_ATTR,(CW229-1)*26+$A29-INDEX(WIN_Y,CW229)+1,CW$2-INDEX(WIN_X,CW229)+1),IF(CW229=90,11,0))))+(THEME-1)*20</f>
        <v/>
      </c>
      <c r="CX129" s="6">
        <f>IF($A29=0,INDEX(CHROME_ATTR,1,CX$2+1),IF($A29=39,INDEX(CHROME_ATTR,2,CX$2+1),IF(AND(CX229&gt;=1,CX229&lt;=6),INDEX(ATLAS_ATTR,(CX229-1)*26+$A29-INDEX(WIN_Y,CX229)+1,CX$2-INDEX(WIN_X,CX229)+1),IF(CX229=90,11,0))))+(THEME-1)*20</f>
        <v/>
      </c>
      <c r="CY129" s="6">
        <f>IF($A29=0,INDEX(CHROME_ATTR,1,CY$2+1),IF($A29=39,INDEX(CHROME_ATTR,2,CY$2+1),IF(AND(CY229&gt;=1,CY229&lt;=6),INDEX(ATLAS_ATTR,(CY229-1)*26+$A29-INDEX(WIN_Y,CY229)+1,CY$2-INDEX(WIN_X,CY229)+1),IF(CY229=90,11,0))))+(THEME-1)*20</f>
        <v/>
      </c>
      <c r="CZ129" s="6">
        <f>IF($A29=0,INDEX(CHROME_ATTR,1,CZ$2+1),IF($A29=39,INDEX(CHROME_ATTR,2,CZ$2+1),IF(AND(CZ229&gt;=1,CZ229&lt;=6),INDEX(ATLAS_ATTR,(CZ229-1)*26+$A29-INDEX(WIN_Y,CZ229)+1,CZ$2-INDEX(WIN_X,CZ229)+1),IF(CZ229=90,11,0))))+(THEME-1)*20</f>
        <v/>
      </c>
      <c r="DA129" s="6">
        <f>IF($A29=0,INDEX(CHROME_ATTR,1,DA$2+1),IF($A29=39,INDEX(CHROME_ATTR,2,DA$2+1),IF(AND(DA229&gt;=1,DA229&lt;=6),INDEX(ATLAS_ATTR,(DA229-1)*26+$A29-INDEX(WIN_Y,DA229)+1,DA$2-INDEX(WIN_X,DA229)+1),IF(DA229=90,11,0))))+(THEME-1)*20</f>
        <v/>
      </c>
      <c r="DB129" s="6">
        <f>IF($A29=0,INDEX(CHROME_ATTR,1,DB$2+1),IF($A29=39,INDEX(CHROME_ATTR,2,DB$2+1),IF(AND(DB229&gt;=1,DB229&lt;=6),INDEX(ATLAS_ATTR,(DB229-1)*26+$A29-INDEX(WIN_Y,DB229)+1,DB$2-INDEX(WIN_X,DB229)+1),IF(DB229=90,11,0))))+(THEME-1)*20</f>
        <v/>
      </c>
      <c r="DC129" s="6">
        <f>IF($A29=0,INDEX(CHROME_ATTR,1,DC$2+1),IF($A29=39,INDEX(CHROME_ATTR,2,DC$2+1),IF(AND(DC229&gt;=1,DC229&lt;=6),INDEX(ATLAS_ATTR,(DC229-1)*26+$A29-INDEX(WIN_Y,DC229)+1,DC$2-INDEX(WIN_X,DC229)+1),IF(DC229=90,11,0))))+(THEME-1)*20</f>
        <v/>
      </c>
      <c r="DD129" s="6">
        <f>IF($A29=0,INDEX(CHROME_ATTR,1,DD$2+1),IF($A29=39,INDEX(CHROME_ATTR,2,DD$2+1),IF(AND(DD229&gt;=1,DD229&lt;=6),INDEX(ATLAS_ATTR,(DD229-1)*26+$A29-INDEX(WIN_Y,DD229)+1,DD$2-INDEX(WIN_X,DD229)+1),IF(DD229=90,11,0))))+(THEME-1)*20</f>
        <v/>
      </c>
      <c r="DE129" s="6">
        <f>IF($A29=0,INDEX(CHROME_ATTR,1,DE$2+1),IF($A29=39,INDEX(CHROME_ATTR,2,DE$2+1),IF(AND(DE229&gt;=1,DE229&lt;=6),INDEX(ATLAS_ATTR,(DE229-1)*26+$A29-INDEX(WIN_Y,DE229)+1,DE$2-INDEX(WIN_X,DE229)+1),IF(DE229=90,11,0))))+(THEME-1)*20</f>
        <v/>
      </c>
      <c r="DF129" s="6">
        <f>IF($A29=0,INDEX(CHROME_ATTR,1,DF$2+1),IF($A29=39,INDEX(CHROME_ATTR,2,DF$2+1),IF(AND(DF229&gt;=1,DF229&lt;=6),INDEX(ATLAS_ATTR,(DF229-1)*26+$A29-INDEX(WIN_Y,DF229)+1,DF$2-INDEX(WIN_X,DF229)+1),IF(DF229=90,11,0))))+(THEME-1)*20</f>
        <v/>
      </c>
      <c r="DG129" s="6">
        <f>IF($A29=0,INDEX(CHROME_ATTR,1,DG$2+1),IF($A29=39,INDEX(CHROME_ATTR,2,DG$2+1),IF(AND(DG229&gt;=1,DG229&lt;=6),INDEX(ATLAS_ATTR,(DG229-1)*26+$A29-INDEX(WIN_Y,DG229)+1,DG$2-INDEX(WIN_X,DG229)+1),IF(DG229=90,11,0))))+(THEME-1)*20</f>
        <v/>
      </c>
      <c r="DH129" s="6">
        <f>IF($A29=0,INDEX(CHROME_ATTR,1,DH$2+1),IF($A29=39,INDEX(CHROME_ATTR,2,DH$2+1),IF(AND(DH229&gt;=1,DH229&lt;=6),INDEX(ATLAS_ATTR,(DH229-1)*26+$A29-INDEX(WIN_Y,DH229)+1,DH$2-INDEX(WIN_X,DH229)+1),IF(DH229=90,11,0))))+(THEME-1)*20</f>
        <v/>
      </c>
      <c r="DI129" s="6">
        <f>IF($A29=0,INDEX(CHROME_ATTR,1,DI$2+1),IF($A29=39,INDEX(CHROME_ATTR,2,DI$2+1),IF(AND(DI229&gt;=1,DI229&lt;=6),INDEX(ATLAS_ATTR,(DI229-1)*26+$A29-INDEX(WIN_Y,DI229)+1,DI$2-INDEX(WIN_X,DI229)+1),IF(DI229=90,11,0))))+(THEME-1)*20</f>
        <v/>
      </c>
      <c r="DJ129" s="6">
        <f>IF($A29=0,INDEX(CHROME_ATTR,1,DJ$2+1),IF($A29=39,INDEX(CHROME_ATTR,2,DJ$2+1),IF(AND(DJ229&gt;=1,DJ229&lt;=6),INDEX(ATLAS_ATTR,(DJ229-1)*26+$A29-INDEX(WIN_Y,DJ229)+1,DJ$2-INDEX(WIN_X,DJ229)+1),IF(DJ229=90,11,0))))+(THEME-1)*20</f>
        <v/>
      </c>
      <c r="DK129" s="6">
        <f>IF($A29=0,INDEX(CHROME_ATTR,1,DK$2+1),IF($A29=39,INDEX(CHROME_ATTR,2,DK$2+1),IF(AND(DK229&gt;=1,DK229&lt;=6),INDEX(ATLAS_ATTR,(DK229-1)*26+$A29-INDEX(WIN_Y,DK229)+1,DK$2-INDEX(WIN_X,DK229)+1),IF(DK229=90,11,0))))+(THEME-1)*20</f>
        <v/>
      </c>
      <c r="DL129" s="6">
        <f>IF($A29=0,INDEX(CHROME_ATTR,1,DL$2+1),IF($A29=39,INDEX(CHROME_ATTR,2,DL$2+1),IF(AND(DL229&gt;=1,DL229&lt;=6),INDEX(ATLAS_ATTR,(DL229-1)*26+$A29-INDEX(WIN_Y,DL229)+1,DL$2-INDEX(WIN_X,DL229)+1),IF(DL229=90,11,0))))+(THEME-1)*20</f>
        <v/>
      </c>
      <c r="DM129" s="6">
        <f>IF($A29=0,INDEX(CHROME_ATTR,1,DM$2+1),IF($A29=39,INDEX(CHROME_ATTR,2,DM$2+1),IF(AND(DM229&gt;=1,DM229&lt;=6),INDEX(ATLAS_ATTR,(DM229-1)*26+$A29-INDEX(WIN_Y,DM229)+1,DM$2-INDEX(WIN_X,DM229)+1),IF(DM229=90,11,0))))+(THEME-1)*20</f>
        <v/>
      </c>
      <c r="DN129" s="6">
        <f>IF($A29=0,INDEX(CHROME_ATTR,1,DN$2+1),IF($A29=39,INDEX(CHROME_ATTR,2,DN$2+1),IF(AND(DN229&gt;=1,DN229&lt;=6),INDEX(ATLAS_ATTR,(DN229-1)*26+$A29-INDEX(WIN_Y,DN229)+1,DN$2-INDEX(WIN_X,DN229)+1),IF(DN229=90,11,0))))+(THEME-1)*20</f>
        <v/>
      </c>
      <c r="DO129" s="6">
        <f>IF($A29=0,INDEX(CHROME_ATTR,1,DO$2+1),IF($A29=39,INDEX(CHROME_ATTR,2,DO$2+1),IF(AND(DO229&gt;=1,DO229&lt;=6),INDEX(ATLAS_ATTR,(DO229-1)*26+$A29-INDEX(WIN_Y,DO229)+1,DO$2-INDEX(WIN_X,DO229)+1),IF(DO229=90,11,0))))+(THEME-1)*20</f>
        <v/>
      </c>
    </row>
    <row r="130" ht="8" customHeight="1">
      <c r="B130" s="6">
        <f>IF($A30=0,INDEX(CHROME_ATTR,1,B$2+1),IF($A30=39,INDEX(CHROME_ATTR,2,B$2+1),IF(AND(B230&gt;=1,B230&lt;=6),INDEX(ATLAS_ATTR,(B230-1)*26+$A30-INDEX(WIN_Y,B230)+1,B$2-INDEX(WIN_X,B230)+1),IF(B230=90,11,0))))+(THEME-1)*20</f>
        <v/>
      </c>
      <c r="C130" s="6">
        <f>IF($A30=0,INDEX(CHROME_ATTR,1,C$2+1),IF($A30=39,INDEX(CHROME_ATTR,2,C$2+1),IF(AND(C230&gt;=1,C230&lt;=6),INDEX(ATLAS_ATTR,(C230-1)*26+$A30-INDEX(WIN_Y,C230)+1,C$2-INDEX(WIN_X,C230)+1),IF(C230=90,11,0))))+(THEME-1)*20</f>
        <v/>
      </c>
      <c r="D130" s="6">
        <f>IF($A30=0,INDEX(CHROME_ATTR,1,D$2+1),IF($A30=39,INDEX(CHROME_ATTR,2,D$2+1),IF(AND(D230&gt;=1,D230&lt;=6),INDEX(ATLAS_ATTR,(D230-1)*26+$A30-INDEX(WIN_Y,D230)+1,D$2-INDEX(WIN_X,D230)+1),IF(D230=90,11,0))))+(THEME-1)*20</f>
        <v/>
      </c>
      <c r="E130" s="6">
        <f>IF($A30=0,INDEX(CHROME_ATTR,1,E$2+1),IF($A30=39,INDEX(CHROME_ATTR,2,E$2+1),IF(AND(E230&gt;=1,E230&lt;=6),INDEX(ATLAS_ATTR,(E230-1)*26+$A30-INDEX(WIN_Y,E230)+1,E$2-INDEX(WIN_X,E230)+1),IF(E230=90,11,0))))+(THEME-1)*20</f>
        <v/>
      </c>
      <c r="F130" s="6">
        <f>IF($A30=0,INDEX(CHROME_ATTR,1,F$2+1),IF($A30=39,INDEX(CHROME_ATTR,2,F$2+1),IF(AND(F230&gt;=1,F230&lt;=6),INDEX(ATLAS_ATTR,(F230-1)*26+$A30-INDEX(WIN_Y,F230)+1,F$2-INDEX(WIN_X,F230)+1),IF(F230=90,11,0))))+(THEME-1)*20</f>
        <v/>
      </c>
      <c r="G130" s="6">
        <f>IF($A30=0,INDEX(CHROME_ATTR,1,G$2+1),IF($A30=39,INDEX(CHROME_ATTR,2,G$2+1),IF(AND(G230&gt;=1,G230&lt;=6),INDEX(ATLAS_ATTR,(G230-1)*26+$A30-INDEX(WIN_Y,G230)+1,G$2-INDEX(WIN_X,G230)+1),IF(G230=90,11,0))))+(THEME-1)*20</f>
        <v/>
      </c>
      <c r="H130" s="6">
        <f>IF($A30=0,INDEX(CHROME_ATTR,1,H$2+1),IF($A30=39,INDEX(CHROME_ATTR,2,H$2+1),IF(AND(H230&gt;=1,H230&lt;=6),INDEX(ATLAS_ATTR,(H230-1)*26+$A30-INDEX(WIN_Y,H230)+1,H$2-INDEX(WIN_X,H230)+1),IF(H230=90,11,0))))+(THEME-1)*20</f>
        <v/>
      </c>
      <c r="I130" s="6">
        <f>IF($A30=0,INDEX(CHROME_ATTR,1,I$2+1),IF($A30=39,INDEX(CHROME_ATTR,2,I$2+1),IF(AND(I230&gt;=1,I230&lt;=6),INDEX(ATLAS_ATTR,(I230-1)*26+$A30-INDEX(WIN_Y,I230)+1,I$2-INDEX(WIN_X,I230)+1),IF(I230=90,11,0))))+(THEME-1)*20</f>
        <v/>
      </c>
      <c r="J130" s="6">
        <f>IF($A30=0,INDEX(CHROME_ATTR,1,J$2+1),IF($A30=39,INDEX(CHROME_ATTR,2,J$2+1),IF(AND(J230&gt;=1,J230&lt;=6),INDEX(ATLAS_ATTR,(J230-1)*26+$A30-INDEX(WIN_Y,J230)+1,J$2-INDEX(WIN_X,J230)+1),IF(J230=90,11,0))))+(THEME-1)*20</f>
        <v/>
      </c>
      <c r="K130" s="6">
        <f>IF($A30=0,INDEX(CHROME_ATTR,1,K$2+1),IF($A30=39,INDEX(CHROME_ATTR,2,K$2+1),IF(AND(K230&gt;=1,K230&lt;=6),INDEX(ATLAS_ATTR,(K230-1)*26+$A30-INDEX(WIN_Y,K230)+1,K$2-INDEX(WIN_X,K230)+1),IF(K230=90,11,0))))+(THEME-1)*20</f>
        <v/>
      </c>
      <c r="L130" s="6">
        <f>IF($A30=0,INDEX(CHROME_ATTR,1,L$2+1),IF($A30=39,INDEX(CHROME_ATTR,2,L$2+1),IF(AND(L230&gt;=1,L230&lt;=6),INDEX(ATLAS_ATTR,(L230-1)*26+$A30-INDEX(WIN_Y,L230)+1,L$2-INDEX(WIN_X,L230)+1),IF(L230=90,11,0))))+(THEME-1)*20</f>
        <v/>
      </c>
      <c r="M130" s="6">
        <f>IF($A30=0,INDEX(CHROME_ATTR,1,M$2+1),IF($A30=39,INDEX(CHROME_ATTR,2,M$2+1),IF(AND(M230&gt;=1,M230&lt;=6),INDEX(ATLAS_ATTR,(M230-1)*26+$A30-INDEX(WIN_Y,M230)+1,M$2-INDEX(WIN_X,M230)+1),IF(M230=90,11,0))))+(THEME-1)*20</f>
        <v/>
      </c>
      <c r="N130" s="6">
        <f>IF($A30=0,INDEX(CHROME_ATTR,1,N$2+1),IF($A30=39,INDEX(CHROME_ATTR,2,N$2+1),IF(AND(N230&gt;=1,N230&lt;=6),INDEX(ATLAS_ATTR,(N230-1)*26+$A30-INDEX(WIN_Y,N230)+1,N$2-INDEX(WIN_X,N230)+1),IF(N230=90,11,0))))+(THEME-1)*20</f>
        <v/>
      </c>
      <c r="O130" s="6">
        <f>IF($A30=0,INDEX(CHROME_ATTR,1,O$2+1),IF($A30=39,INDEX(CHROME_ATTR,2,O$2+1),IF(AND(O230&gt;=1,O230&lt;=6),INDEX(ATLAS_ATTR,(O230-1)*26+$A30-INDEX(WIN_Y,O230)+1,O$2-INDEX(WIN_X,O230)+1),IF(O230=90,11,0))))+(THEME-1)*20</f>
        <v/>
      </c>
      <c r="P130" s="6">
        <f>IF($A30=0,INDEX(CHROME_ATTR,1,P$2+1),IF($A30=39,INDEX(CHROME_ATTR,2,P$2+1),IF(AND(P230&gt;=1,P230&lt;=6),INDEX(ATLAS_ATTR,(P230-1)*26+$A30-INDEX(WIN_Y,P230)+1,P$2-INDEX(WIN_X,P230)+1),IF(P230=90,11,0))))+(THEME-1)*20</f>
        <v/>
      </c>
      <c r="Q130" s="6">
        <f>IF($A30=0,INDEX(CHROME_ATTR,1,Q$2+1),IF($A30=39,INDEX(CHROME_ATTR,2,Q$2+1),IF(AND(Q230&gt;=1,Q230&lt;=6),INDEX(ATLAS_ATTR,(Q230-1)*26+$A30-INDEX(WIN_Y,Q230)+1,Q$2-INDEX(WIN_X,Q230)+1),IF(Q230=90,11,0))))+(THEME-1)*20</f>
        <v/>
      </c>
      <c r="R130" s="6">
        <f>IF($A30=0,INDEX(CHROME_ATTR,1,R$2+1),IF($A30=39,INDEX(CHROME_ATTR,2,R$2+1),IF(AND(R230&gt;=1,R230&lt;=6),INDEX(ATLAS_ATTR,(R230-1)*26+$A30-INDEX(WIN_Y,R230)+1,R$2-INDEX(WIN_X,R230)+1),IF(R230=90,11,0))))+(THEME-1)*20</f>
        <v/>
      </c>
      <c r="S130" s="6">
        <f>IF($A30=0,INDEX(CHROME_ATTR,1,S$2+1),IF($A30=39,INDEX(CHROME_ATTR,2,S$2+1),IF(AND(S230&gt;=1,S230&lt;=6),INDEX(ATLAS_ATTR,(S230-1)*26+$A30-INDEX(WIN_Y,S230)+1,S$2-INDEX(WIN_X,S230)+1),IF(S230=90,11,0))))+(THEME-1)*20</f>
        <v/>
      </c>
      <c r="T130" s="6">
        <f>IF($A30=0,INDEX(CHROME_ATTR,1,T$2+1),IF($A30=39,INDEX(CHROME_ATTR,2,T$2+1),IF(AND(T230&gt;=1,T230&lt;=6),INDEX(ATLAS_ATTR,(T230-1)*26+$A30-INDEX(WIN_Y,T230)+1,T$2-INDEX(WIN_X,T230)+1),IF(T230=90,11,0))))+(THEME-1)*20</f>
        <v/>
      </c>
      <c r="U130" s="6">
        <f>IF($A30=0,INDEX(CHROME_ATTR,1,U$2+1),IF($A30=39,INDEX(CHROME_ATTR,2,U$2+1),IF(AND(U230&gt;=1,U230&lt;=6),INDEX(ATLAS_ATTR,(U230-1)*26+$A30-INDEX(WIN_Y,U230)+1,U$2-INDEX(WIN_X,U230)+1),IF(U230=90,11,0))))+(THEME-1)*20</f>
        <v/>
      </c>
      <c r="V130" s="6">
        <f>IF($A30=0,INDEX(CHROME_ATTR,1,V$2+1),IF($A30=39,INDEX(CHROME_ATTR,2,V$2+1),IF(AND(V230&gt;=1,V230&lt;=6),INDEX(ATLAS_ATTR,(V230-1)*26+$A30-INDEX(WIN_Y,V230)+1,V$2-INDEX(WIN_X,V230)+1),IF(V230=90,11,0))))+(THEME-1)*20</f>
        <v/>
      </c>
      <c r="W130" s="6">
        <f>IF($A30=0,INDEX(CHROME_ATTR,1,W$2+1),IF($A30=39,INDEX(CHROME_ATTR,2,W$2+1),IF(AND(W230&gt;=1,W230&lt;=6),INDEX(ATLAS_ATTR,(W230-1)*26+$A30-INDEX(WIN_Y,W230)+1,W$2-INDEX(WIN_X,W230)+1),IF(W230=90,11,0))))+(THEME-1)*20</f>
        <v/>
      </c>
      <c r="X130" s="6">
        <f>IF($A30=0,INDEX(CHROME_ATTR,1,X$2+1),IF($A30=39,INDEX(CHROME_ATTR,2,X$2+1),IF(AND(X230&gt;=1,X230&lt;=6),INDEX(ATLAS_ATTR,(X230-1)*26+$A30-INDEX(WIN_Y,X230)+1,X$2-INDEX(WIN_X,X230)+1),IF(X230=90,11,0))))+(THEME-1)*20</f>
        <v/>
      </c>
      <c r="Y130" s="6">
        <f>IF($A30=0,INDEX(CHROME_ATTR,1,Y$2+1),IF($A30=39,INDEX(CHROME_ATTR,2,Y$2+1),IF(AND(Y230&gt;=1,Y230&lt;=6),INDEX(ATLAS_ATTR,(Y230-1)*26+$A30-INDEX(WIN_Y,Y230)+1,Y$2-INDEX(WIN_X,Y230)+1),IF(Y230=90,11,0))))+(THEME-1)*20</f>
        <v/>
      </c>
      <c r="Z130" s="6">
        <f>IF($A30=0,INDEX(CHROME_ATTR,1,Z$2+1),IF($A30=39,INDEX(CHROME_ATTR,2,Z$2+1),IF(AND(Z230&gt;=1,Z230&lt;=6),INDEX(ATLAS_ATTR,(Z230-1)*26+$A30-INDEX(WIN_Y,Z230)+1,Z$2-INDEX(WIN_X,Z230)+1),IF(Z230=90,11,0))))+(THEME-1)*20</f>
        <v/>
      </c>
      <c r="AA130" s="6">
        <f>IF($A30=0,INDEX(CHROME_ATTR,1,AA$2+1),IF($A30=39,INDEX(CHROME_ATTR,2,AA$2+1),IF(AND(AA230&gt;=1,AA230&lt;=6),INDEX(ATLAS_ATTR,(AA230-1)*26+$A30-INDEX(WIN_Y,AA230)+1,AA$2-INDEX(WIN_X,AA230)+1),IF(AA230=90,11,0))))+(THEME-1)*20</f>
        <v/>
      </c>
      <c r="AB130" s="6">
        <f>IF($A30=0,INDEX(CHROME_ATTR,1,AB$2+1),IF($A30=39,INDEX(CHROME_ATTR,2,AB$2+1),IF(AND(AB230&gt;=1,AB230&lt;=6),INDEX(ATLAS_ATTR,(AB230-1)*26+$A30-INDEX(WIN_Y,AB230)+1,AB$2-INDEX(WIN_X,AB230)+1),IF(AB230=90,11,0))))+(THEME-1)*20</f>
        <v/>
      </c>
      <c r="AC130" s="6">
        <f>IF($A30=0,INDEX(CHROME_ATTR,1,AC$2+1),IF($A30=39,INDEX(CHROME_ATTR,2,AC$2+1),IF(AND(AC230&gt;=1,AC230&lt;=6),INDEX(ATLAS_ATTR,(AC230-1)*26+$A30-INDEX(WIN_Y,AC230)+1,AC$2-INDEX(WIN_X,AC230)+1),IF(AC230=90,11,0))))+(THEME-1)*20</f>
        <v/>
      </c>
      <c r="AD130" s="6">
        <f>IF($A30=0,INDEX(CHROME_ATTR,1,AD$2+1),IF($A30=39,INDEX(CHROME_ATTR,2,AD$2+1),IF(AND(AD230&gt;=1,AD230&lt;=6),INDEX(ATLAS_ATTR,(AD230-1)*26+$A30-INDEX(WIN_Y,AD230)+1,AD$2-INDEX(WIN_X,AD230)+1),IF(AD230=90,11,0))))+(THEME-1)*20</f>
        <v/>
      </c>
      <c r="AE130" s="6">
        <f>IF($A30=0,INDEX(CHROME_ATTR,1,AE$2+1),IF($A30=39,INDEX(CHROME_ATTR,2,AE$2+1),IF(AND(AE230&gt;=1,AE230&lt;=6),INDEX(ATLAS_ATTR,(AE230-1)*26+$A30-INDEX(WIN_Y,AE230)+1,AE$2-INDEX(WIN_X,AE230)+1),IF(AE230=90,11,0))))+(THEME-1)*20</f>
        <v/>
      </c>
      <c r="AF130" s="6">
        <f>IF($A30=0,INDEX(CHROME_ATTR,1,AF$2+1),IF($A30=39,INDEX(CHROME_ATTR,2,AF$2+1),IF(AND(AF230&gt;=1,AF230&lt;=6),INDEX(ATLAS_ATTR,(AF230-1)*26+$A30-INDEX(WIN_Y,AF230)+1,AF$2-INDEX(WIN_X,AF230)+1),IF(AF230=90,11,0))))+(THEME-1)*20</f>
        <v/>
      </c>
      <c r="AG130" s="6">
        <f>IF($A30=0,INDEX(CHROME_ATTR,1,AG$2+1),IF($A30=39,INDEX(CHROME_ATTR,2,AG$2+1),IF(AND(AG230&gt;=1,AG230&lt;=6),INDEX(ATLAS_ATTR,(AG230-1)*26+$A30-INDEX(WIN_Y,AG230)+1,AG$2-INDEX(WIN_X,AG230)+1),IF(AG230=90,11,0))))+(THEME-1)*20</f>
        <v/>
      </c>
      <c r="AH130" s="6">
        <f>IF($A30=0,INDEX(CHROME_ATTR,1,AH$2+1),IF($A30=39,INDEX(CHROME_ATTR,2,AH$2+1),IF(AND(AH230&gt;=1,AH230&lt;=6),INDEX(ATLAS_ATTR,(AH230-1)*26+$A30-INDEX(WIN_Y,AH230)+1,AH$2-INDEX(WIN_X,AH230)+1),IF(AH230=90,11,0))))+(THEME-1)*20</f>
        <v/>
      </c>
      <c r="AI130" s="6">
        <f>IF($A30=0,INDEX(CHROME_ATTR,1,AI$2+1),IF($A30=39,INDEX(CHROME_ATTR,2,AI$2+1),IF(AND(AI230&gt;=1,AI230&lt;=6),INDEX(ATLAS_ATTR,(AI230-1)*26+$A30-INDEX(WIN_Y,AI230)+1,AI$2-INDEX(WIN_X,AI230)+1),IF(AI230=90,11,0))))+(THEME-1)*20</f>
        <v/>
      </c>
      <c r="AJ130" s="6">
        <f>IF($A30=0,INDEX(CHROME_ATTR,1,AJ$2+1),IF($A30=39,INDEX(CHROME_ATTR,2,AJ$2+1),IF(AND(AJ230&gt;=1,AJ230&lt;=6),INDEX(ATLAS_ATTR,(AJ230-1)*26+$A30-INDEX(WIN_Y,AJ230)+1,AJ$2-INDEX(WIN_X,AJ230)+1),IF(AJ230=90,11,0))))+(THEME-1)*20</f>
        <v/>
      </c>
      <c r="AK130" s="6">
        <f>IF($A30=0,INDEX(CHROME_ATTR,1,AK$2+1),IF($A30=39,INDEX(CHROME_ATTR,2,AK$2+1),IF(AND(AK230&gt;=1,AK230&lt;=6),INDEX(ATLAS_ATTR,(AK230-1)*26+$A30-INDEX(WIN_Y,AK230)+1,AK$2-INDEX(WIN_X,AK230)+1),IF(AK230=90,11,0))))+(THEME-1)*20</f>
        <v/>
      </c>
      <c r="AL130" s="6">
        <f>IF($A30=0,INDEX(CHROME_ATTR,1,AL$2+1),IF($A30=39,INDEX(CHROME_ATTR,2,AL$2+1),IF(AND(AL230&gt;=1,AL230&lt;=6),INDEX(ATLAS_ATTR,(AL230-1)*26+$A30-INDEX(WIN_Y,AL230)+1,AL$2-INDEX(WIN_X,AL230)+1),IF(AL230=90,11,0))))+(THEME-1)*20</f>
        <v/>
      </c>
      <c r="AM130" s="6">
        <f>IF($A30=0,INDEX(CHROME_ATTR,1,AM$2+1),IF($A30=39,INDEX(CHROME_ATTR,2,AM$2+1),IF(AND(AM230&gt;=1,AM230&lt;=6),INDEX(ATLAS_ATTR,(AM230-1)*26+$A30-INDEX(WIN_Y,AM230)+1,AM$2-INDEX(WIN_X,AM230)+1),IF(AM230=90,11,0))))+(THEME-1)*20</f>
        <v/>
      </c>
      <c r="AN130" s="6">
        <f>IF($A30=0,INDEX(CHROME_ATTR,1,AN$2+1),IF($A30=39,INDEX(CHROME_ATTR,2,AN$2+1),IF(AND(AN230&gt;=1,AN230&lt;=6),INDEX(ATLAS_ATTR,(AN230-1)*26+$A30-INDEX(WIN_Y,AN230)+1,AN$2-INDEX(WIN_X,AN230)+1),IF(AN230=90,11,0))))+(THEME-1)*20</f>
        <v/>
      </c>
      <c r="AO130" s="6">
        <f>IF($A30=0,INDEX(CHROME_ATTR,1,AO$2+1),IF($A30=39,INDEX(CHROME_ATTR,2,AO$2+1),IF(AND(AO230&gt;=1,AO230&lt;=6),INDEX(ATLAS_ATTR,(AO230-1)*26+$A30-INDEX(WIN_Y,AO230)+1,AO$2-INDEX(WIN_X,AO230)+1),IF(AO230=90,11,0))))+(THEME-1)*20</f>
        <v/>
      </c>
      <c r="AP130" s="6">
        <f>IF($A30=0,INDEX(CHROME_ATTR,1,AP$2+1),IF($A30=39,INDEX(CHROME_ATTR,2,AP$2+1),IF(AND(AP230&gt;=1,AP230&lt;=6),INDEX(ATLAS_ATTR,(AP230-1)*26+$A30-INDEX(WIN_Y,AP230)+1,AP$2-INDEX(WIN_X,AP230)+1),IF(AP230=90,11,0))))+(THEME-1)*20</f>
        <v/>
      </c>
      <c r="AQ130" s="6">
        <f>IF($A30=0,INDEX(CHROME_ATTR,1,AQ$2+1),IF($A30=39,INDEX(CHROME_ATTR,2,AQ$2+1),IF(AND(AQ230&gt;=1,AQ230&lt;=6),INDEX(ATLAS_ATTR,(AQ230-1)*26+$A30-INDEX(WIN_Y,AQ230)+1,AQ$2-INDEX(WIN_X,AQ230)+1),IF(AQ230=90,11,0))))+(THEME-1)*20</f>
        <v/>
      </c>
      <c r="AR130" s="6">
        <f>IF($A30=0,INDEX(CHROME_ATTR,1,AR$2+1),IF($A30=39,INDEX(CHROME_ATTR,2,AR$2+1),IF(AND(AR230&gt;=1,AR230&lt;=6),INDEX(ATLAS_ATTR,(AR230-1)*26+$A30-INDEX(WIN_Y,AR230)+1,AR$2-INDEX(WIN_X,AR230)+1),IF(AR230=90,11,0))))+(THEME-1)*20</f>
        <v/>
      </c>
      <c r="AS130" s="6">
        <f>IF($A30=0,INDEX(CHROME_ATTR,1,AS$2+1),IF($A30=39,INDEX(CHROME_ATTR,2,AS$2+1),IF(AND(AS230&gt;=1,AS230&lt;=6),INDEX(ATLAS_ATTR,(AS230-1)*26+$A30-INDEX(WIN_Y,AS230)+1,AS$2-INDEX(WIN_X,AS230)+1),IF(AS230=90,11,0))))+(THEME-1)*20</f>
        <v/>
      </c>
      <c r="AT130" s="6">
        <f>IF($A30=0,INDEX(CHROME_ATTR,1,AT$2+1),IF($A30=39,INDEX(CHROME_ATTR,2,AT$2+1),IF(AND(AT230&gt;=1,AT230&lt;=6),INDEX(ATLAS_ATTR,(AT230-1)*26+$A30-INDEX(WIN_Y,AT230)+1,AT$2-INDEX(WIN_X,AT230)+1),IF(AT230=90,11,0))))+(THEME-1)*20</f>
        <v/>
      </c>
      <c r="AU130" s="6">
        <f>IF($A30=0,INDEX(CHROME_ATTR,1,AU$2+1),IF($A30=39,INDEX(CHROME_ATTR,2,AU$2+1),IF(AND(AU230&gt;=1,AU230&lt;=6),INDEX(ATLAS_ATTR,(AU230-1)*26+$A30-INDEX(WIN_Y,AU230)+1,AU$2-INDEX(WIN_X,AU230)+1),IF(AU230=90,11,0))))+(THEME-1)*20</f>
        <v/>
      </c>
      <c r="AV130" s="6">
        <f>IF($A30=0,INDEX(CHROME_ATTR,1,AV$2+1),IF($A30=39,INDEX(CHROME_ATTR,2,AV$2+1),IF(AND(AV230&gt;=1,AV230&lt;=6),INDEX(ATLAS_ATTR,(AV230-1)*26+$A30-INDEX(WIN_Y,AV230)+1,AV$2-INDEX(WIN_X,AV230)+1),IF(AV230=90,11,0))))+(THEME-1)*20</f>
        <v/>
      </c>
      <c r="AW130" s="6">
        <f>IF($A30=0,INDEX(CHROME_ATTR,1,AW$2+1),IF($A30=39,INDEX(CHROME_ATTR,2,AW$2+1),IF(AND(AW230&gt;=1,AW230&lt;=6),INDEX(ATLAS_ATTR,(AW230-1)*26+$A30-INDEX(WIN_Y,AW230)+1,AW$2-INDEX(WIN_X,AW230)+1),IF(AW230=90,11,0))))+(THEME-1)*20</f>
        <v/>
      </c>
      <c r="AX130" s="6">
        <f>IF($A30=0,INDEX(CHROME_ATTR,1,AX$2+1),IF($A30=39,INDEX(CHROME_ATTR,2,AX$2+1),IF(AND(AX230&gt;=1,AX230&lt;=6),INDEX(ATLAS_ATTR,(AX230-1)*26+$A30-INDEX(WIN_Y,AX230)+1,AX$2-INDEX(WIN_X,AX230)+1),IF(AX230=90,11,0))))+(THEME-1)*20</f>
        <v/>
      </c>
      <c r="AY130" s="6">
        <f>IF($A30=0,INDEX(CHROME_ATTR,1,AY$2+1),IF($A30=39,INDEX(CHROME_ATTR,2,AY$2+1),IF(AND(AY230&gt;=1,AY230&lt;=6),INDEX(ATLAS_ATTR,(AY230-1)*26+$A30-INDEX(WIN_Y,AY230)+1,AY$2-INDEX(WIN_X,AY230)+1),IF(AY230=90,11,0))))+(THEME-1)*20</f>
        <v/>
      </c>
      <c r="AZ130" s="6">
        <f>IF($A30=0,INDEX(CHROME_ATTR,1,AZ$2+1),IF($A30=39,INDEX(CHROME_ATTR,2,AZ$2+1),IF(AND(AZ230&gt;=1,AZ230&lt;=6),INDEX(ATLAS_ATTR,(AZ230-1)*26+$A30-INDEX(WIN_Y,AZ230)+1,AZ$2-INDEX(WIN_X,AZ230)+1),IF(AZ230=90,11,0))))+(THEME-1)*20</f>
        <v/>
      </c>
      <c r="BA130" s="6">
        <f>IF($A30=0,INDEX(CHROME_ATTR,1,BA$2+1),IF($A30=39,INDEX(CHROME_ATTR,2,BA$2+1),IF(AND(BA230&gt;=1,BA230&lt;=6),INDEX(ATLAS_ATTR,(BA230-1)*26+$A30-INDEX(WIN_Y,BA230)+1,BA$2-INDEX(WIN_X,BA230)+1),IF(BA230=90,11,0))))+(THEME-1)*20</f>
        <v/>
      </c>
      <c r="BB130" s="6">
        <f>IF($A30=0,INDEX(CHROME_ATTR,1,BB$2+1),IF($A30=39,INDEX(CHROME_ATTR,2,BB$2+1),IF(AND(BB230&gt;=1,BB230&lt;=6),INDEX(ATLAS_ATTR,(BB230-1)*26+$A30-INDEX(WIN_Y,BB230)+1,BB$2-INDEX(WIN_X,BB230)+1),IF(BB230=90,11,0))))+(THEME-1)*20</f>
        <v/>
      </c>
      <c r="BC130" s="6">
        <f>IF($A30=0,INDEX(CHROME_ATTR,1,BC$2+1),IF($A30=39,INDEX(CHROME_ATTR,2,BC$2+1),IF(AND(BC230&gt;=1,BC230&lt;=6),INDEX(ATLAS_ATTR,(BC230-1)*26+$A30-INDEX(WIN_Y,BC230)+1,BC$2-INDEX(WIN_X,BC230)+1),IF(BC230=90,11,0))))+(THEME-1)*20</f>
        <v/>
      </c>
      <c r="BD130" s="6">
        <f>IF($A30=0,INDEX(CHROME_ATTR,1,BD$2+1),IF($A30=39,INDEX(CHROME_ATTR,2,BD$2+1),IF(AND(BD230&gt;=1,BD230&lt;=6),INDEX(ATLAS_ATTR,(BD230-1)*26+$A30-INDEX(WIN_Y,BD230)+1,BD$2-INDEX(WIN_X,BD230)+1),IF(BD230=90,11,0))))+(THEME-1)*20</f>
        <v/>
      </c>
      <c r="BE130" s="6">
        <f>IF($A30=0,INDEX(CHROME_ATTR,1,BE$2+1),IF($A30=39,INDEX(CHROME_ATTR,2,BE$2+1),IF(AND(BE230&gt;=1,BE230&lt;=6),INDEX(ATLAS_ATTR,(BE230-1)*26+$A30-INDEX(WIN_Y,BE230)+1,BE$2-INDEX(WIN_X,BE230)+1),IF(BE230=90,11,0))))+(THEME-1)*20</f>
        <v/>
      </c>
      <c r="BF130" s="6">
        <f>IF($A30=0,INDEX(CHROME_ATTR,1,BF$2+1),IF($A30=39,INDEX(CHROME_ATTR,2,BF$2+1),IF(AND(BF230&gt;=1,BF230&lt;=6),INDEX(ATLAS_ATTR,(BF230-1)*26+$A30-INDEX(WIN_Y,BF230)+1,BF$2-INDEX(WIN_X,BF230)+1),IF(BF230=90,11,0))))+(THEME-1)*20</f>
        <v/>
      </c>
      <c r="BG130" s="6">
        <f>IF($A30=0,INDEX(CHROME_ATTR,1,BG$2+1),IF($A30=39,INDEX(CHROME_ATTR,2,BG$2+1),IF(AND(BG230&gt;=1,BG230&lt;=6),INDEX(ATLAS_ATTR,(BG230-1)*26+$A30-INDEX(WIN_Y,BG230)+1,BG$2-INDEX(WIN_X,BG230)+1),IF(BG230=90,11,0))))+(THEME-1)*20</f>
        <v/>
      </c>
      <c r="BH130" s="6">
        <f>IF($A30=0,INDEX(CHROME_ATTR,1,BH$2+1),IF($A30=39,INDEX(CHROME_ATTR,2,BH$2+1),IF(AND(BH230&gt;=1,BH230&lt;=6),INDEX(ATLAS_ATTR,(BH230-1)*26+$A30-INDEX(WIN_Y,BH230)+1,BH$2-INDEX(WIN_X,BH230)+1),IF(BH230=90,11,0))))+(THEME-1)*20</f>
        <v/>
      </c>
      <c r="BI130" s="6">
        <f>IF($A30=0,INDEX(CHROME_ATTR,1,BI$2+1),IF($A30=39,INDEX(CHROME_ATTR,2,BI$2+1),IF(AND(BI230&gt;=1,BI230&lt;=6),INDEX(ATLAS_ATTR,(BI230-1)*26+$A30-INDEX(WIN_Y,BI230)+1,BI$2-INDEX(WIN_X,BI230)+1),IF(BI230=90,11,0))))+(THEME-1)*20</f>
        <v/>
      </c>
      <c r="BJ130" s="6">
        <f>IF($A30=0,INDEX(CHROME_ATTR,1,BJ$2+1),IF($A30=39,INDEX(CHROME_ATTR,2,BJ$2+1),IF(AND(BJ230&gt;=1,BJ230&lt;=6),INDEX(ATLAS_ATTR,(BJ230-1)*26+$A30-INDEX(WIN_Y,BJ230)+1,BJ$2-INDEX(WIN_X,BJ230)+1),IF(BJ230=90,11,0))))+(THEME-1)*20</f>
        <v/>
      </c>
      <c r="BK130" s="6">
        <f>IF($A30=0,INDEX(CHROME_ATTR,1,BK$2+1),IF($A30=39,INDEX(CHROME_ATTR,2,BK$2+1),IF(AND(BK230&gt;=1,BK230&lt;=6),INDEX(ATLAS_ATTR,(BK230-1)*26+$A30-INDEX(WIN_Y,BK230)+1,BK$2-INDEX(WIN_X,BK230)+1),IF(BK230=90,11,0))))+(THEME-1)*20</f>
        <v/>
      </c>
      <c r="BL130" s="6">
        <f>IF($A30=0,INDEX(CHROME_ATTR,1,BL$2+1),IF($A30=39,INDEX(CHROME_ATTR,2,BL$2+1),IF(AND(BL230&gt;=1,BL230&lt;=6),INDEX(ATLAS_ATTR,(BL230-1)*26+$A30-INDEX(WIN_Y,BL230)+1,BL$2-INDEX(WIN_X,BL230)+1),IF(BL230=90,11,0))))+(THEME-1)*20</f>
        <v/>
      </c>
      <c r="BM130" s="6">
        <f>IF($A30=0,INDEX(CHROME_ATTR,1,BM$2+1),IF($A30=39,INDEX(CHROME_ATTR,2,BM$2+1),IF(AND(BM230&gt;=1,BM230&lt;=6),INDEX(ATLAS_ATTR,(BM230-1)*26+$A30-INDEX(WIN_Y,BM230)+1,BM$2-INDEX(WIN_X,BM230)+1),IF(BM230=90,11,0))))+(THEME-1)*20</f>
        <v/>
      </c>
      <c r="BN130" s="6">
        <f>IF($A30=0,INDEX(CHROME_ATTR,1,BN$2+1),IF($A30=39,INDEX(CHROME_ATTR,2,BN$2+1),IF(AND(BN230&gt;=1,BN230&lt;=6),INDEX(ATLAS_ATTR,(BN230-1)*26+$A30-INDEX(WIN_Y,BN230)+1,BN$2-INDEX(WIN_X,BN230)+1),IF(BN230=90,11,0))))+(THEME-1)*20</f>
        <v/>
      </c>
      <c r="BO130" s="6">
        <f>IF($A30=0,INDEX(CHROME_ATTR,1,BO$2+1),IF($A30=39,INDEX(CHROME_ATTR,2,BO$2+1),IF(AND(BO230&gt;=1,BO230&lt;=6),INDEX(ATLAS_ATTR,(BO230-1)*26+$A30-INDEX(WIN_Y,BO230)+1,BO$2-INDEX(WIN_X,BO230)+1),IF(BO230=90,11,0))))+(THEME-1)*20</f>
        <v/>
      </c>
      <c r="BP130" s="6">
        <f>IF($A30=0,INDEX(CHROME_ATTR,1,BP$2+1),IF($A30=39,INDEX(CHROME_ATTR,2,BP$2+1),IF(AND(BP230&gt;=1,BP230&lt;=6),INDEX(ATLAS_ATTR,(BP230-1)*26+$A30-INDEX(WIN_Y,BP230)+1,BP$2-INDEX(WIN_X,BP230)+1),IF(BP230=90,11,0))))+(THEME-1)*20</f>
        <v/>
      </c>
      <c r="BQ130" s="6">
        <f>IF($A30=0,INDEX(CHROME_ATTR,1,BQ$2+1),IF($A30=39,INDEX(CHROME_ATTR,2,BQ$2+1),IF(AND(BQ230&gt;=1,BQ230&lt;=6),INDEX(ATLAS_ATTR,(BQ230-1)*26+$A30-INDEX(WIN_Y,BQ230)+1,BQ$2-INDEX(WIN_X,BQ230)+1),IF(BQ230=90,11,0))))+(THEME-1)*20</f>
        <v/>
      </c>
      <c r="BR130" s="6">
        <f>IF($A30=0,INDEX(CHROME_ATTR,1,BR$2+1),IF($A30=39,INDEX(CHROME_ATTR,2,BR$2+1),IF(AND(BR230&gt;=1,BR230&lt;=6),INDEX(ATLAS_ATTR,(BR230-1)*26+$A30-INDEX(WIN_Y,BR230)+1,BR$2-INDEX(WIN_X,BR230)+1),IF(BR230=90,11,0))))+(THEME-1)*20</f>
        <v/>
      </c>
      <c r="BS130" s="6">
        <f>IF($A30=0,INDEX(CHROME_ATTR,1,BS$2+1),IF($A30=39,INDEX(CHROME_ATTR,2,BS$2+1),IF(AND(BS230&gt;=1,BS230&lt;=6),INDEX(ATLAS_ATTR,(BS230-1)*26+$A30-INDEX(WIN_Y,BS230)+1,BS$2-INDEX(WIN_X,BS230)+1),IF(BS230=90,11,0))))+(THEME-1)*20</f>
        <v/>
      </c>
      <c r="BT130" s="6">
        <f>IF($A30=0,INDEX(CHROME_ATTR,1,BT$2+1),IF($A30=39,INDEX(CHROME_ATTR,2,BT$2+1),IF(AND(BT230&gt;=1,BT230&lt;=6),INDEX(ATLAS_ATTR,(BT230-1)*26+$A30-INDEX(WIN_Y,BT230)+1,BT$2-INDEX(WIN_X,BT230)+1),IF(BT230=90,11,0))))+(THEME-1)*20</f>
        <v/>
      </c>
      <c r="BU130" s="6">
        <f>IF($A30=0,INDEX(CHROME_ATTR,1,BU$2+1),IF($A30=39,INDEX(CHROME_ATTR,2,BU$2+1),IF(AND(BU230&gt;=1,BU230&lt;=6),INDEX(ATLAS_ATTR,(BU230-1)*26+$A30-INDEX(WIN_Y,BU230)+1,BU$2-INDEX(WIN_X,BU230)+1),IF(BU230=90,11,0))))+(THEME-1)*20</f>
        <v/>
      </c>
      <c r="BV130" s="6">
        <f>IF($A30=0,INDEX(CHROME_ATTR,1,BV$2+1),IF($A30=39,INDEX(CHROME_ATTR,2,BV$2+1),IF(AND(BV230&gt;=1,BV230&lt;=6),INDEX(ATLAS_ATTR,(BV230-1)*26+$A30-INDEX(WIN_Y,BV230)+1,BV$2-INDEX(WIN_X,BV230)+1),IF(BV230=90,11,0))))+(THEME-1)*20</f>
        <v/>
      </c>
      <c r="BW130" s="6">
        <f>IF($A30=0,INDEX(CHROME_ATTR,1,BW$2+1),IF($A30=39,INDEX(CHROME_ATTR,2,BW$2+1),IF(AND(BW230&gt;=1,BW230&lt;=6),INDEX(ATLAS_ATTR,(BW230-1)*26+$A30-INDEX(WIN_Y,BW230)+1,BW$2-INDEX(WIN_X,BW230)+1),IF(BW230=90,11,0))))+(THEME-1)*20</f>
        <v/>
      </c>
      <c r="BX130" s="6">
        <f>IF($A30=0,INDEX(CHROME_ATTR,1,BX$2+1),IF($A30=39,INDEX(CHROME_ATTR,2,BX$2+1),IF(AND(BX230&gt;=1,BX230&lt;=6),INDEX(ATLAS_ATTR,(BX230-1)*26+$A30-INDEX(WIN_Y,BX230)+1,BX$2-INDEX(WIN_X,BX230)+1),IF(BX230=90,11,0))))+(THEME-1)*20</f>
        <v/>
      </c>
      <c r="BY130" s="6">
        <f>IF($A30=0,INDEX(CHROME_ATTR,1,BY$2+1),IF($A30=39,INDEX(CHROME_ATTR,2,BY$2+1),IF(AND(BY230&gt;=1,BY230&lt;=6),INDEX(ATLAS_ATTR,(BY230-1)*26+$A30-INDEX(WIN_Y,BY230)+1,BY$2-INDEX(WIN_X,BY230)+1),IF(BY230=90,11,0))))+(THEME-1)*20</f>
        <v/>
      </c>
      <c r="BZ130" s="6">
        <f>IF($A30=0,INDEX(CHROME_ATTR,1,BZ$2+1),IF($A30=39,INDEX(CHROME_ATTR,2,BZ$2+1),IF(AND(BZ230&gt;=1,BZ230&lt;=6),INDEX(ATLAS_ATTR,(BZ230-1)*26+$A30-INDEX(WIN_Y,BZ230)+1,BZ$2-INDEX(WIN_X,BZ230)+1),IF(BZ230=90,11,0))))+(THEME-1)*20</f>
        <v/>
      </c>
      <c r="CA130" s="6">
        <f>IF($A30=0,INDEX(CHROME_ATTR,1,CA$2+1),IF($A30=39,INDEX(CHROME_ATTR,2,CA$2+1),IF(AND(CA230&gt;=1,CA230&lt;=6),INDEX(ATLAS_ATTR,(CA230-1)*26+$A30-INDEX(WIN_Y,CA230)+1,CA$2-INDEX(WIN_X,CA230)+1),IF(CA230=90,11,0))))+(THEME-1)*20</f>
        <v/>
      </c>
      <c r="CB130" s="6">
        <f>IF($A30=0,INDEX(CHROME_ATTR,1,CB$2+1),IF($A30=39,INDEX(CHROME_ATTR,2,CB$2+1),IF(AND(CB230&gt;=1,CB230&lt;=6),INDEX(ATLAS_ATTR,(CB230-1)*26+$A30-INDEX(WIN_Y,CB230)+1,CB$2-INDEX(WIN_X,CB230)+1),IF(CB230=90,11,0))))+(THEME-1)*20</f>
        <v/>
      </c>
      <c r="CC130" s="6">
        <f>IF($A30=0,INDEX(CHROME_ATTR,1,CC$2+1),IF($A30=39,INDEX(CHROME_ATTR,2,CC$2+1),IF(AND(CC230&gt;=1,CC230&lt;=6),INDEX(ATLAS_ATTR,(CC230-1)*26+$A30-INDEX(WIN_Y,CC230)+1,CC$2-INDEX(WIN_X,CC230)+1),IF(CC230=90,11,0))))+(THEME-1)*20</f>
        <v/>
      </c>
      <c r="CD130" s="6">
        <f>IF($A30=0,INDEX(CHROME_ATTR,1,CD$2+1),IF($A30=39,INDEX(CHROME_ATTR,2,CD$2+1),IF(AND(CD230&gt;=1,CD230&lt;=6),INDEX(ATLAS_ATTR,(CD230-1)*26+$A30-INDEX(WIN_Y,CD230)+1,CD$2-INDEX(WIN_X,CD230)+1),IF(CD230=90,11,0))))+(THEME-1)*20</f>
        <v/>
      </c>
      <c r="CE130" s="6">
        <f>IF($A30=0,INDEX(CHROME_ATTR,1,CE$2+1),IF($A30=39,INDEX(CHROME_ATTR,2,CE$2+1),IF(AND(CE230&gt;=1,CE230&lt;=6),INDEX(ATLAS_ATTR,(CE230-1)*26+$A30-INDEX(WIN_Y,CE230)+1,CE$2-INDEX(WIN_X,CE230)+1),IF(CE230=90,11,0))))+(THEME-1)*20</f>
        <v/>
      </c>
      <c r="CF130" s="6">
        <f>IF($A30=0,INDEX(CHROME_ATTR,1,CF$2+1),IF($A30=39,INDEX(CHROME_ATTR,2,CF$2+1),IF(AND(CF230&gt;=1,CF230&lt;=6),INDEX(ATLAS_ATTR,(CF230-1)*26+$A30-INDEX(WIN_Y,CF230)+1,CF$2-INDEX(WIN_X,CF230)+1),IF(CF230=90,11,0))))+(THEME-1)*20</f>
        <v/>
      </c>
      <c r="CG130" s="6">
        <f>IF($A30=0,INDEX(CHROME_ATTR,1,CG$2+1),IF($A30=39,INDEX(CHROME_ATTR,2,CG$2+1),IF(AND(CG230&gt;=1,CG230&lt;=6),INDEX(ATLAS_ATTR,(CG230-1)*26+$A30-INDEX(WIN_Y,CG230)+1,CG$2-INDEX(WIN_X,CG230)+1),IF(CG230=90,11,0))))+(THEME-1)*20</f>
        <v/>
      </c>
      <c r="CH130" s="6">
        <f>IF($A30=0,INDEX(CHROME_ATTR,1,CH$2+1),IF($A30=39,INDEX(CHROME_ATTR,2,CH$2+1),IF(AND(CH230&gt;=1,CH230&lt;=6),INDEX(ATLAS_ATTR,(CH230-1)*26+$A30-INDEX(WIN_Y,CH230)+1,CH$2-INDEX(WIN_X,CH230)+1),IF(CH230=90,11,0))))+(THEME-1)*20</f>
        <v/>
      </c>
      <c r="CI130" s="6">
        <f>IF($A30=0,INDEX(CHROME_ATTR,1,CI$2+1),IF($A30=39,INDEX(CHROME_ATTR,2,CI$2+1),IF(AND(CI230&gt;=1,CI230&lt;=6),INDEX(ATLAS_ATTR,(CI230-1)*26+$A30-INDEX(WIN_Y,CI230)+1,CI$2-INDEX(WIN_X,CI230)+1),IF(CI230=90,11,0))))+(THEME-1)*20</f>
        <v/>
      </c>
      <c r="CJ130" s="6">
        <f>IF($A30=0,INDEX(CHROME_ATTR,1,CJ$2+1),IF($A30=39,INDEX(CHROME_ATTR,2,CJ$2+1),IF(AND(CJ230&gt;=1,CJ230&lt;=6),INDEX(ATLAS_ATTR,(CJ230-1)*26+$A30-INDEX(WIN_Y,CJ230)+1,CJ$2-INDEX(WIN_X,CJ230)+1),IF(CJ230=90,11,0))))+(THEME-1)*20</f>
        <v/>
      </c>
      <c r="CK130" s="6">
        <f>IF($A30=0,INDEX(CHROME_ATTR,1,CK$2+1),IF($A30=39,INDEX(CHROME_ATTR,2,CK$2+1),IF(AND(CK230&gt;=1,CK230&lt;=6),INDEX(ATLAS_ATTR,(CK230-1)*26+$A30-INDEX(WIN_Y,CK230)+1,CK$2-INDEX(WIN_X,CK230)+1),IF(CK230=90,11,0))))+(THEME-1)*20</f>
        <v/>
      </c>
      <c r="CL130" s="6">
        <f>IF($A30=0,INDEX(CHROME_ATTR,1,CL$2+1),IF($A30=39,INDEX(CHROME_ATTR,2,CL$2+1),IF(AND(CL230&gt;=1,CL230&lt;=6),INDEX(ATLAS_ATTR,(CL230-1)*26+$A30-INDEX(WIN_Y,CL230)+1,CL$2-INDEX(WIN_X,CL230)+1),IF(CL230=90,11,0))))+(THEME-1)*20</f>
        <v/>
      </c>
      <c r="CM130" s="6">
        <f>IF($A30=0,INDEX(CHROME_ATTR,1,CM$2+1),IF($A30=39,INDEX(CHROME_ATTR,2,CM$2+1),IF(AND(CM230&gt;=1,CM230&lt;=6),INDEX(ATLAS_ATTR,(CM230-1)*26+$A30-INDEX(WIN_Y,CM230)+1,CM$2-INDEX(WIN_X,CM230)+1),IF(CM230=90,11,0))))+(THEME-1)*20</f>
        <v/>
      </c>
      <c r="CN130" s="6">
        <f>IF($A30=0,INDEX(CHROME_ATTR,1,CN$2+1),IF($A30=39,INDEX(CHROME_ATTR,2,CN$2+1),IF(AND(CN230&gt;=1,CN230&lt;=6),INDEX(ATLAS_ATTR,(CN230-1)*26+$A30-INDEX(WIN_Y,CN230)+1,CN$2-INDEX(WIN_X,CN230)+1),IF(CN230=90,11,0))))+(THEME-1)*20</f>
        <v/>
      </c>
      <c r="CO130" s="6">
        <f>IF($A30=0,INDEX(CHROME_ATTR,1,CO$2+1),IF($A30=39,INDEX(CHROME_ATTR,2,CO$2+1),IF(AND(CO230&gt;=1,CO230&lt;=6),INDEX(ATLAS_ATTR,(CO230-1)*26+$A30-INDEX(WIN_Y,CO230)+1,CO$2-INDEX(WIN_X,CO230)+1),IF(CO230=90,11,0))))+(THEME-1)*20</f>
        <v/>
      </c>
      <c r="CP130" s="6">
        <f>IF($A30=0,INDEX(CHROME_ATTR,1,CP$2+1),IF($A30=39,INDEX(CHROME_ATTR,2,CP$2+1),IF(AND(CP230&gt;=1,CP230&lt;=6),INDEX(ATLAS_ATTR,(CP230-1)*26+$A30-INDEX(WIN_Y,CP230)+1,CP$2-INDEX(WIN_X,CP230)+1),IF(CP230=90,11,0))))+(THEME-1)*20</f>
        <v/>
      </c>
      <c r="CQ130" s="6">
        <f>IF($A30=0,INDEX(CHROME_ATTR,1,CQ$2+1),IF($A30=39,INDEX(CHROME_ATTR,2,CQ$2+1),IF(AND(CQ230&gt;=1,CQ230&lt;=6),INDEX(ATLAS_ATTR,(CQ230-1)*26+$A30-INDEX(WIN_Y,CQ230)+1,CQ$2-INDEX(WIN_X,CQ230)+1),IF(CQ230=90,11,0))))+(THEME-1)*20</f>
        <v/>
      </c>
      <c r="CR130" s="6">
        <f>IF($A30=0,INDEX(CHROME_ATTR,1,CR$2+1),IF($A30=39,INDEX(CHROME_ATTR,2,CR$2+1),IF(AND(CR230&gt;=1,CR230&lt;=6),INDEX(ATLAS_ATTR,(CR230-1)*26+$A30-INDEX(WIN_Y,CR230)+1,CR$2-INDEX(WIN_X,CR230)+1),IF(CR230=90,11,0))))+(THEME-1)*20</f>
        <v/>
      </c>
      <c r="CS130" s="6">
        <f>IF($A30=0,INDEX(CHROME_ATTR,1,CS$2+1),IF($A30=39,INDEX(CHROME_ATTR,2,CS$2+1),IF(AND(CS230&gt;=1,CS230&lt;=6),INDEX(ATLAS_ATTR,(CS230-1)*26+$A30-INDEX(WIN_Y,CS230)+1,CS$2-INDEX(WIN_X,CS230)+1),IF(CS230=90,11,0))))+(THEME-1)*20</f>
        <v/>
      </c>
      <c r="CT130" s="6">
        <f>IF($A30=0,INDEX(CHROME_ATTR,1,CT$2+1),IF($A30=39,INDEX(CHROME_ATTR,2,CT$2+1),IF(AND(CT230&gt;=1,CT230&lt;=6),INDEX(ATLAS_ATTR,(CT230-1)*26+$A30-INDEX(WIN_Y,CT230)+1,CT$2-INDEX(WIN_X,CT230)+1),IF(CT230=90,11,0))))+(THEME-1)*20</f>
        <v/>
      </c>
      <c r="CU130" s="6">
        <f>IF($A30=0,INDEX(CHROME_ATTR,1,CU$2+1),IF($A30=39,INDEX(CHROME_ATTR,2,CU$2+1),IF(AND(CU230&gt;=1,CU230&lt;=6),INDEX(ATLAS_ATTR,(CU230-1)*26+$A30-INDEX(WIN_Y,CU230)+1,CU$2-INDEX(WIN_X,CU230)+1),IF(CU230=90,11,0))))+(THEME-1)*20</f>
        <v/>
      </c>
      <c r="CV130" s="6">
        <f>IF($A30=0,INDEX(CHROME_ATTR,1,CV$2+1),IF($A30=39,INDEX(CHROME_ATTR,2,CV$2+1),IF(AND(CV230&gt;=1,CV230&lt;=6),INDEX(ATLAS_ATTR,(CV230-1)*26+$A30-INDEX(WIN_Y,CV230)+1,CV$2-INDEX(WIN_X,CV230)+1),IF(CV230=90,11,0))))+(THEME-1)*20</f>
        <v/>
      </c>
      <c r="CW130" s="6">
        <f>IF($A30=0,INDEX(CHROME_ATTR,1,CW$2+1),IF($A30=39,INDEX(CHROME_ATTR,2,CW$2+1),IF(AND(CW230&gt;=1,CW230&lt;=6),INDEX(ATLAS_ATTR,(CW230-1)*26+$A30-INDEX(WIN_Y,CW230)+1,CW$2-INDEX(WIN_X,CW230)+1),IF(CW230=90,11,0))))+(THEME-1)*20</f>
        <v/>
      </c>
      <c r="CX130" s="6">
        <f>IF($A30=0,INDEX(CHROME_ATTR,1,CX$2+1),IF($A30=39,INDEX(CHROME_ATTR,2,CX$2+1),IF(AND(CX230&gt;=1,CX230&lt;=6),INDEX(ATLAS_ATTR,(CX230-1)*26+$A30-INDEX(WIN_Y,CX230)+1,CX$2-INDEX(WIN_X,CX230)+1),IF(CX230=90,11,0))))+(THEME-1)*20</f>
        <v/>
      </c>
      <c r="CY130" s="6">
        <f>IF($A30=0,INDEX(CHROME_ATTR,1,CY$2+1),IF($A30=39,INDEX(CHROME_ATTR,2,CY$2+1),IF(AND(CY230&gt;=1,CY230&lt;=6),INDEX(ATLAS_ATTR,(CY230-1)*26+$A30-INDEX(WIN_Y,CY230)+1,CY$2-INDEX(WIN_X,CY230)+1),IF(CY230=90,11,0))))+(THEME-1)*20</f>
        <v/>
      </c>
      <c r="CZ130" s="6">
        <f>IF($A30=0,INDEX(CHROME_ATTR,1,CZ$2+1),IF($A30=39,INDEX(CHROME_ATTR,2,CZ$2+1),IF(AND(CZ230&gt;=1,CZ230&lt;=6),INDEX(ATLAS_ATTR,(CZ230-1)*26+$A30-INDEX(WIN_Y,CZ230)+1,CZ$2-INDEX(WIN_X,CZ230)+1),IF(CZ230=90,11,0))))+(THEME-1)*20</f>
        <v/>
      </c>
      <c r="DA130" s="6">
        <f>IF($A30=0,INDEX(CHROME_ATTR,1,DA$2+1),IF($A30=39,INDEX(CHROME_ATTR,2,DA$2+1),IF(AND(DA230&gt;=1,DA230&lt;=6),INDEX(ATLAS_ATTR,(DA230-1)*26+$A30-INDEX(WIN_Y,DA230)+1,DA$2-INDEX(WIN_X,DA230)+1),IF(DA230=90,11,0))))+(THEME-1)*20</f>
        <v/>
      </c>
      <c r="DB130" s="6">
        <f>IF($A30=0,INDEX(CHROME_ATTR,1,DB$2+1),IF($A30=39,INDEX(CHROME_ATTR,2,DB$2+1),IF(AND(DB230&gt;=1,DB230&lt;=6),INDEX(ATLAS_ATTR,(DB230-1)*26+$A30-INDEX(WIN_Y,DB230)+1,DB$2-INDEX(WIN_X,DB230)+1),IF(DB230=90,11,0))))+(THEME-1)*20</f>
        <v/>
      </c>
      <c r="DC130" s="6">
        <f>IF($A30=0,INDEX(CHROME_ATTR,1,DC$2+1),IF($A30=39,INDEX(CHROME_ATTR,2,DC$2+1),IF(AND(DC230&gt;=1,DC230&lt;=6),INDEX(ATLAS_ATTR,(DC230-1)*26+$A30-INDEX(WIN_Y,DC230)+1,DC$2-INDEX(WIN_X,DC230)+1),IF(DC230=90,11,0))))+(THEME-1)*20</f>
        <v/>
      </c>
      <c r="DD130" s="6">
        <f>IF($A30=0,INDEX(CHROME_ATTR,1,DD$2+1),IF($A30=39,INDEX(CHROME_ATTR,2,DD$2+1),IF(AND(DD230&gt;=1,DD230&lt;=6),INDEX(ATLAS_ATTR,(DD230-1)*26+$A30-INDEX(WIN_Y,DD230)+1,DD$2-INDEX(WIN_X,DD230)+1),IF(DD230=90,11,0))))+(THEME-1)*20</f>
        <v/>
      </c>
      <c r="DE130" s="6">
        <f>IF($A30=0,INDEX(CHROME_ATTR,1,DE$2+1),IF($A30=39,INDEX(CHROME_ATTR,2,DE$2+1),IF(AND(DE230&gt;=1,DE230&lt;=6),INDEX(ATLAS_ATTR,(DE230-1)*26+$A30-INDEX(WIN_Y,DE230)+1,DE$2-INDEX(WIN_X,DE230)+1),IF(DE230=90,11,0))))+(THEME-1)*20</f>
        <v/>
      </c>
      <c r="DF130" s="6">
        <f>IF($A30=0,INDEX(CHROME_ATTR,1,DF$2+1),IF($A30=39,INDEX(CHROME_ATTR,2,DF$2+1),IF(AND(DF230&gt;=1,DF230&lt;=6),INDEX(ATLAS_ATTR,(DF230-1)*26+$A30-INDEX(WIN_Y,DF230)+1,DF$2-INDEX(WIN_X,DF230)+1),IF(DF230=90,11,0))))+(THEME-1)*20</f>
        <v/>
      </c>
      <c r="DG130" s="6">
        <f>IF($A30=0,INDEX(CHROME_ATTR,1,DG$2+1),IF($A30=39,INDEX(CHROME_ATTR,2,DG$2+1),IF(AND(DG230&gt;=1,DG230&lt;=6),INDEX(ATLAS_ATTR,(DG230-1)*26+$A30-INDEX(WIN_Y,DG230)+1,DG$2-INDEX(WIN_X,DG230)+1),IF(DG230=90,11,0))))+(THEME-1)*20</f>
        <v/>
      </c>
      <c r="DH130" s="6">
        <f>IF($A30=0,INDEX(CHROME_ATTR,1,DH$2+1),IF($A30=39,INDEX(CHROME_ATTR,2,DH$2+1),IF(AND(DH230&gt;=1,DH230&lt;=6),INDEX(ATLAS_ATTR,(DH230-1)*26+$A30-INDEX(WIN_Y,DH230)+1,DH$2-INDEX(WIN_X,DH230)+1),IF(DH230=90,11,0))))+(THEME-1)*20</f>
        <v/>
      </c>
      <c r="DI130" s="6">
        <f>IF($A30=0,INDEX(CHROME_ATTR,1,DI$2+1),IF($A30=39,INDEX(CHROME_ATTR,2,DI$2+1),IF(AND(DI230&gt;=1,DI230&lt;=6),INDEX(ATLAS_ATTR,(DI230-1)*26+$A30-INDEX(WIN_Y,DI230)+1,DI$2-INDEX(WIN_X,DI230)+1),IF(DI230=90,11,0))))+(THEME-1)*20</f>
        <v/>
      </c>
      <c r="DJ130" s="6">
        <f>IF($A30=0,INDEX(CHROME_ATTR,1,DJ$2+1),IF($A30=39,INDEX(CHROME_ATTR,2,DJ$2+1),IF(AND(DJ230&gt;=1,DJ230&lt;=6),INDEX(ATLAS_ATTR,(DJ230-1)*26+$A30-INDEX(WIN_Y,DJ230)+1,DJ$2-INDEX(WIN_X,DJ230)+1),IF(DJ230=90,11,0))))+(THEME-1)*20</f>
        <v/>
      </c>
      <c r="DK130" s="6">
        <f>IF($A30=0,INDEX(CHROME_ATTR,1,DK$2+1),IF($A30=39,INDEX(CHROME_ATTR,2,DK$2+1),IF(AND(DK230&gt;=1,DK230&lt;=6),INDEX(ATLAS_ATTR,(DK230-1)*26+$A30-INDEX(WIN_Y,DK230)+1,DK$2-INDEX(WIN_X,DK230)+1),IF(DK230=90,11,0))))+(THEME-1)*20</f>
        <v/>
      </c>
      <c r="DL130" s="6">
        <f>IF($A30=0,INDEX(CHROME_ATTR,1,DL$2+1),IF($A30=39,INDEX(CHROME_ATTR,2,DL$2+1),IF(AND(DL230&gt;=1,DL230&lt;=6),INDEX(ATLAS_ATTR,(DL230-1)*26+$A30-INDEX(WIN_Y,DL230)+1,DL$2-INDEX(WIN_X,DL230)+1),IF(DL230=90,11,0))))+(THEME-1)*20</f>
        <v/>
      </c>
      <c r="DM130" s="6">
        <f>IF($A30=0,INDEX(CHROME_ATTR,1,DM$2+1),IF($A30=39,INDEX(CHROME_ATTR,2,DM$2+1),IF(AND(DM230&gt;=1,DM230&lt;=6),INDEX(ATLAS_ATTR,(DM230-1)*26+$A30-INDEX(WIN_Y,DM230)+1,DM$2-INDEX(WIN_X,DM230)+1),IF(DM230=90,11,0))))+(THEME-1)*20</f>
        <v/>
      </c>
      <c r="DN130" s="6">
        <f>IF($A30=0,INDEX(CHROME_ATTR,1,DN$2+1),IF($A30=39,INDEX(CHROME_ATTR,2,DN$2+1),IF(AND(DN230&gt;=1,DN230&lt;=6),INDEX(ATLAS_ATTR,(DN230-1)*26+$A30-INDEX(WIN_Y,DN230)+1,DN$2-INDEX(WIN_X,DN230)+1),IF(DN230=90,11,0))))+(THEME-1)*20</f>
        <v/>
      </c>
      <c r="DO130" s="6">
        <f>IF($A30=0,INDEX(CHROME_ATTR,1,DO$2+1),IF($A30=39,INDEX(CHROME_ATTR,2,DO$2+1),IF(AND(DO230&gt;=1,DO230&lt;=6),INDEX(ATLAS_ATTR,(DO230-1)*26+$A30-INDEX(WIN_Y,DO230)+1,DO$2-INDEX(WIN_X,DO230)+1),IF(DO230=90,11,0))))+(THEME-1)*20</f>
        <v/>
      </c>
    </row>
    <row r="131" ht="8" customHeight="1">
      <c r="B131" s="6">
        <f>IF($A31=0,INDEX(CHROME_ATTR,1,B$2+1),IF($A31=39,INDEX(CHROME_ATTR,2,B$2+1),IF(AND(B231&gt;=1,B231&lt;=6),INDEX(ATLAS_ATTR,(B231-1)*26+$A31-INDEX(WIN_Y,B231)+1,B$2-INDEX(WIN_X,B231)+1),IF(B231=90,11,0))))+(THEME-1)*20</f>
        <v/>
      </c>
      <c r="C131" s="6">
        <f>IF($A31=0,INDEX(CHROME_ATTR,1,C$2+1),IF($A31=39,INDEX(CHROME_ATTR,2,C$2+1),IF(AND(C231&gt;=1,C231&lt;=6),INDEX(ATLAS_ATTR,(C231-1)*26+$A31-INDEX(WIN_Y,C231)+1,C$2-INDEX(WIN_X,C231)+1),IF(C231=90,11,0))))+(THEME-1)*20</f>
        <v/>
      </c>
      <c r="D131" s="6">
        <f>IF($A31=0,INDEX(CHROME_ATTR,1,D$2+1),IF($A31=39,INDEX(CHROME_ATTR,2,D$2+1),IF(AND(D231&gt;=1,D231&lt;=6),INDEX(ATLAS_ATTR,(D231-1)*26+$A31-INDEX(WIN_Y,D231)+1,D$2-INDEX(WIN_X,D231)+1),IF(D231=90,11,0))))+(THEME-1)*20</f>
        <v/>
      </c>
      <c r="E131" s="6">
        <f>IF($A31=0,INDEX(CHROME_ATTR,1,E$2+1),IF($A31=39,INDEX(CHROME_ATTR,2,E$2+1),IF(AND(E231&gt;=1,E231&lt;=6),INDEX(ATLAS_ATTR,(E231-1)*26+$A31-INDEX(WIN_Y,E231)+1,E$2-INDEX(WIN_X,E231)+1),IF(E231=90,11,0))))+(THEME-1)*20</f>
        <v/>
      </c>
      <c r="F131" s="6">
        <f>IF($A31=0,INDEX(CHROME_ATTR,1,F$2+1),IF($A31=39,INDEX(CHROME_ATTR,2,F$2+1),IF(AND(F231&gt;=1,F231&lt;=6),INDEX(ATLAS_ATTR,(F231-1)*26+$A31-INDEX(WIN_Y,F231)+1,F$2-INDEX(WIN_X,F231)+1),IF(F231=90,11,0))))+(THEME-1)*20</f>
        <v/>
      </c>
      <c r="G131" s="6">
        <f>IF($A31=0,INDEX(CHROME_ATTR,1,G$2+1),IF($A31=39,INDEX(CHROME_ATTR,2,G$2+1),IF(AND(G231&gt;=1,G231&lt;=6),INDEX(ATLAS_ATTR,(G231-1)*26+$A31-INDEX(WIN_Y,G231)+1,G$2-INDEX(WIN_X,G231)+1),IF(G231=90,11,0))))+(THEME-1)*20</f>
        <v/>
      </c>
      <c r="H131" s="6">
        <f>IF($A31=0,INDEX(CHROME_ATTR,1,H$2+1),IF($A31=39,INDEX(CHROME_ATTR,2,H$2+1),IF(AND(H231&gt;=1,H231&lt;=6),INDEX(ATLAS_ATTR,(H231-1)*26+$A31-INDEX(WIN_Y,H231)+1,H$2-INDEX(WIN_X,H231)+1),IF(H231=90,11,0))))+(THEME-1)*20</f>
        <v/>
      </c>
      <c r="I131" s="6">
        <f>IF($A31=0,INDEX(CHROME_ATTR,1,I$2+1),IF($A31=39,INDEX(CHROME_ATTR,2,I$2+1),IF(AND(I231&gt;=1,I231&lt;=6),INDEX(ATLAS_ATTR,(I231-1)*26+$A31-INDEX(WIN_Y,I231)+1,I$2-INDEX(WIN_X,I231)+1),IF(I231=90,11,0))))+(THEME-1)*20</f>
        <v/>
      </c>
      <c r="J131" s="6">
        <f>IF($A31=0,INDEX(CHROME_ATTR,1,J$2+1),IF($A31=39,INDEX(CHROME_ATTR,2,J$2+1),IF(AND(J231&gt;=1,J231&lt;=6),INDEX(ATLAS_ATTR,(J231-1)*26+$A31-INDEX(WIN_Y,J231)+1,J$2-INDEX(WIN_X,J231)+1),IF(J231=90,11,0))))+(THEME-1)*20</f>
        <v/>
      </c>
      <c r="K131" s="6">
        <f>IF($A31=0,INDEX(CHROME_ATTR,1,K$2+1),IF($A31=39,INDEX(CHROME_ATTR,2,K$2+1),IF(AND(K231&gt;=1,K231&lt;=6),INDEX(ATLAS_ATTR,(K231-1)*26+$A31-INDEX(WIN_Y,K231)+1,K$2-INDEX(WIN_X,K231)+1),IF(K231=90,11,0))))+(THEME-1)*20</f>
        <v/>
      </c>
      <c r="L131" s="6">
        <f>IF($A31=0,INDEX(CHROME_ATTR,1,L$2+1),IF($A31=39,INDEX(CHROME_ATTR,2,L$2+1),IF(AND(L231&gt;=1,L231&lt;=6),INDEX(ATLAS_ATTR,(L231-1)*26+$A31-INDEX(WIN_Y,L231)+1,L$2-INDEX(WIN_X,L231)+1),IF(L231=90,11,0))))+(THEME-1)*20</f>
        <v/>
      </c>
      <c r="M131" s="6">
        <f>IF($A31=0,INDEX(CHROME_ATTR,1,M$2+1),IF($A31=39,INDEX(CHROME_ATTR,2,M$2+1),IF(AND(M231&gt;=1,M231&lt;=6),INDEX(ATLAS_ATTR,(M231-1)*26+$A31-INDEX(WIN_Y,M231)+1,M$2-INDEX(WIN_X,M231)+1),IF(M231=90,11,0))))+(THEME-1)*20</f>
        <v/>
      </c>
      <c r="N131" s="6">
        <f>IF($A31=0,INDEX(CHROME_ATTR,1,N$2+1),IF($A31=39,INDEX(CHROME_ATTR,2,N$2+1),IF(AND(N231&gt;=1,N231&lt;=6),INDEX(ATLAS_ATTR,(N231-1)*26+$A31-INDEX(WIN_Y,N231)+1,N$2-INDEX(WIN_X,N231)+1),IF(N231=90,11,0))))+(THEME-1)*20</f>
        <v/>
      </c>
      <c r="O131" s="6">
        <f>IF($A31=0,INDEX(CHROME_ATTR,1,O$2+1),IF($A31=39,INDEX(CHROME_ATTR,2,O$2+1),IF(AND(O231&gt;=1,O231&lt;=6),INDEX(ATLAS_ATTR,(O231-1)*26+$A31-INDEX(WIN_Y,O231)+1,O$2-INDEX(WIN_X,O231)+1),IF(O231=90,11,0))))+(THEME-1)*20</f>
        <v/>
      </c>
      <c r="P131" s="6">
        <f>IF($A31=0,INDEX(CHROME_ATTR,1,P$2+1),IF($A31=39,INDEX(CHROME_ATTR,2,P$2+1),IF(AND(P231&gt;=1,P231&lt;=6),INDEX(ATLAS_ATTR,(P231-1)*26+$A31-INDEX(WIN_Y,P231)+1,P$2-INDEX(WIN_X,P231)+1),IF(P231=90,11,0))))+(THEME-1)*20</f>
        <v/>
      </c>
      <c r="Q131" s="6">
        <f>IF($A31=0,INDEX(CHROME_ATTR,1,Q$2+1),IF($A31=39,INDEX(CHROME_ATTR,2,Q$2+1),IF(AND(Q231&gt;=1,Q231&lt;=6),INDEX(ATLAS_ATTR,(Q231-1)*26+$A31-INDEX(WIN_Y,Q231)+1,Q$2-INDEX(WIN_X,Q231)+1),IF(Q231=90,11,0))))+(THEME-1)*20</f>
        <v/>
      </c>
      <c r="R131" s="6">
        <f>IF($A31=0,INDEX(CHROME_ATTR,1,R$2+1),IF($A31=39,INDEX(CHROME_ATTR,2,R$2+1),IF(AND(R231&gt;=1,R231&lt;=6),INDEX(ATLAS_ATTR,(R231-1)*26+$A31-INDEX(WIN_Y,R231)+1,R$2-INDEX(WIN_X,R231)+1),IF(R231=90,11,0))))+(THEME-1)*20</f>
        <v/>
      </c>
      <c r="S131" s="6">
        <f>IF($A31=0,INDEX(CHROME_ATTR,1,S$2+1),IF($A31=39,INDEX(CHROME_ATTR,2,S$2+1),IF(AND(S231&gt;=1,S231&lt;=6),INDEX(ATLAS_ATTR,(S231-1)*26+$A31-INDEX(WIN_Y,S231)+1,S$2-INDEX(WIN_X,S231)+1),IF(S231=90,11,0))))+(THEME-1)*20</f>
        <v/>
      </c>
      <c r="T131" s="6">
        <f>IF($A31=0,INDEX(CHROME_ATTR,1,T$2+1),IF($A31=39,INDEX(CHROME_ATTR,2,T$2+1),IF(AND(T231&gt;=1,T231&lt;=6),INDEX(ATLAS_ATTR,(T231-1)*26+$A31-INDEX(WIN_Y,T231)+1,T$2-INDEX(WIN_X,T231)+1),IF(T231=90,11,0))))+(THEME-1)*20</f>
        <v/>
      </c>
      <c r="U131" s="6">
        <f>IF($A31=0,INDEX(CHROME_ATTR,1,U$2+1),IF($A31=39,INDEX(CHROME_ATTR,2,U$2+1),IF(AND(U231&gt;=1,U231&lt;=6),INDEX(ATLAS_ATTR,(U231-1)*26+$A31-INDEX(WIN_Y,U231)+1,U$2-INDEX(WIN_X,U231)+1),IF(U231=90,11,0))))+(THEME-1)*20</f>
        <v/>
      </c>
      <c r="V131" s="6">
        <f>IF($A31=0,INDEX(CHROME_ATTR,1,V$2+1),IF($A31=39,INDEX(CHROME_ATTR,2,V$2+1),IF(AND(V231&gt;=1,V231&lt;=6),INDEX(ATLAS_ATTR,(V231-1)*26+$A31-INDEX(WIN_Y,V231)+1,V$2-INDEX(WIN_X,V231)+1),IF(V231=90,11,0))))+(THEME-1)*20</f>
        <v/>
      </c>
      <c r="W131" s="6">
        <f>IF($A31=0,INDEX(CHROME_ATTR,1,W$2+1),IF($A31=39,INDEX(CHROME_ATTR,2,W$2+1),IF(AND(W231&gt;=1,W231&lt;=6),INDEX(ATLAS_ATTR,(W231-1)*26+$A31-INDEX(WIN_Y,W231)+1,W$2-INDEX(WIN_X,W231)+1),IF(W231=90,11,0))))+(THEME-1)*20</f>
        <v/>
      </c>
      <c r="X131" s="6">
        <f>IF($A31=0,INDEX(CHROME_ATTR,1,X$2+1),IF($A31=39,INDEX(CHROME_ATTR,2,X$2+1),IF(AND(X231&gt;=1,X231&lt;=6),INDEX(ATLAS_ATTR,(X231-1)*26+$A31-INDEX(WIN_Y,X231)+1,X$2-INDEX(WIN_X,X231)+1),IF(X231=90,11,0))))+(THEME-1)*20</f>
        <v/>
      </c>
      <c r="Y131" s="6">
        <f>IF($A31=0,INDEX(CHROME_ATTR,1,Y$2+1),IF($A31=39,INDEX(CHROME_ATTR,2,Y$2+1),IF(AND(Y231&gt;=1,Y231&lt;=6),INDEX(ATLAS_ATTR,(Y231-1)*26+$A31-INDEX(WIN_Y,Y231)+1,Y$2-INDEX(WIN_X,Y231)+1),IF(Y231=90,11,0))))+(THEME-1)*20</f>
        <v/>
      </c>
      <c r="Z131" s="6">
        <f>IF($A31=0,INDEX(CHROME_ATTR,1,Z$2+1),IF($A31=39,INDEX(CHROME_ATTR,2,Z$2+1),IF(AND(Z231&gt;=1,Z231&lt;=6),INDEX(ATLAS_ATTR,(Z231-1)*26+$A31-INDEX(WIN_Y,Z231)+1,Z$2-INDEX(WIN_X,Z231)+1),IF(Z231=90,11,0))))+(THEME-1)*20</f>
        <v/>
      </c>
      <c r="AA131" s="6">
        <f>IF($A31=0,INDEX(CHROME_ATTR,1,AA$2+1),IF($A31=39,INDEX(CHROME_ATTR,2,AA$2+1),IF(AND(AA231&gt;=1,AA231&lt;=6),INDEX(ATLAS_ATTR,(AA231-1)*26+$A31-INDEX(WIN_Y,AA231)+1,AA$2-INDEX(WIN_X,AA231)+1),IF(AA231=90,11,0))))+(THEME-1)*20</f>
        <v/>
      </c>
      <c r="AB131" s="6">
        <f>IF($A31=0,INDEX(CHROME_ATTR,1,AB$2+1),IF($A31=39,INDEX(CHROME_ATTR,2,AB$2+1),IF(AND(AB231&gt;=1,AB231&lt;=6),INDEX(ATLAS_ATTR,(AB231-1)*26+$A31-INDEX(WIN_Y,AB231)+1,AB$2-INDEX(WIN_X,AB231)+1),IF(AB231=90,11,0))))+(THEME-1)*20</f>
        <v/>
      </c>
      <c r="AC131" s="6">
        <f>IF($A31=0,INDEX(CHROME_ATTR,1,AC$2+1),IF($A31=39,INDEX(CHROME_ATTR,2,AC$2+1),IF(AND(AC231&gt;=1,AC231&lt;=6),INDEX(ATLAS_ATTR,(AC231-1)*26+$A31-INDEX(WIN_Y,AC231)+1,AC$2-INDEX(WIN_X,AC231)+1),IF(AC231=90,11,0))))+(THEME-1)*20</f>
        <v/>
      </c>
      <c r="AD131" s="6">
        <f>IF($A31=0,INDEX(CHROME_ATTR,1,AD$2+1),IF($A31=39,INDEX(CHROME_ATTR,2,AD$2+1),IF(AND(AD231&gt;=1,AD231&lt;=6),INDEX(ATLAS_ATTR,(AD231-1)*26+$A31-INDEX(WIN_Y,AD231)+1,AD$2-INDEX(WIN_X,AD231)+1),IF(AD231=90,11,0))))+(THEME-1)*20</f>
        <v/>
      </c>
      <c r="AE131" s="6">
        <f>IF($A31=0,INDEX(CHROME_ATTR,1,AE$2+1),IF($A31=39,INDEX(CHROME_ATTR,2,AE$2+1),IF(AND(AE231&gt;=1,AE231&lt;=6),INDEX(ATLAS_ATTR,(AE231-1)*26+$A31-INDEX(WIN_Y,AE231)+1,AE$2-INDEX(WIN_X,AE231)+1),IF(AE231=90,11,0))))+(THEME-1)*20</f>
        <v/>
      </c>
      <c r="AF131" s="6">
        <f>IF($A31=0,INDEX(CHROME_ATTR,1,AF$2+1),IF($A31=39,INDEX(CHROME_ATTR,2,AF$2+1),IF(AND(AF231&gt;=1,AF231&lt;=6),INDEX(ATLAS_ATTR,(AF231-1)*26+$A31-INDEX(WIN_Y,AF231)+1,AF$2-INDEX(WIN_X,AF231)+1),IF(AF231=90,11,0))))+(THEME-1)*20</f>
        <v/>
      </c>
      <c r="AG131" s="6">
        <f>IF($A31=0,INDEX(CHROME_ATTR,1,AG$2+1),IF($A31=39,INDEX(CHROME_ATTR,2,AG$2+1),IF(AND(AG231&gt;=1,AG231&lt;=6),INDEX(ATLAS_ATTR,(AG231-1)*26+$A31-INDEX(WIN_Y,AG231)+1,AG$2-INDEX(WIN_X,AG231)+1),IF(AG231=90,11,0))))+(THEME-1)*20</f>
        <v/>
      </c>
      <c r="AH131" s="6">
        <f>IF($A31=0,INDEX(CHROME_ATTR,1,AH$2+1),IF($A31=39,INDEX(CHROME_ATTR,2,AH$2+1),IF(AND(AH231&gt;=1,AH231&lt;=6),INDEX(ATLAS_ATTR,(AH231-1)*26+$A31-INDEX(WIN_Y,AH231)+1,AH$2-INDEX(WIN_X,AH231)+1),IF(AH231=90,11,0))))+(THEME-1)*20</f>
        <v/>
      </c>
      <c r="AI131" s="6">
        <f>IF($A31=0,INDEX(CHROME_ATTR,1,AI$2+1),IF($A31=39,INDEX(CHROME_ATTR,2,AI$2+1),IF(AND(AI231&gt;=1,AI231&lt;=6),INDEX(ATLAS_ATTR,(AI231-1)*26+$A31-INDEX(WIN_Y,AI231)+1,AI$2-INDEX(WIN_X,AI231)+1),IF(AI231=90,11,0))))+(THEME-1)*20</f>
        <v/>
      </c>
      <c r="AJ131" s="6">
        <f>IF($A31=0,INDEX(CHROME_ATTR,1,AJ$2+1),IF($A31=39,INDEX(CHROME_ATTR,2,AJ$2+1),IF(AND(AJ231&gt;=1,AJ231&lt;=6),INDEX(ATLAS_ATTR,(AJ231-1)*26+$A31-INDEX(WIN_Y,AJ231)+1,AJ$2-INDEX(WIN_X,AJ231)+1),IF(AJ231=90,11,0))))+(THEME-1)*20</f>
        <v/>
      </c>
      <c r="AK131" s="6">
        <f>IF($A31=0,INDEX(CHROME_ATTR,1,AK$2+1),IF($A31=39,INDEX(CHROME_ATTR,2,AK$2+1),IF(AND(AK231&gt;=1,AK231&lt;=6),INDEX(ATLAS_ATTR,(AK231-1)*26+$A31-INDEX(WIN_Y,AK231)+1,AK$2-INDEX(WIN_X,AK231)+1),IF(AK231=90,11,0))))+(THEME-1)*20</f>
        <v/>
      </c>
      <c r="AL131" s="6">
        <f>IF($A31=0,INDEX(CHROME_ATTR,1,AL$2+1),IF($A31=39,INDEX(CHROME_ATTR,2,AL$2+1),IF(AND(AL231&gt;=1,AL231&lt;=6),INDEX(ATLAS_ATTR,(AL231-1)*26+$A31-INDEX(WIN_Y,AL231)+1,AL$2-INDEX(WIN_X,AL231)+1),IF(AL231=90,11,0))))+(THEME-1)*20</f>
        <v/>
      </c>
      <c r="AM131" s="6">
        <f>IF($A31=0,INDEX(CHROME_ATTR,1,AM$2+1),IF($A31=39,INDEX(CHROME_ATTR,2,AM$2+1),IF(AND(AM231&gt;=1,AM231&lt;=6),INDEX(ATLAS_ATTR,(AM231-1)*26+$A31-INDEX(WIN_Y,AM231)+1,AM$2-INDEX(WIN_X,AM231)+1),IF(AM231=90,11,0))))+(THEME-1)*20</f>
        <v/>
      </c>
      <c r="AN131" s="6">
        <f>IF($A31=0,INDEX(CHROME_ATTR,1,AN$2+1),IF($A31=39,INDEX(CHROME_ATTR,2,AN$2+1),IF(AND(AN231&gt;=1,AN231&lt;=6),INDEX(ATLAS_ATTR,(AN231-1)*26+$A31-INDEX(WIN_Y,AN231)+1,AN$2-INDEX(WIN_X,AN231)+1),IF(AN231=90,11,0))))+(THEME-1)*20</f>
        <v/>
      </c>
      <c r="AO131" s="6">
        <f>IF($A31=0,INDEX(CHROME_ATTR,1,AO$2+1),IF($A31=39,INDEX(CHROME_ATTR,2,AO$2+1),IF(AND(AO231&gt;=1,AO231&lt;=6),INDEX(ATLAS_ATTR,(AO231-1)*26+$A31-INDEX(WIN_Y,AO231)+1,AO$2-INDEX(WIN_X,AO231)+1),IF(AO231=90,11,0))))+(THEME-1)*20</f>
        <v/>
      </c>
      <c r="AP131" s="6">
        <f>IF($A31=0,INDEX(CHROME_ATTR,1,AP$2+1),IF($A31=39,INDEX(CHROME_ATTR,2,AP$2+1),IF(AND(AP231&gt;=1,AP231&lt;=6),INDEX(ATLAS_ATTR,(AP231-1)*26+$A31-INDEX(WIN_Y,AP231)+1,AP$2-INDEX(WIN_X,AP231)+1),IF(AP231=90,11,0))))+(THEME-1)*20</f>
        <v/>
      </c>
      <c r="AQ131" s="6">
        <f>IF($A31=0,INDEX(CHROME_ATTR,1,AQ$2+1),IF($A31=39,INDEX(CHROME_ATTR,2,AQ$2+1),IF(AND(AQ231&gt;=1,AQ231&lt;=6),INDEX(ATLAS_ATTR,(AQ231-1)*26+$A31-INDEX(WIN_Y,AQ231)+1,AQ$2-INDEX(WIN_X,AQ231)+1),IF(AQ231=90,11,0))))+(THEME-1)*20</f>
        <v/>
      </c>
      <c r="AR131" s="6">
        <f>IF($A31=0,INDEX(CHROME_ATTR,1,AR$2+1),IF($A31=39,INDEX(CHROME_ATTR,2,AR$2+1),IF(AND(AR231&gt;=1,AR231&lt;=6),INDEX(ATLAS_ATTR,(AR231-1)*26+$A31-INDEX(WIN_Y,AR231)+1,AR$2-INDEX(WIN_X,AR231)+1),IF(AR231=90,11,0))))+(THEME-1)*20</f>
        <v/>
      </c>
      <c r="AS131" s="6">
        <f>IF($A31=0,INDEX(CHROME_ATTR,1,AS$2+1),IF($A31=39,INDEX(CHROME_ATTR,2,AS$2+1),IF(AND(AS231&gt;=1,AS231&lt;=6),INDEX(ATLAS_ATTR,(AS231-1)*26+$A31-INDEX(WIN_Y,AS231)+1,AS$2-INDEX(WIN_X,AS231)+1),IF(AS231=90,11,0))))+(THEME-1)*20</f>
        <v/>
      </c>
      <c r="AT131" s="6">
        <f>IF($A31=0,INDEX(CHROME_ATTR,1,AT$2+1),IF($A31=39,INDEX(CHROME_ATTR,2,AT$2+1),IF(AND(AT231&gt;=1,AT231&lt;=6),INDEX(ATLAS_ATTR,(AT231-1)*26+$A31-INDEX(WIN_Y,AT231)+1,AT$2-INDEX(WIN_X,AT231)+1),IF(AT231=90,11,0))))+(THEME-1)*20</f>
        <v/>
      </c>
      <c r="AU131" s="6">
        <f>IF($A31=0,INDEX(CHROME_ATTR,1,AU$2+1),IF($A31=39,INDEX(CHROME_ATTR,2,AU$2+1),IF(AND(AU231&gt;=1,AU231&lt;=6),INDEX(ATLAS_ATTR,(AU231-1)*26+$A31-INDEX(WIN_Y,AU231)+1,AU$2-INDEX(WIN_X,AU231)+1),IF(AU231=90,11,0))))+(THEME-1)*20</f>
        <v/>
      </c>
      <c r="AV131" s="6">
        <f>IF($A31=0,INDEX(CHROME_ATTR,1,AV$2+1),IF($A31=39,INDEX(CHROME_ATTR,2,AV$2+1),IF(AND(AV231&gt;=1,AV231&lt;=6),INDEX(ATLAS_ATTR,(AV231-1)*26+$A31-INDEX(WIN_Y,AV231)+1,AV$2-INDEX(WIN_X,AV231)+1),IF(AV231=90,11,0))))+(THEME-1)*20</f>
        <v/>
      </c>
      <c r="AW131" s="6">
        <f>IF($A31=0,INDEX(CHROME_ATTR,1,AW$2+1),IF($A31=39,INDEX(CHROME_ATTR,2,AW$2+1),IF(AND(AW231&gt;=1,AW231&lt;=6),INDEX(ATLAS_ATTR,(AW231-1)*26+$A31-INDEX(WIN_Y,AW231)+1,AW$2-INDEX(WIN_X,AW231)+1),IF(AW231=90,11,0))))+(THEME-1)*20</f>
        <v/>
      </c>
      <c r="AX131" s="6">
        <f>IF($A31=0,INDEX(CHROME_ATTR,1,AX$2+1),IF($A31=39,INDEX(CHROME_ATTR,2,AX$2+1),IF(AND(AX231&gt;=1,AX231&lt;=6),INDEX(ATLAS_ATTR,(AX231-1)*26+$A31-INDEX(WIN_Y,AX231)+1,AX$2-INDEX(WIN_X,AX231)+1),IF(AX231=90,11,0))))+(THEME-1)*20</f>
        <v/>
      </c>
      <c r="AY131" s="6">
        <f>IF($A31=0,INDEX(CHROME_ATTR,1,AY$2+1),IF($A31=39,INDEX(CHROME_ATTR,2,AY$2+1),IF(AND(AY231&gt;=1,AY231&lt;=6),INDEX(ATLAS_ATTR,(AY231-1)*26+$A31-INDEX(WIN_Y,AY231)+1,AY$2-INDEX(WIN_X,AY231)+1),IF(AY231=90,11,0))))+(THEME-1)*20</f>
        <v/>
      </c>
      <c r="AZ131" s="6">
        <f>IF($A31=0,INDEX(CHROME_ATTR,1,AZ$2+1),IF($A31=39,INDEX(CHROME_ATTR,2,AZ$2+1),IF(AND(AZ231&gt;=1,AZ231&lt;=6),INDEX(ATLAS_ATTR,(AZ231-1)*26+$A31-INDEX(WIN_Y,AZ231)+1,AZ$2-INDEX(WIN_X,AZ231)+1),IF(AZ231=90,11,0))))+(THEME-1)*20</f>
        <v/>
      </c>
      <c r="BA131" s="6">
        <f>IF($A31=0,INDEX(CHROME_ATTR,1,BA$2+1),IF($A31=39,INDEX(CHROME_ATTR,2,BA$2+1),IF(AND(BA231&gt;=1,BA231&lt;=6),INDEX(ATLAS_ATTR,(BA231-1)*26+$A31-INDEX(WIN_Y,BA231)+1,BA$2-INDEX(WIN_X,BA231)+1),IF(BA231=90,11,0))))+(THEME-1)*20</f>
        <v/>
      </c>
      <c r="BB131" s="6">
        <f>IF($A31=0,INDEX(CHROME_ATTR,1,BB$2+1),IF($A31=39,INDEX(CHROME_ATTR,2,BB$2+1),IF(AND(BB231&gt;=1,BB231&lt;=6),INDEX(ATLAS_ATTR,(BB231-1)*26+$A31-INDEX(WIN_Y,BB231)+1,BB$2-INDEX(WIN_X,BB231)+1),IF(BB231=90,11,0))))+(THEME-1)*20</f>
        <v/>
      </c>
      <c r="BC131" s="6">
        <f>IF($A31=0,INDEX(CHROME_ATTR,1,BC$2+1),IF($A31=39,INDEX(CHROME_ATTR,2,BC$2+1),IF(AND(BC231&gt;=1,BC231&lt;=6),INDEX(ATLAS_ATTR,(BC231-1)*26+$A31-INDEX(WIN_Y,BC231)+1,BC$2-INDEX(WIN_X,BC231)+1),IF(BC231=90,11,0))))+(THEME-1)*20</f>
        <v/>
      </c>
      <c r="BD131" s="6">
        <f>IF($A31=0,INDEX(CHROME_ATTR,1,BD$2+1),IF($A31=39,INDEX(CHROME_ATTR,2,BD$2+1),IF(AND(BD231&gt;=1,BD231&lt;=6),INDEX(ATLAS_ATTR,(BD231-1)*26+$A31-INDEX(WIN_Y,BD231)+1,BD$2-INDEX(WIN_X,BD231)+1),IF(BD231=90,11,0))))+(THEME-1)*20</f>
        <v/>
      </c>
      <c r="BE131" s="6">
        <f>IF($A31=0,INDEX(CHROME_ATTR,1,BE$2+1),IF($A31=39,INDEX(CHROME_ATTR,2,BE$2+1),IF(AND(BE231&gt;=1,BE231&lt;=6),INDEX(ATLAS_ATTR,(BE231-1)*26+$A31-INDEX(WIN_Y,BE231)+1,BE$2-INDEX(WIN_X,BE231)+1),IF(BE231=90,11,0))))+(THEME-1)*20</f>
        <v/>
      </c>
      <c r="BF131" s="6">
        <f>IF($A31=0,INDEX(CHROME_ATTR,1,BF$2+1),IF($A31=39,INDEX(CHROME_ATTR,2,BF$2+1),IF(AND(BF231&gt;=1,BF231&lt;=6),INDEX(ATLAS_ATTR,(BF231-1)*26+$A31-INDEX(WIN_Y,BF231)+1,BF$2-INDEX(WIN_X,BF231)+1),IF(BF231=90,11,0))))+(THEME-1)*20</f>
        <v/>
      </c>
      <c r="BG131" s="6">
        <f>IF($A31=0,INDEX(CHROME_ATTR,1,BG$2+1),IF($A31=39,INDEX(CHROME_ATTR,2,BG$2+1),IF(AND(BG231&gt;=1,BG231&lt;=6),INDEX(ATLAS_ATTR,(BG231-1)*26+$A31-INDEX(WIN_Y,BG231)+1,BG$2-INDEX(WIN_X,BG231)+1),IF(BG231=90,11,0))))+(THEME-1)*20</f>
        <v/>
      </c>
      <c r="BH131" s="6">
        <f>IF($A31=0,INDEX(CHROME_ATTR,1,BH$2+1),IF($A31=39,INDEX(CHROME_ATTR,2,BH$2+1),IF(AND(BH231&gt;=1,BH231&lt;=6),INDEX(ATLAS_ATTR,(BH231-1)*26+$A31-INDEX(WIN_Y,BH231)+1,BH$2-INDEX(WIN_X,BH231)+1),IF(BH231=90,11,0))))+(THEME-1)*20</f>
        <v/>
      </c>
      <c r="BI131" s="6">
        <f>IF($A31=0,INDEX(CHROME_ATTR,1,BI$2+1),IF($A31=39,INDEX(CHROME_ATTR,2,BI$2+1),IF(AND(BI231&gt;=1,BI231&lt;=6),INDEX(ATLAS_ATTR,(BI231-1)*26+$A31-INDEX(WIN_Y,BI231)+1,BI$2-INDEX(WIN_X,BI231)+1),IF(BI231=90,11,0))))+(THEME-1)*20</f>
        <v/>
      </c>
      <c r="BJ131" s="6">
        <f>IF($A31=0,INDEX(CHROME_ATTR,1,BJ$2+1),IF($A31=39,INDEX(CHROME_ATTR,2,BJ$2+1),IF(AND(BJ231&gt;=1,BJ231&lt;=6),INDEX(ATLAS_ATTR,(BJ231-1)*26+$A31-INDEX(WIN_Y,BJ231)+1,BJ$2-INDEX(WIN_X,BJ231)+1),IF(BJ231=90,11,0))))+(THEME-1)*20</f>
        <v/>
      </c>
      <c r="BK131" s="6">
        <f>IF($A31=0,INDEX(CHROME_ATTR,1,BK$2+1),IF($A31=39,INDEX(CHROME_ATTR,2,BK$2+1),IF(AND(BK231&gt;=1,BK231&lt;=6),INDEX(ATLAS_ATTR,(BK231-1)*26+$A31-INDEX(WIN_Y,BK231)+1,BK$2-INDEX(WIN_X,BK231)+1),IF(BK231=90,11,0))))+(THEME-1)*20</f>
        <v/>
      </c>
      <c r="BL131" s="6">
        <f>IF($A31=0,INDEX(CHROME_ATTR,1,BL$2+1),IF($A31=39,INDEX(CHROME_ATTR,2,BL$2+1),IF(AND(BL231&gt;=1,BL231&lt;=6),INDEX(ATLAS_ATTR,(BL231-1)*26+$A31-INDEX(WIN_Y,BL231)+1,BL$2-INDEX(WIN_X,BL231)+1),IF(BL231=90,11,0))))+(THEME-1)*20</f>
        <v/>
      </c>
      <c r="BM131" s="6">
        <f>IF($A31=0,INDEX(CHROME_ATTR,1,BM$2+1),IF($A31=39,INDEX(CHROME_ATTR,2,BM$2+1),IF(AND(BM231&gt;=1,BM231&lt;=6),INDEX(ATLAS_ATTR,(BM231-1)*26+$A31-INDEX(WIN_Y,BM231)+1,BM$2-INDEX(WIN_X,BM231)+1),IF(BM231=90,11,0))))+(THEME-1)*20</f>
        <v/>
      </c>
      <c r="BN131" s="6">
        <f>IF($A31=0,INDEX(CHROME_ATTR,1,BN$2+1),IF($A31=39,INDEX(CHROME_ATTR,2,BN$2+1),IF(AND(BN231&gt;=1,BN231&lt;=6),INDEX(ATLAS_ATTR,(BN231-1)*26+$A31-INDEX(WIN_Y,BN231)+1,BN$2-INDEX(WIN_X,BN231)+1),IF(BN231=90,11,0))))+(THEME-1)*20</f>
        <v/>
      </c>
      <c r="BO131" s="6">
        <f>IF($A31=0,INDEX(CHROME_ATTR,1,BO$2+1),IF($A31=39,INDEX(CHROME_ATTR,2,BO$2+1),IF(AND(BO231&gt;=1,BO231&lt;=6),INDEX(ATLAS_ATTR,(BO231-1)*26+$A31-INDEX(WIN_Y,BO231)+1,BO$2-INDEX(WIN_X,BO231)+1),IF(BO231=90,11,0))))+(THEME-1)*20</f>
        <v/>
      </c>
      <c r="BP131" s="6">
        <f>IF($A31=0,INDEX(CHROME_ATTR,1,BP$2+1),IF($A31=39,INDEX(CHROME_ATTR,2,BP$2+1),IF(AND(BP231&gt;=1,BP231&lt;=6),INDEX(ATLAS_ATTR,(BP231-1)*26+$A31-INDEX(WIN_Y,BP231)+1,BP$2-INDEX(WIN_X,BP231)+1),IF(BP231=90,11,0))))+(THEME-1)*20</f>
        <v/>
      </c>
      <c r="BQ131" s="6">
        <f>IF($A31=0,INDEX(CHROME_ATTR,1,BQ$2+1),IF($A31=39,INDEX(CHROME_ATTR,2,BQ$2+1),IF(AND(BQ231&gt;=1,BQ231&lt;=6),INDEX(ATLAS_ATTR,(BQ231-1)*26+$A31-INDEX(WIN_Y,BQ231)+1,BQ$2-INDEX(WIN_X,BQ231)+1),IF(BQ231=90,11,0))))+(THEME-1)*20</f>
        <v/>
      </c>
      <c r="BR131" s="6">
        <f>IF($A31=0,INDEX(CHROME_ATTR,1,BR$2+1),IF($A31=39,INDEX(CHROME_ATTR,2,BR$2+1),IF(AND(BR231&gt;=1,BR231&lt;=6),INDEX(ATLAS_ATTR,(BR231-1)*26+$A31-INDEX(WIN_Y,BR231)+1,BR$2-INDEX(WIN_X,BR231)+1),IF(BR231=90,11,0))))+(THEME-1)*20</f>
        <v/>
      </c>
      <c r="BS131" s="6">
        <f>IF($A31=0,INDEX(CHROME_ATTR,1,BS$2+1),IF($A31=39,INDEX(CHROME_ATTR,2,BS$2+1),IF(AND(BS231&gt;=1,BS231&lt;=6),INDEX(ATLAS_ATTR,(BS231-1)*26+$A31-INDEX(WIN_Y,BS231)+1,BS$2-INDEX(WIN_X,BS231)+1),IF(BS231=90,11,0))))+(THEME-1)*20</f>
        <v/>
      </c>
      <c r="BT131" s="6">
        <f>IF($A31=0,INDEX(CHROME_ATTR,1,BT$2+1),IF($A31=39,INDEX(CHROME_ATTR,2,BT$2+1),IF(AND(BT231&gt;=1,BT231&lt;=6),INDEX(ATLAS_ATTR,(BT231-1)*26+$A31-INDEX(WIN_Y,BT231)+1,BT$2-INDEX(WIN_X,BT231)+1),IF(BT231=90,11,0))))+(THEME-1)*20</f>
        <v/>
      </c>
      <c r="BU131" s="6">
        <f>IF($A31=0,INDEX(CHROME_ATTR,1,BU$2+1),IF($A31=39,INDEX(CHROME_ATTR,2,BU$2+1),IF(AND(BU231&gt;=1,BU231&lt;=6),INDEX(ATLAS_ATTR,(BU231-1)*26+$A31-INDEX(WIN_Y,BU231)+1,BU$2-INDEX(WIN_X,BU231)+1),IF(BU231=90,11,0))))+(THEME-1)*20</f>
        <v/>
      </c>
      <c r="BV131" s="6">
        <f>IF($A31=0,INDEX(CHROME_ATTR,1,BV$2+1),IF($A31=39,INDEX(CHROME_ATTR,2,BV$2+1),IF(AND(BV231&gt;=1,BV231&lt;=6),INDEX(ATLAS_ATTR,(BV231-1)*26+$A31-INDEX(WIN_Y,BV231)+1,BV$2-INDEX(WIN_X,BV231)+1),IF(BV231=90,11,0))))+(THEME-1)*20</f>
        <v/>
      </c>
      <c r="BW131" s="6">
        <f>IF($A31=0,INDEX(CHROME_ATTR,1,BW$2+1),IF($A31=39,INDEX(CHROME_ATTR,2,BW$2+1),IF(AND(BW231&gt;=1,BW231&lt;=6),INDEX(ATLAS_ATTR,(BW231-1)*26+$A31-INDEX(WIN_Y,BW231)+1,BW$2-INDEX(WIN_X,BW231)+1),IF(BW231=90,11,0))))+(THEME-1)*20</f>
        <v/>
      </c>
      <c r="BX131" s="6">
        <f>IF($A31=0,INDEX(CHROME_ATTR,1,BX$2+1),IF($A31=39,INDEX(CHROME_ATTR,2,BX$2+1),IF(AND(BX231&gt;=1,BX231&lt;=6),INDEX(ATLAS_ATTR,(BX231-1)*26+$A31-INDEX(WIN_Y,BX231)+1,BX$2-INDEX(WIN_X,BX231)+1),IF(BX231=90,11,0))))+(THEME-1)*20</f>
        <v/>
      </c>
      <c r="BY131" s="6">
        <f>IF($A31=0,INDEX(CHROME_ATTR,1,BY$2+1),IF($A31=39,INDEX(CHROME_ATTR,2,BY$2+1),IF(AND(BY231&gt;=1,BY231&lt;=6),INDEX(ATLAS_ATTR,(BY231-1)*26+$A31-INDEX(WIN_Y,BY231)+1,BY$2-INDEX(WIN_X,BY231)+1),IF(BY231=90,11,0))))+(THEME-1)*20</f>
        <v/>
      </c>
      <c r="BZ131" s="6">
        <f>IF($A31=0,INDEX(CHROME_ATTR,1,BZ$2+1),IF($A31=39,INDEX(CHROME_ATTR,2,BZ$2+1),IF(AND(BZ231&gt;=1,BZ231&lt;=6),INDEX(ATLAS_ATTR,(BZ231-1)*26+$A31-INDEX(WIN_Y,BZ231)+1,BZ$2-INDEX(WIN_X,BZ231)+1),IF(BZ231=90,11,0))))+(THEME-1)*20</f>
        <v/>
      </c>
      <c r="CA131" s="6">
        <f>IF($A31=0,INDEX(CHROME_ATTR,1,CA$2+1),IF($A31=39,INDEX(CHROME_ATTR,2,CA$2+1),IF(AND(CA231&gt;=1,CA231&lt;=6),INDEX(ATLAS_ATTR,(CA231-1)*26+$A31-INDEX(WIN_Y,CA231)+1,CA$2-INDEX(WIN_X,CA231)+1),IF(CA231=90,11,0))))+(THEME-1)*20</f>
        <v/>
      </c>
      <c r="CB131" s="6">
        <f>IF($A31=0,INDEX(CHROME_ATTR,1,CB$2+1),IF($A31=39,INDEX(CHROME_ATTR,2,CB$2+1),IF(AND(CB231&gt;=1,CB231&lt;=6),INDEX(ATLAS_ATTR,(CB231-1)*26+$A31-INDEX(WIN_Y,CB231)+1,CB$2-INDEX(WIN_X,CB231)+1),IF(CB231=90,11,0))))+(THEME-1)*20</f>
        <v/>
      </c>
      <c r="CC131" s="6">
        <f>IF($A31=0,INDEX(CHROME_ATTR,1,CC$2+1),IF($A31=39,INDEX(CHROME_ATTR,2,CC$2+1),IF(AND(CC231&gt;=1,CC231&lt;=6),INDEX(ATLAS_ATTR,(CC231-1)*26+$A31-INDEX(WIN_Y,CC231)+1,CC$2-INDEX(WIN_X,CC231)+1),IF(CC231=90,11,0))))+(THEME-1)*20</f>
        <v/>
      </c>
      <c r="CD131" s="6">
        <f>IF($A31=0,INDEX(CHROME_ATTR,1,CD$2+1),IF($A31=39,INDEX(CHROME_ATTR,2,CD$2+1),IF(AND(CD231&gt;=1,CD231&lt;=6),INDEX(ATLAS_ATTR,(CD231-1)*26+$A31-INDEX(WIN_Y,CD231)+1,CD$2-INDEX(WIN_X,CD231)+1),IF(CD231=90,11,0))))+(THEME-1)*20</f>
        <v/>
      </c>
      <c r="CE131" s="6">
        <f>IF($A31=0,INDEX(CHROME_ATTR,1,CE$2+1),IF($A31=39,INDEX(CHROME_ATTR,2,CE$2+1),IF(AND(CE231&gt;=1,CE231&lt;=6),INDEX(ATLAS_ATTR,(CE231-1)*26+$A31-INDEX(WIN_Y,CE231)+1,CE$2-INDEX(WIN_X,CE231)+1),IF(CE231=90,11,0))))+(THEME-1)*20</f>
        <v/>
      </c>
      <c r="CF131" s="6">
        <f>IF($A31=0,INDEX(CHROME_ATTR,1,CF$2+1),IF($A31=39,INDEX(CHROME_ATTR,2,CF$2+1),IF(AND(CF231&gt;=1,CF231&lt;=6),INDEX(ATLAS_ATTR,(CF231-1)*26+$A31-INDEX(WIN_Y,CF231)+1,CF$2-INDEX(WIN_X,CF231)+1),IF(CF231=90,11,0))))+(THEME-1)*20</f>
        <v/>
      </c>
      <c r="CG131" s="6">
        <f>IF($A31=0,INDEX(CHROME_ATTR,1,CG$2+1),IF($A31=39,INDEX(CHROME_ATTR,2,CG$2+1),IF(AND(CG231&gt;=1,CG231&lt;=6),INDEX(ATLAS_ATTR,(CG231-1)*26+$A31-INDEX(WIN_Y,CG231)+1,CG$2-INDEX(WIN_X,CG231)+1),IF(CG231=90,11,0))))+(THEME-1)*20</f>
        <v/>
      </c>
      <c r="CH131" s="6">
        <f>IF($A31=0,INDEX(CHROME_ATTR,1,CH$2+1),IF($A31=39,INDEX(CHROME_ATTR,2,CH$2+1),IF(AND(CH231&gt;=1,CH231&lt;=6),INDEX(ATLAS_ATTR,(CH231-1)*26+$A31-INDEX(WIN_Y,CH231)+1,CH$2-INDEX(WIN_X,CH231)+1),IF(CH231=90,11,0))))+(THEME-1)*20</f>
        <v/>
      </c>
      <c r="CI131" s="6">
        <f>IF($A31=0,INDEX(CHROME_ATTR,1,CI$2+1),IF($A31=39,INDEX(CHROME_ATTR,2,CI$2+1),IF(AND(CI231&gt;=1,CI231&lt;=6),INDEX(ATLAS_ATTR,(CI231-1)*26+$A31-INDEX(WIN_Y,CI231)+1,CI$2-INDEX(WIN_X,CI231)+1),IF(CI231=90,11,0))))+(THEME-1)*20</f>
        <v/>
      </c>
      <c r="CJ131" s="6">
        <f>IF($A31=0,INDEX(CHROME_ATTR,1,CJ$2+1),IF($A31=39,INDEX(CHROME_ATTR,2,CJ$2+1),IF(AND(CJ231&gt;=1,CJ231&lt;=6),INDEX(ATLAS_ATTR,(CJ231-1)*26+$A31-INDEX(WIN_Y,CJ231)+1,CJ$2-INDEX(WIN_X,CJ231)+1),IF(CJ231=90,11,0))))+(THEME-1)*20</f>
        <v/>
      </c>
      <c r="CK131" s="6">
        <f>IF($A31=0,INDEX(CHROME_ATTR,1,CK$2+1),IF($A31=39,INDEX(CHROME_ATTR,2,CK$2+1),IF(AND(CK231&gt;=1,CK231&lt;=6),INDEX(ATLAS_ATTR,(CK231-1)*26+$A31-INDEX(WIN_Y,CK231)+1,CK$2-INDEX(WIN_X,CK231)+1),IF(CK231=90,11,0))))+(THEME-1)*20</f>
        <v/>
      </c>
      <c r="CL131" s="6">
        <f>IF($A31=0,INDEX(CHROME_ATTR,1,CL$2+1),IF($A31=39,INDEX(CHROME_ATTR,2,CL$2+1),IF(AND(CL231&gt;=1,CL231&lt;=6),INDEX(ATLAS_ATTR,(CL231-1)*26+$A31-INDEX(WIN_Y,CL231)+1,CL$2-INDEX(WIN_X,CL231)+1),IF(CL231=90,11,0))))+(THEME-1)*20</f>
        <v/>
      </c>
      <c r="CM131" s="6">
        <f>IF($A31=0,INDEX(CHROME_ATTR,1,CM$2+1),IF($A31=39,INDEX(CHROME_ATTR,2,CM$2+1),IF(AND(CM231&gt;=1,CM231&lt;=6),INDEX(ATLAS_ATTR,(CM231-1)*26+$A31-INDEX(WIN_Y,CM231)+1,CM$2-INDEX(WIN_X,CM231)+1),IF(CM231=90,11,0))))+(THEME-1)*20</f>
        <v/>
      </c>
      <c r="CN131" s="6">
        <f>IF($A31=0,INDEX(CHROME_ATTR,1,CN$2+1),IF($A31=39,INDEX(CHROME_ATTR,2,CN$2+1),IF(AND(CN231&gt;=1,CN231&lt;=6),INDEX(ATLAS_ATTR,(CN231-1)*26+$A31-INDEX(WIN_Y,CN231)+1,CN$2-INDEX(WIN_X,CN231)+1),IF(CN231=90,11,0))))+(THEME-1)*20</f>
        <v/>
      </c>
      <c r="CO131" s="6">
        <f>IF($A31=0,INDEX(CHROME_ATTR,1,CO$2+1),IF($A31=39,INDEX(CHROME_ATTR,2,CO$2+1),IF(AND(CO231&gt;=1,CO231&lt;=6),INDEX(ATLAS_ATTR,(CO231-1)*26+$A31-INDEX(WIN_Y,CO231)+1,CO$2-INDEX(WIN_X,CO231)+1),IF(CO231=90,11,0))))+(THEME-1)*20</f>
        <v/>
      </c>
      <c r="CP131" s="6">
        <f>IF($A31=0,INDEX(CHROME_ATTR,1,CP$2+1),IF($A31=39,INDEX(CHROME_ATTR,2,CP$2+1),IF(AND(CP231&gt;=1,CP231&lt;=6),INDEX(ATLAS_ATTR,(CP231-1)*26+$A31-INDEX(WIN_Y,CP231)+1,CP$2-INDEX(WIN_X,CP231)+1),IF(CP231=90,11,0))))+(THEME-1)*20</f>
        <v/>
      </c>
      <c r="CQ131" s="6">
        <f>IF($A31=0,INDEX(CHROME_ATTR,1,CQ$2+1),IF($A31=39,INDEX(CHROME_ATTR,2,CQ$2+1),IF(AND(CQ231&gt;=1,CQ231&lt;=6),INDEX(ATLAS_ATTR,(CQ231-1)*26+$A31-INDEX(WIN_Y,CQ231)+1,CQ$2-INDEX(WIN_X,CQ231)+1),IF(CQ231=90,11,0))))+(THEME-1)*20</f>
        <v/>
      </c>
      <c r="CR131" s="6">
        <f>IF($A31=0,INDEX(CHROME_ATTR,1,CR$2+1),IF($A31=39,INDEX(CHROME_ATTR,2,CR$2+1),IF(AND(CR231&gt;=1,CR231&lt;=6),INDEX(ATLAS_ATTR,(CR231-1)*26+$A31-INDEX(WIN_Y,CR231)+1,CR$2-INDEX(WIN_X,CR231)+1),IF(CR231=90,11,0))))+(THEME-1)*20</f>
        <v/>
      </c>
      <c r="CS131" s="6">
        <f>IF($A31=0,INDEX(CHROME_ATTR,1,CS$2+1),IF($A31=39,INDEX(CHROME_ATTR,2,CS$2+1),IF(AND(CS231&gt;=1,CS231&lt;=6),INDEX(ATLAS_ATTR,(CS231-1)*26+$A31-INDEX(WIN_Y,CS231)+1,CS$2-INDEX(WIN_X,CS231)+1),IF(CS231=90,11,0))))+(THEME-1)*20</f>
        <v/>
      </c>
      <c r="CT131" s="6">
        <f>IF($A31=0,INDEX(CHROME_ATTR,1,CT$2+1),IF($A31=39,INDEX(CHROME_ATTR,2,CT$2+1),IF(AND(CT231&gt;=1,CT231&lt;=6),INDEX(ATLAS_ATTR,(CT231-1)*26+$A31-INDEX(WIN_Y,CT231)+1,CT$2-INDEX(WIN_X,CT231)+1),IF(CT231=90,11,0))))+(THEME-1)*20</f>
        <v/>
      </c>
      <c r="CU131" s="6">
        <f>IF($A31=0,INDEX(CHROME_ATTR,1,CU$2+1),IF($A31=39,INDEX(CHROME_ATTR,2,CU$2+1),IF(AND(CU231&gt;=1,CU231&lt;=6),INDEX(ATLAS_ATTR,(CU231-1)*26+$A31-INDEX(WIN_Y,CU231)+1,CU$2-INDEX(WIN_X,CU231)+1),IF(CU231=90,11,0))))+(THEME-1)*20</f>
        <v/>
      </c>
      <c r="CV131" s="6">
        <f>IF($A31=0,INDEX(CHROME_ATTR,1,CV$2+1),IF($A31=39,INDEX(CHROME_ATTR,2,CV$2+1),IF(AND(CV231&gt;=1,CV231&lt;=6),INDEX(ATLAS_ATTR,(CV231-1)*26+$A31-INDEX(WIN_Y,CV231)+1,CV$2-INDEX(WIN_X,CV231)+1),IF(CV231=90,11,0))))+(THEME-1)*20</f>
        <v/>
      </c>
      <c r="CW131" s="6">
        <f>IF($A31=0,INDEX(CHROME_ATTR,1,CW$2+1),IF($A31=39,INDEX(CHROME_ATTR,2,CW$2+1),IF(AND(CW231&gt;=1,CW231&lt;=6),INDEX(ATLAS_ATTR,(CW231-1)*26+$A31-INDEX(WIN_Y,CW231)+1,CW$2-INDEX(WIN_X,CW231)+1),IF(CW231=90,11,0))))+(THEME-1)*20</f>
        <v/>
      </c>
      <c r="CX131" s="6">
        <f>IF($A31=0,INDEX(CHROME_ATTR,1,CX$2+1),IF($A31=39,INDEX(CHROME_ATTR,2,CX$2+1),IF(AND(CX231&gt;=1,CX231&lt;=6),INDEX(ATLAS_ATTR,(CX231-1)*26+$A31-INDEX(WIN_Y,CX231)+1,CX$2-INDEX(WIN_X,CX231)+1),IF(CX231=90,11,0))))+(THEME-1)*20</f>
        <v/>
      </c>
      <c r="CY131" s="6">
        <f>IF($A31=0,INDEX(CHROME_ATTR,1,CY$2+1),IF($A31=39,INDEX(CHROME_ATTR,2,CY$2+1),IF(AND(CY231&gt;=1,CY231&lt;=6),INDEX(ATLAS_ATTR,(CY231-1)*26+$A31-INDEX(WIN_Y,CY231)+1,CY$2-INDEX(WIN_X,CY231)+1),IF(CY231=90,11,0))))+(THEME-1)*20</f>
        <v/>
      </c>
      <c r="CZ131" s="6">
        <f>IF($A31=0,INDEX(CHROME_ATTR,1,CZ$2+1),IF($A31=39,INDEX(CHROME_ATTR,2,CZ$2+1),IF(AND(CZ231&gt;=1,CZ231&lt;=6),INDEX(ATLAS_ATTR,(CZ231-1)*26+$A31-INDEX(WIN_Y,CZ231)+1,CZ$2-INDEX(WIN_X,CZ231)+1),IF(CZ231=90,11,0))))+(THEME-1)*20</f>
        <v/>
      </c>
      <c r="DA131" s="6">
        <f>IF($A31=0,INDEX(CHROME_ATTR,1,DA$2+1),IF($A31=39,INDEX(CHROME_ATTR,2,DA$2+1),IF(AND(DA231&gt;=1,DA231&lt;=6),INDEX(ATLAS_ATTR,(DA231-1)*26+$A31-INDEX(WIN_Y,DA231)+1,DA$2-INDEX(WIN_X,DA231)+1),IF(DA231=90,11,0))))+(THEME-1)*20</f>
        <v/>
      </c>
      <c r="DB131" s="6">
        <f>IF($A31=0,INDEX(CHROME_ATTR,1,DB$2+1),IF($A31=39,INDEX(CHROME_ATTR,2,DB$2+1),IF(AND(DB231&gt;=1,DB231&lt;=6),INDEX(ATLAS_ATTR,(DB231-1)*26+$A31-INDEX(WIN_Y,DB231)+1,DB$2-INDEX(WIN_X,DB231)+1),IF(DB231=90,11,0))))+(THEME-1)*20</f>
        <v/>
      </c>
      <c r="DC131" s="6">
        <f>IF($A31=0,INDEX(CHROME_ATTR,1,DC$2+1),IF($A31=39,INDEX(CHROME_ATTR,2,DC$2+1),IF(AND(DC231&gt;=1,DC231&lt;=6),INDEX(ATLAS_ATTR,(DC231-1)*26+$A31-INDEX(WIN_Y,DC231)+1,DC$2-INDEX(WIN_X,DC231)+1),IF(DC231=90,11,0))))+(THEME-1)*20</f>
        <v/>
      </c>
      <c r="DD131" s="6">
        <f>IF($A31=0,INDEX(CHROME_ATTR,1,DD$2+1),IF($A31=39,INDEX(CHROME_ATTR,2,DD$2+1),IF(AND(DD231&gt;=1,DD231&lt;=6),INDEX(ATLAS_ATTR,(DD231-1)*26+$A31-INDEX(WIN_Y,DD231)+1,DD$2-INDEX(WIN_X,DD231)+1),IF(DD231=90,11,0))))+(THEME-1)*20</f>
        <v/>
      </c>
      <c r="DE131" s="6">
        <f>IF($A31=0,INDEX(CHROME_ATTR,1,DE$2+1),IF($A31=39,INDEX(CHROME_ATTR,2,DE$2+1),IF(AND(DE231&gt;=1,DE231&lt;=6),INDEX(ATLAS_ATTR,(DE231-1)*26+$A31-INDEX(WIN_Y,DE231)+1,DE$2-INDEX(WIN_X,DE231)+1),IF(DE231=90,11,0))))+(THEME-1)*20</f>
        <v/>
      </c>
      <c r="DF131" s="6">
        <f>IF($A31=0,INDEX(CHROME_ATTR,1,DF$2+1),IF($A31=39,INDEX(CHROME_ATTR,2,DF$2+1),IF(AND(DF231&gt;=1,DF231&lt;=6),INDEX(ATLAS_ATTR,(DF231-1)*26+$A31-INDEX(WIN_Y,DF231)+1,DF$2-INDEX(WIN_X,DF231)+1),IF(DF231=90,11,0))))+(THEME-1)*20</f>
        <v/>
      </c>
      <c r="DG131" s="6">
        <f>IF($A31=0,INDEX(CHROME_ATTR,1,DG$2+1),IF($A31=39,INDEX(CHROME_ATTR,2,DG$2+1),IF(AND(DG231&gt;=1,DG231&lt;=6),INDEX(ATLAS_ATTR,(DG231-1)*26+$A31-INDEX(WIN_Y,DG231)+1,DG$2-INDEX(WIN_X,DG231)+1),IF(DG231=90,11,0))))+(THEME-1)*20</f>
        <v/>
      </c>
      <c r="DH131" s="6">
        <f>IF($A31=0,INDEX(CHROME_ATTR,1,DH$2+1),IF($A31=39,INDEX(CHROME_ATTR,2,DH$2+1),IF(AND(DH231&gt;=1,DH231&lt;=6),INDEX(ATLAS_ATTR,(DH231-1)*26+$A31-INDEX(WIN_Y,DH231)+1,DH$2-INDEX(WIN_X,DH231)+1),IF(DH231=90,11,0))))+(THEME-1)*20</f>
        <v/>
      </c>
      <c r="DI131" s="6">
        <f>IF($A31=0,INDEX(CHROME_ATTR,1,DI$2+1),IF($A31=39,INDEX(CHROME_ATTR,2,DI$2+1),IF(AND(DI231&gt;=1,DI231&lt;=6),INDEX(ATLAS_ATTR,(DI231-1)*26+$A31-INDEX(WIN_Y,DI231)+1,DI$2-INDEX(WIN_X,DI231)+1),IF(DI231=90,11,0))))+(THEME-1)*20</f>
        <v/>
      </c>
      <c r="DJ131" s="6">
        <f>IF($A31=0,INDEX(CHROME_ATTR,1,DJ$2+1),IF($A31=39,INDEX(CHROME_ATTR,2,DJ$2+1),IF(AND(DJ231&gt;=1,DJ231&lt;=6),INDEX(ATLAS_ATTR,(DJ231-1)*26+$A31-INDEX(WIN_Y,DJ231)+1,DJ$2-INDEX(WIN_X,DJ231)+1),IF(DJ231=90,11,0))))+(THEME-1)*20</f>
        <v/>
      </c>
      <c r="DK131" s="6">
        <f>IF($A31=0,INDEX(CHROME_ATTR,1,DK$2+1),IF($A31=39,INDEX(CHROME_ATTR,2,DK$2+1),IF(AND(DK231&gt;=1,DK231&lt;=6),INDEX(ATLAS_ATTR,(DK231-1)*26+$A31-INDEX(WIN_Y,DK231)+1,DK$2-INDEX(WIN_X,DK231)+1),IF(DK231=90,11,0))))+(THEME-1)*20</f>
        <v/>
      </c>
      <c r="DL131" s="6">
        <f>IF($A31=0,INDEX(CHROME_ATTR,1,DL$2+1),IF($A31=39,INDEX(CHROME_ATTR,2,DL$2+1),IF(AND(DL231&gt;=1,DL231&lt;=6),INDEX(ATLAS_ATTR,(DL231-1)*26+$A31-INDEX(WIN_Y,DL231)+1,DL$2-INDEX(WIN_X,DL231)+1),IF(DL231=90,11,0))))+(THEME-1)*20</f>
        <v/>
      </c>
      <c r="DM131" s="6">
        <f>IF($A31=0,INDEX(CHROME_ATTR,1,DM$2+1),IF($A31=39,INDEX(CHROME_ATTR,2,DM$2+1),IF(AND(DM231&gt;=1,DM231&lt;=6),INDEX(ATLAS_ATTR,(DM231-1)*26+$A31-INDEX(WIN_Y,DM231)+1,DM$2-INDEX(WIN_X,DM231)+1),IF(DM231=90,11,0))))+(THEME-1)*20</f>
        <v/>
      </c>
      <c r="DN131" s="6">
        <f>IF($A31=0,INDEX(CHROME_ATTR,1,DN$2+1),IF($A31=39,INDEX(CHROME_ATTR,2,DN$2+1),IF(AND(DN231&gt;=1,DN231&lt;=6),INDEX(ATLAS_ATTR,(DN231-1)*26+$A31-INDEX(WIN_Y,DN231)+1,DN$2-INDEX(WIN_X,DN231)+1),IF(DN231=90,11,0))))+(THEME-1)*20</f>
        <v/>
      </c>
      <c r="DO131" s="6">
        <f>IF($A31=0,INDEX(CHROME_ATTR,1,DO$2+1),IF($A31=39,INDEX(CHROME_ATTR,2,DO$2+1),IF(AND(DO231&gt;=1,DO231&lt;=6),INDEX(ATLAS_ATTR,(DO231-1)*26+$A31-INDEX(WIN_Y,DO231)+1,DO$2-INDEX(WIN_X,DO231)+1),IF(DO231=90,11,0))))+(THEME-1)*20</f>
        <v/>
      </c>
    </row>
    <row r="132" ht="8" customHeight="1">
      <c r="B132" s="6">
        <f>IF($A32=0,INDEX(CHROME_ATTR,1,B$2+1),IF($A32=39,INDEX(CHROME_ATTR,2,B$2+1),IF(AND(B232&gt;=1,B232&lt;=6),INDEX(ATLAS_ATTR,(B232-1)*26+$A32-INDEX(WIN_Y,B232)+1,B$2-INDEX(WIN_X,B232)+1),IF(B232=90,11,0))))+(THEME-1)*20</f>
        <v/>
      </c>
      <c r="C132" s="6">
        <f>IF($A32=0,INDEX(CHROME_ATTR,1,C$2+1),IF($A32=39,INDEX(CHROME_ATTR,2,C$2+1),IF(AND(C232&gt;=1,C232&lt;=6),INDEX(ATLAS_ATTR,(C232-1)*26+$A32-INDEX(WIN_Y,C232)+1,C$2-INDEX(WIN_X,C232)+1),IF(C232=90,11,0))))+(THEME-1)*20</f>
        <v/>
      </c>
      <c r="D132" s="6">
        <f>IF($A32=0,INDEX(CHROME_ATTR,1,D$2+1),IF($A32=39,INDEX(CHROME_ATTR,2,D$2+1),IF(AND(D232&gt;=1,D232&lt;=6),INDEX(ATLAS_ATTR,(D232-1)*26+$A32-INDEX(WIN_Y,D232)+1,D$2-INDEX(WIN_X,D232)+1),IF(D232=90,11,0))))+(THEME-1)*20</f>
        <v/>
      </c>
      <c r="E132" s="6">
        <f>IF($A32=0,INDEX(CHROME_ATTR,1,E$2+1),IF($A32=39,INDEX(CHROME_ATTR,2,E$2+1),IF(AND(E232&gt;=1,E232&lt;=6),INDEX(ATLAS_ATTR,(E232-1)*26+$A32-INDEX(WIN_Y,E232)+1,E$2-INDEX(WIN_X,E232)+1),IF(E232=90,11,0))))+(THEME-1)*20</f>
        <v/>
      </c>
      <c r="F132" s="6">
        <f>IF($A32=0,INDEX(CHROME_ATTR,1,F$2+1),IF($A32=39,INDEX(CHROME_ATTR,2,F$2+1),IF(AND(F232&gt;=1,F232&lt;=6),INDEX(ATLAS_ATTR,(F232-1)*26+$A32-INDEX(WIN_Y,F232)+1,F$2-INDEX(WIN_X,F232)+1),IF(F232=90,11,0))))+(THEME-1)*20</f>
        <v/>
      </c>
      <c r="G132" s="6">
        <f>IF($A32=0,INDEX(CHROME_ATTR,1,G$2+1),IF($A32=39,INDEX(CHROME_ATTR,2,G$2+1),IF(AND(G232&gt;=1,G232&lt;=6),INDEX(ATLAS_ATTR,(G232-1)*26+$A32-INDEX(WIN_Y,G232)+1,G$2-INDEX(WIN_X,G232)+1),IF(G232=90,11,0))))+(THEME-1)*20</f>
        <v/>
      </c>
      <c r="H132" s="6">
        <f>IF($A32=0,INDEX(CHROME_ATTR,1,H$2+1),IF($A32=39,INDEX(CHROME_ATTR,2,H$2+1),IF(AND(H232&gt;=1,H232&lt;=6),INDEX(ATLAS_ATTR,(H232-1)*26+$A32-INDEX(WIN_Y,H232)+1,H$2-INDEX(WIN_X,H232)+1),IF(H232=90,11,0))))+(THEME-1)*20</f>
        <v/>
      </c>
      <c r="I132" s="6">
        <f>IF($A32=0,INDEX(CHROME_ATTR,1,I$2+1),IF($A32=39,INDEX(CHROME_ATTR,2,I$2+1),IF(AND(I232&gt;=1,I232&lt;=6),INDEX(ATLAS_ATTR,(I232-1)*26+$A32-INDEX(WIN_Y,I232)+1,I$2-INDEX(WIN_X,I232)+1),IF(I232=90,11,0))))+(THEME-1)*20</f>
        <v/>
      </c>
      <c r="J132" s="6">
        <f>IF($A32=0,INDEX(CHROME_ATTR,1,J$2+1),IF($A32=39,INDEX(CHROME_ATTR,2,J$2+1),IF(AND(J232&gt;=1,J232&lt;=6),INDEX(ATLAS_ATTR,(J232-1)*26+$A32-INDEX(WIN_Y,J232)+1,J$2-INDEX(WIN_X,J232)+1),IF(J232=90,11,0))))+(THEME-1)*20</f>
        <v/>
      </c>
      <c r="K132" s="6">
        <f>IF($A32=0,INDEX(CHROME_ATTR,1,K$2+1),IF($A32=39,INDEX(CHROME_ATTR,2,K$2+1),IF(AND(K232&gt;=1,K232&lt;=6),INDEX(ATLAS_ATTR,(K232-1)*26+$A32-INDEX(WIN_Y,K232)+1,K$2-INDEX(WIN_X,K232)+1),IF(K232=90,11,0))))+(THEME-1)*20</f>
        <v/>
      </c>
      <c r="L132" s="6">
        <f>IF($A32=0,INDEX(CHROME_ATTR,1,L$2+1),IF($A32=39,INDEX(CHROME_ATTR,2,L$2+1),IF(AND(L232&gt;=1,L232&lt;=6),INDEX(ATLAS_ATTR,(L232-1)*26+$A32-INDEX(WIN_Y,L232)+1,L$2-INDEX(WIN_X,L232)+1),IF(L232=90,11,0))))+(THEME-1)*20</f>
        <v/>
      </c>
      <c r="M132" s="6">
        <f>IF($A32=0,INDEX(CHROME_ATTR,1,M$2+1),IF($A32=39,INDEX(CHROME_ATTR,2,M$2+1),IF(AND(M232&gt;=1,M232&lt;=6),INDEX(ATLAS_ATTR,(M232-1)*26+$A32-INDEX(WIN_Y,M232)+1,M$2-INDEX(WIN_X,M232)+1),IF(M232=90,11,0))))+(THEME-1)*20</f>
        <v/>
      </c>
      <c r="N132" s="6">
        <f>IF($A32=0,INDEX(CHROME_ATTR,1,N$2+1),IF($A32=39,INDEX(CHROME_ATTR,2,N$2+1),IF(AND(N232&gt;=1,N232&lt;=6),INDEX(ATLAS_ATTR,(N232-1)*26+$A32-INDEX(WIN_Y,N232)+1,N$2-INDEX(WIN_X,N232)+1),IF(N232=90,11,0))))+(THEME-1)*20</f>
        <v/>
      </c>
      <c r="O132" s="6">
        <f>IF($A32=0,INDEX(CHROME_ATTR,1,O$2+1),IF($A32=39,INDEX(CHROME_ATTR,2,O$2+1),IF(AND(O232&gt;=1,O232&lt;=6),INDEX(ATLAS_ATTR,(O232-1)*26+$A32-INDEX(WIN_Y,O232)+1,O$2-INDEX(WIN_X,O232)+1),IF(O232=90,11,0))))+(THEME-1)*20</f>
        <v/>
      </c>
      <c r="P132" s="6">
        <f>IF($A32=0,INDEX(CHROME_ATTR,1,P$2+1),IF($A32=39,INDEX(CHROME_ATTR,2,P$2+1),IF(AND(P232&gt;=1,P232&lt;=6),INDEX(ATLAS_ATTR,(P232-1)*26+$A32-INDEX(WIN_Y,P232)+1,P$2-INDEX(WIN_X,P232)+1),IF(P232=90,11,0))))+(THEME-1)*20</f>
        <v/>
      </c>
      <c r="Q132" s="6">
        <f>IF($A32=0,INDEX(CHROME_ATTR,1,Q$2+1),IF($A32=39,INDEX(CHROME_ATTR,2,Q$2+1),IF(AND(Q232&gt;=1,Q232&lt;=6),INDEX(ATLAS_ATTR,(Q232-1)*26+$A32-INDEX(WIN_Y,Q232)+1,Q$2-INDEX(WIN_X,Q232)+1),IF(Q232=90,11,0))))+(THEME-1)*20</f>
        <v/>
      </c>
      <c r="R132" s="6">
        <f>IF($A32=0,INDEX(CHROME_ATTR,1,R$2+1),IF($A32=39,INDEX(CHROME_ATTR,2,R$2+1),IF(AND(R232&gt;=1,R232&lt;=6),INDEX(ATLAS_ATTR,(R232-1)*26+$A32-INDEX(WIN_Y,R232)+1,R$2-INDEX(WIN_X,R232)+1),IF(R232=90,11,0))))+(THEME-1)*20</f>
        <v/>
      </c>
      <c r="S132" s="6">
        <f>IF($A32=0,INDEX(CHROME_ATTR,1,S$2+1),IF($A32=39,INDEX(CHROME_ATTR,2,S$2+1),IF(AND(S232&gt;=1,S232&lt;=6),INDEX(ATLAS_ATTR,(S232-1)*26+$A32-INDEX(WIN_Y,S232)+1,S$2-INDEX(WIN_X,S232)+1),IF(S232=90,11,0))))+(THEME-1)*20</f>
        <v/>
      </c>
      <c r="T132" s="6">
        <f>IF($A32=0,INDEX(CHROME_ATTR,1,T$2+1),IF($A32=39,INDEX(CHROME_ATTR,2,T$2+1),IF(AND(T232&gt;=1,T232&lt;=6),INDEX(ATLAS_ATTR,(T232-1)*26+$A32-INDEX(WIN_Y,T232)+1,T$2-INDEX(WIN_X,T232)+1),IF(T232=90,11,0))))+(THEME-1)*20</f>
        <v/>
      </c>
      <c r="U132" s="6">
        <f>IF($A32=0,INDEX(CHROME_ATTR,1,U$2+1),IF($A32=39,INDEX(CHROME_ATTR,2,U$2+1),IF(AND(U232&gt;=1,U232&lt;=6),INDEX(ATLAS_ATTR,(U232-1)*26+$A32-INDEX(WIN_Y,U232)+1,U$2-INDEX(WIN_X,U232)+1),IF(U232=90,11,0))))+(THEME-1)*20</f>
        <v/>
      </c>
      <c r="V132" s="6">
        <f>IF($A32=0,INDEX(CHROME_ATTR,1,V$2+1),IF($A32=39,INDEX(CHROME_ATTR,2,V$2+1),IF(AND(V232&gt;=1,V232&lt;=6),INDEX(ATLAS_ATTR,(V232-1)*26+$A32-INDEX(WIN_Y,V232)+1,V$2-INDEX(WIN_X,V232)+1),IF(V232=90,11,0))))+(THEME-1)*20</f>
        <v/>
      </c>
      <c r="W132" s="6">
        <f>IF($A32=0,INDEX(CHROME_ATTR,1,W$2+1),IF($A32=39,INDEX(CHROME_ATTR,2,W$2+1),IF(AND(W232&gt;=1,W232&lt;=6),INDEX(ATLAS_ATTR,(W232-1)*26+$A32-INDEX(WIN_Y,W232)+1,W$2-INDEX(WIN_X,W232)+1),IF(W232=90,11,0))))+(THEME-1)*20</f>
        <v/>
      </c>
      <c r="X132" s="6">
        <f>IF($A32=0,INDEX(CHROME_ATTR,1,X$2+1),IF($A32=39,INDEX(CHROME_ATTR,2,X$2+1),IF(AND(X232&gt;=1,X232&lt;=6),INDEX(ATLAS_ATTR,(X232-1)*26+$A32-INDEX(WIN_Y,X232)+1,X$2-INDEX(WIN_X,X232)+1),IF(X232=90,11,0))))+(THEME-1)*20</f>
        <v/>
      </c>
      <c r="Y132" s="6">
        <f>IF($A32=0,INDEX(CHROME_ATTR,1,Y$2+1),IF($A32=39,INDEX(CHROME_ATTR,2,Y$2+1),IF(AND(Y232&gt;=1,Y232&lt;=6),INDEX(ATLAS_ATTR,(Y232-1)*26+$A32-INDEX(WIN_Y,Y232)+1,Y$2-INDEX(WIN_X,Y232)+1),IF(Y232=90,11,0))))+(THEME-1)*20</f>
        <v/>
      </c>
      <c r="Z132" s="6">
        <f>IF($A32=0,INDEX(CHROME_ATTR,1,Z$2+1),IF($A32=39,INDEX(CHROME_ATTR,2,Z$2+1),IF(AND(Z232&gt;=1,Z232&lt;=6),INDEX(ATLAS_ATTR,(Z232-1)*26+$A32-INDEX(WIN_Y,Z232)+1,Z$2-INDEX(WIN_X,Z232)+1),IF(Z232=90,11,0))))+(THEME-1)*20</f>
        <v/>
      </c>
      <c r="AA132" s="6">
        <f>IF($A32=0,INDEX(CHROME_ATTR,1,AA$2+1),IF($A32=39,INDEX(CHROME_ATTR,2,AA$2+1),IF(AND(AA232&gt;=1,AA232&lt;=6),INDEX(ATLAS_ATTR,(AA232-1)*26+$A32-INDEX(WIN_Y,AA232)+1,AA$2-INDEX(WIN_X,AA232)+1),IF(AA232=90,11,0))))+(THEME-1)*20</f>
        <v/>
      </c>
      <c r="AB132" s="6">
        <f>IF($A32=0,INDEX(CHROME_ATTR,1,AB$2+1),IF($A32=39,INDEX(CHROME_ATTR,2,AB$2+1),IF(AND(AB232&gt;=1,AB232&lt;=6),INDEX(ATLAS_ATTR,(AB232-1)*26+$A32-INDEX(WIN_Y,AB232)+1,AB$2-INDEX(WIN_X,AB232)+1),IF(AB232=90,11,0))))+(THEME-1)*20</f>
        <v/>
      </c>
      <c r="AC132" s="6">
        <f>IF($A32=0,INDEX(CHROME_ATTR,1,AC$2+1),IF($A32=39,INDEX(CHROME_ATTR,2,AC$2+1),IF(AND(AC232&gt;=1,AC232&lt;=6),INDEX(ATLAS_ATTR,(AC232-1)*26+$A32-INDEX(WIN_Y,AC232)+1,AC$2-INDEX(WIN_X,AC232)+1),IF(AC232=90,11,0))))+(THEME-1)*20</f>
        <v/>
      </c>
      <c r="AD132" s="6">
        <f>IF($A32=0,INDEX(CHROME_ATTR,1,AD$2+1),IF($A32=39,INDEX(CHROME_ATTR,2,AD$2+1),IF(AND(AD232&gt;=1,AD232&lt;=6),INDEX(ATLAS_ATTR,(AD232-1)*26+$A32-INDEX(WIN_Y,AD232)+1,AD$2-INDEX(WIN_X,AD232)+1),IF(AD232=90,11,0))))+(THEME-1)*20</f>
        <v/>
      </c>
      <c r="AE132" s="6">
        <f>IF($A32=0,INDEX(CHROME_ATTR,1,AE$2+1),IF($A32=39,INDEX(CHROME_ATTR,2,AE$2+1),IF(AND(AE232&gt;=1,AE232&lt;=6),INDEX(ATLAS_ATTR,(AE232-1)*26+$A32-INDEX(WIN_Y,AE232)+1,AE$2-INDEX(WIN_X,AE232)+1),IF(AE232=90,11,0))))+(THEME-1)*20</f>
        <v/>
      </c>
      <c r="AF132" s="6">
        <f>IF($A32=0,INDEX(CHROME_ATTR,1,AF$2+1),IF($A32=39,INDEX(CHROME_ATTR,2,AF$2+1),IF(AND(AF232&gt;=1,AF232&lt;=6),INDEX(ATLAS_ATTR,(AF232-1)*26+$A32-INDEX(WIN_Y,AF232)+1,AF$2-INDEX(WIN_X,AF232)+1),IF(AF232=90,11,0))))+(THEME-1)*20</f>
        <v/>
      </c>
      <c r="AG132" s="6">
        <f>IF($A32=0,INDEX(CHROME_ATTR,1,AG$2+1),IF($A32=39,INDEX(CHROME_ATTR,2,AG$2+1),IF(AND(AG232&gt;=1,AG232&lt;=6),INDEX(ATLAS_ATTR,(AG232-1)*26+$A32-INDEX(WIN_Y,AG232)+1,AG$2-INDEX(WIN_X,AG232)+1),IF(AG232=90,11,0))))+(THEME-1)*20</f>
        <v/>
      </c>
      <c r="AH132" s="6">
        <f>IF($A32=0,INDEX(CHROME_ATTR,1,AH$2+1),IF($A32=39,INDEX(CHROME_ATTR,2,AH$2+1),IF(AND(AH232&gt;=1,AH232&lt;=6),INDEX(ATLAS_ATTR,(AH232-1)*26+$A32-INDEX(WIN_Y,AH232)+1,AH$2-INDEX(WIN_X,AH232)+1),IF(AH232=90,11,0))))+(THEME-1)*20</f>
        <v/>
      </c>
      <c r="AI132" s="6">
        <f>IF($A32=0,INDEX(CHROME_ATTR,1,AI$2+1),IF($A32=39,INDEX(CHROME_ATTR,2,AI$2+1),IF(AND(AI232&gt;=1,AI232&lt;=6),INDEX(ATLAS_ATTR,(AI232-1)*26+$A32-INDEX(WIN_Y,AI232)+1,AI$2-INDEX(WIN_X,AI232)+1),IF(AI232=90,11,0))))+(THEME-1)*20</f>
        <v/>
      </c>
      <c r="AJ132" s="6">
        <f>IF($A32=0,INDEX(CHROME_ATTR,1,AJ$2+1),IF($A32=39,INDEX(CHROME_ATTR,2,AJ$2+1),IF(AND(AJ232&gt;=1,AJ232&lt;=6),INDEX(ATLAS_ATTR,(AJ232-1)*26+$A32-INDEX(WIN_Y,AJ232)+1,AJ$2-INDEX(WIN_X,AJ232)+1),IF(AJ232=90,11,0))))+(THEME-1)*20</f>
        <v/>
      </c>
      <c r="AK132" s="6">
        <f>IF($A32=0,INDEX(CHROME_ATTR,1,AK$2+1),IF($A32=39,INDEX(CHROME_ATTR,2,AK$2+1),IF(AND(AK232&gt;=1,AK232&lt;=6),INDEX(ATLAS_ATTR,(AK232-1)*26+$A32-INDEX(WIN_Y,AK232)+1,AK$2-INDEX(WIN_X,AK232)+1),IF(AK232=90,11,0))))+(THEME-1)*20</f>
        <v/>
      </c>
      <c r="AL132" s="6">
        <f>IF($A32=0,INDEX(CHROME_ATTR,1,AL$2+1),IF($A32=39,INDEX(CHROME_ATTR,2,AL$2+1),IF(AND(AL232&gt;=1,AL232&lt;=6),INDEX(ATLAS_ATTR,(AL232-1)*26+$A32-INDEX(WIN_Y,AL232)+1,AL$2-INDEX(WIN_X,AL232)+1),IF(AL232=90,11,0))))+(THEME-1)*20</f>
        <v/>
      </c>
      <c r="AM132" s="6">
        <f>IF($A32=0,INDEX(CHROME_ATTR,1,AM$2+1),IF($A32=39,INDEX(CHROME_ATTR,2,AM$2+1),IF(AND(AM232&gt;=1,AM232&lt;=6),INDEX(ATLAS_ATTR,(AM232-1)*26+$A32-INDEX(WIN_Y,AM232)+1,AM$2-INDEX(WIN_X,AM232)+1),IF(AM232=90,11,0))))+(THEME-1)*20</f>
        <v/>
      </c>
      <c r="AN132" s="6">
        <f>IF($A32=0,INDEX(CHROME_ATTR,1,AN$2+1),IF($A32=39,INDEX(CHROME_ATTR,2,AN$2+1),IF(AND(AN232&gt;=1,AN232&lt;=6),INDEX(ATLAS_ATTR,(AN232-1)*26+$A32-INDEX(WIN_Y,AN232)+1,AN$2-INDEX(WIN_X,AN232)+1),IF(AN232=90,11,0))))+(THEME-1)*20</f>
        <v/>
      </c>
      <c r="AO132" s="6">
        <f>IF($A32=0,INDEX(CHROME_ATTR,1,AO$2+1),IF($A32=39,INDEX(CHROME_ATTR,2,AO$2+1),IF(AND(AO232&gt;=1,AO232&lt;=6),INDEX(ATLAS_ATTR,(AO232-1)*26+$A32-INDEX(WIN_Y,AO232)+1,AO$2-INDEX(WIN_X,AO232)+1),IF(AO232=90,11,0))))+(THEME-1)*20</f>
        <v/>
      </c>
      <c r="AP132" s="6">
        <f>IF($A32=0,INDEX(CHROME_ATTR,1,AP$2+1),IF($A32=39,INDEX(CHROME_ATTR,2,AP$2+1),IF(AND(AP232&gt;=1,AP232&lt;=6),INDEX(ATLAS_ATTR,(AP232-1)*26+$A32-INDEX(WIN_Y,AP232)+1,AP$2-INDEX(WIN_X,AP232)+1),IF(AP232=90,11,0))))+(THEME-1)*20</f>
        <v/>
      </c>
      <c r="AQ132" s="6">
        <f>IF($A32=0,INDEX(CHROME_ATTR,1,AQ$2+1),IF($A32=39,INDEX(CHROME_ATTR,2,AQ$2+1),IF(AND(AQ232&gt;=1,AQ232&lt;=6),INDEX(ATLAS_ATTR,(AQ232-1)*26+$A32-INDEX(WIN_Y,AQ232)+1,AQ$2-INDEX(WIN_X,AQ232)+1),IF(AQ232=90,11,0))))+(THEME-1)*20</f>
        <v/>
      </c>
      <c r="AR132" s="6">
        <f>IF($A32=0,INDEX(CHROME_ATTR,1,AR$2+1),IF($A32=39,INDEX(CHROME_ATTR,2,AR$2+1),IF(AND(AR232&gt;=1,AR232&lt;=6),INDEX(ATLAS_ATTR,(AR232-1)*26+$A32-INDEX(WIN_Y,AR232)+1,AR$2-INDEX(WIN_X,AR232)+1),IF(AR232=90,11,0))))+(THEME-1)*20</f>
        <v/>
      </c>
      <c r="AS132" s="6">
        <f>IF($A32=0,INDEX(CHROME_ATTR,1,AS$2+1),IF($A32=39,INDEX(CHROME_ATTR,2,AS$2+1),IF(AND(AS232&gt;=1,AS232&lt;=6),INDEX(ATLAS_ATTR,(AS232-1)*26+$A32-INDEX(WIN_Y,AS232)+1,AS$2-INDEX(WIN_X,AS232)+1),IF(AS232=90,11,0))))+(THEME-1)*20</f>
        <v/>
      </c>
      <c r="AT132" s="6">
        <f>IF($A32=0,INDEX(CHROME_ATTR,1,AT$2+1),IF($A32=39,INDEX(CHROME_ATTR,2,AT$2+1),IF(AND(AT232&gt;=1,AT232&lt;=6),INDEX(ATLAS_ATTR,(AT232-1)*26+$A32-INDEX(WIN_Y,AT232)+1,AT$2-INDEX(WIN_X,AT232)+1),IF(AT232=90,11,0))))+(THEME-1)*20</f>
        <v/>
      </c>
      <c r="AU132" s="6">
        <f>IF($A32=0,INDEX(CHROME_ATTR,1,AU$2+1),IF($A32=39,INDEX(CHROME_ATTR,2,AU$2+1),IF(AND(AU232&gt;=1,AU232&lt;=6),INDEX(ATLAS_ATTR,(AU232-1)*26+$A32-INDEX(WIN_Y,AU232)+1,AU$2-INDEX(WIN_X,AU232)+1),IF(AU232=90,11,0))))+(THEME-1)*20</f>
        <v/>
      </c>
      <c r="AV132" s="6">
        <f>IF($A32=0,INDEX(CHROME_ATTR,1,AV$2+1),IF($A32=39,INDEX(CHROME_ATTR,2,AV$2+1),IF(AND(AV232&gt;=1,AV232&lt;=6),INDEX(ATLAS_ATTR,(AV232-1)*26+$A32-INDEX(WIN_Y,AV232)+1,AV$2-INDEX(WIN_X,AV232)+1),IF(AV232=90,11,0))))+(THEME-1)*20</f>
        <v/>
      </c>
      <c r="AW132" s="6">
        <f>IF($A32=0,INDEX(CHROME_ATTR,1,AW$2+1),IF($A32=39,INDEX(CHROME_ATTR,2,AW$2+1),IF(AND(AW232&gt;=1,AW232&lt;=6),INDEX(ATLAS_ATTR,(AW232-1)*26+$A32-INDEX(WIN_Y,AW232)+1,AW$2-INDEX(WIN_X,AW232)+1),IF(AW232=90,11,0))))+(THEME-1)*20</f>
        <v/>
      </c>
      <c r="AX132" s="6">
        <f>IF($A32=0,INDEX(CHROME_ATTR,1,AX$2+1),IF($A32=39,INDEX(CHROME_ATTR,2,AX$2+1),IF(AND(AX232&gt;=1,AX232&lt;=6),INDEX(ATLAS_ATTR,(AX232-1)*26+$A32-INDEX(WIN_Y,AX232)+1,AX$2-INDEX(WIN_X,AX232)+1),IF(AX232=90,11,0))))+(THEME-1)*20</f>
        <v/>
      </c>
      <c r="AY132" s="6">
        <f>IF($A32=0,INDEX(CHROME_ATTR,1,AY$2+1),IF($A32=39,INDEX(CHROME_ATTR,2,AY$2+1),IF(AND(AY232&gt;=1,AY232&lt;=6),INDEX(ATLAS_ATTR,(AY232-1)*26+$A32-INDEX(WIN_Y,AY232)+1,AY$2-INDEX(WIN_X,AY232)+1),IF(AY232=90,11,0))))+(THEME-1)*20</f>
        <v/>
      </c>
      <c r="AZ132" s="6">
        <f>IF($A32=0,INDEX(CHROME_ATTR,1,AZ$2+1),IF($A32=39,INDEX(CHROME_ATTR,2,AZ$2+1),IF(AND(AZ232&gt;=1,AZ232&lt;=6),INDEX(ATLAS_ATTR,(AZ232-1)*26+$A32-INDEX(WIN_Y,AZ232)+1,AZ$2-INDEX(WIN_X,AZ232)+1),IF(AZ232=90,11,0))))+(THEME-1)*20</f>
        <v/>
      </c>
      <c r="BA132" s="6">
        <f>IF($A32=0,INDEX(CHROME_ATTR,1,BA$2+1),IF($A32=39,INDEX(CHROME_ATTR,2,BA$2+1),IF(AND(BA232&gt;=1,BA232&lt;=6),INDEX(ATLAS_ATTR,(BA232-1)*26+$A32-INDEX(WIN_Y,BA232)+1,BA$2-INDEX(WIN_X,BA232)+1),IF(BA232=90,11,0))))+(THEME-1)*20</f>
        <v/>
      </c>
      <c r="BB132" s="6">
        <f>IF($A32=0,INDEX(CHROME_ATTR,1,BB$2+1),IF($A32=39,INDEX(CHROME_ATTR,2,BB$2+1),IF(AND(BB232&gt;=1,BB232&lt;=6),INDEX(ATLAS_ATTR,(BB232-1)*26+$A32-INDEX(WIN_Y,BB232)+1,BB$2-INDEX(WIN_X,BB232)+1),IF(BB232=90,11,0))))+(THEME-1)*20</f>
        <v/>
      </c>
      <c r="BC132" s="6">
        <f>IF($A32=0,INDEX(CHROME_ATTR,1,BC$2+1),IF($A32=39,INDEX(CHROME_ATTR,2,BC$2+1),IF(AND(BC232&gt;=1,BC232&lt;=6),INDEX(ATLAS_ATTR,(BC232-1)*26+$A32-INDEX(WIN_Y,BC232)+1,BC$2-INDEX(WIN_X,BC232)+1),IF(BC232=90,11,0))))+(THEME-1)*20</f>
        <v/>
      </c>
      <c r="BD132" s="6">
        <f>IF($A32=0,INDEX(CHROME_ATTR,1,BD$2+1),IF($A32=39,INDEX(CHROME_ATTR,2,BD$2+1),IF(AND(BD232&gt;=1,BD232&lt;=6),INDEX(ATLAS_ATTR,(BD232-1)*26+$A32-INDEX(WIN_Y,BD232)+1,BD$2-INDEX(WIN_X,BD232)+1),IF(BD232=90,11,0))))+(THEME-1)*20</f>
        <v/>
      </c>
      <c r="BE132" s="6">
        <f>IF($A32=0,INDEX(CHROME_ATTR,1,BE$2+1),IF($A32=39,INDEX(CHROME_ATTR,2,BE$2+1),IF(AND(BE232&gt;=1,BE232&lt;=6),INDEX(ATLAS_ATTR,(BE232-1)*26+$A32-INDEX(WIN_Y,BE232)+1,BE$2-INDEX(WIN_X,BE232)+1),IF(BE232=90,11,0))))+(THEME-1)*20</f>
        <v/>
      </c>
      <c r="BF132" s="6">
        <f>IF($A32=0,INDEX(CHROME_ATTR,1,BF$2+1),IF($A32=39,INDEX(CHROME_ATTR,2,BF$2+1),IF(AND(BF232&gt;=1,BF232&lt;=6),INDEX(ATLAS_ATTR,(BF232-1)*26+$A32-INDEX(WIN_Y,BF232)+1,BF$2-INDEX(WIN_X,BF232)+1),IF(BF232=90,11,0))))+(THEME-1)*20</f>
        <v/>
      </c>
      <c r="BG132" s="6">
        <f>IF($A32=0,INDEX(CHROME_ATTR,1,BG$2+1),IF($A32=39,INDEX(CHROME_ATTR,2,BG$2+1),IF(AND(BG232&gt;=1,BG232&lt;=6),INDEX(ATLAS_ATTR,(BG232-1)*26+$A32-INDEX(WIN_Y,BG232)+1,BG$2-INDEX(WIN_X,BG232)+1),IF(BG232=90,11,0))))+(THEME-1)*20</f>
        <v/>
      </c>
      <c r="BH132" s="6">
        <f>IF($A32=0,INDEX(CHROME_ATTR,1,BH$2+1),IF($A32=39,INDEX(CHROME_ATTR,2,BH$2+1),IF(AND(BH232&gt;=1,BH232&lt;=6),INDEX(ATLAS_ATTR,(BH232-1)*26+$A32-INDEX(WIN_Y,BH232)+1,BH$2-INDEX(WIN_X,BH232)+1),IF(BH232=90,11,0))))+(THEME-1)*20</f>
        <v/>
      </c>
      <c r="BI132" s="6">
        <f>IF($A32=0,INDEX(CHROME_ATTR,1,BI$2+1),IF($A32=39,INDEX(CHROME_ATTR,2,BI$2+1),IF(AND(BI232&gt;=1,BI232&lt;=6),INDEX(ATLAS_ATTR,(BI232-1)*26+$A32-INDEX(WIN_Y,BI232)+1,BI$2-INDEX(WIN_X,BI232)+1),IF(BI232=90,11,0))))+(THEME-1)*20</f>
        <v/>
      </c>
      <c r="BJ132" s="6">
        <f>IF($A32=0,INDEX(CHROME_ATTR,1,BJ$2+1),IF($A32=39,INDEX(CHROME_ATTR,2,BJ$2+1),IF(AND(BJ232&gt;=1,BJ232&lt;=6),INDEX(ATLAS_ATTR,(BJ232-1)*26+$A32-INDEX(WIN_Y,BJ232)+1,BJ$2-INDEX(WIN_X,BJ232)+1),IF(BJ232=90,11,0))))+(THEME-1)*20</f>
        <v/>
      </c>
      <c r="BK132" s="6">
        <f>IF($A32=0,INDEX(CHROME_ATTR,1,BK$2+1),IF($A32=39,INDEX(CHROME_ATTR,2,BK$2+1),IF(AND(BK232&gt;=1,BK232&lt;=6),INDEX(ATLAS_ATTR,(BK232-1)*26+$A32-INDEX(WIN_Y,BK232)+1,BK$2-INDEX(WIN_X,BK232)+1),IF(BK232=90,11,0))))+(THEME-1)*20</f>
        <v/>
      </c>
      <c r="BL132" s="6">
        <f>IF($A32=0,INDEX(CHROME_ATTR,1,BL$2+1),IF($A32=39,INDEX(CHROME_ATTR,2,BL$2+1),IF(AND(BL232&gt;=1,BL232&lt;=6),INDEX(ATLAS_ATTR,(BL232-1)*26+$A32-INDEX(WIN_Y,BL232)+1,BL$2-INDEX(WIN_X,BL232)+1),IF(BL232=90,11,0))))+(THEME-1)*20</f>
        <v/>
      </c>
      <c r="BM132" s="6">
        <f>IF($A32=0,INDEX(CHROME_ATTR,1,BM$2+1),IF($A32=39,INDEX(CHROME_ATTR,2,BM$2+1),IF(AND(BM232&gt;=1,BM232&lt;=6),INDEX(ATLAS_ATTR,(BM232-1)*26+$A32-INDEX(WIN_Y,BM232)+1,BM$2-INDEX(WIN_X,BM232)+1),IF(BM232=90,11,0))))+(THEME-1)*20</f>
        <v/>
      </c>
      <c r="BN132" s="6">
        <f>IF($A32=0,INDEX(CHROME_ATTR,1,BN$2+1),IF($A32=39,INDEX(CHROME_ATTR,2,BN$2+1),IF(AND(BN232&gt;=1,BN232&lt;=6),INDEX(ATLAS_ATTR,(BN232-1)*26+$A32-INDEX(WIN_Y,BN232)+1,BN$2-INDEX(WIN_X,BN232)+1),IF(BN232=90,11,0))))+(THEME-1)*20</f>
        <v/>
      </c>
      <c r="BO132" s="6">
        <f>IF($A32=0,INDEX(CHROME_ATTR,1,BO$2+1),IF($A32=39,INDEX(CHROME_ATTR,2,BO$2+1),IF(AND(BO232&gt;=1,BO232&lt;=6),INDEX(ATLAS_ATTR,(BO232-1)*26+$A32-INDEX(WIN_Y,BO232)+1,BO$2-INDEX(WIN_X,BO232)+1),IF(BO232=90,11,0))))+(THEME-1)*20</f>
        <v/>
      </c>
      <c r="BP132" s="6">
        <f>IF($A32=0,INDEX(CHROME_ATTR,1,BP$2+1),IF($A32=39,INDEX(CHROME_ATTR,2,BP$2+1),IF(AND(BP232&gt;=1,BP232&lt;=6),INDEX(ATLAS_ATTR,(BP232-1)*26+$A32-INDEX(WIN_Y,BP232)+1,BP$2-INDEX(WIN_X,BP232)+1),IF(BP232=90,11,0))))+(THEME-1)*20</f>
        <v/>
      </c>
      <c r="BQ132" s="6">
        <f>IF($A32=0,INDEX(CHROME_ATTR,1,BQ$2+1),IF($A32=39,INDEX(CHROME_ATTR,2,BQ$2+1),IF(AND(BQ232&gt;=1,BQ232&lt;=6),INDEX(ATLAS_ATTR,(BQ232-1)*26+$A32-INDEX(WIN_Y,BQ232)+1,BQ$2-INDEX(WIN_X,BQ232)+1),IF(BQ232=90,11,0))))+(THEME-1)*20</f>
        <v/>
      </c>
      <c r="BR132" s="6">
        <f>IF($A32=0,INDEX(CHROME_ATTR,1,BR$2+1),IF($A32=39,INDEX(CHROME_ATTR,2,BR$2+1),IF(AND(BR232&gt;=1,BR232&lt;=6),INDEX(ATLAS_ATTR,(BR232-1)*26+$A32-INDEX(WIN_Y,BR232)+1,BR$2-INDEX(WIN_X,BR232)+1),IF(BR232=90,11,0))))+(THEME-1)*20</f>
        <v/>
      </c>
      <c r="BS132" s="6">
        <f>IF($A32=0,INDEX(CHROME_ATTR,1,BS$2+1),IF($A32=39,INDEX(CHROME_ATTR,2,BS$2+1),IF(AND(BS232&gt;=1,BS232&lt;=6),INDEX(ATLAS_ATTR,(BS232-1)*26+$A32-INDEX(WIN_Y,BS232)+1,BS$2-INDEX(WIN_X,BS232)+1),IF(BS232=90,11,0))))+(THEME-1)*20</f>
        <v/>
      </c>
      <c r="BT132" s="6">
        <f>IF($A32=0,INDEX(CHROME_ATTR,1,BT$2+1),IF($A32=39,INDEX(CHROME_ATTR,2,BT$2+1),IF(AND(BT232&gt;=1,BT232&lt;=6),INDEX(ATLAS_ATTR,(BT232-1)*26+$A32-INDEX(WIN_Y,BT232)+1,BT$2-INDEX(WIN_X,BT232)+1),IF(BT232=90,11,0))))+(THEME-1)*20</f>
        <v/>
      </c>
      <c r="BU132" s="6">
        <f>IF($A32=0,INDEX(CHROME_ATTR,1,BU$2+1),IF($A32=39,INDEX(CHROME_ATTR,2,BU$2+1),IF(AND(BU232&gt;=1,BU232&lt;=6),INDEX(ATLAS_ATTR,(BU232-1)*26+$A32-INDEX(WIN_Y,BU232)+1,BU$2-INDEX(WIN_X,BU232)+1),IF(BU232=90,11,0))))+(THEME-1)*20</f>
        <v/>
      </c>
      <c r="BV132" s="6">
        <f>IF($A32=0,INDEX(CHROME_ATTR,1,BV$2+1),IF($A32=39,INDEX(CHROME_ATTR,2,BV$2+1),IF(AND(BV232&gt;=1,BV232&lt;=6),INDEX(ATLAS_ATTR,(BV232-1)*26+$A32-INDEX(WIN_Y,BV232)+1,BV$2-INDEX(WIN_X,BV232)+1),IF(BV232=90,11,0))))+(THEME-1)*20</f>
        <v/>
      </c>
      <c r="BW132" s="6">
        <f>IF($A32=0,INDEX(CHROME_ATTR,1,BW$2+1),IF($A32=39,INDEX(CHROME_ATTR,2,BW$2+1),IF(AND(BW232&gt;=1,BW232&lt;=6),INDEX(ATLAS_ATTR,(BW232-1)*26+$A32-INDEX(WIN_Y,BW232)+1,BW$2-INDEX(WIN_X,BW232)+1),IF(BW232=90,11,0))))+(THEME-1)*20</f>
        <v/>
      </c>
      <c r="BX132" s="6">
        <f>IF($A32=0,INDEX(CHROME_ATTR,1,BX$2+1),IF($A32=39,INDEX(CHROME_ATTR,2,BX$2+1),IF(AND(BX232&gt;=1,BX232&lt;=6),INDEX(ATLAS_ATTR,(BX232-1)*26+$A32-INDEX(WIN_Y,BX232)+1,BX$2-INDEX(WIN_X,BX232)+1),IF(BX232=90,11,0))))+(THEME-1)*20</f>
        <v/>
      </c>
      <c r="BY132" s="6">
        <f>IF($A32=0,INDEX(CHROME_ATTR,1,BY$2+1),IF($A32=39,INDEX(CHROME_ATTR,2,BY$2+1),IF(AND(BY232&gt;=1,BY232&lt;=6),INDEX(ATLAS_ATTR,(BY232-1)*26+$A32-INDEX(WIN_Y,BY232)+1,BY$2-INDEX(WIN_X,BY232)+1),IF(BY232=90,11,0))))+(THEME-1)*20</f>
        <v/>
      </c>
      <c r="BZ132" s="6">
        <f>IF($A32=0,INDEX(CHROME_ATTR,1,BZ$2+1),IF($A32=39,INDEX(CHROME_ATTR,2,BZ$2+1),IF(AND(BZ232&gt;=1,BZ232&lt;=6),INDEX(ATLAS_ATTR,(BZ232-1)*26+$A32-INDEX(WIN_Y,BZ232)+1,BZ$2-INDEX(WIN_X,BZ232)+1),IF(BZ232=90,11,0))))+(THEME-1)*20</f>
        <v/>
      </c>
      <c r="CA132" s="6">
        <f>IF($A32=0,INDEX(CHROME_ATTR,1,CA$2+1),IF($A32=39,INDEX(CHROME_ATTR,2,CA$2+1),IF(AND(CA232&gt;=1,CA232&lt;=6),INDEX(ATLAS_ATTR,(CA232-1)*26+$A32-INDEX(WIN_Y,CA232)+1,CA$2-INDEX(WIN_X,CA232)+1),IF(CA232=90,11,0))))+(THEME-1)*20</f>
        <v/>
      </c>
      <c r="CB132" s="6">
        <f>IF($A32=0,INDEX(CHROME_ATTR,1,CB$2+1),IF($A32=39,INDEX(CHROME_ATTR,2,CB$2+1),IF(AND(CB232&gt;=1,CB232&lt;=6),INDEX(ATLAS_ATTR,(CB232-1)*26+$A32-INDEX(WIN_Y,CB232)+1,CB$2-INDEX(WIN_X,CB232)+1),IF(CB232=90,11,0))))+(THEME-1)*20</f>
        <v/>
      </c>
      <c r="CC132" s="6">
        <f>IF($A32=0,INDEX(CHROME_ATTR,1,CC$2+1),IF($A32=39,INDEX(CHROME_ATTR,2,CC$2+1),IF(AND(CC232&gt;=1,CC232&lt;=6),INDEX(ATLAS_ATTR,(CC232-1)*26+$A32-INDEX(WIN_Y,CC232)+1,CC$2-INDEX(WIN_X,CC232)+1),IF(CC232=90,11,0))))+(THEME-1)*20</f>
        <v/>
      </c>
      <c r="CD132" s="6">
        <f>IF($A32=0,INDEX(CHROME_ATTR,1,CD$2+1),IF($A32=39,INDEX(CHROME_ATTR,2,CD$2+1),IF(AND(CD232&gt;=1,CD232&lt;=6),INDEX(ATLAS_ATTR,(CD232-1)*26+$A32-INDEX(WIN_Y,CD232)+1,CD$2-INDEX(WIN_X,CD232)+1),IF(CD232=90,11,0))))+(THEME-1)*20</f>
        <v/>
      </c>
      <c r="CE132" s="6">
        <f>IF($A32=0,INDEX(CHROME_ATTR,1,CE$2+1),IF($A32=39,INDEX(CHROME_ATTR,2,CE$2+1),IF(AND(CE232&gt;=1,CE232&lt;=6),INDEX(ATLAS_ATTR,(CE232-1)*26+$A32-INDEX(WIN_Y,CE232)+1,CE$2-INDEX(WIN_X,CE232)+1),IF(CE232=90,11,0))))+(THEME-1)*20</f>
        <v/>
      </c>
      <c r="CF132" s="6">
        <f>IF($A32=0,INDEX(CHROME_ATTR,1,CF$2+1),IF($A32=39,INDEX(CHROME_ATTR,2,CF$2+1),IF(AND(CF232&gt;=1,CF232&lt;=6),INDEX(ATLAS_ATTR,(CF232-1)*26+$A32-INDEX(WIN_Y,CF232)+1,CF$2-INDEX(WIN_X,CF232)+1),IF(CF232=90,11,0))))+(THEME-1)*20</f>
        <v/>
      </c>
      <c r="CG132" s="6">
        <f>IF($A32=0,INDEX(CHROME_ATTR,1,CG$2+1),IF($A32=39,INDEX(CHROME_ATTR,2,CG$2+1),IF(AND(CG232&gt;=1,CG232&lt;=6),INDEX(ATLAS_ATTR,(CG232-1)*26+$A32-INDEX(WIN_Y,CG232)+1,CG$2-INDEX(WIN_X,CG232)+1),IF(CG232=90,11,0))))+(THEME-1)*20</f>
        <v/>
      </c>
      <c r="CH132" s="6">
        <f>IF($A32=0,INDEX(CHROME_ATTR,1,CH$2+1),IF($A32=39,INDEX(CHROME_ATTR,2,CH$2+1),IF(AND(CH232&gt;=1,CH232&lt;=6),INDEX(ATLAS_ATTR,(CH232-1)*26+$A32-INDEX(WIN_Y,CH232)+1,CH$2-INDEX(WIN_X,CH232)+1),IF(CH232=90,11,0))))+(THEME-1)*20</f>
        <v/>
      </c>
      <c r="CI132" s="6">
        <f>IF($A32=0,INDEX(CHROME_ATTR,1,CI$2+1),IF($A32=39,INDEX(CHROME_ATTR,2,CI$2+1),IF(AND(CI232&gt;=1,CI232&lt;=6),INDEX(ATLAS_ATTR,(CI232-1)*26+$A32-INDEX(WIN_Y,CI232)+1,CI$2-INDEX(WIN_X,CI232)+1),IF(CI232=90,11,0))))+(THEME-1)*20</f>
        <v/>
      </c>
      <c r="CJ132" s="6">
        <f>IF($A32=0,INDEX(CHROME_ATTR,1,CJ$2+1),IF($A32=39,INDEX(CHROME_ATTR,2,CJ$2+1),IF(AND(CJ232&gt;=1,CJ232&lt;=6),INDEX(ATLAS_ATTR,(CJ232-1)*26+$A32-INDEX(WIN_Y,CJ232)+1,CJ$2-INDEX(WIN_X,CJ232)+1),IF(CJ232=90,11,0))))+(THEME-1)*20</f>
        <v/>
      </c>
      <c r="CK132" s="6">
        <f>IF($A32=0,INDEX(CHROME_ATTR,1,CK$2+1),IF($A32=39,INDEX(CHROME_ATTR,2,CK$2+1),IF(AND(CK232&gt;=1,CK232&lt;=6),INDEX(ATLAS_ATTR,(CK232-1)*26+$A32-INDEX(WIN_Y,CK232)+1,CK$2-INDEX(WIN_X,CK232)+1),IF(CK232=90,11,0))))+(THEME-1)*20</f>
        <v/>
      </c>
      <c r="CL132" s="6">
        <f>IF($A32=0,INDEX(CHROME_ATTR,1,CL$2+1),IF($A32=39,INDEX(CHROME_ATTR,2,CL$2+1),IF(AND(CL232&gt;=1,CL232&lt;=6),INDEX(ATLAS_ATTR,(CL232-1)*26+$A32-INDEX(WIN_Y,CL232)+1,CL$2-INDEX(WIN_X,CL232)+1),IF(CL232=90,11,0))))+(THEME-1)*20</f>
        <v/>
      </c>
      <c r="CM132" s="6">
        <f>IF($A32=0,INDEX(CHROME_ATTR,1,CM$2+1),IF($A32=39,INDEX(CHROME_ATTR,2,CM$2+1),IF(AND(CM232&gt;=1,CM232&lt;=6),INDEX(ATLAS_ATTR,(CM232-1)*26+$A32-INDEX(WIN_Y,CM232)+1,CM$2-INDEX(WIN_X,CM232)+1),IF(CM232=90,11,0))))+(THEME-1)*20</f>
        <v/>
      </c>
      <c r="CN132" s="6">
        <f>IF($A32=0,INDEX(CHROME_ATTR,1,CN$2+1),IF($A32=39,INDEX(CHROME_ATTR,2,CN$2+1),IF(AND(CN232&gt;=1,CN232&lt;=6),INDEX(ATLAS_ATTR,(CN232-1)*26+$A32-INDEX(WIN_Y,CN232)+1,CN$2-INDEX(WIN_X,CN232)+1),IF(CN232=90,11,0))))+(THEME-1)*20</f>
        <v/>
      </c>
      <c r="CO132" s="6">
        <f>IF($A32=0,INDEX(CHROME_ATTR,1,CO$2+1),IF($A32=39,INDEX(CHROME_ATTR,2,CO$2+1),IF(AND(CO232&gt;=1,CO232&lt;=6),INDEX(ATLAS_ATTR,(CO232-1)*26+$A32-INDEX(WIN_Y,CO232)+1,CO$2-INDEX(WIN_X,CO232)+1),IF(CO232=90,11,0))))+(THEME-1)*20</f>
        <v/>
      </c>
      <c r="CP132" s="6">
        <f>IF($A32=0,INDEX(CHROME_ATTR,1,CP$2+1),IF($A32=39,INDEX(CHROME_ATTR,2,CP$2+1),IF(AND(CP232&gt;=1,CP232&lt;=6),INDEX(ATLAS_ATTR,(CP232-1)*26+$A32-INDEX(WIN_Y,CP232)+1,CP$2-INDEX(WIN_X,CP232)+1),IF(CP232=90,11,0))))+(THEME-1)*20</f>
        <v/>
      </c>
      <c r="CQ132" s="6">
        <f>IF($A32=0,INDEX(CHROME_ATTR,1,CQ$2+1),IF($A32=39,INDEX(CHROME_ATTR,2,CQ$2+1),IF(AND(CQ232&gt;=1,CQ232&lt;=6),INDEX(ATLAS_ATTR,(CQ232-1)*26+$A32-INDEX(WIN_Y,CQ232)+1,CQ$2-INDEX(WIN_X,CQ232)+1),IF(CQ232=90,11,0))))+(THEME-1)*20</f>
        <v/>
      </c>
      <c r="CR132" s="6">
        <f>IF($A32=0,INDEX(CHROME_ATTR,1,CR$2+1),IF($A32=39,INDEX(CHROME_ATTR,2,CR$2+1),IF(AND(CR232&gt;=1,CR232&lt;=6),INDEX(ATLAS_ATTR,(CR232-1)*26+$A32-INDEX(WIN_Y,CR232)+1,CR$2-INDEX(WIN_X,CR232)+1),IF(CR232=90,11,0))))+(THEME-1)*20</f>
        <v/>
      </c>
      <c r="CS132" s="6">
        <f>IF($A32=0,INDEX(CHROME_ATTR,1,CS$2+1),IF($A32=39,INDEX(CHROME_ATTR,2,CS$2+1),IF(AND(CS232&gt;=1,CS232&lt;=6),INDEX(ATLAS_ATTR,(CS232-1)*26+$A32-INDEX(WIN_Y,CS232)+1,CS$2-INDEX(WIN_X,CS232)+1),IF(CS232=90,11,0))))+(THEME-1)*20</f>
        <v/>
      </c>
      <c r="CT132" s="6">
        <f>IF($A32=0,INDEX(CHROME_ATTR,1,CT$2+1),IF($A32=39,INDEX(CHROME_ATTR,2,CT$2+1),IF(AND(CT232&gt;=1,CT232&lt;=6),INDEX(ATLAS_ATTR,(CT232-1)*26+$A32-INDEX(WIN_Y,CT232)+1,CT$2-INDEX(WIN_X,CT232)+1),IF(CT232=90,11,0))))+(THEME-1)*20</f>
        <v/>
      </c>
      <c r="CU132" s="6">
        <f>IF($A32=0,INDEX(CHROME_ATTR,1,CU$2+1),IF($A32=39,INDEX(CHROME_ATTR,2,CU$2+1),IF(AND(CU232&gt;=1,CU232&lt;=6),INDEX(ATLAS_ATTR,(CU232-1)*26+$A32-INDEX(WIN_Y,CU232)+1,CU$2-INDEX(WIN_X,CU232)+1),IF(CU232=90,11,0))))+(THEME-1)*20</f>
        <v/>
      </c>
      <c r="CV132" s="6">
        <f>IF($A32=0,INDEX(CHROME_ATTR,1,CV$2+1),IF($A32=39,INDEX(CHROME_ATTR,2,CV$2+1),IF(AND(CV232&gt;=1,CV232&lt;=6),INDEX(ATLAS_ATTR,(CV232-1)*26+$A32-INDEX(WIN_Y,CV232)+1,CV$2-INDEX(WIN_X,CV232)+1),IF(CV232=90,11,0))))+(THEME-1)*20</f>
        <v/>
      </c>
      <c r="CW132" s="6">
        <f>IF($A32=0,INDEX(CHROME_ATTR,1,CW$2+1),IF($A32=39,INDEX(CHROME_ATTR,2,CW$2+1),IF(AND(CW232&gt;=1,CW232&lt;=6),INDEX(ATLAS_ATTR,(CW232-1)*26+$A32-INDEX(WIN_Y,CW232)+1,CW$2-INDEX(WIN_X,CW232)+1),IF(CW232=90,11,0))))+(THEME-1)*20</f>
        <v/>
      </c>
      <c r="CX132" s="6">
        <f>IF($A32=0,INDEX(CHROME_ATTR,1,CX$2+1),IF($A32=39,INDEX(CHROME_ATTR,2,CX$2+1),IF(AND(CX232&gt;=1,CX232&lt;=6),INDEX(ATLAS_ATTR,(CX232-1)*26+$A32-INDEX(WIN_Y,CX232)+1,CX$2-INDEX(WIN_X,CX232)+1),IF(CX232=90,11,0))))+(THEME-1)*20</f>
        <v/>
      </c>
      <c r="CY132" s="6">
        <f>IF($A32=0,INDEX(CHROME_ATTR,1,CY$2+1),IF($A32=39,INDEX(CHROME_ATTR,2,CY$2+1),IF(AND(CY232&gt;=1,CY232&lt;=6),INDEX(ATLAS_ATTR,(CY232-1)*26+$A32-INDEX(WIN_Y,CY232)+1,CY$2-INDEX(WIN_X,CY232)+1),IF(CY232=90,11,0))))+(THEME-1)*20</f>
        <v/>
      </c>
      <c r="CZ132" s="6">
        <f>IF($A32=0,INDEX(CHROME_ATTR,1,CZ$2+1),IF($A32=39,INDEX(CHROME_ATTR,2,CZ$2+1),IF(AND(CZ232&gt;=1,CZ232&lt;=6),INDEX(ATLAS_ATTR,(CZ232-1)*26+$A32-INDEX(WIN_Y,CZ232)+1,CZ$2-INDEX(WIN_X,CZ232)+1),IF(CZ232=90,11,0))))+(THEME-1)*20</f>
        <v/>
      </c>
      <c r="DA132" s="6">
        <f>IF($A32=0,INDEX(CHROME_ATTR,1,DA$2+1),IF($A32=39,INDEX(CHROME_ATTR,2,DA$2+1),IF(AND(DA232&gt;=1,DA232&lt;=6),INDEX(ATLAS_ATTR,(DA232-1)*26+$A32-INDEX(WIN_Y,DA232)+1,DA$2-INDEX(WIN_X,DA232)+1),IF(DA232=90,11,0))))+(THEME-1)*20</f>
        <v/>
      </c>
      <c r="DB132" s="6">
        <f>IF($A32=0,INDEX(CHROME_ATTR,1,DB$2+1),IF($A32=39,INDEX(CHROME_ATTR,2,DB$2+1),IF(AND(DB232&gt;=1,DB232&lt;=6),INDEX(ATLAS_ATTR,(DB232-1)*26+$A32-INDEX(WIN_Y,DB232)+1,DB$2-INDEX(WIN_X,DB232)+1),IF(DB232=90,11,0))))+(THEME-1)*20</f>
        <v/>
      </c>
      <c r="DC132" s="6">
        <f>IF($A32=0,INDEX(CHROME_ATTR,1,DC$2+1),IF($A32=39,INDEX(CHROME_ATTR,2,DC$2+1),IF(AND(DC232&gt;=1,DC232&lt;=6),INDEX(ATLAS_ATTR,(DC232-1)*26+$A32-INDEX(WIN_Y,DC232)+1,DC$2-INDEX(WIN_X,DC232)+1),IF(DC232=90,11,0))))+(THEME-1)*20</f>
        <v/>
      </c>
      <c r="DD132" s="6">
        <f>IF($A32=0,INDEX(CHROME_ATTR,1,DD$2+1),IF($A32=39,INDEX(CHROME_ATTR,2,DD$2+1),IF(AND(DD232&gt;=1,DD232&lt;=6),INDEX(ATLAS_ATTR,(DD232-1)*26+$A32-INDEX(WIN_Y,DD232)+1,DD$2-INDEX(WIN_X,DD232)+1),IF(DD232=90,11,0))))+(THEME-1)*20</f>
        <v/>
      </c>
      <c r="DE132" s="6">
        <f>IF($A32=0,INDEX(CHROME_ATTR,1,DE$2+1),IF($A32=39,INDEX(CHROME_ATTR,2,DE$2+1),IF(AND(DE232&gt;=1,DE232&lt;=6),INDEX(ATLAS_ATTR,(DE232-1)*26+$A32-INDEX(WIN_Y,DE232)+1,DE$2-INDEX(WIN_X,DE232)+1),IF(DE232=90,11,0))))+(THEME-1)*20</f>
        <v/>
      </c>
      <c r="DF132" s="6">
        <f>IF($A32=0,INDEX(CHROME_ATTR,1,DF$2+1),IF($A32=39,INDEX(CHROME_ATTR,2,DF$2+1),IF(AND(DF232&gt;=1,DF232&lt;=6),INDEX(ATLAS_ATTR,(DF232-1)*26+$A32-INDEX(WIN_Y,DF232)+1,DF$2-INDEX(WIN_X,DF232)+1),IF(DF232=90,11,0))))+(THEME-1)*20</f>
        <v/>
      </c>
      <c r="DG132" s="6">
        <f>IF($A32=0,INDEX(CHROME_ATTR,1,DG$2+1),IF($A32=39,INDEX(CHROME_ATTR,2,DG$2+1),IF(AND(DG232&gt;=1,DG232&lt;=6),INDEX(ATLAS_ATTR,(DG232-1)*26+$A32-INDEX(WIN_Y,DG232)+1,DG$2-INDEX(WIN_X,DG232)+1),IF(DG232=90,11,0))))+(THEME-1)*20</f>
        <v/>
      </c>
      <c r="DH132" s="6">
        <f>IF($A32=0,INDEX(CHROME_ATTR,1,DH$2+1),IF($A32=39,INDEX(CHROME_ATTR,2,DH$2+1),IF(AND(DH232&gt;=1,DH232&lt;=6),INDEX(ATLAS_ATTR,(DH232-1)*26+$A32-INDEX(WIN_Y,DH232)+1,DH$2-INDEX(WIN_X,DH232)+1),IF(DH232=90,11,0))))+(THEME-1)*20</f>
        <v/>
      </c>
      <c r="DI132" s="6">
        <f>IF($A32=0,INDEX(CHROME_ATTR,1,DI$2+1),IF($A32=39,INDEX(CHROME_ATTR,2,DI$2+1),IF(AND(DI232&gt;=1,DI232&lt;=6),INDEX(ATLAS_ATTR,(DI232-1)*26+$A32-INDEX(WIN_Y,DI232)+1,DI$2-INDEX(WIN_X,DI232)+1),IF(DI232=90,11,0))))+(THEME-1)*20</f>
        <v/>
      </c>
      <c r="DJ132" s="6">
        <f>IF($A32=0,INDEX(CHROME_ATTR,1,DJ$2+1),IF($A32=39,INDEX(CHROME_ATTR,2,DJ$2+1),IF(AND(DJ232&gt;=1,DJ232&lt;=6),INDEX(ATLAS_ATTR,(DJ232-1)*26+$A32-INDEX(WIN_Y,DJ232)+1,DJ$2-INDEX(WIN_X,DJ232)+1),IF(DJ232=90,11,0))))+(THEME-1)*20</f>
        <v/>
      </c>
      <c r="DK132" s="6">
        <f>IF($A32=0,INDEX(CHROME_ATTR,1,DK$2+1),IF($A32=39,INDEX(CHROME_ATTR,2,DK$2+1),IF(AND(DK232&gt;=1,DK232&lt;=6),INDEX(ATLAS_ATTR,(DK232-1)*26+$A32-INDEX(WIN_Y,DK232)+1,DK$2-INDEX(WIN_X,DK232)+1),IF(DK232=90,11,0))))+(THEME-1)*20</f>
        <v/>
      </c>
      <c r="DL132" s="6">
        <f>IF($A32=0,INDEX(CHROME_ATTR,1,DL$2+1),IF($A32=39,INDEX(CHROME_ATTR,2,DL$2+1),IF(AND(DL232&gt;=1,DL232&lt;=6),INDEX(ATLAS_ATTR,(DL232-1)*26+$A32-INDEX(WIN_Y,DL232)+1,DL$2-INDEX(WIN_X,DL232)+1),IF(DL232=90,11,0))))+(THEME-1)*20</f>
        <v/>
      </c>
      <c r="DM132" s="6">
        <f>IF($A32=0,INDEX(CHROME_ATTR,1,DM$2+1),IF($A32=39,INDEX(CHROME_ATTR,2,DM$2+1),IF(AND(DM232&gt;=1,DM232&lt;=6),INDEX(ATLAS_ATTR,(DM232-1)*26+$A32-INDEX(WIN_Y,DM232)+1,DM$2-INDEX(WIN_X,DM232)+1),IF(DM232=90,11,0))))+(THEME-1)*20</f>
        <v/>
      </c>
      <c r="DN132" s="6">
        <f>IF($A32=0,INDEX(CHROME_ATTR,1,DN$2+1),IF($A32=39,INDEX(CHROME_ATTR,2,DN$2+1),IF(AND(DN232&gt;=1,DN232&lt;=6),INDEX(ATLAS_ATTR,(DN232-1)*26+$A32-INDEX(WIN_Y,DN232)+1,DN$2-INDEX(WIN_X,DN232)+1),IF(DN232=90,11,0))))+(THEME-1)*20</f>
        <v/>
      </c>
      <c r="DO132" s="6">
        <f>IF($A32=0,INDEX(CHROME_ATTR,1,DO$2+1),IF($A32=39,INDEX(CHROME_ATTR,2,DO$2+1),IF(AND(DO232&gt;=1,DO232&lt;=6),INDEX(ATLAS_ATTR,(DO232-1)*26+$A32-INDEX(WIN_Y,DO232)+1,DO$2-INDEX(WIN_X,DO232)+1),IF(DO232=90,11,0))))+(THEME-1)*20</f>
        <v/>
      </c>
    </row>
    <row r="133" ht="8" customHeight="1">
      <c r="B133" s="6">
        <f>IF($A33=0,INDEX(CHROME_ATTR,1,B$2+1),IF($A33=39,INDEX(CHROME_ATTR,2,B$2+1),IF(AND(B233&gt;=1,B233&lt;=6),INDEX(ATLAS_ATTR,(B233-1)*26+$A33-INDEX(WIN_Y,B233)+1,B$2-INDEX(WIN_X,B233)+1),IF(B233=90,11,0))))+(THEME-1)*20</f>
        <v/>
      </c>
      <c r="C133" s="6">
        <f>IF($A33=0,INDEX(CHROME_ATTR,1,C$2+1),IF($A33=39,INDEX(CHROME_ATTR,2,C$2+1),IF(AND(C233&gt;=1,C233&lt;=6),INDEX(ATLAS_ATTR,(C233-1)*26+$A33-INDEX(WIN_Y,C233)+1,C$2-INDEX(WIN_X,C233)+1),IF(C233=90,11,0))))+(THEME-1)*20</f>
        <v/>
      </c>
      <c r="D133" s="6">
        <f>IF($A33=0,INDEX(CHROME_ATTR,1,D$2+1),IF($A33=39,INDEX(CHROME_ATTR,2,D$2+1),IF(AND(D233&gt;=1,D233&lt;=6),INDEX(ATLAS_ATTR,(D233-1)*26+$A33-INDEX(WIN_Y,D233)+1,D$2-INDEX(WIN_X,D233)+1),IF(D233=90,11,0))))+(THEME-1)*20</f>
        <v/>
      </c>
      <c r="E133" s="6">
        <f>IF($A33=0,INDEX(CHROME_ATTR,1,E$2+1),IF($A33=39,INDEX(CHROME_ATTR,2,E$2+1),IF(AND(E233&gt;=1,E233&lt;=6),INDEX(ATLAS_ATTR,(E233-1)*26+$A33-INDEX(WIN_Y,E233)+1,E$2-INDEX(WIN_X,E233)+1),IF(E233=90,11,0))))+(THEME-1)*20</f>
        <v/>
      </c>
      <c r="F133" s="6">
        <f>IF($A33=0,INDEX(CHROME_ATTR,1,F$2+1),IF($A33=39,INDEX(CHROME_ATTR,2,F$2+1),IF(AND(F233&gt;=1,F233&lt;=6),INDEX(ATLAS_ATTR,(F233-1)*26+$A33-INDEX(WIN_Y,F233)+1,F$2-INDEX(WIN_X,F233)+1),IF(F233=90,11,0))))+(THEME-1)*20</f>
        <v/>
      </c>
      <c r="G133" s="6">
        <f>IF($A33=0,INDEX(CHROME_ATTR,1,G$2+1),IF($A33=39,INDEX(CHROME_ATTR,2,G$2+1),IF(AND(G233&gt;=1,G233&lt;=6),INDEX(ATLAS_ATTR,(G233-1)*26+$A33-INDEX(WIN_Y,G233)+1,G$2-INDEX(WIN_X,G233)+1),IF(G233=90,11,0))))+(THEME-1)*20</f>
        <v/>
      </c>
      <c r="H133" s="6">
        <f>IF($A33=0,INDEX(CHROME_ATTR,1,H$2+1),IF($A33=39,INDEX(CHROME_ATTR,2,H$2+1),IF(AND(H233&gt;=1,H233&lt;=6),INDEX(ATLAS_ATTR,(H233-1)*26+$A33-INDEX(WIN_Y,H233)+1,H$2-INDEX(WIN_X,H233)+1),IF(H233=90,11,0))))+(THEME-1)*20</f>
        <v/>
      </c>
      <c r="I133" s="6">
        <f>IF($A33=0,INDEX(CHROME_ATTR,1,I$2+1),IF($A33=39,INDEX(CHROME_ATTR,2,I$2+1),IF(AND(I233&gt;=1,I233&lt;=6),INDEX(ATLAS_ATTR,(I233-1)*26+$A33-INDEX(WIN_Y,I233)+1,I$2-INDEX(WIN_X,I233)+1),IF(I233=90,11,0))))+(THEME-1)*20</f>
        <v/>
      </c>
      <c r="J133" s="6">
        <f>IF($A33=0,INDEX(CHROME_ATTR,1,J$2+1),IF($A33=39,INDEX(CHROME_ATTR,2,J$2+1),IF(AND(J233&gt;=1,J233&lt;=6),INDEX(ATLAS_ATTR,(J233-1)*26+$A33-INDEX(WIN_Y,J233)+1,J$2-INDEX(WIN_X,J233)+1),IF(J233=90,11,0))))+(THEME-1)*20</f>
        <v/>
      </c>
      <c r="K133" s="6">
        <f>IF($A33=0,INDEX(CHROME_ATTR,1,K$2+1),IF($A33=39,INDEX(CHROME_ATTR,2,K$2+1),IF(AND(K233&gt;=1,K233&lt;=6),INDEX(ATLAS_ATTR,(K233-1)*26+$A33-INDEX(WIN_Y,K233)+1,K$2-INDEX(WIN_X,K233)+1),IF(K233=90,11,0))))+(THEME-1)*20</f>
        <v/>
      </c>
      <c r="L133" s="6">
        <f>IF($A33=0,INDEX(CHROME_ATTR,1,L$2+1),IF($A33=39,INDEX(CHROME_ATTR,2,L$2+1),IF(AND(L233&gt;=1,L233&lt;=6),INDEX(ATLAS_ATTR,(L233-1)*26+$A33-INDEX(WIN_Y,L233)+1,L$2-INDEX(WIN_X,L233)+1),IF(L233=90,11,0))))+(THEME-1)*20</f>
        <v/>
      </c>
      <c r="M133" s="6">
        <f>IF($A33=0,INDEX(CHROME_ATTR,1,M$2+1),IF($A33=39,INDEX(CHROME_ATTR,2,M$2+1),IF(AND(M233&gt;=1,M233&lt;=6),INDEX(ATLAS_ATTR,(M233-1)*26+$A33-INDEX(WIN_Y,M233)+1,M$2-INDEX(WIN_X,M233)+1),IF(M233=90,11,0))))+(THEME-1)*20</f>
        <v/>
      </c>
      <c r="N133" s="6">
        <f>IF($A33=0,INDEX(CHROME_ATTR,1,N$2+1),IF($A33=39,INDEX(CHROME_ATTR,2,N$2+1),IF(AND(N233&gt;=1,N233&lt;=6),INDEX(ATLAS_ATTR,(N233-1)*26+$A33-INDEX(WIN_Y,N233)+1,N$2-INDEX(WIN_X,N233)+1),IF(N233=90,11,0))))+(THEME-1)*20</f>
        <v/>
      </c>
      <c r="O133" s="6">
        <f>IF($A33=0,INDEX(CHROME_ATTR,1,O$2+1),IF($A33=39,INDEX(CHROME_ATTR,2,O$2+1),IF(AND(O233&gt;=1,O233&lt;=6),INDEX(ATLAS_ATTR,(O233-1)*26+$A33-INDEX(WIN_Y,O233)+1,O$2-INDEX(WIN_X,O233)+1),IF(O233=90,11,0))))+(THEME-1)*20</f>
        <v/>
      </c>
      <c r="P133" s="6">
        <f>IF($A33=0,INDEX(CHROME_ATTR,1,P$2+1),IF($A33=39,INDEX(CHROME_ATTR,2,P$2+1),IF(AND(P233&gt;=1,P233&lt;=6),INDEX(ATLAS_ATTR,(P233-1)*26+$A33-INDEX(WIN_Y,P233)+1,P$2-INDEX(WIN_X,P233)+1),IF(P233=90,11,0))))+(THEME-1)*20</f>
        <v/>
      </c>
      <c r="Q133" s="6">
        <f>IF($A33=0,INDEX(CHROME_ATTR,1,Q$2+1),IF($A33=39,INDEX(CHROME_ATTR,2,Q$2+1),IF(AND(Q233&gt;=1,Q233&lt;=6),INDEX(ATLAS_ATTR,(Q233-1)*26+$A33-INDEX(WIN_Y,Q233)+1,Q$2-INDEX(WIN_X,Q233)+1),IF(Q233=90,11,0))))+(THEME-1)*20</f>
        <v/>
      </c>
      <c r="R133" s="6">
        <f>IF($A33=0,INDEX(CHROME_ATTR,1,R$2+1),IF($A33=39,INDEX(CHROME_ATTR,2,R$2+1),IF(AND(R233&gt;=1,R233&lt;=6),INDEX(ATLAS_ATTR,(R233-1)*26+$A33-INDEX(WIN_Y,R233)+1,R$2-INDEX(WIN_X,R233)+1),IF(R233=90,11,0))))+(THEME-1)*20</f>
        <v/>
      </c>
      <c r="S133" s="6">
        <f>IF($A33=0,INDEX(CHROME_ATTR,1,S$2+1),IF($A33=39,INDEX(CHROME_ATTR,2,S$2+1),IF(AND(S233&gt;=1,S233&lt;=6),INDEX(ATLAS_ATTR,(S233-1)*26+$A33-INDEX(WIN_Y,S233)+1,S$2-INDEX(WIN_X,S233)+1),IF(S233=90,11,0))))+(THEME-1)*20</f>
        <v/>
      </c>
      <c r="T133" s="6">
        <f>IF($A33=0,INDEX(CHROME_ATTR,1,T$2+1),IF($A33=39,INDEX(CHROME_ATTR,2,T$2+1),IF(AND(T233&gt;=1,T233&lt;=6),INDEX(ATLAS_ATTR,(T233-1)*26+$A33-INDEX(WIN_Y,T233)+1,T$2-INDEX(WIN_X,T233)+1),IF(T233=90,11,0))))+(THEME-1)*20</f>
        <v/>
      </c>
      <c r="U133" s="6">
        <f>IF($A33=0,INDEX(CHROME_ATTR,1,U$2+1),IF($A33=39,INDEX(CHROME_ATTR,2,U$2+1),IF(AND(U233&gt;=1,U233&lt;=6),INDEX(ATLAS_ATTR,(U233-1)*26+$A33-INDEX(WIN_Y,U233)+1,U$2-INDEX(WIN_X,U233)+1),IF(U233=90,11,0))))+(THEME-1)*20</f>
        <v/>
      </c>
      <c r="V133" s="6">
        <f>IF($A33=0,INDEX(CHROME_ATTR,1,V$2+1),IF($A33=39,INDEX(CHROME_ATTR,2,V$2+1),IF(AND(V233&gt;=1,V233&lt;=6),INDEX(ATLAS_ATTR,(V233-1)*26+$A33-INDEX(WIN_Y,V233)+1,V$2-INDEX(WIN_X,V233)+1),IF(V233=90,11,0))))+(THEME-1)*20</f>
        <v/>
      </c>
      <c r="W133" s="6">
        <f>IF($A33=0,INDEX(CHROME_ATTR,1,W$2+1),IF($A33=39,INDEX(CHROME_ATTR,2,W$2+1),IF(AND(W233&gt;=1,W233&lt;=6),INDEX(ATLAS_ATTR,(W233-1)*26+$A33-INDEX(WIN_Y,W233)+1,W$2-INDEX(WIN_X,W233)+1),IF(W233=90,11,0))))+(THEME-1)*20</f>
        <v/>
      </c>
      <c r="X133" s="6">
        <f>IF($A33=0,INDEX(CHROME_ATTR,1,X$2+1),IF($A33=39,INDEX(CHROME_ATTR,2,X$2+1),IF(AND(X233&gt;=1,X233&lt;=6),INDEX(ATLAS_ATTR,(X233-1)*26+$A33-INDEX(WIN_Y,X233)+1,X$2-INDEX(WIN_X,X233)+1),IF(X233=90,11,0))))+(THEME-1)*20</f>
        <v/>
      </c>
      <c r="Y133" s="6">
        <f>IF($A33=0,INDEX(CHROME_ATTR,1,Y$2+1),IF($A33=39,INDEX(CHROME_ATTR,2,Y$2+1),IF(AND(Y233&gt;=1,Y233&lt;=6),INDEX(ATLAS_ATTR,(Y233-1)*26+$A33-INDEX(WIN_Y,Y233)+1,Y$2-INDEX(WIN_X,Y233)+1),IF(Y233=90,11,0))))+(THEME-1)*20</f>
        <v/>
      </c>
      <c r="Z133" s="6">
        <f>IF($A33=0,INDEX(CHROME_ATTR,1,Z$2+1),IF($A33=39,INDEX(CHROME_ATTR,2,Z$2+1),IF(AND(Z233&gt;=1,Z233&lt;=6),INDEX(ATLAS_ATTR,(Z233-1)*26+$A33-INDEX(WIN_Y,Z233)+1,Z$2-INDEX(WIN_X,Z233)+1),IF(Z233=90,11,0))))+(THEME-1)*20</f>
        <v/>
      </c>
      <c r="AA133" s="6">
        <f>IF($A33=0,INDEX(CHROME_ATTR,1,AA$2+1),IF($A33=39,INDEX(CHROME_ATTR,2,AA$2+1),IF(AND(AA233&gt;=1,AA233&lt;=6),INDEX(ATLAS_ATTR,(AA233-1)*26+$A33-INDEX(WIN_Y,AA233)+1,AA$2-INDEX(WIN_X,AA233)+1),IF(AA233=90,11,0))))+(THEME-1)*20</f>
        <v/>
      </c>
      <c r="AB133" s="6">
        <f>IF($A33=0,INDEX(CHROME_ATTR,1,AB$2+1),IF($A33=39,INDEX(CHROME_ATTR,2,AB$2+1),IF(AND(AB233&gt;=1,AB233&lt;=6),INDEX(ATLAS_ATTR,(AB233-1)*26+$A33-INDEX(WIN_Y,AB233)+1,AB$2-INDEX(WIN_X,AB233)+1),IF(AB233=90,11,0))))+(THEME-1)*20</f>
        <v/>
      </c>
      <c r="AC133" s="6">
        <f>IF($A33=0,INDEX(CHROME_ATTR,1,AC$2+1),IF($A33=39,INDEX(CHROME_ATTR,2,AC$2+1),IF(AND(AC233&gt;=1,AC233&lt;=6),INDEX(ATLAS_ATTR,(AC233-1)*26+$A33-INDEX(WIN_Y,AC233)+1,AC$2-INDEX(WIN_X,AC233)+1),IF(AC233=90,11,0))))+(THEME-1)*20</f>
        <v/>
      </c>
      <c r="AD133" s="6">
        <f>IF($A33=0,INDEX(CHROME_ATTR,1,AD$2+1),IF($A33=39,INDEX(CHROME_ATTR,2,AD$2+1),IF(AND(AD233&gt;=1,AD233&lt;=6),INDEX(ATLAS_ATTR,(AD233-1)*26+$A33-INDEX(WIN_Y,AD233)+1,AD$2-INDEX(WIN_X,AD233)+1),IF(AD233=90,11,0))))+(THEME-1)*20</f>
        <v/>
      </c>
      <c r="AE133" s="6">
        <f>IF($A33=0,INDEX(CHROME_ATTR,1,AE$2+1),IF($A33=39,INDEX(CHROME_ATTR,2,AE$2+1),IF(AND(AE233&gt;=1,AE233&lt;=6),INDEX(ATLAS_ATTR,(AE233-1)*26+$A33-INDEX(WIN_Y,AE233)+1,AE$2-INDEX(WIN_X,AE233)+1),IF(AE233=90,11,0))))+(THEME-1)*20</f>
        <v/>
      </c>
      <c r="AF133" s="6">
        <f>IF($A33=0,INDEX(CHROME_ATTR,1,AF$2+1),IF($A33=39,INDEX(CHROME_ATTR,2,AF$2+1),IF(AND(AF233&gt;=1,AF233&lt;=6),INDEX(ATLAS_ATTR,(AF233-1)*26+$A33-INDEX(WIN_Y,AF233)+1,AF$2-INDEX(WIN_X,AF233)+1),IF(AF233=90,11,0))))+(THEME-1)*20</f>
        <v/>
      </c>
      <c r="AG133" s="6">
        <f>IF($A33=0,INDEX(CHROME_ATTR,1,AG$2+1),IF($A33=39,INDEX(CHROME_ATTR,2,AG$2+1),IF(AND(AG233&gt;=1,AG233&lt;=6),INDEX(ATLAS_ATTR,(AG233-1)*26+$A33-INDEX(WIN_Y,AG233)+1,AG$2-INDEX(WIN_X,AG233)+1),IF(AG233=90,11,0))))+(THEME-1)*20</f>
        <v/>
      </c>
      <c r="AH133" s="6">
        <f>IF($A33=0,INDEX(CHROME_ATTR,1,AH$2+1),IF($A33=39,INDEX(CHROME_ATTR,2,AH$2+1),IF(AND(AH233&gt;=1,AH233&lt;=6),INDEX(ATLAS_ATTR,(AH233-1)*26+$A33-INDEX(WIN_Y,AH233)+1,AH$2-INDEX(WIN_X,AH233)+1),IF(AH233=90,11,0))))+(THEME-1)*20</f>
        <v/>
      </c>
      <c r="AI133" s="6">
        <f>IF($A33=0,INDEX(CHROME_ATTR,1,AI$2+1),IF($A33=39,INDEX(CHROME_ATTR,2,AI$2+1),IF(AND(AI233&gt;=1,AI233&lt;=6),INDEX(ATLAS_ATTR,(AI233-1)*26+$A33-INDEX(WIN_Y,AI233)+1,AI$2-INDEX(WIN_X,AI233)+1),IF(AI233=90,11,0))))+(THEME-1)*20</f>
        <v/>
      </c>
      <c r="AJ133" s="6">
        <f>IF($A33=0,INDEX(CHROME_ATTR,1,AJ$2+1),IF($A33=39,INDEX(CHROME_ATTR,2,AJ$2+1),IF(AND(AJ233&gt;=1,AJ233&lt;=6),INDEX(ATLAS_ATTR,(AJ233-1)*26+$A33-INDEX(WIN_Y,AJ233)+1,AJ$2-INDEX(WIN_X,AJ233)+1),IF(AJ233=90,11,0))))+(THEME-1)*20</f>
        <v/>
      </c>
      <c r="AK133" s="6">
        <f>IF($A33=0,INDEX(CHROME_ATTR,1,AK$2+1),IF($A33=39,INDEX(CHROME_ATTR,2,AK$2+1),IF(AND(AK233&gt;=1,AK233&lt;=6),INDEX(ATLAS_ATTR,(AK233-1)*26+$A33-INDEX(WIN_Y,AK233)+1,AK$2-INDEX(WIN_X,AK233)+1),IF(AK233=90,11,0))))+(THEME-1)*20</f>
        <v/>
      </c>
      <c r="AL133" s="6">
        <f>IF($A33=0,INDEX(CHROME_ATTR,1,AL$2+1),IF($A33=39,INDEX(CHROME_ATTR,2,AL$2+1),IF(AND(AL233&gt;=1,AL233&lt;=6),INDEX(ATLAS_ATTR,(AL233-1)*26+$A33-INDEX(WIN_Y,AL233)+1,AL$2-INDEX(WIN_X,AL233)+1),IF(AL233=90,11,0))))+(THEME-1)*20</f>
        <v/>
      </c>
      <c r="AM133" s="6">
        <f>IF($A33=0,INDEX(CHROME_ATTR,1,AM$2+1),IF($A33=39,INDEX(CHROME_ATTR,2,AM$2+1),IF(AND(AM233&gt;=1,AM233&lt;=6),INDEX(ATLAS_ATTR,(AM233-1)*26+$A33-INDEX(WIN_Y,AM233)+1,AM$2-INDEX(WIN_X,AM233)+1),IF(AM233=90,11,0))))+(THEME-1)*20</f>
        <v/>
      </c>
      <c r="AN133" s="6">
        <f>IF($A33=0,INDEX(CHROME_ATTR,1,AN$2+1),IF($A33=39,INDEX(CHROME_ATTR,2,AN$2+1),IF(AND(AN233&gt;=1,AN233&lt;=6),INDEX(ATLAS_ATTR,(AN233-1)*26+$A33-INDEX(WIN_Y,AN233)+1,AN$2-INDEX(WIN_X,AN233)+1),IF(AN233=90,11,0))))+(THEME-1)*20</f>
        <v/>
      </c>
      <c r="AO133" s="6">
        <f>IF($A33=0,INDEX(CHROME_ATTR,1,AO$2+1),IF($A33=39,INDEX(CHROME_ATTR,2,AO$2+1),IF(AND(AO233&gt;=1,AO233&lt;=6),INDEX(ATLAS_ATTR,(AO233-1)*26+$A33-INDEX(WIN_Y,AO233)+1,AO$2-INDEX(WIN_X,AO233)+1),IF(AO233=90,11,0))))+(THEME-1)*20</f>
        <v/>
      </c>
      <c r="AP133" s="6">
        <f>IF($A33=0,INDEX(CHROME_ATTR,1,AP$2+1),IF($A33=39,INDEX(CHROME_ATTR,2,AP$2+1),IF(AND(AP233&gt;=1,AP233&lt;=6),INDEX(ATLAS_ATTR,(AP233-1)*26+$A33-INDEX(WIN_Y,AP233)+1,AP$2-INDEX(WIN_X,AP233)+1),IF(AP233=90,11,0))))+(THEME-1)*20</f>
        <v/>
      </c>
      <c r="AQ133" s="6">
        <f>IF($A33=0,INDEX(CHROME_ATTR,1,AQ$2+1),IF($A33=39,INDEX(CHROME_ATTR,2,AQ$2+1),IF(AND(AQ233&gt;=1,AQ233&lt;=6),INDEX(ATLAS_ATTR,(AQ233-1)*26+$A33-INDEX(WIN_Y,AQ233)+1,AQ$2-INDEX(WIN_X,AQ233)+1),IF(AQ233=90,11,0))))+(THEME-1)*20</f>
        <v/>
      </c>
      <c r="AR133" s="6">
        <f>IF($A33=0,INDEX(CHROME_ATTR,1,AR$2+1),IF($A33=39,INDEX(CHROME_ATTR,2,AR$2+1),IF(AND(AR233&gt;=1,AR233&lt;=6),INDEX(ATLAS_ATTR,(AR233-1)*26+$A33-INDEX(WIN_Y,AR233)+1,AR$2-INDEX(WIN_X,AR233)+1),IF(AR233=90,11,0))))+(THEME-1)*20</f>
        <v/>
      </c>
      <c r="AS133" s="6">
        <f>IF($A33=0,INDEX(CHROME_ATTR,1,AS$2+1),IF($A33=39,INDEX(CHROME_ATTR,2,AS$2+1),IF(AND(AS233&gt;=1,AS233&lt;=6),INDEX(ATLAS_ATTR,(AS233-1)*26+$A33-INDEX(WIN_Y,AS233)+1,AS$2-INDEX(WIN_X,AS233)+1),IF(AS233=90,11,0))))+(THEME-1)*20</f>
        <v/>
      </c>
      <c r="AT133" s="6">
        <f>IF($A33=0,INDEX(CHROME_ATTR,1,AT$2+1),IF($A33=39,INDEX(CHROME_ATTR,2,AT$2+1),IF(AND(AT233&gt;=1,AT233&lt;=6),INDEX(ATLAS_ATTR,(AT233-1)*26+$A33-INDEX(WIN_Y,AT233)+1,AT$2-INDEX(WIN_X,AT233)+1),IF(AT233=90,11,0))))+(THEME-1)*20</f>
        <v/>
      </c>
      <c r="AU133" s="6">
        <f>IF($A33=0,INDEX(CHROME_ATTR,1,AU$2+1),IF($A33=39,INDEX(CHROME_ATTR,2,AU$2+1),IF(AND(AU233&gt;=1,AU233&lt;=6),INDEX(ATLAS_ATTR,(AU233-1)*26+$A33-INDEX(WIN_Y,AU233)+1,AU$2-INDEX(WIN_X,AU233)+1),IF(AU233=90,11,0))))+(THEME-1)*20</f>
        <v/>
      </c>
      <c r="AV133" s="6">
        <f>IF($A33=0,INDEX(CHROME_ATTR,1,AV$2+1),IF($A33=39,INDEX(CHROME_ATTR,2,AV$2+1),IF(AND(AV233&gt;=1,AV233&lt;=6),INDEX(ATLAS_ATTR,(AV233-1)*26+$A33-INDEX(WIN_Y,AV233)+1,AV$2-INDEX(WIN_X,AV233)+1),IF(AV233=90,11,0))))+(THEME-1)*20</f>
        <v/>
      </c>
      <c r="AW133" s="6">
        <f>IF($A33=0,INDEX(CHROME_ATTR,1,AW$2+1),IF($A33=39,INDEX(CHROME_ATTR,2,AW$2+1),IF(AND(AW233&gt;=1,AW233&lt;=6),INDEX(ATLAS_ATTR,(AW233-1)*26+$A33-INDEX(WIN_Y,AW233)+1,AW$2-INDEX(WIN_X,AW233)+1),IF(AW233=90,11,0))))+(THEME-1)*20</f>
        <v/>
      </c>
      <c r="AX133" s="6">
        <f>IF($A33=0,INDEX(CHROME_ATTR,1,AX$2+1),IF($A33=39,INDEX(CHROME_ATTR,2,AX$2+1),IF(AND(AX233&gt;=1,AX233&lt;=6),INDEX(ATLAS_ATTR,(AX233-1)*26+$A33-INDEX(WIN_Y,AX233)+1,AX$2-INDEX(WIN_X,AX233)+1),IF(AX233=90,11,0))))+(THEME-1)*20</f>
        <v/>
      </c>
      <c r="AY133" s="6">
        <f>IF($A33=0,INDEX(CHROME_ATTR,1,AY$2+1),IF($A33=39,INDEX(CHROME_ATTR,2,AY$2+1),IF(AND(AY233&gt;=1,AY233&lt;=6),INDEX(ATLAS_ATTR,(AY233-1)*26+$A33-INDEX(WIN_Y,AY233)+1,AY$2-INDEX(WIN_X,AY233)+1),IF(AY233=90,11,0))))+(THEME-1)*20</f>
        <v/>
      </c>
      <c r="AZ133" s="6">
        <f>IF($A33=0,INDEX(CHROME_ATTR,1,AZ$2+1),IF($A33=39,INDEX(CHROME_ATTR,2,AZ$2+1),IF(AND(AZ233&gt;=1,AZ233&lt;=6),INDEX(ATLAS_ATTR,(AZ233-1)*26+$A33-INDEX(WIN_Y,AZ233)+1,AZ$2-INDEX(WIN_X,AZ233)+1),IF(AZ233=90,11,0))))+(THEME-1)*20</f>
        <v/>
      </c>
      <c r="BA133" s="6">
        <f>IF($A33=0,INDEX(CHROME_ATTR,1,BA$2+1),IF($A33=39,INDEX(CHROME_ATTR,2,BA$2+1),IF(AND(BA233&gt;=1,BA233&lt;=6),INDEX(ATLAS_ATTR,(BA233-1)*26+$A33-INDEX(WIN_Y,BA233)+1,BA$2-INDEX(WIN_X,BA233)+1),IF(BA233=90,11,0))))+(THEME-1)*20</f>
        <v/>
      </c>
      <c r="BB133" s="6">
        <f>IF($A33=0,INDEX(CHROME_ATTR,1,BB$2+1),IF($A33=39,INDEX(CHROME_ATTR,2,BB$2+1),IF(AND(BB233&gt;=1,BB233&lt;=6),INDEX(ATLAS_ATTR,(BB233-1)*26+$A33-INDEX(WIN_Y,BB233)+1,BB$2-INDEX(WIN_X,BB233)+1),IF(BB233=90,11,0))))+(THEME-1)*20</f>
        <v/>
      </c>
      <c r="BC133" s="6">
        <f>IF($A33=0,INDEX(CHROME_ATTR,1,BC$2+1),IF($A33=39,INDEX(CHROME_ATTR,2,BC$2+1),IF(AND(BC233&gt;=1,BC233&lt;=6),INDEX(ATLAS_ATTR,(BC233-1)*26+$A33-INDEX(WIN_Y,BC233)+1,BC$2-INDEX(WIN_X,BC233)+1),IF(BC233=90,11,0))))+(THEME-1)*20</f>
        <v/>
      </c>
      <c r="BD133" s="6">
        <f>IF($A33=0,INDEX(CHROME_ATTR,1,BD$2+1),IF($A33=39,INDEX(CHROME_ATTR,2,BD$2+1),IF(AND(BD233&gt;=1,BD233&lt;=6),INDEX(ATLAS_ATTR,(BD233-1)*26+$A33-INDEX(WIN_Y,BD233)+1,BD$2-INDEX(WIN_X,BD233)+1),IF(BD233=90,11,0))))+(THEME-1)*20</f>
        <v/>
      </c>
      <c r="BE133" s="6">
        <f>IF($A33=0,INDEX(CHROME_ATTR,1,BE$2+1),IF($A33=39,INDEX(CHROME_ATTR,2,BE$2+1),IF(AND(BE233&gt;=1,BE233&lt;=6),INDEX(ATLAS_ATTR,(BE233-1)*26+$A33-INDEX(WIN_Y,BE233)+1,BE$2-INDEX(WIN_X,BE233)+1),IF(BE233=90,11,0))))+(THEME-1)*20</f>
        <v/>
      </c>
      <c r="BF133" s="6">
        <f>IF($A33=0,INDEX(CHROME_ATTR,1,BF$2+1),IF($A33=39,INDEX(CHROME_ATTR,2,BF$2+1),IF(AND(BF233&gt;=1,BF233&lt;=6),INDEX(ATLAS_ATTR,(BF233-1)*26+$A33-INDEX(WIN_Y,BF233)+1,BF$2-INDEX(WIN_X,BF233)+1),IF(BF233=90,11,0))))+(THEME-1)*20</f>
        <v/>
      </c>
      <c r="BG133" s="6">
        <f>IF($A33=0,INDEX(CHROME_ATTR,1,BG$2+1),IF($A33=39,INDEX(CHROME_ATTR,2,BG$2+1),IF(AND(BG233&gt;=1,BG233&lt;=6),INDEX(ATLAS_ATTR,(BG233-1)*26+$A33-INDEX(WIN_Y,BG233)+1,BG$2-INDEX(WIN_X,BG233)+1),IF(BG233=90,11,0))))+(THEME-1)*20</f>
        <v/>
      </c>
      <c r="BH133" s="6">
        <f>IF($A33=0,INDEX(CHROME_ATTR,1,BH$2+1),IF($A33=39,INDEX(CHROME_ATTR,2,BH$2+1),IF(AND(BH233&gt;=1,BH233&lt;=6),INDEX(ATLAS_ATTR,(BH233-1)*26+$A33-INDEX(WIN_Y,BH233)+1,BH$2-INDEX(WIN_X,BH233)+1),IF(BH233=90,11,0))))+(THEME-1)*20</f>
        <v/>
      </c>
      <c r="BI133" s="6">
        <f>IF($A33=0,INDEX(CHROME_ATTR,1,BI$2+1),IF($A33=39,INDEX(CHROME_ATTR,2,BI$2+1),IF(AND(BI233&gt;=1,BI233&lt;=6),INDEX(ATLAS_ATTR,(BI233-1)*26+$A33-INDEX(WIN_Y,BI233)+1,BI$2-INDEX(WIN_X,BI233)+1),IF(BI233=90,11,0))))+(THEME-1)*20</f>
        <v/>
      </c>
      <c r="BJ133" s="6">
        <f>IF($A33=0,INDEX(CHROME_ATTR,1,BJ$2+1),IF($A33=39,INDEX(CHROME_ATTR,2,BJ$2+1),IF(AND(BJ233&gt;=1,BJ233&lt;=6),INDEX(ATLAS_ATTR,(BJ233-1)*26+$A33-INDEX(WIN_Y,BJ233)+1,BJ$2-INDEX(WIN_X,BJ233)+1),IF(BJ233=90,11,0))))+(THEME-1)*20</f>
        <v/>
      </c>
      <c r="BK133" s="6">
        <f>IF($A33=0,INDEX(CHROME_ATTR,1,BK$2+1),IF($A33=39,INDEX(CHROME_ATTR,2,BK$2+1),IF(AND(BK233&gt;=1,BK233&lt;=6),INDEX(ATLAS_ATTR,(BK233-1)*26+$A33-INDEX(WIN_Y,BK233)+1,BK$2-INDEX(WIN_X,BK233)+1),IF(BK233=90,11,0))))+(THEME-1)*20</f>
        <v/>
      </c>
      <c r="BL133" s="6">
        <f>IF($A33=0,INDEX(CHROME_ATTR,1,BL$2+1),IF($A33=39,INDEX(CHROME_ATTR,2,BL$2+1),IF(AND(BL233&gt;=1,BL233&lt;=6),INDEX(ATLAS_ATTR,(BL233-1)*26+$A33-INDEX(WIN_Y,BL233)+1,BL$2-INDEX(WIN_X,BL233)+1),IF(BL233=90,11,0))))+(THEME-1)*20</f>
        <v/>
      </c>
      <c r="BM133" s="6">
        <f>IF($A33=0,INDEX(CHROME_ATTR,1,BM$2+1),IF($A33=39,INDEX(CHROME_ATTR,2,BM$2+1),IF(AND(BM233&gt;=1,BM233&lt;=6),INDEX(ATLAS_ATTR,(BM233-1)*26+$A33-INDEX(WIN_Y,BM233)+1,BM$2-INDEX(WIN_X,BM233)+1),IF(BM233=90,11,0))))+(THEME-1)*20</f>
        <v/>
      </c>
      <c r="BN133" s="6">
        <f>IF($A33=0,INDEX(CHROME_ATTR,1,BN$2+1),IF($A33=39,INDEX(CHROME_ATTR,2,BN$2+1),IF(AND(BN233&gt;=1,BN233&lt;=6),INDEX(ATLAS_ATTR,(BN233-1)*26+$A33-INDEX(WIN_Y,BN233)+1,BN$2-INDEX(WIN_X,BN233)+1),IF(BN233=90,11,0))))+(THEME-1)*20</f>
        <v/>
      </c>
      <c r="BO133" s="6">
        <f>IF($A33=0,INDEX(CHROME_ATTR,1,BO$2+1),IF($A33=39,INDEX(CHROME_ATTR,2,BO$2+1),IF(AND(BO233&gt;=1,BO233&lt;=6),INDEX(ATLAS_ATTR,(BO233-1)*26+$A33-INDEX(WIN_Y,BO233)+1,BO$2-INDEX(WIN_X,BO233)+1),IF(BO233=90,11,0))))+(THEME-1)*20</f>
        <v/>
      </c>
      <c r="BP133" s="6">
        <f>IF($A33=0,INDEX(CHROME_ATTR,1,BP$2+1),IF($A33=39,INDEX(CHROME_ATTR,2,BP$2+1),IF(AND(BP233&gt;=1,BP233&lt;=6),INDEX(ATLAS_ATTR,(BP233-1)*26+$A33-INDEX(WIN_Y,BP233)+1,BP$2-INDEX(WIN_X,BP233)+1),IF(BP233=90,11,0))))+(THEME-1)*20</f>
        <v/>
      </c>
      <c r="BQ133" s="6">
        <f>IF($A33=0,INDEX(CHROME_ATTR,1,BQ$2+1),IF($A33=39,INDEX(CHROME_ATTR,2,BQ$2+1),IF(AND(BQ233&gt;=1,BQ233&lt;=6),INDEX(ATLAS_ATTR,(BQ233-1)*26+$A33-INDEX(WIN_Y,BQ233)+1,BQ$2-INDEX(WIN_X,BQ233)+1),IF(BQ233=90,11,0))))+(THEME-1)*20</f>
        <v/>
      </c>
      <c r="BR133" s="6">
        <f>IF($A33=0,INDEX(CHROME_ATTR,1,BR$2+1),IF($A33=39,INDEX(CHROME_ATTR,2,BR$2+1),IF(AND(BR233&gt;=1,BR233&lt;=6),INDEX(ATLAS_ATTR,(BR233-1)*26+$A33-INDEX(WIN_Y,BR233)+1,BR$2-INDEX(WIN_X,BR233)+1),IF(BR233=90,11,0))))+(THEME-1)*20</f>
        <v/>
      </c>
      <c r="BS133" s="6">
        <f>IF($A33=0,INDEX(CHROME_ATTR,1,BS$2+1),IF($A33=39,INDEX(CHROME_ATTR,2,BS$2+1),IF(AND(BS233&gt;=1,BS233&lt;=6),INDEX(ATLAS_ATTR,(BS233-1)*26+$A33-INDEX(WIN_Y,BS233)+1,BS$2-INDEX(WIN_X,BS233)+1),IF(BS233=90,11,0))))+(THEME-1)*20</f>
        <v/>
      </c>
      <c r="BT133" s="6">
        <f>IF($A33=0,INDEX(CHROME_ATTR,1,BT$2+1),IF($A33=39,INDEX(CHROME_ATTR,2,BT$2+1),IF(AND(BT233&gt;=1,BT233&lt;=6),INDEX(ATLAS_ATTR,(BT233-1)*26+$A33-INDEX(WIN_Y,BT233)+1,BT$2-INDEX(WIN_X,BT233)+1),IF(BT233=90,11,0))))+(THEME-1)*20</f>
        <v/>
      </c>
      <c r="BU133" s="6">
        <f>IF($A33=0,INDEX(CHROME_ATTR,1,BU$2+1),IF($A33=39,INDEX(CHROME_ATTR,2,BU$2+1),IF(AND(BU233&gt;=1,BU233&lt;=6),INDEX(ATLAS_ATTR,(BU233-1)*26+$A33-INDEX(WIN_Y,BU233)+1,BU$2-INDEX(WIN_X,BU233)+1),IF(BU233=90,11,0))))+(THEME-1)*20</f>
        <v/>
      </c>
      <c r="BV133" s="6">
        <f>IF($A33=0,INDEX(CHROME_ATTR,1,BV$2+1),IF($A33=39,INDEX(CHROME_ATTR,2,BV$2+1),IF(AND(BV233&gt;=1,BV233&lt;=6),INDEX(ATLAS_ATTR,(BV233-1)*26+$A33-INDEX(WIN_Y,BV233)+1,BV$2-INDEX(WIN_X,BV233)+1),IF(BV233=90,11,0))))+(THEME-1)*20</f>
        <v/>
      </c>
      <c r="BW133" s="6">
        <f>IF($A33=0,INDEX(CHROME_ATTR,1,BW$2+1),IF($A33=39,INDEX(CHROME_ATTR,2,BW$2+1),IF(AND(BW233&gt;=1,BW233&lt;=6),INDEX(ATLAS_ATTR,(BW233-1)*26+$A33-INDEX(WIN_Y,BW233)+1,BW$2-INDEX(WIN_X,BW233)+1),IF(BW233=90,11,0))))+(THEME-1)*20</f>
        <v/>
      </c>
      <c r="BX133" s="6">
        <f>IF($A33=0,INDEX(CHROME_ATTR,1,BX$2+1),IF($A33=39,INDEX(CHROME_ATTR,2,BX$2+1),IF(AND(BX233&gt;=1,BX233&lt;=6),INDEX(ATLAS_ATTR,(BX233-1)*26+$A33-INDEX(WIN_Y,BX233)+1,BX$2-INDEX(WIN_X,BX233)+1),IF(BX233=90,11,0))))+(THEME-1)*20</f>
        <v/>
      </c>
      <c r="BY133" s="6">
        <f>IF($A33=0,INDEX(CHROME_ATTR,1,BY$2+1),IF($A33=39,INDEX(CHROME_ATTR,2,BY$2+1),IF(AND(BY233&gt;=1,BY233&lt;=6),INDEX(ATLAS_ATTR,(BY233-1)*26+$A33-INDEX(WIN_Y,BY233)+1,BY$2-INDEX(WIN_X,BY233)+1),IF(BY233=90,11,0))))+(THEME-1)*20</f>
        <v/>
      </c>
      <c r="BZ133" s="6">
        <f>IF($A33=0,INDEX(CHROME_ATTR,1,BZ$2+1),IF($A33=39,INDEX(CHROME_ATTR,2,BZ$2+1),IF(AND(BZ233&gt;=1,BZ233&lt;=6),INDEX(ATLAS_ATTR,(BZ233-1)*26+$A33-INDEX(WIN_Y,BZ233)+1,BZ$2-INDEX(WIN_X,BZ233)+1),IF(BZ233=90,11,0))))+(THEME-1)*20</f>
        <v/>
      </c>
      <c r="CA133" s="6">
        <f>IF($A33=0,INDEX(CHROME_ATTR,1,CA$2+1),IF($A33=39,INDEX(CHROME_ATTR,2,CA$2+1),IF(AND(CA233&gt;=1,CA233&lt;=6),INDEX(ATLAS_ATTR,(CA233-1)*26+$A33-INDEX(WIN_Y,CA233)+1,CA$2-INDEX(WIN_X,CA233)+1),IF(CA233=90,11,0))))+(THEME-1)*20</f>
        <v/>
      </c>
      <c r="CB133" s="6">
        <f>IF($A33=0,INDEX(CHROME_ATTR,1,CB$2+1),IF($A33=39,INDEX(CHROME_ATTR,2,CB$2+1),IF(AND(CB233&gt;=1,CB233&lt;=6),INDEX(ATLAS_ATTR,(CB233-1)*26+$A33-INDEX(WIN_Y,CB233)+1,CB$2-INDEX(WIN_X,CB233)+1),IF(CB233=90,11,0))))+(THEME-1)*20</f>
        <v/>
      </c>
      <c r="CC133" s="6">
        <f>IF($A33=0,INDEX(CHROME_ATTR,1,CC$2+1),IF($A33=39,INDEX(CHROME_ATTR,2,CC$2+1),IF(AND(CC233&gt;=1,CC233&lt;=6),INDEX(ATLAS_ATTR,(CC233-1)*26+$A33-INDEX(WIN_Y,CC233)+1,CC$2-INDEX(WIN_X,CC233)+1),IF(CC233=90,11,0))))+(THEME-1)*20</f>
        <v/>
      </c>
      <c r="CD133" s="6">
        <f>IF($A33=0,INDEX(CHROME_ATTR,1,CD$2+1),IF($A33=39,INDEX(CHROME_ATTR,2,CD$2+1),IF(AND(CD233&gt;=1,CD233&lt;=6),INDEX(ATLAS_ATTR,(CD233-1)*26+$A33-INDEX(WIN_Y,CD233)+1,CD$2-INDEX(WIN_X,CD233)+1),IF(CD233=90,11,0))))+(THEME-1)*20</f>
        <v/>
      </c>
      <c r="CE133" s="6">
        <f>IF($A33=0,INDEX(CHROME_ATTR,1,CE$2+1),IF($A33=39,INDEX(CHROME_ATTR,2,CE$2+1),IF(AND(CE233&gt;=1,CE233&lt;=6),INDEX(ATLAS_ATTR,(CE233-1)*26+$A33-INDEX(WIN_Y,CE233)+1,CE$2-INDEX(WIN_X,CE233)+1),IF(CE233=90,11,0))))+(THEME-1)*20</f>
        <v/>
      </c>
      <c r="CF133" s="6">
        <f>IF($A33=0,INDEX(CHROME_ATTR,1,CF$2+1),IF($A33=39,INDEX(CHROME_ATTR,2,CF$2+1),IF(AND(CF233&gt;=1,CF233&lt;=6),INDEX(ATLAS_ATTR,(CF233-1)*26+$A33-INDEX(WIN_Y,CF233)+1,CF$2-INDEX(WIN_X,CF233)+1),IF(CF233=90,11,0))))+(THEME-1)*20</f>
        <v/>
      </c>
      <c r="CG133" s="6">
        <f>IF($A33=0,INDEX(CHROME_ATTR,1,CG$2+1),IF($A33=39,INDEX(CHROME_ATTR,2,CG$2+1),IF(AND(CG233&gt;=1,CG233&lt;=6),INDEX(ATLAS_ATTR,(CG233-1)*26+$A33-INDEX(WIN_Y,CG233)+1,CG$2-INDEX(WIN_X,CG233)+1),IF(CG233=90,11,0))))+(THEME-1)*20</f>
        <v/>
      </c>
      <c r="CH133" s="6">
        <f>IF($A33=0,INDEX(CHROME_ATTR,1,CH$2+1),IF($A33=39,INDEX(CHROME_ATTR,2,CH$2+1),IF(AND(CH233&gt;=1,CH233&lt;=6),INDEX(ATLAS_ATTR,(CH233-1)*26+$A33-INDEX(WIN_Y,CH233)+1,CH$2-INDEX(WIN_X,CH233)+1),IF(CH233=90,11,0))))+(THEME-1)*20</f>
        <v/>
      </c>
      <c r="CI133" s="6">
        <f>IF($A33=0,INDEX(CHROME_ATTR,1,CI$2+1),IF($A33=39,INDEX(CHROME_ATTR,2,CI$2+1),IF(AND(CI233&gt;=1,CI233&lt;=6),INDEX(ATLAS_ATTR,(CI233-1)*26+$A33-INDEX(WIN_Y,CI233)+1,CI$2-INDEX(WIN_X,CI233)+1),IF(CI233=90,11,0))))+(THEME-1)*20</f>
        <v/>
      </c>
      <c r="CJ133" s="6">
        <f>IF($A33=0,INDEX(CHROME_ATTR,1,CJ$2+1),IF($A33=39,INDEX(CHROME_ATTR,2,CJ$2+1),IF(AND(CJ233&gt;=1,CJ233&lt;=6),INDEX(ATLAS_ATTR,(CJ233-1)*26+$A33-INDEX(WIN_Y,CJ233)+1,CJ$2-INDEX(WIN_X,CJ233)+1),IF(CJ233=90,11,0))))+(THEME-1)*20</f>
        <v/>
      </c>
      <c r="CK133" s="6">
        <f>IF($A33=0,INDEX(CHROME_ATTR,1,CK$2+1),IF($A33=39,INDEX(CHROME_ATTR,2,CK$2+1),IF(AND(CK233&gt;=1,CK233&lt;=6),INDEX(ATLAS_ATTR,(CK233-1)*26+$A33-INDEX(WIN_Y,CK233)+1,CK$2-INDEX(WIN_X,CK233)+1),IF(CK233=90,11,0))))+(THEME-1)*20</f>
        <v/>
      </c>
      <c r="CL133" s="6">
        <f>IF($A33=0,INDEX(CHROME_ATTR,1,CL$2+1),IF($A33=39,INDEX(CHROME_ATTR,2,CL$2+1),IF(AND(CL233&gt;=1,CL233&lt;=6),INDEX(ATLAS_ATTR,(CL233-1)*26+$A33-INDEX(WIN_Y,CL233)+1,CL$2-INDEX(WIN_X,CL233)+1),IF(CL233=90,11,0))))+(THEME-1)*20</f>
        <v/>
      </c>
      <c r="CM133" s="6">
        <f>IF($A33=0,INDEX(CHROME_ATTR,1,CM$2+1),IF($A33=39,INDEX(CHROME_ATTR,2,CM$2+1),IF(AND(CM233&gt;=1,CM233&lt;=6),INDEX(ATLAS_ATTR,(CM233-1)*26+$A33-INDEX(WIN_Y,CM233)+1,CM$2-INDEX(WIN_X,CM233)+1),IF(CM233=90,11,0))))+(THEME-1)*20</f>
        <v/>
      </c>
      <c r="CN133" s="6">
        <f>IF($A33=0,INDEX(CHROME_ATTR,1,CN$2+1),IF($A33=39,INDEX(CHROME_ATTR,2,CN$2+1),IF(AND(CN233&gt;=1,CN233&lt;=6),INDEX(ATLAS_ATTR,(CN233-1)*26+$A33-INDEX(WIN_Y,CN233)+1,CN$2-INDEX(WIN_X,CN233)+1),IF(CN233=90,11,0))))+(THEME-1)*20</f>
        <v/>
      </c>
      <c r="CO133" s="6">
        <f>IF($A33=0,INDEX(CHROME_ATTR,1,CO$2+1),IF($A33=39,INDEX(CHROME_ATTR,2,CO$2+1),IF(AND(CO233&gt;=1,CO233&lt;=6),INDEX(ATLAS_ATTR,(CO233-1)*26+$A33-INDEX(WIN_Y,CO233)+1,CO$2-INDEX(WIN_X,CO233)+1),IF(CO233=90,11,0))))+(THEME-1)*20</f>
        <v/>
      </c>
      <c r="CP133" s="6">
        <f>IF($A33=0,INDEX(CHROME_ATTR,1,CP$2+1),IF($A33=39,INDEX(CHROME_ATTR,2,CP$2+1),IF(AND(CP233&gt;=1,CP233&lt;=6),INDEX(ATLAS_ATTR,(CP233-1)*26+$A33-INDEX(WIN_Y,CP233)+1,CP$2-INDEX(WIN_X,CP233)+1),IF(CP233=90,11,0))))+(THEME-1)*20</f>
        <v/>
      </c>
      <c r="CQ133" s="6">
        <f>IF($A33=0,INDEX(CHROME_ATTR,1,CQ$2+1),IF($A33=39,INDEX(CHROME_ATTR,2,CQ$2+1),IF(AND(CQ233&gt;=1,CQ233&lt;=6),INDEX(ATLAS_ATTR,(CQ233-1)*26+$A33-INDEX(WIN_Y,CQ233)+1,CQ$2-INDEX(WIN_X,CQ233)+1),IF(CQ233=90,11,0))))+(THEME-1)*20</f>
        <v/>
      </c>
      <c r="CR133" s="6">
        <f>IF($A33=0,INDEX(CHROME_ATTR,1,CR$2+1),IF($A33=39,INDEX(CHROME_ATTR,2,CR$2+1),IF(AND(CR233&gt;=1,CR233&lt;=6),INDEX(ATLAS_ATTR,(CR233-1)*26+$A33-INDEX(WIN_Y,CR233)+1,CR$2-INDEX(WIN_X,CR233)+1),IF(CR233=90,11,0))))+(THEME-1)*20</f>
        <v/>
      </c>
      <c r="CS133" s="6">
        <f>IF($A33=0,INDEX(CHROME_ATTR,1,CS$2+1),IF($A33=39,INDEX(CHROME_ATTR,2,CS$2+1),IF(AND(CS233&gt;=1,CS233&lt;=6),INDEX(ATLAS_ATTR,(CS233-1)*26+$A33-INDEX(WIN_Y,CS233)+1,CS$2-INDEX(WIN_X,CS233)+1),IF(CS233=90,11,0))))+(THEME-1)*20</f>
        <v/>
      </c>
      <c r="CT133" s="6">
        <f>IF($A33=0,INDEX(CHROME_ATTR,1,CT$2+1),IF($A33=39,INDEX(CHROME_ATTR,2,CT$2+1),IF(AND(CT233&gt;=1,CT233&lt;=6),INDEX(ATLAS_ATTR,(CT233-1)*26+$A33-INDEX(WIN_Y,CT233)+1,CT$2-INDEX(WIN_X,CT233)+1),IF(CT233=90,11,0))))+(THEME-1)*20</f>
        <v/>
      </c>
      <c r="CU133" s="6">
        <f>IF($A33=0,INDEX(CHROME_ATTR,1,CU$2+1),IF($A33=39,INDEX(CHROME_ATTR,2,CU$2+1),IF(AND(CU233&gt;=1,CU233&lt;=6),INDEX(ATLAS_ATTR,(CU233-1)*26+$A33-INDEX(WIN_Y,CU233)+1,CU$2-INDEX(WIN_X,CU233)+1),IF(CU233=90,11,0))))+(THEME-1)*20</f>
        <v/>
      </c>
      <c r="CV133" s="6">
        <f>IF($A33=0,INDEX(CHROME_ATTR,1,CV$2+1),IF($A33=39,INDEX(CHROME_ATTR,2,CV$2+1),IF(AND(CV233&gt;=1,CV233&lt;=6),INDEX(ATLAS_ATTR,(CV233-1)*26+$A33-INDEX(WIN_Y,CV233)+1,CV$2-INDEX(WIN_X,CV233)+1),IF(CV233=90,11,0))))+(THEME-1)*20</f>
        <v/>
      </c>
      <c r="CW133" s="6">
        <f>IF($A33=0,INDEX(CHROME_ATTR,1,CW$2+1),IF($A33=39,INDEX(CHROME_ATTR,2,CW$2+1),IF(AND(CW233&gt;=1,CW233&lt;=6),INDEX(ATLAS_ATTR,(CW233-1)*26+$A33-INDEX(WIN_Y,CW233)+1,CW$2-INDEX(WIN_X,CW233)+1),IF(CW233=90,11,0))))+(THEME-1)*20</f>
        <v/>
      </c>
      <c r="CX133" s="6">
        <f>IF($A33=0,INDEX(CHROME_ATTR,1,CX$2+1),IF($A33=39,INDEX(CHROME_ATTR,2,CX$2+1),IF(AND(CX233&gt;=1,CX233&lt;=6),INDEX(ATLAS_ATTR,(CX233-1)*26+$A33-INDEX(WIN_Y,CX233)+1,CX$2-INDEX(WIN_X,CX233)+1),IF(CX233=90,11,0))))+(THEME-1)*20</f>
        <v/>
      </c>
      <c r="CY133" s="6">
        <f>IF($A33=0,INDEX(CHROME_ATTR,1,CY$2+1),IF($A33=39,INDEX(CHROME_ATTR,2,CY$2+1),IF(AND(CY233&gt;=1,CY233&lt;=6),INDEX(ATLAS_ATTR,(CY233-1)*26+$A33-INDEX(WIN_Y,CY233)+1,CY$2-INDEX(WIN_X,CY233)+1),IF(CY233=90,11,0))))+(THEME-1)*20</f>
        <v/>
      </c>
      <c r="CZ133" s="6">
        <f>IF($A33=0,INDEX(CHROME_ATTR,1,CZ$2+1),IF($A33=39,INDEX(CHROME_ATTR,2,CZ$2+1),IF(AND(CZ233&gt;=1,CZ233&lt;=6),INDEX(ATLAS_ATTR,(CZ233-1)*26+$A33-INDEX(WIN_Y,CZ233)+1,CZ$2-INDEX(WIN_X,CZ233)+1),IF(CZ233=90,11,0))))+(THEME-1)*20</f>
        <v/>
      </c>
      <c r="DA133" s="6">
        <f>IF($A33=0,INDEX(CHROME_ATTR,1,DA$2+1),IF($A33=39,INDEX(CHROME_ATTR,2,DA$2+1),IF(AND(DA233&gt;=1,DA233&lt;=6),INDEX(ATLAS_ATTR,(DA233-1)*26+$A33-INDEX(WIN_Y,DA233)+1,DA$2-INDEX(WIN_X,DA233)+1),IF(DA233=90,11,0))))+(THEME-1)*20</f>
        <v/>
      </c>
      <c r="DB133" s="6">
        <f>IF($A33=0,INDEX(CHROME_ATTR,1,DB$2+1),IF($A33=39,INDEX(CHROME_ATTR,2,DB$2+1),IF(AND(DB233&gt;=1,DB233&lt;=6),INDEX(ATLAS_ATTR,(DB233-1)*26+$A33-INDEX(WIN_Y,DB233)+1,DB$2-INDEX(WIN_X,DB233)+1),IF(DB233=90,11,0))))+(THEME-1)*20</f>
        <v/>
      </c>
      <c r="DC133" s="6">
        <f>IF($A33=0,INDEX(CHROME_ATTR,1,DC$2+1),IF($A33=39,INDEX(CHROME_ATTR,2,DC$2+1),IF(AND(DC233&gt;=1,DC233&lt;=6),INDEX(ATLAS_ATTR,(DC233-1)*26+$A33-INDEX(WIN_Y,DC233)+1,DC$2-INDEX(WIN_X,DC233)+1),IF(DC233=90,11,0))))+(THEME-1)*20</f>
        <v/>
      </c>
      <c r="DD133" s="6">
        <f>IF($A33=0,INDEX(CHROME_ATTR,1,DD$2+1),IF($A33=39,INDEX(CHROME_ATTR,2,DD$2+1),IF(AND(DD233&gt;=1,DD233&lt;=6),INDEX(ATLAS_ATTR,(DD233-1)*26+$A33-INDEX(WIN_Y,DD233)+1,DD$2-INDEX(WIN_X,DD233)+1),IF(DD233=90,11,0))))+(THEME-1)*20</f>
        <v/>
      </c>
      <c r="DE133" s="6">
        <f>IF($A33=0,INDEX(CHROME_ATTR,1,DE$2+1),IF($A33=39,INDEX(CHROME_ATTR,2,DE$2+1),IF(AND(DE233&gt;=1,DE233&lt;=6),INDEX(ATLAS_ATTR,(DE233-1)*26+$A33-INDEX(WIN_Y,DE233)+1,DE$2-INDEX(WIN_X,DE233)+1),IF(DE233=90,11,0))))+(THEME-1)*20</f>
        <v/>
      </c>
      <c r="DF133" s="6">
        <f>IF($A33=0,INDEX(CHROME_ATTR,1,DF$2+1),IF($A33=39,INDEX(CHROME_ATTR,2,DF$2+1),IF(AND(DF233&gt;=1,DF233&lt;=6),INDEX(ATLAS_ATTR,(DF233-1)*26+$A33-INDEX(WIN_Y,DF233)+1,DF$2-INDEX(WIN_X,DF233)+1),IF(DF233=90,11,0))))+(THEME-1)*20</f>
        <v/>
      </c>
      <c r="DG133" s="6">
        <f>IF($A33=0,INDEX(CHROME_ATTR,1,DG$2+1),IF($A33=39,INDEX(CHROME_ATTR,2,DG$2+1),IF(AND(DG233&gt;=1,DG233&lt;=6),INDEX(ATLAS_ATTR,(DG233-1)*26+$A33-INDEX(WIN_Y,DG233)+1,DG$2-INDEX(WIN_X,DG233)+1),IF(DG233=90,11,0))))+(THEME-1)*20</f>
        <v/>
      </c>
      <c r="DH133" s="6">
        <f>IF($A33=0,INDEX(CHROME_ATTR,1,DH$2+1),IF($A33=39,INDEX(CHROME_ATTR,2,DH$2+1),IF(AND(DH233&gt;=1,DH233&lt;=6),INDEX(ATLAS_ATTR,(DH233-1)*26+$A33-INDEX(WIN_Y,DH233)+1,DH$2-INDEX(WIN_X,DH233)+1),IF(DH233=90,11,0))))+(THEME-1)*20</f>
        <v/>
      </c>
      <c r="DI133" s="6">
        <f>IF($A33=0,INDEX(CHROME_ATTR,1,DI$2+1),IF($A33=39,INDEX(CHROME_ATTR,2,DI$2+1),IF(AND(DI233&gt;=1,DI233&lt;=6),INDEX(ATLAS_ATTR,(DI233-1)*26+$A33-INDEX(WIN_Y,DI233)+1,DI$2-INDEX(WIN_X,DI233)+1),IF(DI233=90,11,0))))+(THEME-1)*20</f>
        <v/>
      </c>
      <c r="DJ133" s="6">
        <f>IF($A33=0,INDEX(CHROME_ATTR,1,DJ$2+1),IF($A33=39,INDEX(CHROME_ATTR,2,DJ$2+1),IF(AND(DJ233&gt;=1,DJ233&lt;=6),INDEX(ATLAS_ATTR,(DJ233-1)*26+$A33-INDEX(WIN_Y,DJ233)+1,DJ$2-INDEX(WIN_X,DJ233)+1),IF(DJ233=90,11,0))))+(THEME-1)*20</f>
        <v/>
      </c>
      <c r="DK133" s="6">
        <f>IF($A33=0,INDEX(CHROME_ATTR,1,DK$2+1),IF($A33=39,INDEX(CHROME_ATTR,2,DK$2+1),IF(AND(DK233&gt;=1,DK233&lt;=6),INDEX(ATLAS_ATTR,(DK233-1)*26+$A33-INDEX(WIN_Y,DK233)+1,DK$2-INDEX(WIN_X,DK233)+1),IF(DK233=90,11,0))))+(THEME-1)*20</f>
        <v/>
      </c>
      <c r="DL133" s="6">
        <f>IF($A33=0,INDEX(CHROME_ATTR,1,DL$2+1),IF($A33=39,INDEX(CHROME_ATTR,2,DL$2+1),IF(AND(DL233&gt;=1,DL233&lt;=6),INDEX(ATLAS_ATTR,(DL233-1)*26+$A33-INDEX(WIN_Y,DL233)+1,DL$2-INDEX(WIN_X,DL233)+1),IF(DL233=90,11,0))))+(THEME-1)*20</f>
        <v/>
      </c>
      <c r="DM133" s="6">
        <f>IF($A33=0,INDEX(CHROME_ATTR,1,DM$2+1),IF($A33=39,INDEX(CHROME_ATTR,2,DM$2+1),IF(AND(DM233&gt;=1,DM233&lt;=6),INDEX(ATLAS_ATTR,(DM233-1)*26+$A33-INDEX(WIN_Y,DM233)+1,DM$2-INDEX(WIN_X,DM233)+1),IF(DM233=90,11,0))))+(THEME-1)*20</f>
        <v/>
      </c>
      <c r="DN133" s="6">
        <f>IF($A33=0,INDEX(CHROME_ATTR,1,DN$2+1),IF($A33=39,INDEX(CHROME_ATTR,2,DN$2+1),IF(AND(DN233&gt;=1,DN233&lt;=6),INDEX(ATLAS_ATTR,(DN233-1)*26+$A33-INDEX(WIN_Y,DN233)+1,DN$2-INDEX(WIN_X,DN233)+1),IF(DN233=90,11,0))))+(THEME-1)*20</f>
        <v/>
      </c>
      <c r="DO133" s="6">
        <f>IF($A33=0,INDEX(CHROME_ATTR,1,DO$2+1),IF($A33=39,INDEX(CHROME_ATTR,2,DO$2+1),IF(AND(DO233&gt;=1,DO233&lt;=6),INDEX(ATLAS_ATTR,(DO233-1)*26+$A33-INDEX(WIN_Y,DO233)+1,DO$2-INDEX(WIN_X,DO233)+1),IF(DO233=90,11,0))))+(THEME-1)*20</f>
        <v/>
      </c>
    </row>
    <row r="134" ht="8" customHeight="1">
      <c r="B134" s="6">
        <f>IF($A34=0,INDEX(CHROME_ATTR,1,B$2+1),IF($A34=39,INDEX(CHROME_ATTR,2,B$2+1),IF(AND(B234&gt;=1,B234&lt;=6),INDEX(ATLAS_ATTR,(B234-1)*26+$A34-INDEX(WIN_Y,B234)+1,B$2-INDEX(WIN_X,B234)+1),IF(B234=90,11,0))))+(THEME-1)*20</f>
        <v/>
      </c>
      <c r="C134" s="6">
        <f>IF($A34=0,INDEX(CHROME_ATTR,1,C$2+1),IF($A34=39,INDEX(CHROME_ATTR,2,C$2+1),IF(AND(C234&gt;=1,C234&lt;=6),INDEX(ATLAS_ATTR,(C234-1)*26+$A34-INDEX(WIN_Y,C234)+1,C$2-INDEX(WIN_X,C234)+1),IF(C234=90,11,0))))+(THEME-1)*20</f>
        <v/>
      </c>
      <c r="D134" s="6">
        <f>IF($A34=0,INDEX(CHROME_ATTR,1,D$2+1),IF($A34=39,INDEX(CHROME_ATTR,2,D$2+1),IF(AND(D234&gt;=1,D234&lt;=6),INDEX(ATLAS_ATTR,(D234-1)*26+$A34-INDEX(WIN_Y,D234)+1,D$2-INDEX(WIN_X,D234)+1),IF(D234=90,11,0))))+(THEME-1)*20</f>
        <v/>
      </c>
      <c r="E134" s="6">
        <f>IF($A34=0,INDEX(CHROME_ATTR,1,E$2+1),IF($A34=39,INDEX(CHROME_ATTR,2,E$2+1),IF(AND(E234&gt;=1,E234&lt;=6),INDEX(ATLAS_ATTR,(E234-1)*26+$A34-INDEX(WIN_Y,E234)+1,E$2-INDEX(WIN_X,E234)+1),IF(E234=90,11,0))))+(THEME-1)*20</f>
        <v/>
      </c>
      <c r="F134" s="6">
        <f>IF($A34=0,INDEX(CHROME_ATTR,1,F$2+1),IF($A34=39,INDEX(CHROME_ATTR,2,F$2+1),IF(AND(F234&gt;=1,F234&lt;=6),INDEX(ATLAS_ATTR,(F234-1)*26+$A34-INDEX(WIN_Y,F234)+1,F$2-INDEX(WIN_X,F234)+1),IF(F234=90,11,0))))+(THEME-1)*20</f>
        <v/>
      </c>
      <c r="G134" s="6">
        <f>IF($A34=0,INDEX(CHROME_ATTR,1,G$2+1),IF($A34=39,INDEX(CHROME_ATTR,2,G$2+1),IF(AND(G234&gt;=1,G234&lt;=6),INDEX(ATLAS_ATTR,(G234-1)*26+$A34-INDEX(WIN_Y,G234)+1,G$2-INDEX(WIN_X,G234)+1),IF(G234=90,11,0))))+(THEME-1)*20</f>
        <v/>
      </c>
      <c r="H134" s="6">
        <f>IF($A34=0,INDEX(CHROME_ATTR,1,H$2+1),IF($A34=39,INDEX(CHROME_ATTR,2,H$2+1),IF(AND(H234&gt;=1,H234&lt;=6),INDEX(ATLAS_ATTR,(H234-1)*26+$A34-INDEX(WIN_Y,H234)+1,H$2-INDEX(WIN_X,H234)+1),IF(H234=90,11,0))))+(THEME-1)*20</f>
        <v/>
      </c>
      <c r="I134" s="6">
        <f>IF($A34=0,INDEX(CHROME_ATTR,1,I$2+1),IF($A34=39,INDEX(CHROME_ATTR,2,I$2+1),IF(AND(I234&gt;=1,I234&lt;=6),INDEX(ATLAS_ATTR,(I234-1)*26+$A34-INDEX(WIN_Y,I234)+1,I$2-INDEX(WIN_X,I234)+1),IF(I234=90,11,0))))+(THEME-1)*20</f>
        <v/>
      </c>
      <c r="J134" s="6">
        <f>IF($A34=0,INDEX(CHROME_ATTR,1,J$2+1),IF($A34=39,INDEX(CHROME_ATTR,2,J$2+1),IF(AND(J234&gt;=1,J234&lt;=6),INDEX(ATLAS_ATTR,(J234-1)*26+$A34-INDEX(WIN_Y,J234)+1,J$2-INDEX(WIN_X,J234)+1),IF(J234=90,11,0))))+(THEME-1)*20</f>
        <v/>
      </c>
      <c r="K134" s="6">
        <f>IF($A34=0,INDEX(CHROME_ATTR,1,K$2+1),IF($A34=39,INDEX(CHROME_ATTR,2,K$2+1),IF(AND(K234&gt;=1,K234&lt;=6),INDEX(ATLAS_ATTR,(K234-1)*26+$A34-INDEX(WIN_Y,K234)+1,K$2-INDEX(WIN_X,K234)+1),IF(K234=90,11,0))))+(THEME-1)*20</f>
        <v/>
      </c>
      <c r="L134" s="6">
        <f>IF($A34=0,INDEX(CHROME_ATTR,1,L$2+1),IF($A34=39,INDEX(CHROME_ATTR,2,L$2+1),IF(AND(L234&gt;=1,L234&lt;=6),INDEX(ATLAS_ATTR,(L234-1)*26+$A34-INDEX(WIN_Y,L234)+1,L$2-INDEX(WIN_X,L234)+1),IF(L234=90,11,0))))+(THEME-1)*20</f>
        <v/>
      </c>
      <c r="M134" s="6">
        <f>IF($A34=0,INDEX(CHROME_ATTR,1,M$2+1),IF($A34=39,INDEX(CHROME_ATTR,2,M$2+1),IF(AND(M234&gt;=1,M234&lt;=6),INDEX(ATLAS_ATTR,(M234-1)*26+$A34-INDEX(WIN_Y,M234)+1,M$2-INDEX(WIN_X,M234)+1),IF(M234=90,11,0))))+(THEME-1)*20</f>
        <v/>
      </c>
      <c r="N134" s="6">
        <f>IF($A34=0,INDEX(CHROME_ATTR,1,N$2+1),IF($A34=39,INDEX(CHROME_ATTR,2,N$2+1),IF(AND(N234&gt;=1,N234&lt;=6),INDEX(ATLAS_ATTR,(N234-1)*26+$A34-INDEX(WIN_Y,N234)+1,N$2-INDEX(WIN_X,N234)+1),IF(N234=90,11,0))))+(THEME-1)*20</f>
        <v/>
      </c>
      <c r="O134" s="6">
        <f>IF($A34=0,INDEX(CHROME_ATTR,1,O$2+1),IF($A34=39,INDEX(CHROME_ATTR,2,O$2+1),IF(AND(O234&gt;=1,O234&lt;=6),INDEX(ATLAS_ATTR,(O234-1)*26+$A34-INDEX(WIN_Y,O234)+1,O$2-INDEX(WIN_X,O234)+1),IF(O234=90,11,0))))+(THEME-1)*20</f>
        <v/>
      </c>
      <c r="P134" s="6">
        <f>IF($A34=0,INDEX(CHROME_ATTR,1,P$2+1),IF($A34=39,INDEX(CHROME_ATTR,2,P$2+1),IF(AND(P234&gt;=1,P234&lt;=6),INDEX(ATLAS_ATTR,(P234-1)*26+$A34-INDEX(WIN_Y,P234)+1,P$2-INDEX(WIN_X,P234)+1),IF(P234=90,11,0))))+(THEME-1)*20</f>
        <v/>
      </c>
      <c r="Q134" s="6">
        <f>IF($A34=0,INDEX(CHROME_ATTR,1,Q$2+1),IF($A34=39,INDEX(CHROME_ATTR,2,Q$2+1),IF(AND(Q234&gt;=1,Q234&lt;=6),INDEX(ATLAS_ATTR,(Q234-1)*26+$A34-INDEX(WIN_Y,Q234)+1,Q$2-INDEX(WIN_X,Q234)+1),IF(Q234=90,11,0))))+(THEME-1)*20</f>
        <v/>
      </c>
      <c r="R134" s="6">
        <f>IF($A34=0,INDEX(CHROME_ATTR,1,R$2+1),IF($A34=39,INDEX(CHROME_ATTR,2,R$2+1),IF(AND(R234&gt;=1,R234&lt;=6),INDEX(ATLAS_ATTR,(R234-1)*26+$A34-INDEX(WIN_Y,R234)+1,R$2-INDEX(WIN_X,R234)+1),IF(R234=90,11,0))))+(THEME-1)*20</f>
        <v/>
      </c>
      <c r="S134" s="6">
        <f>IF($A34=0,INDEX(CHROME_ATTR,1,S$2+1),IF($A34=39,INDEX(CHROME_ATTR,2,S$2+1),IF(AND(S234&gt;=1,S234&lt;=6),INDEX(ATLAS_ATTR,(S234-1)*26+$A34-INDEX(WIN_Y,S234)+1,S$2-INDEX(WIN_X,S234)+1),IF(S234=90,11,0))))+(THEME-1)*20</f>
        <v/>
      </c>
      <c r="T134" s="6">
        <f>IF($A34=0,INDEX(CHROME_ATTR,1,T$2+1),IF($A34=39,INDEX(CHROME_ATTR,2,T$2+1),IF(AND(T234&gt;=1,T234&lt;=6),INDEX(ATLAS_ATTR,(T234-1)*26+$A34-INDEX(WIN_Y,T234)+1,T$2-INDEX(WIN_X,T234)+1),IF(T234=90,11,0))))+(THEME-1)*20</f>
        <v/>
      </c>
      <c r="U134" s="6">
        <f>IF($A34=0,INDEX(CHROME_ATTR,1,U$2+1),IF($A34=39,INDEX(CHROME_ATTR,2,U$2+1),IF(AND(U234&gt;=1,U234&lt;=6),INDEX(ATLAS_ATTR,(U234-1)*26+$A34-INDEX(WIN_Y,U234)+1,U$2-INDEX(WIN_X,U234)+1),IF(U234=90,11,0))))+(THEME-1)*20</f>
        <v/>
      </c>
      <c r="V134" s="6">
        <f>IF($A34=0,INDEX(CHROME_ATTR,1,V$2+1),IF($A34=39,INDEX(CHROME_ATTR,2,V$2+1),IF(AND(V234&gt;=1,V234&lt;=6),INDEX(ATLAS_ATTR,(V234-1)*26+$A34-INDEX(WIN_Y,V234)+1,V$2-INDEX(WIN_X,V234)+1),IF(V234=90,11,0))))+(THEME-1)*20</f>
        <v/>
      </c>
      <c r="W134" s="6">
        <f>IF($A34=0,INDEX(CHROME_ATTR,1,W$2+1),IF($A34=39,INDEX(CHROME_ATTR,2,W$2+1),IF(AND(W234&gt;=1,W234&lt;=6),INDEX(ATLAS_ATTR,(W234-1)*26+$A34-INDEX(WIN_Y,W234)+1,W$2-INDEX(WIN_X,W234)+1),IF(W234=90,11,0))))+(THEME-1)*20</f>
        <v/>
      </c>
      <c r="X134" s="6">
        <f>IF($A34=0,INDEX(CHROME_ATTR,1,X$2+1),IF($A34=39,INDEX(CHROME_ATTR,2,X$2+1),IF(AND(X234&gt;=1,X234&lt;=6),INDEX(ATLAS_ATTR,(X234-1)*26+$A34-INDEX(WIN_Y,X234)+1,X$2-INDEX(WIN_X,X234)+1),IF(X234=90,11,0))))+(THEME-1)*20</f>
        <v/>
      </c>
      <c r="Y134" s="6">
        <f>IF($A34=0,INDEX(CHROME_ATTR,1,Y$2+1),IF($A34=39,INDEX(CHROME_ATTR,2,Y$2+1),IF(AND(Y234&gt;=1,Y234&lt;=6),INDEX(ATLAS_ATTR,(Y234-1)*26+$A34-INDEX(WIN_Y,Y234)+1,Y$2-INDEX(WIN_X,Y234)+1),IF(Y234=90,11,0))))+(THEME-1)*20</f>
        <v/>
      </c>
      <c r="Z134" s="6">
        <f>IF($A34=0,INDEX(CHROME_ATTR,1,Z$2+1),IF($A34=39,INDEX(CHROME_ATTR,2,Z$2+1),IF(AND(Z234&gt;=1,Z234&lt;=6),INDEX(ATLAS_ATTR,(Z234-1)*26+$A34-INDEX(WIN_Y,Z234)+1,Z$2-INDEX(WIN_X,Z234)+1),IF(Z234=90,11,0))))+(THEME-1)*20</f>
        <v/>
      </c>
      <c r="AA134" s="6">
        <f>IF($A34=0,INDEX(CHROME_ATTR,1,AA$2+1),IF($A34=39,INDEX(CHROME_ATTR,2,AA$2+1),IF(AND(AA234&gt;=1,AA234&lt;=6),INDEX(ATLAS_ATTR,(AA234-1)*26+$A34-INDEX(WIN_Y,AA234)+1,AA$2-INDEX(WIN_X,AA234)+1),IF(AA234=90,11,0))))+(THEME-1)*20</f>
        <v/>
      </c>
      <c r="AB134" s="6">
        <f>IF($A34=0,INDEX(CHROME_ATTR,1,AB$2+1),IF($A34=39,INDEX(CHROME_ATTR,2,AB$2+1),IF(AND(AB234&gt;=1,AB234&lt;=6),INDEX(ATLAS_ATTR,(AB234-1)*26+$A34-INDEX(WIN_Y,AB234)+1,AB$2-INDEX(WIN_X,AB234)+1),IF(AB234=90,11,0))))+(THEME-1)*20</f>
        <v/>
      </c>
      <c r="AC134" s="6">
        <f>IF($A34=0,INDEX(CHROME_ATTR,1,AC$2+1),IF($A34=39,INDEX(CHROME_ATTR,2,AC$2+1),IF(AND(AC234&gt;=1,AC234&lt;=6),INDEX(ATLAS_ATTR,(AC234-1)*26+$A34-INDEX(WIN_Y,AC234)+1,AC$2-INDEX(WIN_X,AC234)+1),IF(AC234=90,11,0))))+(THEME-1)*20</f>
        <v/>
      </c>
      <c r="AD134" s="6">
        <f>IF($A34=0,INDEX(CHROME_ATTR,1,AD$2+1),IF($A34=39,INDEX(CHROME_ATTR,2,AD$2+1),IF(AND(AD234&gt;=1,AD234&lt;=6),INDEX(ATLAS_ATTR,(AD234-1)*26+$A34-INDEX(WIN_Y,AD234)+1,AD$2-INDEX(WIN_X,AD234)+1),IF(AD234=90,11,0))))+(THEME-1)*20</f>
        <v/>
      </c>
      <c r="AE134" s="6">
        <f>IF($A34=0,INDEX(CHROME_ATTR,1,AE$2+1),IF($A34=39,INDEX(CHROME_ATTR,2,AE$2+1),IF(AND(AE234&gt;=1,AE234&lt;=6),INDEX(ATLAS_ATTR,(AE234-1)*26+$A34-INDEX(WIN_Y,AE234)+1,AE$2-INDEX(WIN_X,AE234)+1),IF(AE234=90,11,0))))+(THEME-1)*20</f>
        <v/>
      </c>
      <c r="AF134" s="6">
        <f>IF($A34=0,INDEX(CHROME_ATTR,1,AF$2+1),IF($A34=39,INDEX(CHROME_ATTR,2,AF$2+1),IF(AND(AF234&gt;=1,AF234&lt;=6),INDEX(ATLAS_ATTR,(AF234-1)*26+$A34-INDEX(WIN_Y,AF234)+1,AF$2-INDEX(WIN_X,AF234)+1),IF(AF234=90,11,0))))+(THEME-1)*20</f>
        <v/>
      </c>
      <c r="AG134" s="6">
        <f>IF($A34=0,INDEX(CHROME_ATTR,1,AG$2+1),IF($A34=39,INDEX(CHROME_ATTR,2,AG$2+1),IF(AND(AG234&gt;=1,AG234&lt;=6),INDEX(ATLAS_ATTR,(AG234-1)*26+$A34-INDEX(WIN_Y,AG234)+1,AG$2-INDEX(WIN_X,AG234)+1),IF(AG234=90,11,0))))+(THEME-1)*20</f>
        <v/>
      </c>
      <c r="AH134" s="6">
        <f>IF($A34=0,INDEX(CHROME_ATTR,1,AH$2+1),IF($A34=39,INDEX(CHROME_ATTR,2,AH$2+1),IF(AND(AH234&gt;=1,AH234&lt;=6),INDEX(ATLAS_ATTR,(AH234-1)*26+$A34-INDEX(WIN_Y,AH234)+1,AH$2-INDEX(WIN_X,AH234)+1),IF(AH234=90,11,0))))+(THEME-1)*20</f>
        <v/>
      </c>
      <c r="AI134" s="6">
        <f>IF($A34=0,INDEX(CHROME_ATTR,1,AI$2+1),IF($A34=39,INDEX(CHROME_ATTR,2,AI$2+1),IF(AND(AI234&gt;=1,AI234&lt;=6),INDEX(ATLAS_ATTR,(AI234-1)*26+$A34-INDEX(WIN_Y,AI234)+1,AI$2-INDEX(WIN_X,AI234)+1),IF(AI234=90,11,0))))+(THEME-1)*20</f>
        <v/>
      </c>
      <c r="AJ134" s="6">
        <f>IF($A34=0,INDEX(CHROME_ATTR,1,AJ$2+1),IF($A34=39,INDEX(CHROME_ATTR,2,AJ$2+1),IF(AND(AJ234&gt;=1,AJ234&lt;=6),INDEX(ATLAS_ATTR,(AJ234-1)*26+$A34-INDEX(WIN_Y,AJ234)+1,AJ$2-INDEX(WIN_X,AJ234)+1),IF(AJ234=90,11,0))))+(THEME-1)*20</f>
        <v/>
      </c>
      <c r="AK134" s="6">
        <f>IF($A34=0,INDEX(CHROME_ATTR,1,AK$2+1),IF($A34=39,INDEX(CHROME_ATTR,2,AK$2+1),IF(AND(AK234&gt;=1,AK234&lt;=6),INDEX(ATLAS_ATTR,(AK234-1)*26+$A34-INDEX(WIN_Y,AK234)+1,AK$2-INDEX(WIN_X,AK234)+1),IF(AK234=90,11,0))))+(THEME-1)*20</f>
        <v/>
      </c>
      <c r="AL134" s="6">
        <f>IF($A34=0,INDEX(CHROME_ATTR,1,AL$2+1),IF($A34=39,INDEX(CHROME_ATTR,2,AL$2+1),IF(AND(AL234&gt;=1,AL234&lt;=6),INDEX(ATLAS_ATTR,(AL234-1)*26+$A34-INDEX(WIN_Y,AL234)+1,AL$2-INDEX(WIN_X,AL234)+1),IF(AL234=90,11,0))))+(THEME-1)*20</f>
        <v/>
      </c>
      <c r="AM134" s="6">
        <f>IF($A34=0,INDEX(CHROME_ATTR,1,AM$2+1),IF($A34=39,INDEX(CHROME_ATTR,2,AM$2+1),IF(AND(AM234&gt;=1,AM234&lt;=6),INDEX(ATLAS_ATTR,(AM234-1)*26+$A34-INDEX(WIN_Y,AM234)+1,AM$2-INDEX(WIN_X,AM234)+1),IF(AM234=90,11,0))))+(THEME-1)*20</f>
        <v/>
      </c>
      <c r="AN134" s="6">
        <f>IF($A34=0,INDEX(CHROME_ATTR,1,AN$2+1),IF($A34=39,INDEX(CHROME_ATTR,2,AN$2+1),IF(AND(AN234&gt;=1,AN234&lt;=6),INDEX(ATLAS_ATTR,(AN234-1)*26+$A34-INDEX(WIN_Y,AN234)+1,AN$2-INDEX(WIN_X,AN234)+1),IF(AN234=90,11,0))))+(THEME-1)*20</f>
        <v/>
      </c>
      <c r="AO134" s="6">
        <f>IF($A34=0,INDEX(CHROME_ATTR,1,AO$2+1),IF($A34=39,INDEX(CHROME_ATTR,2,AO$2+1),IF(AND(AO234&gt;=1,AO234&lt;=6),INDEX(ATLAS_ATTR,(AO234-1)*26+$A34-INDEX(WIN_Y,AO234)+1,AO$2-INDEX(WIN_X,AO234)+1),IF(AO234=90,11,0))))+(THEME-1)*20</f>
        <v/>
      </c>
      <c r="AP134" s="6">
        <f>IF($A34=0,INDEX(CHROME_ATTR,1,AP$2+1),IF($A34=39,INDEX(CHROME_ATTR,2,AP$2+1),IF(AND(AP234&gt;=1,AP234&lt;=6),INDEX(ATLAS_ATTR,(AP234-1)*26+$A34-INDEX(WIN_Y,AP234)+1,AP$2-INDEX(WIN_X,AP234)+1),IF(AP234=90,11,0))))+(THEME-1)*20</f>
        <v/>
      </c>
      <c r="AQ134" s="6">
        <f>IF($A34=0,INDEX(CHROME_ATTR,1,AQ$2+1),IF($A34=39,INDEX(CHROME_ATTR,2,AQ$2+1),IF(AND(AQ234&gt;=1,AQ234&lt;=6),INDEX(ATLAS_ATTR,(AQ234-1)*26+$A34-INDEX(WIN_Y,AQ234)+1,AQ$2-INDEX(WIN_X,AQ234)+1),IF(AQ234=90,11,0))))+(THEME-1)*20</f>
        <v/>
      </c>
      <c r="AR134" s="6">
        <f>IF($A34=0,INDEX(CHROME_ATTR,1,AR$2+1),IF($A34=39,INDEX(CHROME_ATTR,2,AR$2+1),IF(AND(AR234&gt;=1,AR234&lt;=6),INDEX(ATLAS_ATTR,(AR234-1)*26+$A34-INDEX(WIN_Y,AR234)+1,AR$2-INDEX(WIN_X,AR234)+1),IF(AR234=90,11,0))))+(THEME-1)*20</f>
        <v/>
      </c>
      <c r="AS134" s="6">
        <f>IF($A34=0,INDEX(CHROME_ATTR,1,AS$2+1),IF($A34=39,INDEX(CHROME_ATTR,2,AS$2+1),IF(AND(AS234&gt;=1,AS234&lt;=6),INDEX(ATLAS_ATTR,(AS234-1)*26+$A34-INDEX(WIN_Y,AS234)+1,AS$2-INDEX(WIN_X,AS234)+1),IF(AS234=90,11,0))))+(THEME-1)*20</f>
        <v/>
      </c>
      <c r="AT134" s="6">
        <f>IF($A34=0,INDEX(CHROME_ATTR,1,AT$2+1),IF($A34=39,INDEX(CHROME_ATTR,2,AT$2+1),IF(AND(AT234&gt;=1,AT234&lt;=6),INDEX(ATLAS_ATTR,(AT234-1)*26+$A34-INDEX(WIN_Y,AT234)+1,AT$2-INDEX(WIN_X,AT234)+1),IF(AT234=90,11,0))))+(THEME-1)*20</f>
        <v/>
      </c>
      <c r="AU134" s="6">
        <f>IF($A34=0,INDEX(CHROME_ATTR,1,AU$2+1),IF($A34=39,INDEX(CHROME_ATTR,2,AU$2+1),IF(AND(AU234&gt;=1,AU234&lt;=6),INDEX(ATLAS_ATTR,(AU234-1)*26+$A34-INDEX(WIN_Y,AU234)+1,AU$2-INDEX(WIN_X,AU234)+1),IF(AU234=90,11,0))))+(THEME-1)*20</f>
        <v/>
      </c>
      <c r="AV134" s="6">
        <f>IF($A34=0,INDEX(CHROME_ATTR,1,AV$2+1),IF($A34=39,INDEX(CHROME_ATTR,2,AV$2+1),IF(AND(AV234&gt;=1,AV234&lt;=6),INDEX(ATLAS_ATTR,(AV234-1)*26+$A34-INDEX(WIN_Y,AV234)+1,AV$2-INDEX(WIN_X,AV234)+1),IF(AV234=90,11,0))))+(THEME-1)*20</f>
        <v/>
      </c>
      <c r="AW134" s="6">
        <f>IF($A34=0,INDEX(CHROME_ATTR,1,AW$2+1),IF($A34=39,INDEX(CHROME_ATTR,2,AW$2+1),IF(AND(AW234&gt;=1,AW234&lt;=6),INDEX(ATLAS_ATTR,(AW234-1)*26+$A34-INDEX(WIN_Y,AW234)+1,AW$2-INDEX(WIN_X,AW234)+1),IF(AW234=90,11,0))))+(THEME-1)*20</f>
        <v/>
      </c>
      <c r="AX134" s="6">
        <f>IF($A34=0,INDEX(CHROME_ATTR,1,AX$2+1),IF($A34=39,INDEX(CHROME_ATTR,2,AX$2+1),IF(AND(AX234&gt;=1,AX234&lt;=6),INDEX(ATLAS_ATTR,(AX234-1)*26+$A34-INDEX(WIN_Y,AX234)+1,AX$2-INDEX(WIN_X,AX234)+1),IF(AX234=90,11,0))))+(THEME-1)*20</f>
        <v/>
      </c>
      <c r="AY134" s="6">
        <f>IF($A34=0,INDEX(CHROME_ATTR,1,AY$2+1),IF($A34=39,INDEX(CHROME_ATTR,2,AY$2+1),IF(AND(AY234&gt;=1,AY234&lt;=6),INDEX(ATLAS_ATTR,(AY234-1)*26+$A34-INDEX(WIN_Y,AY234)+1,AY$2-INDEX(WIN_X,AY234)+1),IF(AY234=90,11,0))))+(THEME-1)*20</f>
        <v/>
      </c>
      <c r="AZ134" s="6">
        <f>IF($A34=0,INDEX(CHROME_ATTR,1,AZ$2+1),IF($A34=39,INDEX(CHROME_ATTR,2,AZ$2+1),IF(AND(AZ234&gt;=1,AZ234&lt;=6),INDEX(ATLAS_ATTR,(AZ234-1)*26+$A34-INDEX(WIN_Y,AZ234)+1,AZ$2-INDEX(WIN_X,AZ234)+1),IF(AZ234=90,11,0))))+(THEME-1)*20</f>
        <v/>
      </c>
      <c r="BA134" s="6">
        <f>IF($A34=0,INDEX(CHROME_ATTR,1,BA$2+1),IF($A34=39,INDEX(CHROME_ATTR,2,BA$2+1),IF(AND(BA234&gt;=1,BA234&lt;=6),INDEX(ATLAS_ATTR,(BA234-1)*26+$A34-INDEX(WIN_Y,BA234)+1,BA$2-INDEX(WIN_X,BA234)+1),IF(BA234=90,11,0))))+(THEME-1)*20</f>
        <v/>
      </c>
      <c r="BB134" s="6">
        <f>IF($A34=0,INDEX(CHROME_ATTR,1,BB$2+1),IF($A34=39,INDEX(CHROME_ATTR,2,BB$2+1),IF(AND(BB234&gt;=1,BB234&lt;=6),INDEX(ATLAS_ATTR,(BB234-1)*26+$A34-INDEX(WIN_Y,BB234)+1,BB$2-INDEX(WIN_X,BB234)+1),IF(BB234=90,11,0))))+(THEME-1)*20</f>
        <v/>
      </c>
      <c r="BC134" s="6">
        <f>IF($A34=0,INDEX(CHROME_ATTR,1,BC$2+1),IF($A34=39,INDEX(CHROME_ATTR,2,BC$2+1),IF(AND(BC234&gt;=1,BC234&lt;=6),INDEX(ATLAS_ATTR,(BC234-1)*26+$A34-INDEX(WIN_Y,BC234)+1,BC$2-INDEX(WIN_X,BC234)+1),IF(BC234=90,11,0))))+(THEME-1)*20</f>
        <v/>
      </c>
      <c r="BD134" s="6">
        <f>IF($A34=0,INDEX(CHROME_ATTR,1,BD$2+1),IF($A34=39,INDEX(CHROME_ATTR,2,BD$2+1),IF(AND(BD234&gt;=1,BD234&lt;=6),INDEX(ATLAS_ATTR,(BD234-1)*26+$A34-INDEX(WIN_Y,BD234)+1,BD$2-INDEX(WIN_X,BD234)+1),IF(BD234=90,11,0))))+(THEME-1)*20</f>
        <v/>
      </c>
      <c r="BE134" s="6">
        <f>IF($A34=0,INDEX(CHROME_ATTR,1,BE$2+1),IF($A34=39,INDEX(CHROME_ATTR,2,BE$2+1),IF(AND(BE234&gt;=1,BE234&lt;=6),INDEX(ATLAS_ATTR,(BE234-1)*26+$A34-INDEX(WIN_Y,BE234)+1,BE$2-INDEX(WIN_X,BE234)+1),IF(BE234=90,11,0))))+(THEME-1)*20</f>
        <v/>
      </c>
      <c r="BF134" s="6">
        <f>IF($A34=0,INDEX(CHROME_ATTR,1,BF$2+1),IF($A34=39,INDEX(CHROME_ATTR,2,BF$2+1),IF(AND(BF234&gt;=1,BF234&lt;=6),INDEX(ATLAS_ATTR,(BF234-1)*26+$A34-INDEX(WIN_Y,BF234)+1,BF$2-INDEX(WIN_X,BF234)+1),IF(BF234=90,11,0))))+(THEME-1)*20</f>
        <v/>
      </c>
      <c r="BG134" s="6">
        <f>IF($A34=0,INDEX(CHROME_ATTR,1,BG$2+1),IF($A34=39,INDEX(CHROME_ATTR,2,BG$2+1),IF(AND(BG234&gt;=1,BG234&lt;=6),INDEX(ATLAS_ATTR,(BG234-1)*26+$A34-INDEX(WIN_Y,BG234)+1,BG$2-INDEX(WIN_X,BG234)+1),IF(BG234=90,11,0))))+(THEME-1)*20</f>
        <v/>
      </c>
      <c r="BH134" s="6">
        <f>IF($A34=0,INDEX(CHROME_ATTR,1,BH$2+1),IF($A34=39,INDEX(CHROME_ATTR,2,BH$2+1),IF(AND(BH234&gt;=1,BH234&lt;=6),INDEX(ATLAS_ATTR,(BH234-1)*26+$A34-INDEX(WIN_Y,BH234)+1,BH$2-INDEX(WIN_X,BH234)+1),IF(BH234=90,11,0))))+(THEME-1)*20</f>
        <v/>
      </c>
      <c r="BI134" s="6">
        <f>IF($A34=0,INDEX(CHROME_ATTR,1,BI$2+1),IF($A34=39,INDEX(CHROME_ATTR,2,BI$2+1),IF(AND(BI234&gt;=1,BI234&lt;=6),INDEX(ATLAS_ATTR,(BI234-1)*26+$A34-INDEX(WIN_Y,BI234)+1,BI$2-INDEX(WIN_X,BI234)+1),IF(BI234=90,11,0))))+(THEME-1)*20</f>
        <v/>
      </c>
      <c r="BJ134" s="6">
        <f>IF($A34=0,INDEX(CHROME_ATTR,1,BJ$2+1),IF($A34=39,INDEX(CHROME_ATTR,2,BJ$2+1),IF(AND(BJ234&gt;=1,BJ234&lt;=6),INDEX(ATLAS_ATTR,(BJ234-1)*26+$A34-INDEX(WIN_Y,BJ234)+1,BJ$2-INDEX(WIN_X,BJ234)+1),IF(BJ234=90,11,0))))+(THEME-1)*20</f>
        <v/>
      </c>
      <c r="BK134" s="6">
        <f>IF($A34=0,INDEX(CHROME_ATTR,1,BK$2+1),IF($A34=39,INDEX(CHROME_ATTR,2,BK$2+1),IF(AND(BK234&gt;=1,BK234&lt;=6),INDEX(ATLAS_ATTR,(BK234-1)*26+$A34-INDEX(WIN_Y,BK234)+1,BK$2-INDEX(WIN_X,BK234)+1),IF(BK234=90,11,0))))+(THEME-1)*20</f>
        <v/>
      </c>
      <c r="BL134" s="6">
        <f>IF($A34=0,INDEX(CHROME_ATTR,1,BL$2+1),IF($A34=39,INDEX(CHROME_ATTR,2,BL$2+1),IF(AND(BL234&gt;=1,BL234&lt;=6),INDEX(ATLAS_ATTR,(BL234-1)*26+$A34-INDEX(WIN_Y,BL234)+1,BL$2-INDEX(WIN_X,BL234)+1),IF(BL234=90,11,0))))+(THEME-1)*20</f>
        <v/>
      </c>
      <c r="BM134" s="6">
        <f>IF($A34=0,INDEX(CHROME_ATTR,1,BM$2+1),IF($A34=39,INDEX(CHROME_ATTR,2,BM$2+1),IF(AND(BM234&gt;=1,BM234&lt;=6),INDEX(ATLAS_ATTR,(BM234-1)*26+$A34-INDEX(WIN_Y,BM234)+1,BM$2-INDEX(WIN_X,BM234)+1),IF(BM234=90,11,0))))+(THEME-1)*20</f>
        <v/>
      </c>
      <c r="BN134" s="6">
        <f>IF($A34=0,INDEX(CHROME_ATTR,1,BN$2+1),IF($A34=39,INDEX(CHROME_ATTR,2,BN$2+1),IF(AND(BN234&gt;=1,BN234&lt;=6),INDEX(ATLAS_ATTR,(BN234-1)*26+$A34-INDEX(WIN_Y,BN234)+1,BN$2-INDEX(WIN_X,BN234)+1),IF(BN234=90,11,0))))+(THEME-1)*20</f>
        <v/>
      </c>
      <c r="BO134" s="6">
        <f>IF($A34=0,INDEX(CHROME_ATTR,1,BO$2+1),IF($A34=39,INDEX(CHROME_ATTR,2,BO$2+1),IF(AND(BO234&gt;=1,BO234&lt;=6),INDEX(ATLAS_ATTR,(BO234-1)*26+$A34-INDEX(WIN_Y,BO234)+1,BO$2-INDEX(WIN_X,BO234)+1),IF(BO234=90,11,0))))+(THEME-1)*20</f>
        <v/>
      </c>
      <c r="BP134" s="6">
        <f>IF($A34=0,INDEX(CHROME_ATTR,1,BP$2+1),IF($A34=39,INDEX(CHROME_ATTR,2,BP$2+1),IF(AND(BP234&gt;=1,BP234&lt;=6),INDEX(ATLAS_ATTR,(BP234-1)*26+$A34-INDEX(WIN_Y,BP234)+1,BP$2-INDEX(WIN_X,BP234)+1),IF(BP234=90,11,0))))+(THEME-1)*20</f>
        <v/>
      </c>
      <c r="BQ134" s="6">
        <f>IF($A34=0,INDEX(CHROME_ATTR,1,BQ$2+1),IF($A34=39,INDEX(CHROME_ATTR,2,BQ$2+1),IF(AND(BQ234&gt;=1,BQ234&lt;=6),INDEX(ATLAS_ATTR,(BQ234-1)*26+$A34-INDEX(WIN_Y,BQ234)+1,BQ$2-INDEX(WIN_X,BQ234)+1),IF(BQ234=90,11,0))))+(THEME-1)*20</f>
        <v/>
      </c>
      <c r="BR134" s="6">
        <f>IF($A34=0,INDEX(CHROME_ATTR,1,BR$2+1),IF($A34=39,INDEX(CHROME_ATTR,2,BR$2+1),IF(AND(BR234&gt;=1,BR234&lt;=6),INDEX(ATLAS_ATTR,(BR234-1)*26+$A34-INDEX(WIN_Y,BR234)+1,BR$2-INDEX(WIN_X,BR234)+1),IF(BR234=90,11,0))))+(THEME-1)*20</f>
        <v/>
      </c>
      <c r="BS134" s="6">
        <f>IF($A34=0,INDEX(CHROME_ATTR,1,BS$2+1),IF($A34=39,INDEX(CHROME_ATTR,2,BS$2+1),IF(AND(BS234&gt;=1,BS234&lt;=6),INDEX(ATLAS_ATTR,(BS234-1)*26+$A34-INDEX(WIN_Y,BS234)+1,BS$2-INDEX(WIN_X,BS234)+1),IF(BS234=90,11,0))))+(THEME-1)*20</f>
        <v/>
      </c>
      <c r="BT134" s="6">
        <f>IF($A34=0,INDEX(CHROME_ATTR,1,BT$2+1),IF($A34=39,INDEX(CHROME_ATTR,2,BT$2+1),IF(AND(BT234&gt;=1,BT234&lt;=6),INDEX(ATLAS_ATTR,(BT234-1)*26+$A34-INDEX(WIN_Y,BT234)+1,BT$2-INDEX(WIN_X,BT234)+1),IF(BT234=90,11,0))))+(THEME-1)*20</f>
        <v/>
      </c>
      <c r="BU134" s="6">
        <f>IF($A34=0,INDEX(CHROME_ATTR,1,BU$2+1),IF($A34=39,INDEX(CHROME_ATTR,2,BU$2+1),IF(AND(BU234&gt;=1,BU234&lt;=6),INDEX(ATLAS_ATTR,(BU234-1)*26+$A34-INDEX(WIN_Y,BU234)+1,BU$2-INDEX(WIN_X,BU234)+1),IF(BU234=90,11,0))))+(THEME-1)*20</f>
        <v/>
      </c>
      <c r="BV134" s="6">
        <f>IF($A34=0,INDEX(CHROME_ATTR,1,BV$2+1),IF($A34=39,INDEX(CHROME_ATTR,2,BV$2+1),IF(AND(BV234&gt;=1,BV234&lt;=6),INDEX(ATLAS_ATTR,(BV234-1)*26+$A34-INDEX(WIN_Y,BV234)+1,BV$2-INDEX(WIN_X,BV234)+1),IF(BV234=90,11,0))))+(THEME-1)*20</f>
        <v/>
      </c>
      <c r="BW134" s="6">
        <f>IF($A34=0,INDEX(CHROME_ATTR,1,BW$2+1),IF($A34=39,INDEX(CHROME_ATTR,2,BW$2+1),IF(AND(BW234&gt;=1,BW234&lt;=6),INDEX(ATLAS_ATTR,(BW234-1)*26+$A34-INDEX(WIN_Y,BW234)+1,BW$2-INDEX(WIN_X,BW234)+1),IF(BW234=90,11,0))))+(THEME-1)*20</f>
        <v/>
      </c>
      <c r="BX134" s="6">
        <f>IF($A34=0,INDEX(CHROME_ATTR,1,BX$2+1),IF($A34=39,INDEX(CHROME_ATTR,2,BX$2+1),IF(AND(BX234&gt;=1,BX234&lt;=6),INDEX(ATLAS_ATTR,(BX234-1)*26+$A34-INDEX(WIN_Y,BX234)+1,BX$2-INDEX(WIN_X,BX234)+1),IF(BX234=90,11,0))))+(THEME-1)*20</f>
        <v/>
      </c>
      <c r="BY134" s="6">
        <f>IF($A34=0,INDEX(CHROME_ATTR,1,BY$2+1),IF($A34=39,INDEX(CHROME_ATTR,2,BY$2+1),IF(AND(BY234&gt;=1,BY234&lt;=6),INDEX(ATLAS_ATTR,(BY234-1)*26+$A34-INDEX(WIN_Y,BY234)+1,BY$2-INDEX(WIN_X,BY234)+1),IF(BY234=90,11,0))))+(THEME-1)*20</f>
        <v/>
      </c>
      <c r="BZ134" s="6">
        <f>IF($A34=0,INDEX(CHROME_ATTR,1,BZ$2+1),IF($A34=39,INDEX(CHROME_ATTR,2,BZ$2+1),IF(AND(BZ234&gt;=1,BZ234&lt;=6),INDEX(ATLAS_ATTR,(BZ234-1)*26+$A34-INDEX(WIN_Y,BZ234)+1,BZ$2-INDEX(WIN_X,BZ234)+1),IF(BZ234=90,11,0))))+(THEME-1)*20</f>
        <v/>
      </c>
      <c r="CA134" s="6">
        <f>IF($A34=0,INDEX(CHROME_ATTR,1,CA$2+1),IF($A34=39,INDEX(CHROME_ATTR,2,CA$2+1),IF(AND(CA234&gt;=1,CA234&lt;=6),INDEX(ATLAS_ATTR,(CA234-1)*26+$A34-INDEX(WIN_Y,CA234)+1,CA$2-INDEX(WIN_X,CA234)+1),IF(CA234=90,11,0))))+(THEME-1)*20</f>
        <v/>
      </c>
      <c r="CB134" s="6">
        <f>IF($A34=0,INDEX(CHROME_ATTR,1,CB$2+1),IF($A34=39,INDEX(CHROME_ATTR,2,CB$2+1),IF(AND(CB234&gt;=1,CB234&lt;=6),INDEX(ATLAS_ATTR,(CB234-1)*26+$A34-INDEX(WIN_Y,CB234)+1,CB$2-INDEX(WIN_X,CB234)+1),IF(CB234=90,11,0))))+(THEME-1)*20</f>
        <v/>
      </c>
      <c r="CC134" s="6">
        <f>IF($A34=0,INDEX(CHROME_ATTR,1,CC$2+1),IF($A34=39,INDEX(CHROME_ATTR,2,CC$2+1),IF(AND(CC234&gt;=1,CC234&lt;=6),INDEX(ATLAS_ATTR,(CC234-1)*26+$A34-INDEX(WIN_Y,CC234)+1,CC$2-INDEX(WIN_X,CC234)+1),IF(CC234=90,11,0))))+(THEME-1)*20</f>
        <v/>
      </c>
      <c r="CD134" s="6">
        <f>IF($A34=0,INDEX(CHROME_ATTR,1,CD$2+1),IF($A34=39,INDEX(CHROME_ATTR,2,CD$2+1),IF(AND(CD234&gt;=1,CD234&lt;=6),INDEX(ATLAS_ATTR,(CD234-1)*26+$A34-INDEX(WIN_Y,CD234)+1,CD$2-INDEX(WIN_X,CD234)+1),IF(CD234=90,11,0))))+(THEME-1)*20</f>
        <v/>
      </c>
      <c r="CE134" s="6">
        <f>IF($A34=0,INDEX(CHROME_ATTR,1,CE$2+1),IF($A34=39,INDEX(CHROME_ATTR,2,CE$2+1),IF(AND(CE234&gt;=1,CE234&lt;=6),INDEX(ATLAS_ATTR,(CE234-1)*26+$A34-INDEX(WIN_Y,CE234)+1,CE$2-INDEX(WIN_X,CE234)+1),IF(CE234=90,11,0))))+(THEME-1)*20</f>
        <v/>
      </c>
      <c r="CF134" s="6">
        <f>IF($A34=0,INDEX(CHROME_ATTR,1,CF$2+1),IF($A34=39,INDEX(CHROME_ATTR,2,CF$2+1),IF(AND(CF234&gt;=1,CF234&lt;=6),INDEX(ATLAS_ATTR,(CF234-1)*26+$A34-INDEX(WIN_Y,CF234)+1,CF$2-INDEX(WIN_X,CF234)+1),IF(CF234=90,11,0))))+(THEME-1)*20</f>
        <v/>
      </c>
      <c r="CG134" s="6">
        <f>IF($A34=0,INDEX(CHROME_ATTR,1,CG$2+1),IF($A34=39,INDEX(CHROME_ATTR,2,CG$2+1),IF(AND(CG234&gt;=1,CG234&lt;=6),INDEX(ATLAS_ATTR,(CG234-1)*26+$A34-INDEX(WIN_Y,CG234)+1,CG$2-INDEX(WIN_X,CG234)+1),IF(CG234=90,11,0))))+(THEME-1)*20</f>
        <v/>
      </c>
      <c r="CH134" s="6">
        <f>IF($A34=0,INDEX(CHROME_ATTR,1,CH$2+1),IF($A34=39,INDEX(CHROME_ATTR,2,CH$2+1),IF(AND(CH234&gt;=1,CH234&lt;=6),INDEX(ATLAS_ATTR,(CH234-1)*26+$A34-INDEX(WIN_Y,CH234)+1,CH$2-INDEX(WIN_X,CH234)+1),IF(CH234=90,11,0))))+(THEME-1)*20</f>
        <v/>
      </c>
      <c r="CI134" s="6">
        <f>IF($A34=0,INDEX(CHROME_ATTR,1,CI$2+1),IF($A34=39,INDEX(CHROME_ATTR,2,CI$2+1),IF(AND(CI234&gt;=1,CI234&lt;=6),INDEX(ATLAS_ATTR,(CI234-1)*26+$A34-INDEX(WIN_Y,CI234)+1,CI$2-INDEX(WIN_X,CI234)+1),IF(CI234=90,11,0))))+(THEME-1)*20</f>
        <v/>
      </c>
      <c r="CJ134" s="6">
        <f>IF($A34=0,INDEX(CHROME_ATTR,1,CJ$2+1),IF($A34=39,INDEX(CHROME_ATTR,2,CJ$2+1),IF(AND(CJ234&gt;=1,CJ234&lt;=6),INDEX(ATLAS_ATTR,(CJ234-1)*26+$A34-INDEX(WIN_Y,CJ234)+1,CJ$2-INDEX(WIN_X,CJ234)+1),IF(CJ234=90,11,0))))+(THEME-1)*20</f>
        <v/>
      </c>
      <c r="CK134" s="6">
        <f>IF($A34=0,INDEX(CHROME_ATTR,1,CK$2+1),IF($A34=39,INDEX(CHROME_ATTR,2,CK$2+1),IF(AND(CK234&gt;=1,CK234&lt;=6),INDEX(ATLAS_ATTR,(CK234-1)*26+$A34-INDEX(WIN_Y,CK234)+1,CK$2-INDEX(WIN_X,CK234)+1),IF(CK234=90,11,0))))+(THEME-1)*20</f>
        <v/>
      </c>
      <c r="CL134" s="6">
        <f>IF($A34=0,INDEX(CHROME_ATTR,1,CL$2+1),IF($A34=39,INDEX(CHROME_ATTR,2,CL$2+1),IF(AND(CL234&gt;=1,CL234&lt;=6),INDEX(ATLAS_ATTR,(CL234-1)*26+$A34-INDEX(WIN_Y,CL234)+1,CL$2-INDEX(WIN_X,CL234)+1),IF(CL234=90,11,0))))+(THEME-1)*20</f>
        <v/>
      </c>
      <c r="CM134" s="6">
        <f>IF($A34=0,INDEX(CHROME_ATTR,1,CM$2+1),IF($A34=39,INDEX(CHROME_ATTR,2,CM$2+1),IF(AND(CM234&gt;=1,CM234&lt;=6),INDEX(ATLAS_ATTR,(CM234-1)*26+$A34-INDEX(WIN_Y,CM234)+1,CM$2-INDEX(WIN_X,CM234)+1),IF(CM234=90,11,0))))+(THEME-1)*20</f>
        <v/>
      </c>
      <c r="CN134" s="6">
        <f>IF($A34=0,INDEX(CHROME_ATTR,1,CN$2+1),IF($A34=39,INDEX(CHROME_ATTR,2,CN$2+1),IF(AND(CN234&gt;=1,CN234&lt;=6),INDEX(ATLAS_ATTR,(CN234-1)*26+$A34-INDEX(WIN_Y,CN234)+1,CN$2-INDEX(WIN_X,CN234)+1),IF(CN234=90,11,0))))+(THEME-1)*20</f>
        <v/>
      </c>
      <c r="CO134" s="6">
        <f>IF($A34=0,INDEX(CHROME_ATTR,1,CO$2+1),IF($A34=39,INDEX(CHROME_ATTR,2,CO$2+1),IF(AND(CO234&gt;=1,CO234&lt;=6),INDEX(ATLAS_ATTR,(CO234-1)*26+$A34-INDEX(WIN_Y,CO234)+1,CO$2-INDEX(WIN_X,CO234)+1),IF(CO234=90,11,0))))+(THEME-1)*20</f>
        <v/>
      </c>
      <c r="CP134" s="6">
        <f>IF($A34=0,INDEX(CHROME_ATTR,1,CP$2+1),IF($A34=39,INDEX(CHROME_ATTR,2,CP$2+1),IF(AND(CP234&gt;=1,CP234&lt;=6),INDEX(ATLAS_ATTR,(CP234-1)*26+$A34-INDEX(WIN_Y,CP234)+1,CP$2-INDEX(WIN_X,CP234)+1),IF(CP234=90,11,0))))+(THEME-1)*20</f>
        <v/>
      </c>
      <c r="CQ134" s="6">
        <f>IF($A34=0,INDEX(CHROME_ATTR,1,CQ$2+1),IF($A34=39,INDEX(CHROME_ATTR,2,CQ$2+1),IF(AND(CQ234&gt;=1,CQ234&lt;=6),INDEX(ATLAS_ATTR,(CQ234-1)*26+$A34-INDEX(WIN_Y,CQ234)+1,CQ$2-INDEX(WIN_X,CQ234)+1),IF(CQ234=90,11,0))))+(THEME-1)*20</f>
        <v/>
      </c>
      <c r="CR134" s="6">
        <f>IF($A34=0,INDEX(CHROME_ATTR,1,CR$2+1),IF($A34=39,INDEX(CHROME_ATTR,2,CR$2+1),IF(AND(CR234&gt;=1,CR234&lt;=6),INDEX(ATLAS_ATTR,(CR234-1)*26+$A34-INDEX(WIN_Y,CR234)+1,CR$2-INDEX(WIN_X,CR234)+1),IF(CR234=90,11,0))))+(THEME-1)*20</f>
        <v/>
      </c>
      <c r="CS134" s="6">
        <f>IF($A34=0,INDEX(CHROME_ATTR,1,CS$2+1),IF($A34=39,INDEX(CHROME_ATTR,2,CS$2+1),IF(AND(CS234&gt;=1,CS234&lt;=6),INDEX(ATLAS_ATTR,(CS234-1)*26+$A34-INDEX(WIN_Y,CS234)+1,CS$2-INDEX(WIN_X,CS234)+1),IF(CS234=90,11,0))))+(THEME-1)*20</f>
        <v/>
      </c>
      <c r="CT134" s="6">
        <f>IF($A34=0,INDEX(CHROME_ATTR,1,CT$2+1),IF($A34=39,INDEX(CHROME_ATTR,2,CT$2+1),IF(AND(CT234&gt;=1,CT234&lt;=6),INDEX(ATLAS_ATTR,(CT234-1)*26+$A34-INDEX(WIN_Y,CT234)+1,CT$2-INDEX(WIN_X,CT234)+1),IF(CT234=90,11,0))))+(THEME-1)*20</f>
        <v/>
      </c>
      <c r="CU134" s="6">
        <f>IF($A34=0,INDEX(CHROME_ATTR,1,CU$2+1),IF($A34=39,INDEX(CHROME_ATTR,2,CU$2+1),IF(AND(CU234&gt;=1,CU234&lt;=6),INDEX(ATLAS_ATTR,(CU234-1)*26+$A34-INDEX(WIN_Y,CU234)+1,CU$2-INDEX(WIN_X,CU234)+1),IF(CU234=90,11,0))))+(THEME-1)*20</f>
        <v/>
      </c>
      <c r="CV134" s="6">
        <f>IF($A34=0,INDEX(CHROME_ATTR,1,CV$2+1),IF($A34=39,INDEX(CHROME_ATTR,2,CV$2+1),IF(AND(CV234&gt;=1,CV234&lt;=6),INDEX(ATLAS_ATTR,(CV234-1)*26+$A34-INDEX(WIN_Y,CV234)+1,CV$2-INDEX(WIN_X,CV234)+1),IF(CV234=90,11,0))))+(THEME-1)*20</f>
        <v/>
      </c>
      <c r="CW134" s="6">
        <f>IF($A34=0,INDEX(CHROME_ATTR,1,CW$2+1),IF($A34=39,INDEX(CHROME_ATTR,2,CW$2+1),IF(AND(CW234&gt;=1,CW234&lt;=6),INDEX(ATLAS_ATTR,(CW234-1)*26+$A34-INDEX(WIN_Y,CW234)+1,CW$2-INDEX(WIN_X,CW234)+1),IF(CW234=90,11,0))))+(THEME-1)*20</f>
        <v/>
      </c>
      <c r="CX134" s="6">
        <f>IF($A34=0,INDEX(CHROME_ATTR,1,CX$2+1),IF($A34=39,INDEX(CHROME_ATTR,2,CX$2+1),IF(AND(CX234&gt;=1,CX234&lt;=6),INDEX(ATLAS_ATTR,(CX234-1)*26+$A34-INDEX(WIN_Y,CX234)+1,CX$2-INDEX(WIN_X,CX234)+1),IF(CX234=90,11,0))))+(THEME-1)*20</f>
        <v/>
      </c>
      <c r="CY134" s="6">
        <f>IF($A34=0,INDEX(CHROME_ATTR,1,CY$2+1),IF($A34=39,INDEX(CHROME_ATTR,2,CY$2+1),IF(AND(CY234&gt;=1,CY234&lt;=6),INDEX(ATLAS_ATTR,(CY234-1)*26+$A34-INDEX(WIN_Y,CY234)+1,CY$2-INDEX(WIN_X,CY234)+1),IF(CY234=90,11,0))))+(THEME-1)*20</f>
        <v/>
      </c>
      <c r="CZ134" s="6">
        <f>IF($A34=0,INDEX(CHROME_ATTR,1,CZ$2+1),IF($A34=39,INDEX(CHROME_ATTR,2,CZ$2+1),IF(AND(CZ234&gt;=1,CZ234&lt;=6),INDEX(ATLAS_ATTR,(CZ234-1)*26+$A34-INDEX(WIN_Y,CZ234)+1,CZ$2-INDEX(WIN_X,CZ234)+1),IF(CZ234=90,11,0))))+(THEME-1)*20</f>
        <v/>
      </c>
      <c r="DA134" s="6">
        <f>IF($A34=0,INDEX(CHROME_ATTR,1,DA$2+1),IF($A34=39,INDEX(CHROME_ATTR,2,DA$2+1),IF(AND(DA234&gt;=1,DA234&lt;=6),INDEX(ATLAS_ATTR,(DA234-1)*26+$A34-INDEX(WIN_Y,DA234)+1,DA$2-INDEX(WIN_X,DA234)+1),IF(DA234=90,11,0))))+(THEME-1)*20</f>
        <v/>
      </c>
      <c r="DB134" s="6">
        <f>IF($A34=0,INDEX(CHROME_ATTR,1,DB$2+1),IF($A34=39,INDEX(CHROME_ATTR,2,DB$2+1),IF(AND(DB234&gt;=1,DB234&lt;=6),INDEX(ATLAS_ATTR,(DB234-1)*26+$A34-INDEX(WIN_Y,DB234)+1,DB$2-INDEX(WIN_X,DB234)+1),IF(DB234=90,11,0))))+(THEME-1)*20</f>
        <v/>
      </c>
      <c r="DC134" s="6">
        <f>IF($A34=0,INDEX(CHROME_ATTR,1,DC$2+1),IF($A34=39,INDEX(CHROME_ATTR,2,DC$2+1),IF(AND(DC234&gt;=1,DC234&lt;=6),INDEX(ATLAS_ATTR,(DC234-1)*26+$A34-INDEX(WIN_Y,DC234)+1,DC$2-INDEX(WIN_X,DC234)+1),IF(DC234=90,11,0))))+(THEME-1)*20</f>
        <v/>
      </c>
      <c r="DD134" s="6">
        <f>IF($A34=0,INDEX(CHROME_ATTR,1,DD$2+1),IF($A34=39,INDEX(CHROME_ATTR,2,DD$2+1),IF(AND(DD234&gt;=1,DD234&lt;=6),INDEX(ATLAS_ATTR,(DD234-1)*26+$A34-INDEX(WIN_Y,DD234)+1,DD$2-INDEX(WIN_X,DD234)+1),IF(DD234=90,11,0))))+(THEME-1)*20</f>
        <v/>
      </c>
      <c r="DE134" s="6">
        <f>IF($A34=0,INDEX(CHROME_ATTR,1,DE$2+1),IF($A34=39,INDEX(CHROME_ATTR,2,DE$2+1),IF(AND(DE234&gt;=1,DE234&lt;=6),INDEX(ATLAS_ATTR,(DE234-1)*26+$A34-INDEX(WIN_Y,DE234)+1,DE$2-INDEX(WIN_X,DE234)+1),IF(DE234=90,11,0))))+(THEME-1)*20</f>
        <v/>
      </c>
      <c r="DF134" s="6">
        <f>IF($A34=0,INDEX(CHROME_ATTR,1,DF$2+1),IF($A34=39,INDEX(CHROME_ATTR,2,DF$2+1),IF(AND(DF234&gt;=1,DF234&lt;=6),INDEX(ATLAS_ATTR,(DF234-1)*26+$A34-INDEX(WIN_Y,DF234)+1,DF$2-INDEX(WIN_X,DF234)+1),IF(DF234=90,11,0))))+(THEME-1)*20</f>
        <v/>
      </c>
      <c r="DG134" s="6">
        <f>IF($A34=0,INDEX(CHROME_ATTR,1,DG$2+1),IF($A34=39,INDEX(CHROME_ATTR,2,DG$2+1),IF(AND(DG234&gt;=1,DG234&lt;=6),INDEX(ATLAS_ATTR,(DG234-1)*26+$A34-INDEX(WIN_Y,DG234)+1,DG$2-INDEX(WIN_X,DG234)+1),IF(DG234=90,11,0))))+(THEME-1)*20</f>
        <v/>
      </c>
      <c r="DH134" s="6">
        <f>IF($A34=0,INDEX(CHROME_ATTR,1,DH$2+1),IF($A34=39,INDEX(CHROME_ATTR,2,DH$2+1),IF(AND(DH234&gt;=1,DH234&lt;=6),INDEX(ATLAS_ATTR,(DH234-1)*26+$A34-INDEX(WIN_Y,DH234)+1,DH$2-INDEX(WIN_X,DH234)+1),IF(DH234=90,11,0))))+(THEME-1)*20</f>
        <v/>
      </c>
      <c r="DI134" s="6">
        <f>IF($A34=0,INDEX(CHROME_ATTR,1,DI$2+1),IF($A34=39,INDEX(CHROME_ATTR,2,DI$2+1),IF(AND(DI234&gt;=1,DI234&lt;=6),INDEX(ATLAS_ATTR,(DI234-1)*26+$A34-INDEX(WIN_Y,DI234)+1,DI$2-INDEX(WIN_X,DI234)+1),IF(DI234=90,11,0))))+(THEME-1)*20</f>
        <v/>
      </c>
      <c r="DJ134" s="6">
        <f>IF($A34=0,INDEX(CHROME_ATTR,1,DJ$2+1),IF($A34=39,INDEX(CHROME_ATTR,2,DJ$2+1),IF(AND(DJ234&gt;=1,DJ234&lt;=6),INDEX(ATLAS_ATTR,(DJ234-1)*26+$A34-INDEX(WIN_Y,DJ234)+1,DJ$2-INDEX(WIN_X,DJ234)+1),IF(DJ234=90,11,0))))+(THEME-1)*20</f>
        <v/>
      </c>
      <c r="DK134" s="6">
        <f>IF($A34=0,INDEX(CHROME_ATTR,1,DK$2+1),IF($A34=39,INDEX(CHROME_ATTR,2,DK$2+1),IF(AND(DK234&gt;=1,DK234&lt;=6),INDEX(ATLAS_ATTR,(DK234-1)*26+$A34-INDEX(WIN_Y,DK234)+1,DK$2-INDEX(WIN_X,DK234)+1),IF(DK234=90,11,0))))+(THEME-1)*20</f>
        <v/>
      </c>
      <c r="DL134" s="6">
        <f>IF($A34=0,INDEX(CHROME_ATTR,1,DL$2+1),IF($A34=39,INDEX(CHROME_ATTR,2,DL$2+1),IF(AND(DL234&gt;=1,DL234&lt;=6),INDEX(ATLAS_ATTR,(DL234-1)*26+$A34-INDEX(WIN_Y,DL234)+1,DL$2-INDEX(WIN_X,DL234)+1),IF(DL234=90,11,0))))+(THEME-1)*20</f>
        <v/>
      </c>
      <c r="DM134" s="6">
        <f>IF($A34=0,INDEX(CHROME_ATTR,1,DM$2+1),IF($A34=39,INDEX(CHROME_ATTR,2,DM$2+1),IF(AND(DM234&gt;=1,DM234&lt;=6),INDEX(ATLAS_ATTR,(DM234-1)*26+$A34-INDEX(WIN_Y,DM234)+1,DM$2-INDEX(WIN_X,DM234)+1),IF(DM234=90,11,0))))+(THEME-1)*20</f>
        <v/>
      </c>
      <c r="DN134" s="6">
        <f>IF($A34=0,INDEX(CHROME_ATTR,1,DN$2+1),IF($A34=39,INDEX(CHROME_ATTR,2,DN$2+1),IF(AND(DN234&gt;=1,DN234&lt;=6),INDEX(ATLAS_ATTR,(DN234-1)*26+$A34-INDEX(WIN_Y,DN234)+1,DN$2-INDEX(WIN_X,DN234)+1),IF(DN234=90,11,0))))+(THEME-1)*20</f>
        <v/>
      </c>
      <c r="DO134" s="6">
        <f>IF($A34=0,INDEX(CHROME_ATTR,1,DO$2+1),IF($A34=39,INDEX(CHROME_ATTR,2,DO$2+1),IF(AND(DO234&gt;=1,DO234&lt;=6),INDEX(ATLAS_ATTR,(DO234-1)*26+$A34-INDEX(WIN_Y,DO234)+1,DO$2-INDEX(WIN_X,DO234)+1),IF(DO234=90,11,0))))+(THEME-1)*20</f>
        <v/>
      </c>
    </row>
    <row r="135" ht="8" customHeight="1">
      <c r="B135" s="6">
        <f>IF($A35=0,INDEX(CHROME_ATTR,1,B$2+1),IF($A35=39,INDEX(CHROME_ATTR,2,B$2+1),IF(AND(B235&gt;=1,B235&lt;=6),INDEX(ATLAS_ATTR,(B235-1)*26+$A35-INDEX(WIN_Y,B235)+1,B$2-INDEX(WIN_X,B235)+1),IF(B235=90,11,0))))+(THEME-1)*20</f>
        <v/>
      </c>
      <c r="C135" s="6">
        <f>IF($A35=0,INDEX(CHROME_ATTR,1,C$2+1),IF($A35=39,INDEX(CHROME_ATTR,2,C$2+1),IF(AND(C235&gt;=1,C235&lt;=6),INDEX(ATLAS_ATTR,(C235-1)*26+$A35-INDEX(WIN_Y,C235)+1,C$2-INDEX(WIN_X,C235)+1),IF(C235=90,11,0))))+(THEME-1)*20</f>
        <v/>
      </c>
      <c r="D135" s="6">
        <f>IF($A35=0,INDEX(CHROME_ATTR,1,D$2+1),IF($A35=39,INDEX(CHROME_ATTR,2,D$2+1),IF(AND(D235&gt;=1,D235&lt;=6),INDEX(ATLAS_ATTR,(D235-1)*26+$A35-INDEX(WIN_Y,D235)+1,D$2-INDEX(WIN_X,D235)+1),IF(D235=90,11,0))))+(THEME-1)*20</f>
        <v/>
      </c>
      <c r="E135" s="6">
        <f>IF($A35=0,INDEX(CHROME_ATTR,1,E$2+1),IF($A35=39,INDEX(CHROME_ATTR,2,E$2+1),IF(AND(E235&gt;=1,E235&lt;=6),INDEX(ATLAS_ATTR,(E235-1)*26+$A35-INDEX(WIN_Y,E235)+1,E$2-INDEX(WIN_X,E235)+1),IF(E235=90,11,0))))+(THEME-1)*20</f>
        <v/>
      </c>
      <c r="F135" s="6">
        <f>IF($A35=0,INDEX(CHROME_ATTR,1,F$2+1),IF($A35=39,INDEX(CHROME_ATTR,2,F$2+1),IF(AND(F235&gt;=1,F235&lt;=6),INDEX(ATLAS_ATTR,(F235-1)*26+$A35-INDEX(WIN_Y,F235)+1,F$2-INDEX(WIN_X,F235)+1),IF(F235=90,11,0))))+(THEME-1)*20</f>
        <v/>
      </c>
      <c r="G135" s="6">
        <f>IF($A35=0,INDEX(CHROME_ATTR,1,G$2+1),IF($A35=39,INDEX(CHROME_ATTR,2,G$2+1),IF(AND(G235&gt;=1,G235&lt;=6),INDEX(ATLAS_ATTR,(G235-1)*26+$A35-INDEX(WIN_Y,G235)+1,G$2-INDEX(WIN_X,G235)+1),IF(G235=90,11,0))))+(THEME-1)*20</f>
        <v/>
      </c>
      <c r="H135" s="6">
        <f>IF($A35=0,INDEX(CHROME_ATTR,1,H$2+1),IF($A35=39,INDEX(CHROME_ATTR,2,H$2+1),IF(AND(H235&gt;=1,H235&lt;=6),INDEX(ATLAS_ATTR,(H235-1)*26+$A35-INDEX(WIN_Y,H235)+1,H$2-INDEX(WIN_X,H235)+1),IF(H235=90,11,0))))+(THEME-1)*20</f>
        <v/>
      </c>
      <c r="I135" s="6">
        <f>IF($A35=0,INDEX(CHROME_ATTR,1,I$2+1),IF($A35=39,INDEX(CHROME_ATTR,2,I$2+1),IF(AND(I235&gt;=1,I235&lt;=6),INDEX(ATLAS_ATTR,(I235-1)*26+$A35-INDEX(WIN_Y,I235)+1,I$2-INDEX(WIN_X,I235)+1),IF(I235=90,11,0))))+(THEME-1)*20</f>
        <v/>
      </c>
      <c r="J135" s="6">
        <f>IF($A35=0,INDEX(CHROME_ATTR,1,J$2+1),IF($A35=39,INDEX(CHROME_ATTR,2,J$2+1),IF(AND(J235&gt;=1,J235&lt;=6),INDEX(ATLAS_ATTR,(J235-1)*26+$A35-INDEX(WIN_Y,J235)+1,J$2-INDEX(WIN_X,J235)+1),IF(J235=90,11,0))))+(THEME-1)*20</f>
        <v/>
      </c>
      <c r="K135" s="6">
        <f>IF($A35=0,INDEX(CHROME_ATTR,1,K$2+1),IF($A35=39,INDEX(CHROME_ATTR,2,K$2+1),IF(AND(K235&gt;=1,K235&lt;=6),INDEX(ATLAS_ATTR,(K235-1)*26+$A35-INDEX(WIN_Y,K235)+1,K$2-INDEX(WIN_X,K235)+1),IF(K235=90,11,0))))+(THEME-1)*20</f>
        <v/>
      </c>
      <c r="L135" s="6">
        <f>IF($A35=0,INDEX(CHROME_ATTR,1,L$2+1),IF($A35=39,INDEX(CHROME_ATTR,2,L$2+1),IF(AND(L235&gt;=1,L235&lt;=6),INDEX(ATLAS_ATTR,(L235-1)*26+$A35-INDEX(WIN_Y,L235)+1,L$2-INDEX(WIN_X,L235)+1),IF(L235=90,11,0))))+(THEME-1)*20</f>
        <v/>
      </c>
      <c r="M135" s="6">
        <f>IF($A35=0,INDEX(CHROME_ATTR,1,M$2+1),IF($A35=39,INDEX(CHROME_ATTR,2,M$2+1),IF(AND(M235&gt;=1,M235&lt;=6),INDEX(ATLAS_ATTR,(M235-1)*26+$A35-INDEX(WIN_Y,M235)+1,M$2-INDEX(WIN_X,M235)+1),IF(M235=90,11,0))))+(THEME-1)*20</f>
        <v/>
      </c>
      <c r="N135" s="6">
        <f>IF($A35=0,INDEX(CHROME_ATTR,1,N$2+1),IF($A35=39,INDEX(CHROME_ATTR,2,N$2+1),IF(AND(N235&gt;=1,N235&lt;=6),INDEX(ATLAS_ATTR,(N235-1)*26+$A35-INDEX(WIN_Y,N235)+1,N$2-INDEX(WIN_X,N235)+1),IF(N235=90,11,0))))+(THEME-1)*20</f>
        <v/>
      </c>
      <c r="O135" s="6">
        <f>IF($A35=0,INDEX(CHROME_ATTR,1,O$2+1),IF($A35=39,INDEX(CHROME_ATTR,2,O$2+1),IF(AND(O235&gt;=1,O235&lt;=6),INDEX(ATLAS_ATTR,(O235-1)*26+$A35-INDEX(WIN_Y,O235)+1,O$2-INDEX(WIN_X,O235)+1),IF(O235=90,11,0))))+(THEME-1)*20</f>
        <v/>
      </c>
      <c r="P135" s="6">
        <f>IF($A35=0,INDEX(CHROME_ATTR,1,P$2+1),IF($A35=39,INDEX(CHROME_ATTR,2,P$2+1),IF(AND(P235&gt;=1,P235&lt;=6),INDEX(ATLAS_ATTR,(P235-1)*26+$A35-INDEX(WIN_Y,P235)+1,P$2-INDEX(WIN_X,P235)+1),IF(P235=90,11,0))))+(THEME-1)*20</f>
        <v/>
      </c>
      <c r="Q135" s="6">
        <f>IF($A35=0,INDEX(CHROME_ATTR,1,Q$2+1),IF($A35=39,INDEX(CHROME_ATTR,2,Q$2+1),IF(AND(Q235&gt;=1,Q235&lt;=6),INDEX(ATLAS_ATTR,(Q235-1)*26+$A35-INDEX(WIN_Y,Q235)+1,Q$2-INDEX(WIN_X,Q235)+1),IF(Q235=90,11,0))))+(THEME-1)*20</f>
        <v/>
      </c>
      <c r="R135" s="6">
        <f>IF($A35=0,INDEX(CHROME_ATTR,1,R$2+1),IF($A35=39,INDEX(CHROME_ATTR,2,R$2+1),IF(AND(R235&gt;=1,R235&lt;=6),INDEX(ATLAS_ATTR,(R235-1)*26+$A35-INDEX(WIN_Y,R235)+1,R$2-INDEX(WIN_X,R235)+1),IF(R235=90,11,0))))+(THEME-1)*20</f>
        <v/>
      </c>
      <c r="S135" s="6">
        <f>IF($A35=0,INDEX(CHROME_ATTR,1,S$2+1),IF($A35=39,INDEX(CHROME_ATTR,2,S$2+1),IF(AND(S235&gt;=1,S235&lt;=6),INDEX(ATLAS_ATTR,(S235-1)*26+$A35-INDEX(WIN_Y,S235)+1,S$2-INDEX(WIN_X,S235)+1),IF(S235=90,11,0))))+(THEME-1)*20</f>
        <v/>
      </c>
      <c r="T135" s="6">
        <f>IF($A35=0,INDEX(CHROME_ATTR,1,T$2+1),IF($A35=39,INDEX(CHROME_ATTR,2,T$2+1),IF(AND(T235&gt;=1,T235&lt;=6),INDEX(ATLAS_ATTR,(T235-1)*26+$A35-INDEX(WIN_Y,T235)+1,T$2-INDEX(WIN_X,T235)+1),IF(T235=90,11,0))))+(THEME-1)*20</f>
        <v/>
      </c>
      <c r="U135" s="6">
        <f>IF($A35=0,INDEX(CHROME_ATTR,1,U$2+1),IF($A35=39,INDEX(CHROME_ATTR,2,U$2+1),IF(AND(U235&gt;=1,U235&lt;=6),INDEX(ATLAS_ATTR,(U235-1)*26+$A35-INDEX(WIN_Y,U235)+1,U$2-INDEX(WIN_X,U235)+1),IF(U235=90,11,0))))+(THEME-1)*20</f>
        <v/>
      </c>
      <c r="V135" s="6">
        <f>IF($A35=0,INDEX(CHROME_ATTR,1,V$2+1),IF($A35=39,INDEX(CHROME_ATTR,2,V$2+1),IF(AND(V235&gt;=1,V235&lt;=6),INDEX(ATLAS_ATTR,(V235-1)*26+$A35-INDEX(WIN_Y,V235)+1,V$2-INDEX(WIN_X,V235)+1),IF(V235=90,11,0))))+(THEME-1)*20</f>
        <v/>
      </c>
      <c r="W135" s="6">
        <f>IF($A35=0,INDEX(CHROME_ATTR,1,W$2+1),IF($A35=39,INDEX(CHROME_ATTR,2,W$2+1),IF(AND(W235&gt;=1,W235&lt;=6),INDEX(ATLAS_ATTR,(W235-1)*26+$A35-INDEX(WIN_Y,W235)+1,W$2-INDEX(WIN_X,W235)+1),IF(W235=90,11,0))))+(THEME-1)*20</f>
        <v/>
      </c>
      <c r="X135" s="6">
        <f>IF($A35=0,INDEX(CHROME_ATTR,1,X$2+1),IF($A35=39,INDEX(CHROME_ATTR,2,X$2+1),IF(AND(X235&gt;=1,X235&lt;=6),INDEX(ATLAS_ATTR,(X235-1)*26+$A35-INDEX(WIN_Y,X235)+1,X$2-INDEX(WIN_X,X235)+1),IF(X235=90,11,0))))+(THEME-1)*20</f>
        <v/>
      </c>
      <c r="Y135" s="6">
        <f>IF($A35=0,INDEX(CHROME_ATTR,1,Y$2+1),IF($A35=39,INDEX(CHROME_ATTR,2,Y$2+1),IF(AND(Y235&gt;=1,Y235&lt;=6),INDEX(ATLAS_ATTR,(Y235-1)*26+$A35-INDEX(WIN_Y,Y235)+1,Y$2-INDEX(WIN_X,Y235)+1),IF(Y235=90,11,0))))+(THEME-1)*20</f>
        <v/>
      </c>
      <c r="Z135" s="6">
        <f>IF($A35=0,INDEX(CHROME_ATTR,1,Z$2+1),IF($A35=39,INDEX(CHROME_ATTR,2,Z$2+1),IF(AND(Z235&gt;=1,Z235&lt;=6),INDEX(ATLAS_ATTR,(Z235-1)*26+$A35-INDEX(WIN_Y,Z235)+1,Z$2-INDEX(WIN_X,Z235)+1),IF(Z235=90,11,0))))+(THEME-1)*20</f>
        <v/>
      </c>
      <c r="AA135" s="6">
        <f>IF($A35=0,INDEX(CHROME_ATTR,1,AA$2+1),IF($A35=39,INDEX(CHROME_ATTR,2,AA$2+1),IF(AND(AA235&gt;=1,AA235&lt;=6),INDEX(ATLAS_ATTR,(AA235-1)*26+$A35-INDEX(WIN_Y,AA235)+1,AA$2-INDEX(WIN_X,AA235)+1),IF(AA235=90,11,0))))+(THEME-1)*20</f>
        <v/>
      </c>
      <c r="AB135" s="6">
        <f>IF($A35=0,INDEX(CHROME_ATTR,1,AB$2+1),IF($A35=39,INDEX(CHROME_ATTR,2,AB$2+1),IF(AND(AB235&gt;=1,AB235&lt;=6),INDEX(ATLAS_ATTR,(AB235-1)*26+$A35-INDEX(WIN_Y,AB235)+1,AB$2-INDEX(WIN_X,AB235)+1),IF(AB235=90,11,0))))+(THEME-1)*20</f>
        <v/>
      </c>
      <c r="AC135" s="6">
        <f>IF($A35=0,INDEX(CHROME_ATTR,1,AC$2+1),IF($A35=39,INDEX(CHROME_ATTR,2,AC$2+1),IF(AND(AC235&gt;=1,AC235&lt;=6),INDEX(ATLAS_ATTR,(AC235-1)*26+$A35-INDEX(WIN_Y,AC235)+1,AC$2-INDEX(WIN_X,AC235)+1),IF(AC235=90,11,0))))+(THEME-1)*20</f>
        <v/>
      </c>
      <c r="AD135" s="6">
        <f>IF($A35=0,INDEX(CHROME_ATTR,1,AD$2+1),IF($A35=39,INDEX(CHROME_ATTR,2,AD$2+1),IF(AND(AD235&gt;=1,AD235&lt;=6),INDEX(ATLAS_ATTR,(AD235-1)*26+$A35-INDEX(WIN_Y,AD235)+1,AD$2-INDEX(WIN_X,AD235)+1),IF(AD235=90,11,0))))+(THEME-1)*20</f>
        <v/>
      </c>
      <c r="AE135" s="6">
        <f>IF($A35=0,INDEX(CHROME_ATTR,1,AE$2+1),IF($A35=39,INDEX(CHROME_ATTR,2,AE$2+1),IF(AND(AE235&gt;=1,AE235&lt;=6),INDEX(ATLAS_ATTR,(AE235-1)*26+$A35-INDEX(WIN_Y,AE235)+1,AE$2-INDEX(WIN_X,AE235)+1),IF(AE235=90,11,0))))+(THEME-1)*20</f>
        <v/>
      </c>
      <c r="AF135" s="6">
        <f>IF($A35=0,INDEX(CHROME_ATTR,1,AF$2+1),IF($A35=39,INDEX(CHROME_ATTR,2,AF$2+1),IF(AND(AF235&gt;=1,AF235&lt;=6),INDEX(ATLAS_ATTR,(AF235-1)*26+$A35-INDEX(WIN_Y,AF235)+1,AF$2-INDEX(WIN_X,AF235)+1),IF(AF235=90,11,0))))+(THEME-1)*20</f>
        <v/>
      </c>
      <c r="AG135" s="6">
        <f>IF($A35=0,INDEX(CHROME_ATTR,1,AG$2+1),IF($A35=39,INDEX(CHROME_ATTR,2,AG$2+1),IF(AND(AG235&gt;=1,AG235&lt;=6),INDEX(ATLAS_ATTR,(AG235-1)*26+$A35-INDEX(WIN_Y,AG235)+1,AG$2-INDEX(WIN_X,AG235)+1),IF(AG235=90,11,0))))+(THEME-1)*20</f>
        <v/>
      </c>
      <c r="AH135" s="6">
        <f>IF($A35=0,INDEX(CHROME_ATTR,1,AH$2+1),IF($A35=39,INDEX(CHROME_ATTR,2,AH$2+1),IF(AND(AH235&gt;=1,AH235&lt;=6),INDEX(ATLAS_ATTR,(AH235-1)*26+$A35-INDEX(WIN_Y,AH235)+1,AH$2-INDEX(WIN_X,AH235)+1),IF(AH235=90,11,0))))+(THEME-1)*20</f>
        <v/>
      </c>
      <c r="AI135" s="6">
        <f>IF($A35=0,INDEX(CHROME_ATTR,1,AI$2+1),IF($A35=39,INDEX(CHROME_ATTR,2,AI$2+1),IF(AND(AI235&gt;=1,AI235&lt;=6),INDEX(ATLAS_ATTR,(AI235-1)*26+$A35-INDEX(WIN_Y,AI235)+1,AI$2-INDEX(WIN_X,AI235)+1),IF(AI235=90,11,0))))+(THEME-1)*20</f>
        <v/>
      </c>
      <c r="AJ135" s="6">
        <f>IF($A35=0,INDEX(CHROME_ATTR,1,AJ$2+1),IF($A35=39,INDEX(CHROME_ATTR,2,AJ$2+1),IF(AND(AJ235&gt;=1,AJ235&lt;=6),INDEX(ATLAS_ATTR,(AJ235-1)*26+$A35-INDEX(WIN_Y,AJ235)+1,AJ$2-INDEX(WIN_X,AJ235)+1),IF(AJ235=90,11,0))))+(THEME-1)*20</f>
        <v/>
      </c>
      <c r="AK135" s="6">
        <f>IF($A35=0,INDEX(CHROME_ATTR,1,AK$2+1),IF($A35=39,INDEX(CHROME_ATTR,2,AK$2+1),IF(AND(AK235&gt;=1,AK235&lt;=6),INDEX(ATLAS_ATTR,(AK235-1)*26+$A35-INDEX(WIN_Y,AK235)+1,AK$2-INDEX(WIN_X,AK235)+1),IF(AK235=90,11,0))))+(THEME-1)*20</f>
        <v/>
      </c>
      <c r="AL135" s="6">
        <f>IF($A35=0,INDEX(CHROME_ATTR,1,AL$2+1),IF($A35=39,INDEX(CHROME_ATTR,2,AL$2+1),IF(AND(AL235&gt;=1,AL235&lt;=6),INDEX(ATLAS_ATTR,(AL235-1)*26+$A35-INDEX(WIN_Y,AL235)+1,AL$2-INDEX(WIN_X,AL235)+1),IF(AL235=90,11,0))))+(THEME-1)*20</f>
        <v/>
      </c>
      <c r="AM135" s="6">
        <f>IF($A35=0,INDEX(CHROME_ATTR,1,AM$2+1),IF($A35=39,INDEX(CHROME_ATTR,2,AM$2+1),IF(AND(AM235&gt;=1,AM235&lt;=6),INDEX(ATLAS_ATTR,(AM235-1)*26+$A35-INDEX(WIN_Y,AM235)+1,AM$2-INDEX(WIN_X,AM235)+1),IF(AM235=90,11,0))))+(THEME-1)*20</f>
        <v/>
      </c>
      <c r="AN135" s="6">
        <f>IF($A35=0,INDEX(CHROME_ATTR,1,AN$2+1),IF($A35=39,INDEX(CHROME_ATTR,2,AN$2+1),IF(AND(AN235&gt;=1,AN235&lt;=6),INDEX(ATLAS_ATTR,(AN235-1)*26+$A35-INDEX(WIN_Y,AN235)+1,AN$2-INDEX(WIN_X,AN235)+1),IF(AN235=90,11,0))))+(THEME-1)*20</f>
        <v/>
      </c>
      <c r="AO135" s="6">
        <f>IF($A35=0,INDEX(CHROME_ATTR,1,AO$2+1),IF($A35=39,INDEX(CHROME_ATTR,2,AO$2+1),IF(AND(AO235&gt;=1,AO235&lt;=6),INDEX(ATLAS_ATTR,(AO235-1)*26+$A35-INDEX(WIN_Y,AO235)+1,AO$2-INDEX(WIN_X,AO235)+1),IF(AO235=90,11,0))))+(THEME-1)*20</f>
        <v/>
      </c>
      <c r="AP135" s="6">
        <f>IF($A35=0,INDEX(CHROME_ATTR,1,AP$2+1),IF($A35=39,INDEX(CHROME_ATTR,2,AP$2+1),IF(AND(AP235&gt;=1,AP235&lt;=6),INDEX(ATLAS_ATTR,(AP235-1)*26+$A35-INDEX(WIN_Y,AP235)+1,AP$2-INDEX(WIN_X,AP235)+1),IF(AP235=90,11,0))))+(THEME-1)*20</f>
        <v/>
      </c>
      <c r="AQ135" s="6">
        <f>IF($A35=0,INDEX(CHROME_ATTR,1,AQ$2+1),IF($A35=39,INDEX(CHROME_ATTR,2,AQ$2+1),IF(AND(AQ235&gt;=1,AQ235&lt;=6),INDEX(ATLAS_ATTR,(AQ235-1)*26+$A35-INDEX(WIN_Y,AQ235)+1,AQ$2-INDEX(WIN_X,AQ235)+1),IF(AQ235=90,11,0))))+(THEME-1)*20</f>
        <v/>
      </c>
      <c r="AR135" s="6">
        <f>IF($A35=0,INDEX(CHROME_ATTR,1,AR$2+1),IF($A35=39,INDEX(CHROME_ATTR,2,AR$2+1),IF(AND(AR235&gt;=1,AR235&lt;=6),INDEX(ATLAS_ATTR,(AR235-1)*26+$A35-INDEX(WIN_Y,AR235)+1,AR$2-INDEX(WIN_X,AR235)+1),IF(AR235=90,11,0))))+(THEME-1)*20</f>
        <v/>
      </c>
      <c r="AS135" s="6">
        <f>IF($A35=0,INDEX(CHROME_ATTR,1,AS$2+1),IF($A35=39,INDEX(CHROME_ATTR,2,AS$2+1),IF(AND(AS235&gt;=1,AS235&lt;=6),INDEX(ATLAS_ATTR,(AS235-1)*26+$A35-INDEX(WIN_Y,AS235)+1,AS$2-INDEX(WIN_X,AS235)+1),IF(AS235=90,11,0))))+(THEME-1)*20</f>
        <v/>
      </c>
      <c r="AT135" s="6">
        <f>IF($A35=0,INDEX(CHROME_ATTR,1,AT$2+1),IF($A35=39,INDEX(CHROME_ATTR,2,AT$2+1),IF(AND(AT235&gt;=1,AT235&lt;=6),INDEX(ATLAS_ATTR,(AT235-1)*26+$A35-INDEX(WIN_Y,AT235)+1,AT$2-INDEX(WIN_X,AT235)+1),IF(AT235=90,11,0))))+(THEME-1)*20</f>
        <v/>
      </c>
      <c r="AU135" s="6">
        <f>IF($A35=0,INDEX(CHROME_ATTR,1,AU$2+1),IF($A35=39,INDEX(CHROME_ATTR,2,AU$2+1),IF(AND(AU235&gt;=1,AU235&lt;=6),INDEX(ATLAS_ATTR,(AU235-1)*26+$A35-INDEX(WIN_Y,AU235)+1,AU$2-INDEX(WIN_X,AU235)+1),IF(AU235=90,11,0))))+(THEME-1)*20</f>
        <v/>
      </c>
      <c r="AV135" s="6">
        <f>IF($A35=0,INDEX(CHROME_ATTR,1,AV$2+1),IF($A35=39,INDEX(CHROME_ATTR,2,AV$2+1),IF(AND(AV235&gt;=1,AV235&lt;=6),INDEX(ATLAS_ATTR,(AV235-1)*26+$A35-INDEX(WIN_Y,AV235)+1,AV$2-INDEX(WIN_X,AV235)+1),IF(AV235=90,11,0))))+(THEME-1)*20</f>
        <v/>
      </c>
      <c r="AW135" s="6">
        <f>IF($A35=0,INDEX(CHROME_ATTR,1,AW$2+1),IF($A35=39,INDEX(CHROME_ATTR,2,AW$2+1),IF(AND(AW235&gt;=1,AW235&lt;=6),INDEX(ATLAS_ATTR,(AW235-1)*26+$A35-INDEX(WIN_Y,AW235)+1,AW$2-INDEX(WIN_X,AW235)+1),IF(AW235=90,11,0))))+(THEME-1)*20</f>
        <v/>
      </c>
      <c r="AX135" s="6">
        <f>IF($A35=0,INDEX(CHROME_ATTR,1,AX$2+1),IF($A35=39,INDEX(CHROME_ATTR,2,AX$2+1),IF(AND(AX235&gt;=1,AX235&lt;=6),INDEX(ATLAS_ATTR,(AX235-1)*26+$A35-INDEX(WIN_Y,AX235)+1,AX$2-INDEX(WIN_X,AX235)+1),IF(AX235=90,11,0))))+(THEME-1)*20</f>
        <v/>
      </c>
      <c r="AY135" s="6">
        <f>IF($A35=0,INDEX(CHROME_ATTR,1,AY$2+1),IF($A35=39,INDEX(CHROME_ATTR,2,AY$2+1),IF(AND(AY235&gt;=1,AY235&lt;=6),INDEX(ATLAS_ATTR,(AY235-1)*26+$A35-INDEX(WIN_Y,AY235)+1,AY$2-INDEX(WIN_X,AY235)+1),IF(AY235=90,11,0))))+(THEME-1)*20</f>
        <v/>
      </c>
      <c r="AZ135" s="6">
        <f>IF($A35=0,INDEX(CHROME_ATTR,1,AZ$2+1),IF($A35=39,INDEX(CHROME_ATTR,2,AZ$2+1),IF(AND(AZ235&gt;=1,AZ235&lt;=6),INDEX(ATLAS_ATTR,(AZ235-1)*26+$A35-INDEX(WIN_Y,AZ235)+1,AZ$2-INDEX(WIN_X,AZ235)+1),IF(AZ235=90,11,0))))+(THEME-1)*20</f>
        <v/>
      </c>
      <c r="BA135" s="6">
        <f>IF($A35=0,INDEX(CHROME_ATTR,1,BA$2+1),IF($A35=39,INDEX(CHROME_ATTR,2,BA$2+1),IF(AND(BA235&gt;=1,BA235&lt;=6),INDEX(ATLAS_ATTR,(BA235-1)*26+$A35-INDEX(WIN_Y,BA235)+1,BA$2-INDEX(WIN_X,BA235)+1),IF(BA235=90,11,0))))+(THEME-1)*20</f>
        <v/>
      </c>
      <c r="BB135" s="6">
        <f>IF($A35=0,INDEX(CHROME_ATTR,1,BB$2+1),IF($A35=39,INDEX(CHROME_ATTR,2,BB$2+1),IF(AND(BB235&gt;=1,BB235&lt;=6),INDEX(ATLAS_ATTR,(BB235-1)*26+$A35-INDEX(WIN_Y,BB235)+1,BB$2-INDEX(WIN_X,BB235)+1),IF(BB235=90,11,0))))+(THEME-1)*20</f>
        <v/>
      </c>
      <c r="BC135" s="6">
        <f>IF($A35=0,INDEX(CHROME_ATTR,1,BC$2+1),IF($A35=39,INDEX(CHROME_ATTR,2,BC$2+1),IF(AND(BC235&gt;=1,BC235&lt;=6),INDEX(ATLAS_ATTR,(BC235-1)*26+$A35-INDEX(WIN_Y,BC235)+1,BC$2-INDEX(WIN_X,BC235)+1),IF(BC235=90,11,0))))+(THEME-1)*20</f>
        <v/>
      </c>
      <c r="BD135" s="6">
        <f>IF($A35=0,INDEX(CHROME_ATTR,1,BD$2+1),IF($A35=39,INDEX(CHROME_ATTR,2,BD$2+1),IF(AND(BD235&gt;=1,BD235&lt;=6),INDEX(ATLAS_ATTR,(BD235-1)*26+$A35-INDEX(WIN_Y,BD235)+1,BD$2-INDEX(WIN_X,BD235)+1),IF(BD235=90,11,0))))+(THEME-1)*20</f>
        <v/>
      </c>
      <c r="BE135" s="6">
        <f>IF($A35=0,INDEX(CHROME_ATTR,1,BE$2+1),IF($A35=39,INDEX(CHROME_ATTR,2,BE$2+1),IF(AND(BE235&gt;=1,BE235&lt;=6),INDEX(ATLAS_ATTR,(BE235-1)*26+$A35-INDEX(WIN_Y,BE235)+1,BE$2-INDEX(WIN_X,BE235)+1),IF(BE235=90,11,0))))+(THEME-1)*20</f>
        <v/>
      </c>
      <c r="BF135" s="6">
        <f>IF($A35=0,INDEX(CHROME_ATTR,1,BF$2+1),IF($A35=39,INDEX(CHROME_ATTR,2,BF$2+1),IF(AND(BF235&gt;=1,BF235&lt;=6),INDEX(ATLAS_ATTR,(BF235-1)*26+$A35-INDEX(WIN_Y,BF235)+1,BF$2-INDEX(WIN_X,BF235)+1),IF(BF235=90,11,0))))+(THEME-1)*20</f>
        <v/>
      </c>
      <c r="BG135" s="6">
        <f>IF($A35=0,INDEX(CHROME_ATTR,1,BG$2+1),IF($A35=39,INDEX(CHROME_ATTR,2,BG$2+1),IF(AND(BG235&gt;=1,BG235&lt;=6),INDEX(ATLAS_ATTR,(BG235-1)*26+$A35-INDEX(WIN_Y,BG235)+1,BG$2-INDEX(WIN_X,BG235)+1),IF(BG235=90,11,0))))+(THEME-1)*20</f>
        <v/>
      </c>
      <c r="BH135" s="6">
        <f>IF($A35=0,INDEX(CHROME_ATTR,1,BH$2+1),IF($A35=39,INDEX(CHROME_ATTR,2,BH$2+1),IF(AND(BH235&gt;=1,BH235&lt;=6),INDEX(ATLAS_ATTR,(BH235-1)*26+$A35-INDEX(WIN_Y,BH235)+1,BH$2-INDEX(WIN_X,BH235)+1),IF(BH235=90,11,0))))+(THEME-1)*20</f>
        <v/>
      </c>
      <c r="BI135" s="6">
        <f>IF($A35=0,INDEX(CHROME_ATTR,1,BI$2+1),IF($A35=39,INDEX(CHROME_ATTR,2,BI$2+1),IF(AND(BI235&gt;=1,BI235&lt;=6),INDEX(ATLAS_ATTR,(BI235-1)*26+$A35-INDEX(WIN_Y,BI235)+1,BI$2-INDEX(WIN_X,BI235)+1),IF(BI235=90,11,0))))+(THEME-1)*20</f>
        <v/>
      </c>
      <c r="BJ135" s="6">
        <f>IF($A35=0,INDEX(CHROME_ATTR,1,BJ$2+1),IF($A35=39,INDEX(CHROME_ATTR,2,BJ$2+1),IF(AND(BJ235&gt;=1,BJ235&lt;=6),INDEX(ATLAS_ATTR,(BJ235-1)*26+$A35-INDEX(WIN_Y,BJ235)+1,BJ$2-INDEX(WIN_X,BJ235)+1),IF(BJ235=90,11,0))))+(THEME-1)*20</f>
        <v/>
      </c>
      <c r="BK135" s="6">
        <f>IF($A35=0,INDEX(CHROME_ATTR,1,BK$2+1),IF($A35=39,INDEX(CHROME_ATTR,2,BK$2+1),IF(AND(BK235&gt;=1,BK235&lt;=6),INDEX(ATLAS_ATTR,(BK235-1)*26+$A35-INDEX(WIN_Y,BK235)+1,BK$2-INDEX(WIN_X,BK235)+1),IF(BK235=90,11,0))))+(THEME-1)*20</f>
        <v/>
      </c>
      <c r="BL135" s="6">
        <f>IF($A35=0,INDEX(CHROME_ATTR,1,BL$2+1),IF($A35=39,INDEX(CHROME_ATTR,2,BL$2+1),IF(AND(BL235&gt;=1,BL235&lt;=6),INDEX(ATLAS_ATTR,(BL235-1)*26+$A35-INDEX(WIN_Y,BL235)+1,BL$2-INDEX(WIN_X,BL235)+1),IF(BL235=90,11,0))))+(THEME-1)*20</f>
        <v/>
      </c>
      <c r="BM135" s="6">
        <f>IF($A35=0,INDEX(CHROME_ATTR,1,BM$2+1),IF($A35=39,INDEX(CHROME_ATTR,2,BM$2+1),IF(AND(BM235&gt;=1,BM235&lt;=6),INDEX(ATLAS_ATTR,(BM235-1)*26+$A35-INDEX(WIN_Y,BM235)+1,BM$2-INDEX(WIN_X,BM235)+1),IF(BM235=90,11,0))))+(THEME-1)*20</f>
        <v/>
      </c>
      <c r="BN135" s="6">
        <f>IF($A35=0,INDEX(CHROME_ATTR,1,BN$2+1),IF($A35=39,INDEX(CHROME_ATTR,2,BN$2+1),IF(AND(BN235&gt;=1,BN235&lt;=6),INDEX(ATLAS_ATTR,(BN235-1)*26+$A35-INDEX(WIN_Y,BN235)+1,BN$2-INDEX(WIN_X,BN235)+1),IF(BN235=90,11,0))))+(THEME-1)*20</f>
        <v/>
      </c>
      <c r="BO135" s="6">
        <f>IF($A35=0,INDEX(CHROME_ATTR,1,BO$2+1),IF($A35=39,INDEX(CHROME_ATTR,2,BO$2+1),IF(AND(BO235&gt;=1,BO235&lt;=6),INDEX(ATLAS_ATTR,(BO235-1)*26+$A35-INDEX(WIN_Y,BO235)+1,BO$2-INDEX(WIN_X,BO235)+1),IF(BO235=90,11,0))))+(THEME-1)*20</f>
        <v/>
      </c>
      <c r="BP135" s="6">
        <f>IF($A35=0,INDEX(CHROME_ATTR,1,BP$2+1),IF($A35=39,INDEX(CHROME_ATTR,2,BP$2+1),IF(AND(BP235&gt;=1,BP235&lt;=6),INDEX(ATLAS_ATTR,(BP235-1)*26+$A35-INDEX(WIN_Y,BP235)+1,BP$2-INDEX(WIN_X,BP235)+1),IF(BP235=90,11,0))))+(THEME-1)*20</f>
        <v/>
      </c>
      <c r="BQ135" s="6">
        <f>IF($A35=0,INDEX(CHROME_ATTR,1,BQ$2+1),IF($A35=39,INDEX(CHROME_ATTR,2,BQ$2+1),IF(AND(BQ235&gt;=1,BQ235&lt;=6),INDEX(ATLAS_ATTR,(BQ235-1)*26+$A35-INDEX(WIN_Y,BQ235)+1,BQ$2-INDEX(WIN_X,BQ235)+1),IF(BQ235=90,11,0))))+(THEME-1)*20</f>
        <v/>
      </c>
      <c r="BR135" s="6">
        <f>IF($A35=0,INDEX(CHROME_ATTR,1,BR$2+1),IF($A35=39,INDEX(CHROME_ATTR,2,BR$2+1),IF(AND(BR235&gt;=1,BR235&lt;=6),INDEX(ATLAS_ATTR,(BR235-1)*26+$A35-INDEX(WIN_Y,BR235)+1,BR$2-INDEX(WIN_X,BR235)+1),IF(BR235=90,11,0))))+(THEME-1)*20</f>
        <v/>
      </c>
      <c r="BS135" s="6">
        <f>IF($A35=0,INDEX(CHROME_ATTR,1,BS$2+1),IF($A35=39,INDEX(CHROME_ATTR,2,BS$2+1),IF(AND(BS235&gt;=1,BS235&lt;=6),INDEX(ATLAS_ATTR,(BS235-1)*26+$A35-INDEX(WIN_Y,BS235)+1,BS$2-INDEX(WIN_X,BS235)+1),IF(BS235=90,11,0))))+(THEME-1)*20</f>
        <v/>
      </c>
      <c r="BT135" s="6">
        <f>IF($A35=0,INDEX(CHROME_ATTR,1,BT$2+1),IF($A35=39,INDEX(CHROME_ATTR,2,BT$2+1),IF(AND(BT235&gt;=1,BT235&lt;=6),INDEX(ATLAS_ATTR,(BT235-1)*26+$A35-INDEX(WIN_Y,BT235)+1,BT$2-INDEX(WIN_X,BT235)+1),IF(BT235=90,11,0))))+(THEME-1)*20</f>
        <v/>
      </c>
      <c r="BU135" s="6">
        <f>IF($A35=0,INDEX(CHROME_ATTR,1,BU$2+1),IF($A35=39,INDEX(CHROME_ATTR,2,BU$2+1),IF(AND(BU235&gt;=1,BU235&lt;=6),INDEX(ATLAS_ATTR,(BU235-1)*26+$A35-INDEX(WIN_Y,BU235)+1,BU$2-INDEX(WIN_X,BU235)+1),IF(BU235=90,11,0))))+(THEME-1)*20</f>
        <v/>
      </c>
      <c r="BV135" s="6">
        <f>IF($A35=0,INDEX(CHROME_ATTR,1,BV$2+1),IF($A35=39,INDEX(CHROME_ATTR,2,BV$2+1),IF(AND(BV235&gt;=1,BV235&lt;=6),INDEX(ATLAS_ATTR,(BV235-1)*26+$A35-INDEX(WIN_Y,BV235)+1,BV$2-INDEX(WIN_X,BV235)+1),IF(BV235=90,11,0))))+(THEME-1)*20</f>
        <v/>
      </c>
      <c r="BW135" s="6">
        <f>IF($A35=0,INDEX(CHROME_ATTR,1,BW$2+1),IF($A35=39,INDEX(CHROME_ATTR,2,BW$2+1),IF(AND(BW235&gt;=1,BW235&lt;=6),INDEX(ATLAS_ATTR,(BW235-1)*26+$A35-INDEX(WIN_Y,BW235)+1,BW$2-INDEX(WIN_X,BW235)+1),IF(BW235=90,11,0))))+(THEME-1)*20</f>
        <v/>
      </c>
      <c r="BX135" s="6">
        <f>IF($A35=0,INDEX(CHROME_ATTR,1,BX$2+1),IF($A35=39,INDEX(CHROME_ATTR,2,BX$2+1),IF(AND(BX235&gt;=1,BX235&lt;=6),INDEX(ATLAS_ATTR,(BX235-1)*26+$A35-INDEX(WIN_Y,BX235)+1,BX$2-INDEX(WIN_X,BX235)+1),IF(BX235=90,11,0))))+(THEME-1)*20</f>
        <v/>
      </c>
      <c r="BY135" s="6">
        <f>IF($A35=0,INDEX(CHROME_ATTR,1,BY$2+1),IF($A35=39,INDEX(CHROME_ATTR,2,BY$2+1),IF(AND(BY235&gt;=1,BY235&lt;=6),INDEX(ATLAS_ATTR,(BY235-1)*26+$A35-INDEX(WIN_Y,BY235)+1,BY$2-INDEX(WIN_X,BY235)+1),IF(BY235=90,11,0))))+(THEME-1)*20</f>
        <v/>
      </c>
      <c r="BZ135" s="6">
        <f>IF($A35=0,INDEX(CHROME_ATTR,1,BZ$2+1),IF($A35=39,INDEX(CHROME_ATTR,2,BZ$2+1),IF(AND(BZ235&gt;=1,BZ235&lt;=6),INDEX(ATLAS_ATTR,(BZ235-1)*26+$A35-INDEX(WIN_Y,BZ235)+1,BZ$2-INDEX(WIN_X,BZ235)+1),IF(BZ235=90,11,0))))+(THEME-1)*20</f>
        <v/>
      </c>
      <c r="CA135" s="6">
        <f>IF($A35=0,INDEX(CHROME_ATTR,1,CA$2+1),IF($A35=39,INDEX(CHROME_ATTR,2,CA$2+1),IF(AND(CA235&gt;=1,CA235&lt;=6),INDEX(ATLAS_ATTR,(CA235-1)*26+$A35-INDEX(WIN_Y,CA235)+1,CA$2-INDEX(WIN_X,CA235)+1),IF(CA235=90,11,0))))+(THEME-1)*20</f>
        <v/>
      </c>
      <c r="CB135" s="6">
        <f>IF($A35=0,INDEX(CHROME_ATTR,1,CB$2+1),IF($A35=39,INDEX(CHROME_ATTR,2,CB$2+1),IF(AND(CB235&gt;=1,CB235&lt;=6),INDEX(ATLAS_ATTR,(CB235-1)*26+$A35-INDEX(WIN_Y,CB235)+1,CB$2-INDEX(WIN_X,CB235)+1),IF(CB235=90,11,0))))+(THEME-1)*20</f>
        <v/>
      </c>
      <c r="CC135" s="6">
        <f>IF($A35=0,INDEX(CHROME_ATTR,1,CC$2+1),IF($A35=39,INDEX(CHROME_ATTR,2,CC$2+1),IF(AND(CC235&gt;=1,CC235&lt;=6),INDEX(ATLAS_ATTR,(CC235-1)*26+$A35-INDEX(WIN_Y,CC235)+1,CC$2-INDEX(WIN_X,CC235)+1),IF(CC235=90,11,0))))+(THEME-1)*20</f>
        <v/>
      </c>
      <c r="CD135" s="6">
        <f>IF($A35=0,INDEX(CHROME_ATTR,1,CD$2+1),IF($A35=39,INDEX(CHROME_ATTR,2,CD$2+1),IF(AND(CD235&gt;=1,CD235&lt;=6),INDEX(ATLAS_ATTR,(CD235-1)*26+$A35-INDEX(WIN_Y,CD235)+1,CD$2-INDEX(WIN_X,CD235)+1),IF(CD235=90,11,0))))+(THEME-1)*20</f>
        <v/>
      </c>
      <c r="CE135" s="6">
        <f>IF($A35=0,INDEX(CHROME_ATTR,1,CE$2+1),IF($A35=39,INDEX(CHROME_ATTR,2,CE$2+1),IF(AND(CE235&gt;=1,CE235&lt;=6),INDEX(ATLAS_ATTR,(CE235-1)*26+$A35-INDEX(WIN_Y,CE235)+1,CE$2-INDEX(WIN_X,CE235)+1),IF(CE235=90,11,0))))+(THEME-1)*20</f>
        <v/>
      </c>
      <c r="CF135" s="6">
        <f>IF($A35=0,INDEX(CHROME_ATTR,1,CF$2+1),IF($A35=39,INDEX(CHROME_ATTR,2,CF$2+1),IF(AND(CF235&gt;=1,CF235&lt;=6),INDEX(ATLAS_ATTR,(CF235-1)*26+$A35-INDEX(WIN_Y,CF235)+1,CF$2-INDEX(WIN_X,CF235)+1),IF(CF235=90,11,0))))+(THEME-1)*20</f>
        <v/>
      </c>
      <c r="CG135" s="6">
        <f>IF($A35=0,INDEX(CHROME_ATTR,1,CG$2+1),IF($A35=39,INDEX(CHROME_ATTR,2,CG$2+1),IF(AND(CG235&gt;=1,CG235&lt;=6),INDEX(ATLAS_ATTR,(CG235-1)*26+$A35-INDEX(WIN_Y,CG235)+1,CG$2-INDEX(WIN_X,CG235)+1),IF(CG235=90,11,0))))+(THEME-1)*20</f>
        <v/>
      </c>
      <c r="CH135" s="6">
        <f>IF($A35=0,INDEX(CHROME_ATTR,1,CH$2+1),IF($A35=39,INDEX(CHROME_ATTR,2,CH$2+1),IF(AND(CH235&gt;=1,CH235&lt;=6),INDEX(ATLAS_ATTR,(CH235-1)*26+$A35-INDEX(WIN_Y,CH235)+1,CH$2-INDEX(WIN_X,CH235)+1),IF(CH235=90,11,0))))+(THEME-1)*20</f>
        <v/>
      </c>
      <c r="CI135" s="6">
        <f>IF($A35=0,INDEX(CHROME_ATTR,1,CI$2+1),IF($A35=39,INDEX(CHROME_ATTR,2,CI$2+1),IF(AND(CI235&gt;=1,CI235&lt;=6),INDEX(ATLAS_ATTR,(CI235-1)*26+$A35-INDEX(WIN_Y,CI235)+1,CI$2-INDEX(WIN_X,CI235)+1),IF(CI235=90,11,0))))+(THEME-1)*20</f>
        <v/>
      </c>
      <c r="CJ135" s="6">
        <f>IF($A35=0,INDEX(CHROME_ATTR,1,CJ$2+1),IF($A35=39,INDEX(CHROME_ATTR,2,CJ$2+1),IF(AND(CJ235&gt;=1,CJ235&lt;=6),INDEX(ATLAS_ATTR,(CJ235-1)*26+$A35-INDEX(WIN_Y,CJ235)+1,CJ$2-INDEX(WIN_X,CJ235)+1),IF(CJ235=90,11,0))))+(THEME-1)*20</f>
        <v/>
      </c>
      <c r="CK135" s="6">
        <f>IF($A35=0,INDEX(CHROME_ATTR,1,CK$2+1),IF($A35=39,INDEX(CHROME_ATTR,2,CK$2+1),IF(AND(CK235&gt;=1,CK235&lt;=6),INDEX(ATLAS_ATTR,(CK235-1)*26+$A35-INDEX(WIN_Y,CK235)+1,CK$2-INDEX(WIN_X,CK235)+1),IF(CK235=90,11,0))))+(THEME-1)*20</f>
        <v/>
      </c>
      <c r="CL135" s="6">
        <f>IF($A35=0,INDEX(CHROME_ATTR,1,CL$2+1),IF($A35=39,INDEX(CHROME_ATTR,2,CL$2+1),IF(AND(CL235&gt;=1,CL235&lt;=6),INDEX(ATLAS_ATTR,(CL235-1)*26+$A35-INDEX(WIN_Y,CL235)+1,CL$2-INDEX(WIN_X,CL235)+1),IF(CL235=90,11,0))))+(THEME-1)*20</f>
        <v/>
      </c>
      <c r="CM135" s="6">
        <f>IF($A35=0,INDEX(CHROME_ATTR,1,CM$2+1),IF($A35=39,INDEX(CHROME_ATTR,2,CM$2+1),IF(AND(CM235&gt;=1,CM235&lt;=6),INDEX(ATLAS_ATTR,(CM235-1)*26+$A35-INDEX(WIN_Y,CM235)+1,CM$2-INDEX(WIN_X,CM235)+1),IF(CM235=90,11,0))))+(THEME-1)*20</f>
        <v/>
      </c>
      <c r="CN135" s="6">
        <f>IF($A35=0,INDEX(CHROME_ATTR,1,CN$2+1),IF($A35=39,INDEX(CHROME_ATTR,2,CN$2+1),IF(AND(CN235&gt;=1,CN235&lt;=6),INDEX(ATLAS_ATTR,(CN235-1)*26+$A35-INDEX(WIN_Y,CN235)+1,CN$2-INDEX(WIN_X,CN235)+1),IF(CN235=90,11,0))))+(THEME-1)*20</f>
        <v/>
      </c>
      <c r="CO135" s="6">
        <f>IF($A35=0,INDEX(CHROME_ATTR,1,CO$2+1),IF($A35=39,INDEX(CHROME_ATTR,2,CO$2+1),IF(AND(CO235&gt;=1,CO235&lt;=6),INDEX(ATLAS_ATTR,(CO235-1)*26+$A35-INDEX(WIN_Y,CO235)+1,CO$2-INDEX(WIN_X,CO235)+1),IF(CO235=90,11,0))))+(THEME-1)*20</f>
        <v/>
      </c>
      <c r="CP135" s="6">
        <f>IF($A35=0,INDEX(CHROME_ATTR,1,CP$2+1),IF($A35=39,INDEX(CHROME_ATTR,2,CP$2+1),IF(AND(CP235&gt;=1,CP235&lt;=6),INDEX(ATLAS_ATTR,(CP235-1)*26+$A35-INDEX(WIN_Y,CP235)+1,CP$2-INDEX(WIN_X,CP235)+1),IF(CP235=90,11,0))))+(THEME-1)*20</f>
        <v/>
      </c>
      <c r="CQ135" s="6">
        <f>IF($A35=0,INDEX(CHROME_ATTR,1,CQ$2+1),IF($A35=39,INDEX(CHROME_ATTR,2,CQ$2+1),IF(AND(CQ235&gt;=1,CQ235&lt;=6),INDEX(ATLAS_ATTR,(CQ235-1)*26+$A35-INDEX(WIN_Y,CQ235)+1,CQ$2-INDEX(WIN_X,CQ235)+1),IF(CQ235=90,11,0))))+(THEME-1)*20</f>
        <v/>
      </c>
      <c r="CR135" s="6">
        <f>IF($A35=0,INDEX(CHROME_ATTR,1,CR$2+1),IF($A35=39,INDEX(CHROME_ATTR,2,CR$2+1),IF(AND(CR235&gt;=1,CR235&lt;=6),INDEX(ATLAS_ATTR,(CR235-1)*26+$A35-INDEX(WIN_Y,CR235)+1,CR$2-INDEX(WIN_X,CR235)+1),IF(CR235=90,11,0))))+(THEME-1)*20</f>
        <v/>
      </c>
      <c r="CS135" s="6">
        <f>IF($A35=0,INDEX(CHROME_ATTR,1,CS$2+1),IF($A35=39,INDEX(CHROME_ATTR,2,CS$2+1),IF(AND(CS235&gt;=1,CS235&lt;=6),INDEX(ATLAS_ATTR,(CS235-1)*26+$A35-INDEX(WIN_Y,CS235)+1,CS$2-INDEX(WIN_X,CS235)+1),IF(CS235=90,11,0))))+(THEME-1)*20</f>
        <v/>
      </c>
      <c r="CT135" s="6">
        <f>IF($A35=0,INDEX(CHROME_ATTR,1,CT$2+1),IF($A35=39,INDEX(CHROME_ATTR,2,CT$2+1),IF(AND(CT235&gt;=1,CT235&lt;=6),INDEX(ATLAS_ATTR,(CT235-1)*26+$A35-INDEX(WIN_Y,CT235)+1,CT$2-INDEX(WIN_X,CT235)+1),IF(CT235=90,11,0))))+(THEME-1)*20</f>
        <v/>
      </c>
      <c r="CU135" s="6">
        <f>IF($A35=0,INDEX(CHROME_ATTR,1,CU$2+1),IF($A35=39,INDEX(CHROME_ATTR,2,CU$2+1),IF(AND(CU235&gt;=1,CU235&lt;=6),INDEX(ATLAS_ATTR,(CU235-1)*26+$A35-INDEX(WIN_Y,CU235)+1,CU$2-INDEX(WIN_X,CU235)+1),IF(CU235=90,11,0))))+(THEME-1)*20</f>
        <v/>
      </c>
      <c r="CV135" s="6">
        <f>IF($A35=0,INDEX(CHROME_ATTR,1,CV$2+1),IF($A35=39,INDEX(CHROME_ATTR,2,CV$2+1),IF(AND(CV235&gt;=1,CV235&lt;=6),INDEX(ATLAS_ATTR,(CV235-1)*26+$A35-INDEX(WIN_Y,CV235)+1,CV$2-INDEX(WIN_X,CV235)+1),IF(CV235=90,11,0))))+(THEME-1)*20</f>
        <v/>
      </c>
      <c r="CW135" s="6">
        <f>IF($A35=0,INDEX(CHROME_ATTR,1,CW$2+1),IF($A35=39,INDEX(CHROME_ATTR,2,CW$2+1),IF(AND(CW235&gt;=1,CW235&lt;=6),INDEX(ATLAS_ATTR,(CW235-1)*26+$A35-INDEX(WIN_Y,CW235)+1,CW$2-INDEX(WIN_X,CW235)+1),IF(CW235=90,11,0))))+(THEME-1)*20</f>
        <v/>
      </c>
      <c r="CX135" s="6">
        <f>IF($A35=0,INDEX(CHROME_ATTR,1,CX$2+1),IF($A35=39,INDEX(CHROME_ATTR,2,CX$2+1),IF(AND(CX235&gt;=1,CX235&lt;=6),INDEX(ATLAS_ATTR,(CX235-1)*26+$A35-INDEX(WIN_Y,CX235)+1,CX$2-INDEX(WIN_X,CX235)+1),IF(CX235=90,11,0))))+(THEME-1)*20</f>
        <v/>
      </c>
      <c r="CY135" s="6">
        <f>IF($A35=0,INDEX(CHROME_ATTR,1,CY$2+1),IF($A35=39,INDEX(CHROME_ATTR,2,CY$2+1),IF(AND(CY235&gt;=1,CY235&lt;=6),INDEX(ATLAS_ATTR,(CY235-1)*26+$A35-INDEX(WIN_Y,CY235)+1,CY$2-INDEX(WIN_X,CY235)+1),IF(CY235=90,11,0))))+(THEME-1)*20</f>
        <v/>
      </c>
      <c r="CZ135" s="6">
        <f>IF($A35=0,INDEX(CHROME_ATTR,1,CZ$2+1),IF($A35=39,INDEX(CHROME_ATTR,2,CZ$2+1),IF(AND(CZ235&gt;=1,CZ235&lt;=6),INDEX(ATLAS_ATTR,(CZ235-1)*26+$A35-INDEX(WIN_Y,CZ235)+1,CZ$2-INDEX(WIN_X,CZ235)+1),IF(CZ235=90,11,0))))+(THEME-1)*20</f>
        <v/>
      </c>
      <c r="DA135" s="6">
        <f>IF($A35=0,INDEX(CHROME_ATTR,1,DA$2+1),IF($A35=39,INDEX(CHROME_ATTR,2,DA$2+1),IF(AND(DA235&gt;=1,DA235&lt;=6),INDEX(ATLAS_ATTR,(DA235-1)*26+$A35-INDEX(WIN_Y,DA235)+1,DA$2-INDEX(WIN_X,DA235)+1),IF(DA235=90,11,0))))+(THEME-1)*20</f>
        <v/>
      </c>
      <c r="DB135" s="6">
        <f>IF($A35=0,INDEX(CHROME_ATTR,1,DB$2+1),IF($A35=39,INDEX(CHROME_ATTR,2,DB$2+1),IF(AND(DB235&gt;=1,DB235&lt;=6),INDEX(ATLAS_ATTR,(DB235-1)*26+$A35-INDEX(WIN_Y,DB235)+1,DB$2-INDEX(WIN_X,DB235)+1),IF(DB235=90,11,0))))+(THEME-1)*20</f>
        <v/>
      </c>
      <c r="DC135" s="6">
        <f>IF($A35=0,INDEX(CHROME_ATTR,1,DC$2+1),IF($A35=39,INDEX(CHROME_ATTR,2,DC$2+1),IF(AND(DC235&gt;=1,DC235&lt;=6),INDEX(ATLAS_ATTR,(DC235-1)*26+$A35-INDEX(WIN_Y,DC235)+1,DC$2-INDEX(WIN_X,DC235)+1),IF(DC235=90,11,0))))+(THEME-1)*20</f>
        <v/>
      </c>
      <c r="DD135" s="6">
        <f>IF($A35=0,INDEX(CHROME_ATTR,1,DD$2+1),IF($A35=39,INDEX(CHROME_ATTR,2,DD$2+1),IF(AND(DD235&gt;=1,DD235&lt;=6),INDEX(ATLAS_ATTR,(DD235-1)*26+$A35-INDEX(WIN_Y,DD235)+1,DD$2-INDEX(WIN_X,DD235)+1),IF(DD235=90,11,0))))+(THEME-1)*20</f>
        <v/>
      </c>
      <c r="DE135" s="6">
        <f>IF($A35=0,INDEX(CHROME_ATTR,1,DE$2+1),IF($A35=39,INDEX(CHROME_ATTR,2,DE$2+1),IF(AND(DE235&gt;=1,DE235&lt;=6),INDEX(ATLAS_ATTR,(DE235-1)*26+$A35-INDEX(WIN_Y,DE235)+1,DE$2-INDEX(WIN_X,DE235)+1),IF(DE235=90,11,0))))+(THEME-1)*20</f>
        <v/>
      </c>
      <c r="DF135" s="6">
        <f>IF($A35=0,INDEX(CHROME_ATTR,1,DF$2+1),IF($A35=39,INDEX(CHROME_ATTR,2,DF$2+1),IF(AND(DF235&gt;=1,DF235&lt;=6),INDEX(ATLAS_ATTR,(DF235-1)*26+$A35-INDEX(WIN_Y,DF235)+1,DF$2-INDEX(WIN_X,DF235)+1),IF(DF235=90,11,0))))+(THEME-1)*20</f>
        <v/>
      </c>
      <c r="DG135" s="6">
        <f>IF($A35=0,INDEX(CHROME_ATTR,1,DG$2+1),IF($A35=39,INDEX(CHROME_ATTR,2,DG$2+1),IF(AND(DG235&gt;=1,DG235&lt;=6),INDEX(ATLAS_ATTR,(DG235-1)*26+$A35-INDEX(WIN_Y,DG235)+1,DG$2-INDEX(WIN_X,DG235)+1),IF(DG235=90,11,0))))+(THEME-1)*20</f>
        <v/>
      </c>
      <c r="DH135" s="6">
        <f>IF($A35=0,INDEX(CHROME_ATTR,1,DH$2+1),IF($A35=39,INDEX(CHROME_ATTR,2,DH$2+1),IF(AND(DH235&gt;=1,DH235&lt;=6),INDEX(ATLAS_ATTR,(DH235-1)*26+$A35-INDEX(WIN_Y,DH235)+1,DH$2-INDEX(WIN_X,DH235)+1),IF(DH235=90,11,0))))+(THEME-1)*20</f>
        <v/>
      </c>
      <c r="DI135" s="6">
        <f>IF($A35=0,INDEX(CHROME_ATTR,1,DI$2+1),IF($A35=39,INDEX(CHROME_ATTR,2,DI$2+1),IF(AND(DI235&gt;=1,DI235&lt;=6),INDEX(ATLAS_ATTR,(DI235-1)*26+$A35-INDEX(WIN_Y,DI235)+1,DI$2-INDEX(WIN_X,DI235)+1),IF(DI235=90,11,0))))+(THEME-1)*20</f>
        <v/>
      </c>
      <c r="DJ135" s="6">
        <f>IF($A35=0,INDEX(CHROME_ATTR,1,DJ$2+1),IF($A35=39,INDEX(CHROME_ATTR,2,DJ$2+1),IF(AND(DJ235&gt;=1,DJ235&lt;=6),INDEX(ATLAS_ATTR,(DJ235-1)*26+$A35-INDEX(WIN_Y,DJ235)+1,DJ$2-INDEX(WIN_X,DJ235)+1),IF(DJ235=90,11,0))))+(THEME-1)*20</f>
        <v/>
      </c>
      <c r="DK135" s="6">
        <f>IF($A35=0,INDEX(CHROME_ATTR,1,DK$2+1),IF($A35=39,INDEX(CHROME_ATTR,2,DK$2+1),IF(AND(DK235&gt;=1,DK235&lt;=6),INDEX(ATLAS_ATTR,(DK235-1)*26+$A35-INDEX(WIN_Y,DK235)+1,DK$2-INDEX(WIN_X,DK235)+1),IF(DK235=90,11,0))))+(THEME-1)*20</f>
        <v/>
      </c>
      <c r="DL135" s="6">
        <f>IF($A35=0,INDEX(CHROME_ATTR,1,DL$2+1),IF($A35=39,INDEX(CHROME_ATTR,2,DL$2+1),IF(AND(DL235&gt;=1,DL235&lt;=6),INDEX(ATLAS_ATTR,(DL235-1)*26+$A35-INDEX(WIN_Y,DL235)+1,DL$2-INDEX(WIN_X,DL235)+1),IF(DL235=90,11,0))))+(THEME-1)*20</f>
        <v/>
      </c>
      <c r="DM135" s="6">
        <f>IF($A35=0,INDEX(CHROME_ATTR,1,DM$2+1),IF($A35=39,INDEX(CHROME_ATTR,2,DM$2+1),IF(AND(DM235&gt;=1,DM235&lt;=6),INDEX(ATLAS_ATTR,(DM235-1)*26+$A35-INDEX(WIN_Y,DM235)+1,DM$2-INDEX(WIN_X,DM235)+1),IF(DM235=90,11,0))))+(THEME-1)*20</f>
        <v/>
      </c>
      <c r="DN135" s="6">
        <f>IF($A35=0,INDEX(CHROME_ATTR,1,DN$2+1),IF($A35=39,INDEX(CHROME_ATTR,2,DN$2+1),IF(AND(DN235&gt;=1,DN235&lt;=6),INDEX(ATLAS_ATTR,(DN235-1)*26+$A35-INDEX(WIN_Y,DN235)+1,DN$2-INDEX(WIN_X,DN235)+1),IF(DN235=90,11,0))))+(THEME-1)*20</f>
        <v/>
      </c>
      <c r="DO135" s="6">
        <f>IF($A35=0,INDEX(CHROME_ATTR,1,DO$2+1),IF($A35=39,INDEX(CHROME_ATTR,2,DO$2+1),IF(AND(DO235&gt;=1,DO235&lt;=6),INDEX(ATLAS_ATTR,(DO235-1)*26+$A35-INDEX(WIN_Y,DO235)+1,DO$2-INDEX(WIN_X,DO235)+1),IF(DO235=90,11,0))))+(THEME-1)*20</f>
        <v/>
      </c>
    </row>
    <row r="136" ht="8" customHeight="1">
      <c r="B136" s="6">
        <f>IF($A36=0,INDEX(CHROME_ATTR,1,B$2+1),IF($A36=39,INDEX(CHROME_ATTR,2,B$2+1),IF(AND(B236&gt;=1,B236&lt;=6),INDEX(ATLAS_ATTR,(B236-1)*26+$A36-INDEX(WIN_Y,B236)+1,B$2-INDEX(WIN_X,B236)+1),IF(B236=90,11,0))))+(THEME-1)*20</f>
        <v/>
      </c>
      <c r="C136" s="6">
        <f>IF($A36=0,INDEX(CHROME_ATTR,1,C$2+1),IF($A36=39,INDEX(CHROME_ATTR,2,C$2+1),IF(AND(C236&gt;=1,C236&lt;=6),INDEX(ATLAS_ATTR,(C236-1)*26+$A36-INDEX(WIN_Y,C236)+1,C$2-INDEX(WIN_X,C236)+1),IF(C236=90,11,0))))+(THEME-1)*20</f>
        <v/>
      </c>
      <c r="D136" s="6">
        <f>IF($A36=0,INDEX(CHROME_ATTR,1,D$2+1),IF($A36=39,INDEX(CHROME_ATTR,2,D$2+1),IF(AND(D236&gt;=1,D236&lt;=6),INDEX(ATLAS_ATTR,(D236-1)*26+$A36-INDEX(WIN_Y,D236)+1,D$2-INDEX(WIN_X,D236)+1),IF(D236=90,11,0))))+(THEME-1)*20</f>
        <v/>
      </c>
      <c r="E136" s="6">
        <f>IF($A36=0,INDEX(CHROME_ATTR,1,E$2+1),IF($A36=39,INDEX(CHROME_ATTR,2,E$2+1),IF(AND(E236&gt;=1,E236&lt;=6),INDEX(ATLAS_ATTR,(E236-1)*26+$A36-INDEX(WIN_Y,E236)+1,E$2-INDEX(WIN_X,E236)+1),IF(E236=90,11,0))))+(THEME-1)*20</f>
        <v/>
      </c>
      <c r="F136" s="6">
        <f>IF($A36=0,INDEX(CHROME_ATTR,1,F$2+1),IF($A36=39,INDEX(CHROME_ATTR,2,F$2+1),IF(AND(F236&gt;=1,F236&lt;=6),INDEX(ATLAS_ATTR,(F236-1)*26+$A36-INDEX(WIN_Y,F236)+1,F$2-INDEX(WIN_X,F236)+1),IF(F236=90,11,0))))+(THEME-1)*20</f>
        <v/>
      </c>
      <c r="G136" s="6">
        <f>IF($A36=0,INDEX(CHROME_ATTR,1,G$2+1),IF($A36=39,INDEX(CHROME_ATTR,2,G$2+1),IF(AND(G236&gt;=1,G236&lt;=6),INDEX(ATLAS_ATTR,(G236-1)*26+$A36-INDEX(WIN_Y,G236)+1,G$2-INDEX(WIN_X,G236)+1),IF(G236=90,11,0))))+(THEME-1)*20</f>
        <v/>
      </c>
      <c r="H136" s="6">
        <f>IF($A36=0,INDEX(CHROME_ATTR,1,H$2+1),IF($A36=39,INDEX(CHROME_ATTR,2,H$2+1),IF(AND(H236&gt;=1,H236&lt;=6),INDEX(ATLAS_ATTR,(H236-1)*26+$A36-INDEX(WIN_Y,H236)+1,H$2-INDEX(WIN_X,H236)+1),IF(H236=90,11,0))))+(THEME-1)*20</f>
        <v/>
      </c>
      <c r="I136" s="6">
        <f>IF($A36=0,INDEX(CHROME_ATTR,1,I$2+1),IF($A36=39,INDEX(CHROME_ATTR,2,I$2+1),IF(AND(I236&gt;=1,I236&lt;=6),INDEX(ATLAS_ATTR,(I236-1)*26+$A36-INDEX(WIN_Y,I236)+1,I$2-INDEX(WIN_X,I236)+1),IF(I236=90,11,0))))+(THEME-1)*20</f>
        <v/>
      </c>
      <c r="J136" s="6">
        <f>IF($A36=0,INDEX(CHROME_ATTR,1,J$2+1),IF($A36=39,INDEX(CHROME_ATTR,2,J$2+1),IF(AND(J236&gt;=1,J236&lt;=6),INDEX(ATLAS_ATTR,(J236-1)*26+$A36-INDEX(WIN_Y,J236)+1,J$2-INDEX(WIN_X,J236)+1),IF(J236=90,11,0))))+(THEME-1)*20</f>
        <v/>
      </c>
      <c r="K136" s="6">
        <f>IF($A36=0,INDEX(CHROME_ATTR,1,K$2+1),IF($A36=39,INDEX(CHROME_ATTR,2,K$2+1),IF(AND(K236&gt;=1,K236&lt;=6),INDEX(ATLAS_ATTR,(K236-1)*26+$A36-INDEX(WIN_Y,K236)+1,K$2-INDEX(WIN_X,K236)+1),IF(K236=90,11,0))))+(THEME-1)*20</f>
        <v/>
      </c>
      <c r="L136" s="6">
        <f>IF($A36=0,INDEX(CHROME_ATTR,1,L$2+1),IF($A36=39,INDEX(CHROME_ATTR,2,L$2+1),IF(AND(L236&gt;=1,L236&lt;=6),INDEX(ATLAS_ATTR,(L236-1)*26+$A36-INDEX(WIN_Y,L236)+1,L$2-INDEX(WIN_X,L236)+1),IF(L236=90,11,0))))+(THEME-1)*20</f>
        <v/>
      </c>
      <c r="M136" s="6">
        <f>IF($A36=0,INDEX(CHROME_ATTR,1,M$2+1),IF($A36=39,INDEX(CHROME_ATTR,2,M$2+1),IF(AND(M236&gt;=1,M236&lt;=6),INDEX(ATLAS_ATTR,(M236-1)*26+$A36-INDEX(WIN_Y,M236)+1,M$2-INDEX(WIN_X,M236)+1),IF(M236=90,11,0))))+(THEME-1)*20</f>
        <v/>
      </c>
      <c r="N136" s="6">
        <f>IF($A36=0,INDEX(CHROME_ATTR,1,N$2+1),IF($A36=39,INDEX(CHROME_ATTR,2,N$2+1),IF(AND(N236&gt;=1,N236&lt;=6),INDEX(ATLAS_ATTR,(N236-1)*26+$A36-INDEX(WIN_Y,N236)+1,N$2-INDEX(WIN_X,N236)+1),IF(N236=90,11,0))))+(THEME-1)*20</f>
        <v/>
      </c>
      <c r="O136" s="6">
        <f>IF($A36=0,INDEX(CHROME_ATTR,1,O$2+1),IF($A36=39,INDEX(CHROME_ATTR,2,O$2+1),IF(AND(O236&gt;=1,O236&lt;=6),INDEX(ATLAS_ATTR,(O236-1)*26+$A36-INDEX(WIN_Y,O236)+1,O$2-INDEX(WIN_X,O236)+1),IF(O236=90,11,0))))+(THEME-1)*20</f>
        <v/>
      </c>
      <c r="P136" s="6">
        <f>IF($A36=0,INDEX(CHROME_ATTR,1,P$2+1),IF($A36=39,INDEX(CHROME_ATTR,2,P$2+1),IF(AND(P236&gt;=1,P236&lt;=6),INDEX(ATLAS_ATTR,(P236-1)*26+$A36-INDEX(WIN_Y,P236)+1,P$2-INDEX(WIN_X,P236)+1),IF(P236=90,11,0))))+(THEME-1)*20</f>
        <v/>
      </c>
      <c r="Q136" s="6">
        <f>IF($A36=0,INDEX(CHROME_ATTR,1,Q$2+1),IF($A36=39,INDEX(CHROME_ATTR,2,Q$2+1),IF(AND(Q236&gt;=1,Q236&lt;=6),INDEX(ATLAS_ATTR,(Q236-1)*26+$A36-INDEX(WIN_Y,Q236)+1,Q$2-INDEX(WIN_X,Q236)+1),IF(Q236=90,11,0))))+(THEME-1)*20</f>
        <v/>
      </c>
      <c r="R136" s="6">
        <f>IF($A36=0,INDEX(CHROME_ATTR,1,R$2+1),IF($A36=39,INDEX(CHROME_ATTR,2,R$2+1),IF(AND(R236&gt;=1,R236&lt;=6),INDEX(ATLAS_ATTR,(R236-1)*26+$A36-INDEX(WIN_Y,R236)+1,R$2-INDEX(WIN_X,R236)+1),IF(R236=90,11,0))))+(THEME-1)*20</f>
        <v/>
      </c>
      <c r="S136" s="6">
        <f>IF($A36=0,INDEX(CHROME_ATTR,1,S$2+1),IF($A36=39,INDEX(CHROME_ATTR,2,S$2+1),IF(AND(S236&gt;=1,S236&lt;=6),INDEX(ATLAS_ATTR,(S236-1)*26+$A36-INDEX(WIN_Y,S236)+1,S$2-INDEX(WIN_X,S236)+1),IF(S236=90,11,0))))+(THEME-1)*20</f>
        <v/>
      </c>
      <c r="T136" s="6">
        <f>IF($A36=0,INDEX(CHROME_ATTR,1,T$2+1),IF($A36=39,INDEX(CHROME_ATTR,2,T$2+1),IF(AND(T236&gt;=1,T236&lt;=6),INDEX(ATLAS_ATTR,(T236-1)*26+$A36-INDEX(WIN_Y,T236)+1,T$2-INDEX(WIN_X,T236)+1),IF(T236=90,11,0))))+(THEME-1)*20</f>
        <v/>
      </c>
      <c r="U136" s="6">
        <f>IF($A36=0,INDEX(CHROME_ATTR,1,U$2+1),IF($A36=39,INDEX(CHROME_ATTR,2,U$2+1),IF(AND(U236&gt;=1,U236&lt;=6),INDEX(ATLAS_ATTR,(U236-1)*26+$A36-INDEX(WIN_Y,U236)+1,U$2-INDEX(WIN_X,U236)+1),IF(U236=90,11,0))))+(THEME-1)*20</f>
        <v/>
      </c>
      <c r="V136" s="6">
        <f>IF($A36=0,INDEX(CHROME_ATTR,1,V$2+1),IF($A36=39,INDEX(CHROME_ATTR,2,V$2+1),IF(AND(V236&gt;=1,V236&lt;=6),INDEX(ATLAS_ATTR,(V236-1)*26+$A36-INDEX(WIN_Y,V236)+1,V$2-INDEX(WIN_X,V236)+1),IF(V236=90,11,0))))+(THEME-1)*20</f>
        <v/>
      </c>
      <c r="W136" s="6">
        <f>IF($A36=0,INDEX(CHROME_ATTR,1,W$2+1),IF($A36=39,INDEX(CHROME_ATTR,2,W$2+1),IF(AND(W236&gt;=1,W236&lt;=6),INDEX(ATLAS_ATTR,(W236-1)*26+$A36-INDEX(WIN_Y,W236)+1,W$2-INDEX(WIN_X,W236)+1),IF(W236=90,11,0))))+(THEME-1)*20</f>
        <v/>
      </c>
      <c r="X136" s="6">
        <f>IF($A36=0,INDEX(CHROME_ATTR,1,X$2+1),IF($A36=39,INDEX(CHROME_ATTR,2,X$2+1),IF(AND(X236&gt;=1,X236&lt;=6),INDEX(ATLAS_ATTR,(X236-1)*26+$A36-INDEX(WIN_Y,X236)+1,X$2-INDEX(WIN_X,X236)+1),IF(X236=90,11,0))))+(THEME-1)*20</f>
        <v/>
      </c>
      <c r="Y136" s="6">
        <f>IF($A36=0,INDEX(CHROME_ATTR,1,Y$2+1),IF($A36=39,INDEX(CHROME_ATTR,2,Y$2+1),IF(AND(Y236&gt;=1,Y236&lt;=6),INDEX(ATLAS_ATTR,(Y236-1)*26+$A36-INDEX(WIN_Y,Y236)+1,Y$2-INDEX(WIN_X,Y236)+1),IF(Y236=90,11,0))))+(THEME-1)*20</f>
        <v/>
      </c>
      <c r="Z136" s="6">
        <f>IF($A36=0,INDEX(CHROME_ATTR,1,Z$2+1),IF($A36=39,INDEX(CHROME_ATTR,2,Z$2+1),IF(AND(Z236&gt;=1,Z236&lt;=6),INDEX(ATLAS_ATTR,(Z236-1)*26+$A36-INDEX(WIN_Y,Z236)+1,Z$2-INDEX(WIN_X,Z236)+1),IF(Z236=90,11,0))))+(THEME-1)*20</f>
        <v/>
      </c>
      <c r="AA136" s="6">
        <f>IF($A36=0,INDEX(CHROME_ATTR,1,AA$2+1),IF($A36=39,INDEX(CHROME_ATTR,2,AA$2+1),IF(AND(AA236&gt;=1,AA236&lt;=6),INDEX(ATLAS_ATTR,(AA236-1)*26+$A36-INDEX(WIN_Y,AA236)+1,AA$2-INDEX(WIN_X,AA236)+1),IF(AA236=90,11,0))))+(THEME-1)*20</f>
        <v/>
      </c>
      <c r="AB136" s="6">
        <f>IF($A36=0,INDEX(CHROME_ATTR,1,AB$2+1),IF($A36=39,INDEX(CHROME_ATTR,2,AB$2+1),IF(AND(AB236&gt;=1,AB236&lt;=6),INDEX(ATLAS_ATTR,(AB236-1)*26+$A36-INDEX(WIN_Y,AB236)+1,AB$2-INDEX(WIN_X,AB236)+1),IF(AB236=90,11,0))))+(THEME-1)*20</f>
        <v/>
      </c>
      <c r="AC136" s="6">
        <f>IF($A36=0,INDEX(CHROME_ATTR,1,AC$2+1),IF($A36=39,INDEX(CHROME_ATTR,2,AC$2+1),IF(AND(AC236&gt;=1,AC236&lt;=6),INDEX(ATLAS_ATTR,(AC236-1)*26+$A36-INDEX(WIN_Y,AC236)+1,AC$2-INDEX(WIN_X,AC236)+1),IF(AC236=90,11,0))))+(THEME-1)*20</f>
        <v/>
      </c>
      <c r="AD136" s="6">
        <f>IF($A36=0,INDEX(CHROME_ATTR,1,AD$2+1),IF($A36=39,INDEX(CHROME_ATTR,2,AD$2+1),IF(AND(AD236&gt;=1,AD236&lt;=6),INDEX(ATLAS_ATTR,(AD236-1)*26+$A36-INDEX(WIN_Y,AD236)+1,AD$2-INDEX(WIN_X,AD236)+1),IF(AD236=90,11,0))))+(THEME-1)*20</f>
        <v/>
      </c>
      <c r="AE136" s="6">
        <f>IF($A36=0,INDEX(CHROME_ATTR,1,AE$2+1),IF($A36=39,INDEX(CHROME_ATTR,2,AE$2+1),IF(AND(AE236&gt;=1,AE236&lt;=6),INDEX(ATLAS_ATTR,(AE236-1)*26+$A36-INDEX(WIN_Y,AE236)+1,AE$2-INDEX(WIN_X,AE236)+1),IF(AE236=90,11,0))))+(THEME-1)*20</f>
        <v/>
      </c>
      <c r="AF136" s="6">
        <f>IF($A36=0,INDEX(CHROME_ATTR,1,AF$2+1),IF($A36=39,INDEX(CHROME_ATTR,2,AF$2+1),IF(AND(AF236&gt;=1,AF236&lt;=6),INDEX(ATLAS_ATTR,(AF236-1)*26+$A36-INDEX(WIN_Y,AF236)+1,AF$2-INDEX(WIN_X,AF236)+1),IF(AF236=90,11,0))))+(THEME-1)*20</f>
        <v/>
      </c>
      <c r="AG136" s="6">
        <f>IF($A36=0,INDEX(CHROME_ATTR,1,AG$2+1),IF($A36=39,INDEX(CHROME_ATTR,2,AG$2+1),IF(AND(AG236&gt;=1,AG236&lt;=6),INDEX(ATLAS_ATTR,(AG236-1)*26+$A36-INDEX(WIN_Y,AG236)+1,AG$2-INDEX(WIN_X,AG236)+1),IF(AG236=90,11,0))))+(THEME-1)*20</f>
        <v/>
      </c>
      <c r="AH136" s="6">
        <f>IF($A36=0,INDEX(CHROME_ATTR,1,AH$2+1),IF($A36=39,INDEX(CHROME_ATTR,2,AH$2+1),IF(AND(AH236&gt;=1,AH236&lt;=6),INDEX(ATLAS_ATTR,(AH236-1)*26+$A36-INDEX(WIN_Y,AH236)+1,AH$2-INDEX(WIN_X,AH236)+1),IF(AH236=90,11,0))))+(THEME-1)*20</f>
        <v/>
      </c>
      <c r="AI136" s="6">
        <f>IF($A36=0,INDEX(CHROME_ATTR,1,AI$2+1),IF($A36=39,INDEX(CHROME_ATTR,2,AI$2+1),IF(AND(AI236&gt;=1,AI236&lt;=6),INDEX(ATLAS_ATTR,(AI236-1)*26+$A36-INDEX(WIN_Y,AI236)+1,AI$2-INDEX(WIN_X,AI236)+1),IF(AI236=90,11,0))))+(THEME-1)*20</f>
        <v/>
      </c>
      <c r="AJ136" s="6">
        <f>IF($A36=0,INDEX(CHROME_ATTR,1,AJ$2+1),IF($A36=39,INDEX(CHROME_ATTR,2,AJ$2+1),IF(AND(AJ236&gt;=1,AJ236&lt;=6),INDEX(ATLAS_ATTR,(AJ236-1)*26+$A36-INDEX(WIN_Y,AJ236)+1,AJ$2-INDEX(WIN_X,AJ236)+1),IF(AJ236=90,11,0))))+(THEME-1)*20</f>
        <v/>
      </c>
      <c r="AK136" s="6">
        <f>IF($A36=0,INDEX(CHROME_ATTR,1,AK$2+1),IF($A36=39,INDEX(CHROME_ATTR,2,AK$2+1),IF(AND(AK236&gt;=1,AK236&lt;=6),INDEX(ATLAS_ATTR,(AK236-1)*26+$A36-INDEX(WIN_Y,AK236)+1,AK$2-INDEX(WIN_X,AK236)+1),IF(AK236=90,11,0))))+(THEME-1)*20</f>
        <v/>
      </c>
      <c r="AL136" s="6">
        <f>IF($A36=0,INDEX(CHROME_ATTR,1,AL$2+1),IF($A36=39,INDEX(CHROME_ATTR,2,AL$2+1),IF(AND(AL236&gt;=1,AL236&lt;=6),INDEX(ATLAS_ATTR,(AL236-1)*26+$A36-INDEX(WIN_Y,AL236)+1,AL$2-INDEX(WIN_X,AL236)+1),IF(AL236=90,11,0))))+(THEME-1)*20</f>
        <v/>
      </c>
      <c r="AM136" s="6">
        <f>IF($A36=0,INDEX(CHROME_ATTR,1,AM$2+1),IF($A36=39,INDEX(CHROME_ATTR,2,AM$2+1),IF(AND(AM236&gt;=1,AM236&lt;=6),INDEX(ATLAS_ATTR,(AM236-1)*26+$A36-INDEX(WIN_Y,AM236)+1,AM$2-INDEX(WIN_X,AM236)+1),IF(AM236=90,11,0))))+(THEME-1)*20</f>
        <v/>
      </c>
      <c r="AN136" s="6">
        <f>IF($A36=0,INDEX(CHROME_ATTR,1,AN$2+1),IF($A36=39,INDEX(CHROME_ATTR,2,AN$2+1),IF(AND(AN236&gt;=1,AN236&lt;=6),INDEX(ATLAS_ATTR,(AN236-1)*26+$A36-INDEX(WIN_Y,AN236)+1,AN$2-INDEX(WIN_X,AN236)+1),IF(AN236=90,11,0))))+(THEME-1)*20</f>
        <v/>
      </c>
      <c r="AO136" s="6">
        <f>IF($A36=0,INDEX(CHROME_ATTR,1,AO$2+1),IF($A36=39,INDEX(CHROME_ATTR,2,AO$2+1),IF(AND(AO236&gt;=1,AO236&lt;=6),INDEX(ATLAS_ATTR,(AO236-1)*26+$A36-INDEX(WIN_Y,AO236)+1,AO$2-INDEX(WIN_X,AO236)+1),IF(AO236=90,11,0))))+(THEME-1)*20</f>
        <v/>
      </c>
      <c r="AP136" s="6">
        <f>IF($A36=0,INDEX(CHROME_ATTR,1,AP$2+1),IF($A36=39,INDEX(CHROME_ATTR,2,AP$2+1),IF(AND(AP236&gt;=1,AP236&lt;=6),INDEX(ATLAS_ATTR,(AP236-1)*26+$A36-INDEX(WIN_Y,AP236)+1,AP$2-INDEX(WIN_X,AP236)+1),IF(AP236=90,11,0))))+(THEME-1)*20</f>
        <v/>
      </c>
      <c r="AQ136" s="6">
        <f>IF($A36=0,INDEX(CHROME_ATTR,1,AQ$2+1),IF($A36=39,INDEX(CHROME_ATTR,2,AQ$2+1),IF(AND(AQ236&gt;=1,AQ236&lt;=6),INDEX(ATLAS_ATTR,(AQ236-1)*26+$A36-INDEX(WIN_Y,AQ236)+1,AQ$2-INDEX(WIN_X,AQ236)+1),IF(AQ236=90,11,0))))+(THEME-1)*20</f>
        <v/>
      </c>
      <c r="AR136" s="6">
        <f>IF($A36=0,INDEX(CHROME_ATTR,1,AR$2+1),IF($A36=39,INDEX(CHROME_ATTR,2,AR$2+1),IF(AND(AR236&gt;=1,AR236&lt;=6),INDEX(ATLAS_ATTR,(AR236-1)*26+$A36-INDEX(WIN_Y,AR236)+1,AR$2-INDEX(WIN_X,AR236)+1),IF(AR236=90,11,0))))+(THEME-1)*20</f>
        <v/>
      </c>
      <c r="AS136" s="6">
        <f>IF($A36=0,INDEX(CHROME_ATTR,1,AS$2+1),IF($A36=39,INDEX(CHROME_ATTR,2,AS$2+1),IF(AND(AS236&gt;=1,AS236&lt;=6),INDEX(ATLAS_ATTR,(AS236-1)*26+$A36-INDEX(WIN_Y,AS236)+1,AS$2-INDEX(WIN_X,AS236)+1),IF(AS236=90,11,0))))+(THEME-1)*20</f>
        <v/>
      </c>
      <c r="AT136" s="6">
        <f>IF($A36=0,INDEX(CHROME_ATTR,1,AT$2+1),IF($A36=39,INDEX(CHROME_ATTR,2,AT$2+1),IF(AND(AT236&gt;=1,AT236&lt;=6),INDEX(ATLAS_ATTR,(AT236-1)*26+$A36-INDEX(WIN_Y,AT236)+1,AT$2-INDEX(WIN_X,AT236)+1),IF(AT236=90,11,0))))+(THEME-1)*20</f>
        <v/>
      </c>
      <c r="AU136" s="6">
        <f>IF($A36=0,INDEX(CHROME_ATTR,1,AU$2+1),IF($A36=39,INDEX(CHROME_ATTR,2,AU$2+1),IF(AND(AU236&gt;=1,AU236&lt;=6),INDEX(ATLAS_ATTR,(AU236-1)*26+$A36-INDEX(WIN_Y,AU236)+1,AU$2-INDEX(WIN_X,AU236)+1),IF(AU236=90,11,0))))+(THEME-1)*20</f>
        <v/>
      </c>
      <c r="AV136" s="6">
        <f>IF($A36=0,INDEX(CHROME_ATTR,1,AV$2+1),IF($A36=39,INDEX(CHROME_ATTR,2,AV$2+1),IF(AND(AV236&gt;=1,AV236&lt;=6),INDEX(ATLAS_ATTR,(AV236-1)*26+$A36-INDEX(WIN_Y,AV236)+1,AV$2-INDEX(WIN_X,AV236)+1),IF(AV236=90,11,0))))+(THEME-1)*20</f>
        <v/>
      </c>
      <c r="AW136" s="6">
        <f>IF($A36=0,INDEX(CHROME_ATTR,1,AW$2+1),IF($A36=39,INDEX(CHROME_ATTR,2,AW$2+1),IF(AND(AW236&gt;=1,AW236&lt;=6),INDEX(ATLAS_ATTR,(AW236-1)*26+$A36-INDEX(WIN_Y,AW236)+1,AW$2-INDEX(WIN_X,AW236)+1),IF(AW236=90,11,0))))+(THEME-1)*20</f>
        <v/>
      </c>
      <c r="AX136" s="6">
        <f>IF($A36=0,INDEX(CHROME_ATTR,1,AX$2+1),IF($A36=39,INDEX(CHROME_ATTR,2,AX$2+1),IF(AND(AX236&gt;=1,AX236&lt;=6),INDEX(ATLAS_ATTR,(AX236-1)*26+$A36-INDEX(WIN_Y,AX236)+1,AX$2-INDEX(WIN_X,AX236)+1),IF(AX236=90,11,0))))+(THEME-1)*20</f>
        <v/>
      </c>
      <c r="AY136" s="6">
        <f>IF($A36=0,INDEX(CHROME_ATTR,1,AY$2+1),IF($A36=39,INDEX(CHROME_ATTR,2,AY$2+1),IF(AND(AY236&gt;=1,AY236&lt;=6),INDEX(ATLAS_ATTR,(AY236-1)*26+$A36-INDEX(WIN_Y,AY236)+1,AY$2-INDEX(WIN_X,AY236)+1),IF(AY236=90,11,0))))+(THEME-1)*20</f>
        <v/>
      </c>
      <c r="AZ136" s="6">
        <f>IF($A36=0,INDEX(CHROME_ATTR,1,AZ$2+1),IF($A36=39,INDEX(CHROME_ATTR,2,AZ$2+1),IF(AND(AZ236&gt;=1,AZ236&lt;=6),INDEX(ATLAS_ATTR,(AZ236-1)*26+$A36-INDEX(WIN_Y,AZ236)+1,AZ$2-INDEX(WIN_X,AZ236)+1),IF(AZ236=90,11,0))))+(THEME-1)*20</f>
        <v/>
      </c>
      <c r="BA136" s="6">
        <f>IF($A36=0,INDEX(CHROME_ATTR,1,BA$2+1),IF($A36=39,INDEX(CHROME_ATTR,2,BA$2+1),IF(AND(BA236&gt;=1,BA236&lt;=6),INDEX(ATLAS_ATTR,(BA236-1)*26+$A36-INDEX(WIN_Y,BA236)+1,BA$2-INDEX(WIN_X,BA236)+1),IF(BA236=90,11,0))))+(THEME-1)*20</f>
        <v/>
      </c>
      <c r="BB136" s="6">
        <f>IF($A36=0,INDEX(CHROME_ATTR,1,BB$2+1),IF($A36=39,INDEX(CHROME_ATTR,2,BB$2+1),IF(AND(BB236&gt;=1,BB236&lt;=6),INDEX(ATLAS_ATTR,(BB236-1)*26+$A36-INDEX(WIN_Y,BB236)+1,BB$2-INDEX(WIN_X,BB236)+1),IF(BB236=90,11,0))))+(THEME-1)*20</f>
        <v/>
      </c>
      <c r="BC136" s="6">
        <f>IF($A36=0,INDEX(CHROME_ATTR,1,BC$2+1),IF($A36=39,INDEX(CHROME_ATTR,2,BC$2+1),IF(AND(BC236&gt;=1,BC236&lt;=6),INDEX(ATLAS_ATTR,(BC236-1)*26+$A36-INDEX(WIN_Y,BC236)+1,BC$2-INDEX(WIN_X,BC236)+1),IF(BC236=90,11,0))))+(THEME-1)*20</f>
        <v/>
      </c>
      <c r="BD136" s="6">
        <f>IF($A36=0,INDEX(CHROME_ATTR,1,BD$2+1),IF($A36=39,INDEX(CHROME_ATTR,2,BD$2+1),IF(AND(BD236&gt;=1,BD236&lt;=6),INDEX(ATLAS_ATTR,(BD236-1)*26+$A36-INDEX(WIN_Y,BD236)+1,BD$2-INDEX(WIN_X,BD236)+1),IF(BD236=90,11,0))))+(THEME-1)*20</f>
        <v/>
      </c>
      <c r="BE136" s="6">
        <f>IF($A36=0,INDEX(CHROME_ATTR,1,BE$2+1),IF($A36=39,INDEX(CHROME_ATTR,2,BE$2+1),IF(AND(BE236&gt;=1,BE236&lt;=6),INDEX(ATLAS_ATTR,(BE236-1)*26+$A36-INDEX(WIN_Y,BE236)+1,BE$2-INDEX(WIN_X,BE236)+1),IF(BE236=90,11,0))))+(THEME-1)*20</f>
        <v/>
      </c>
      <c r="BF136" s="6">
        <f>IF($A36=0,INDEX(CHROME_ATTR,1,BF$2+1),IF($A36=39,INDEX(CHROME_ATTR,2,BF$2+1),IF(AND(BF236&gt;=1,BF236&lt;=6),INDEX(ATLAS_ATTR,(BF236-1)*26+$A36-INDEX(WIN_Y,BF236)+1,BF$2-INDEX(WIN_X,BF236)+1),IF(BF236=90,11,0))))+(THEME-1)*20</f>
        <v/>
      </c>
      <c r="BG136" s="6">
        <f>IF($A36=0,INDEX(CHROME_ATTR,1,BG$2+1),IF($A36=39,INDEX(CHROME_ATTR,2,BG$2+1),IF(AND(BG236&gt;=1,BG236&lt;=6),INDEX(ATLAS_ATTR,(BG236-1)*26+$A36-INDEX(WIN_Y,BG236)+1,BG$2-INDEX(WIN_X,BG236)+1),IF(BG236=90,11,0))))+(THEME-1)*20</f>
        <v/>
      </c>
      <c r="BH136" s="6">
        <f>IF($A36=0,INDEX(CHROME_ATTR,1,BH$2+1),IF($A36=39,INDEX(CHROME_ATTR,2,BH$2+1),IF(AND(BH236&gt;=1,BH236&lt;=6),INDEX(ATLAS_ATTR,(BH236-1)*26+$A36-INDEX(WIN_Y,BH236)+1,BH$2-INDEX(WIN_X,BH236)+1),IF(BH236=90,11,0))))+(THEME-1)*20</f>
        <v/>
      </c>
      <c r="BI136" s="6">
        <f>IF($A36=0,INDEX(CHROME_ATTR,1,BI$2+1),IF($A36=39,INDEX(CHROME_ATTR,2,BI$2+1),IF(AND(BI236&gt;=1,BI236&lt;=6),INDEX(ATLAS_ATTR,(BI236-1)*26+$A36-INDEX(WIN_Y,BI236)+1,BI$2-INDEX(WIN_X,BI236)+1),IF(BI236=90,11,0))))+(THEME-1)*20</f>
        <v/>
      </c>
      <c r="BJ136" s="6">
        <f>IF($A36=0,INDEX(CHROME_ATTR,1,BJ$2+1),IF($A36=39,INDEX(CHROME_ATTR,2,BJ$2+1),IF(AND(BJ236&gt;=1,BJ236&lt;=6),INDEX(ATLAS_ATTR,(BJ236-1)*26+$A36-INDEX(WIN_Y,BJ236)+1,BJ$2-INDEX(WIN_X,BJ236)+1),IF(BJ236=90,11,0))))+(THEME-1)*20</f>
        <v/>
      </c>
      <c r="BK136" s="6">
        <f>IF($A36=0,INDEX(CHROME_ATTR,1,BK$2+1),IF($A36=39,INDEX(CHROME_ATTR,2,BK$2+1),IF(AND(BK236&gt;=1,BK236&lt;=6),INDEX(ATLAS_ATTR,(BK236-1)*26+$A36-INDEX(WIN_Y,BK236)+1,BK$2-INDEX(WIN_X,BK236)+1),IF(BK236=90,11,0))))+(THEME-1)*20</f>
        <v/>
      </c>
      <c r="BL136" s="6">
        <f>IF($A36=0,INDEX(CHROME_ATTR,1,BL$2+1),IF($A36=39,INDEX(CHROME_ATTR,2,BL$2+1),IF(AND(BL236&gt;=1,BL236&lt;=6),INDEX(ATLAS_ATTR,(BL236-1)*26+$A36-INDEX(WIN_Y,BL236)+1,BL$2-INDEX(WIN_X,BL236)+1),IF(BL236=90,11,0))))+(THEME-1)*20</f>
        <v/>
      </c>
      <c r="BM136" s="6">
        <f>IF($A36=0,INDEX(CHROME_ATTR,1,BM$2+1),IF($A36=39,INDEX(CHROME_ATTR,2,BM$2+1),IF(AND(BM236&gt;=1,BM236&lt;=6),INDEX(ATLAS_ATTR,(BM236-1)*26+$A36-INDEX(WIN_Y,BM236)+1,BM$2-INDEX(WIN_X,BM236)+1),IF(BM236=90,11,0))))+(THEME-1)*20</f>
        <v/>
      </c>
      <c r="BN136" s="6">
        <f>IF($A36=0,INDEX(CHROME_ATTR,1,BN$2+1),IF($A36=39,INDEX(CHROME_ATTR,2,BN$2+1),IF(AND(BN236&gt;=1,BN236&lt;=6),INDEX(ATLAS_ATTR,(BN236-1)*26+$A36-INDEX(WIN_Y,BN236)+1,BN$2-INDEX(WIN_X,BN236)+1),IF(BN236=90,11,0))))+(THEME-1)*20</f>
        <v/>
      </c>
      <c r="BO136" s="6">
        <f>IF($A36=0,INDEX(CHROME_ATTR,1,BO$2+1),IF($A36=39,INDEX(CHROME_ATTR,2,BO$2+1),IF(AND(BO236&gt;=1,BO236&lt;=6),INDEX(ATLAS_ATTR,(BO236-1)*26+$A36-INDEX(WIN_Y,BO236)+1,BO$2-INDEX(WIN_X,BO236)+1),IF(BO236=90,11,0))))+(THEME-1)*20</f>
        <v/>
      </c>
      <c r="BP136" s="6">
        <f>IF($A36=0,INDEX(CHROME_ATTR,1,BP$2+1),IF($A36=39,INDEX(CHROME_ATTR,2,BP$2+1),IF(AND(BP236&gt;=1,BP236&lt;=6),INDEX(ATLAS_ATTR,(BP236-1)*26+$A36-INDEX(WIN_Y,BP236)+1,BP$2-INDEX(WIN_X,BP236)+1),IF(BP236=90,11,0))))+(THEME-1)*20</f>
        <v/>
      </c>
      <c r="BQ136" s="6">
        <f>IF($A36=0,INDEX(CHROME_ATTR,1,BQ$2+1),IF($A36=39,INDEX(CHROME_ATTR,2,BQ$2+1),IF(AND(BQ236&gt;=1,BQ236&lt;=6),INDEX(ATLAS_ATTR,(BQ236-1)*26+$A36-INDEX(WIN_Y,BQ236)+1,BQ$2-INDEX(WIN_X,BQ236)+1),IF(BQ236=90,11,0))))+(THEME-1)*20</f>
        <v/>
      </c>
      <c r="BR136" s="6">
        <f>IF($A36=0,INDEX(CHROME_ATTR,1,BR$2+1),IF($A36=39,INDEX(CHROME_ATTR,2,BR$2+1),IF(AND(BR236&gt;=1,BR236&lt;=6),INDEX(ATLAS_ATTR,(BR236-1)*26+$A36-INDEX(WIN_Y,BR236)+1,BR$2-INDEX(WIN_X,BR236)+1),IF(BR236=90,11,0))))+(THEME-1)*20</f>
        <v/>
      </c>
      <c r="BS136" s="6">
        <f>IF($A36=0,INDEX(CHROME_ATTR,1,BS$2+1),IF($A36=39,INDEX(CHROME_ATTR,2,BS$2+1),IF(AND(BS236&gt;=1,BS236&lt;=6),INDEX(ATLAS_ATTR,(BS236-1)*26+$A36-INDEX(WIN_Y,BS236)+1,BS$2-INDEX(WIN_X,BS236)+1),IF(BS236=90,11,0))))+(THEME-1)*20</f>
        <v/>
      </c>
      <c r="BT136" s="6">
        <f>IF($A36=0,INDEX(CHROME_ATTR,1,BT$2+1),IF($A36=39,INDEX(CHROME_ATTR,2,BT$2+1),IF(AND(BT236&gt;=1,BT236&lt;=6),INDEX(ATLAS_ATTR,(BT236-1)*26+$A36-INDEX(WIN_Y,BT236)+1,BT$2-INDEX(WIN_X,BT236)+1),IF(BT236=90,11,0))))+(THEME-1)*20</f>
        <v/>
      </c>
      <c r="BU136" s="6">
        <f>IF($A36=0,INDEX(CHROME_ATTR,1,BU$2+1),IF($A36=39,INDEX(CHROME_ATTR,2,BU$2+1),IF(AND(BU236&gt;=1,BU236&lt;=6),INDEX(ATLAS_ATTR,(BU236-1)*26+$A36-INDEX(WIN_Y,BU236)+1,BU$2-INDEX(WIN_X,BU236)+1),IF(BU236=90,11,0))))+(THEME-1)*20</f>
        <v/>
      </c>
      <c r="BV136" s="6">
        <f>IF($A36=0,INDEX(CHROME_ATTR,1,BV$2+1),IF($A36=39,INDEX(CHROME_ATTR,2,BV$2+1),IF(AND(BV236&gt;=1,BV236&lt;=6),INDEX(ATLAS_ATTR,(BV236-1)*26+$A36-INDEX(WIN_Y,BV236)+1,BV$2-INDEX(WIN_X,BV236)+1),IF(BV236=90,11,0))))+(THEME-1)*20</f>
        <v/>
      </c>
      <c r="BW136" s="6">
        <f>IF($A36=0,INDEX(CHROME_ATTR,1,BW$2+1),IF($A36=39,INDEX(CHROME_ATTR,2,BW$2+1),IF(AND(BW236&gt;=1,BW236&lt;=6),INDEX(ATLAS_ATTR,(BW236-1)*26+$A36-INDEX(WIN_Y,BW236)+1,BW$2-INDEX(WIN_X,BW236)+1),IF(BW236=90,11,0))))+(THEME-1)*20</f>
        <v/>
      </c>
      <c r="BX136" s="6">
        <f>IF($A36=0,INDEX(CHROME_ATTR,1,BX$2+1),IF($A36=39,INDEX(CHROME_ATTR,2,BX$2+1),IF(AND(BX236&gt;=1,BX236&lt;=6),INDEX(ATLAS_ATTR,(BX236-1)*26+$A36-INDEX(WIN_Y,BX236)+1,BX$2-INDEX(WIN_X,BX236)+1),IF(BX236=90,11,0))))+(THEME-1)*20</f>
        <v/>
      </c>
      <c r="BY136" s="6">
        <f>IF($A36=0,INDEX(CHROME_ATTR,1,BY$2+1),IF($A36=39,INDEX(CHROME_ATTR,2,BY$2+1),IF(AND(BY236&gt;=1,BY236&lt;=6),INDEX(ATLAS_ATTR,(BY236-1)*26+$A36-INDEX(WIN_Y,BY236)+1,BY$2-INDEX(WIN_X,BY236)+1),IF(BY236=90,11,0))))+(THEME-1)*20</f>
        <v/>
      </c>
      <c r="BZ136" s="6">
        <f>IF($A36=0,INDEX(CHROME_ATTR,1,BZ$2+1),IF($A36=39,INDEX(CHROME_ATTR,2,BZ$2+1),IF(AND(BZ236&gt;=1,BZ236&lt;=6),INDEX(ATLAS_ATTR,(BZ236-1)*26+$A36-INDEX(WIN_Y,BZ236)+1,BZ$2-INDEX(WIN_X,BZ236)+1),IF(BZ236=90,11,0))))+(THEME-1)*20</f>
        <v/>
      </c>
      <c r="CA136" s="6">
        <f>IF($A36=0,INDEX(CHROME_ATTR,1,CA$2+1),IF($A36=39,INDEX(CHROME_ATTR,2,CA$2+1),IF(AND(CA236&gt;=1,CA236&lt;=6),INDEX(ATLAS_ATTR,(CA236-1)*26+$A36-INDEX(WIN_Y,CA236)+1,CA$2-INDEX(WIN_X,CA236)+1),IF(CA236=90,11,0))))+(THEME-1)*20</f>
        <v/>
      </c>
      <c r="CB136" s="6">
        <f>IF($A36=0,INDEX(CHROME_ATTR,1,CB$2+1),IF($A36=39,INDEX(CHROME_ATTR,2,CB$2+1),IF(AND(CB236&gt;=1,CB236&lt;=6),INDEX(ATLAS_ATTR,(CB236-1)*26+$A36-INDEX(WIN_Y,CB236)+1,CB$2-INDEX(WIN_X,CB236)+1),IF(CB236=90,11,0))))+(THEME-1)*20</f>
        <v/>
      </c>
      <c r="CC136" s="6">
        <f>IF($A36=0,INDEX(CHROME_ATTR,1,CC$2+1),IF($A36=39,INDEX(CHROME_ATTR,2,CC$2+1),IF(AND(CC236&gt;=1,CC236&lt;=6),INDEX(ATLAS_ATTR,(CC236-1)*26+$A36-INDEX(WIN_Y,CC236)+1,CC$2-INDEX(WIN_X,CC236)+1),IF(CC236=90,11,0))))+(THEME-1)*20</f>
        <v/>
      </c>
      <c r="CD136" s="6">
        <f>IF($A36=0,INDEX(CHROME_ATTR,1,CD$2+1),IF($A36=39,INDEX(CHROME_ATTR,2,CD$2+1),IF(AND(CD236&gt;=1,CD236&lt;=6),INDEX(ATLAS_ATTR,(CD236-1)*26+$A36-INDEX(WIN_Y,CD236)+1,CD$2-INDEX(WIN_X,CD236)+1),IF(CD236=90,11,0))))+(THEME-1)*20</f>
        <v/>
      </c>
      <c r="CE136" s="6">
        <f>IF($A36=0,INDEX(CHROME_ATTR,1,CE$2+1),IF($A36=39,INDEX(CHROME_ATTR,2,CE$2+1),IF(AND(CE236&gt;=1,CE236&lt;=6),INDEX(ATLAS_ATTR,(CE236-1)*26+$A36-INDEX(WIN_Y,CE236)+1,CE$2-INDEX(WIN_X,CE236)+1),IF(CE236=90,11,0))))+(THEME-1)*20</f>
        <v/>
      </c>
      <c r="CF136" s="6">
        <f>IF($A36=0,INDEX(CHROME_ATTR,1,CF$2+1),IF($A36=39,INDEX(CHROME_ATTR,2,CF$2+1),IF(AND(CF236&gt;=1,CF236&lt;=6),INDEX(ATLAS_ATTR,(CF236-1)*26+$A36-INDEX(WIN_Y,CF236)+1,CF$2-INDEX(WIN_X,CF236)+1),IF(CF236=90,11,0))))+(THEME-1)*20</f>
        <v/>
      </c>
      <c r="CG136" s="6">
        <f>IF($A36=0,INDEX(CHROME_ATTR,1,CG$2+1),IF($A36=39,INDEX(CHROME_ATTR,2,CG$2+1),IF(AND(CG236&gt;=1,CG236&lt;=6),INDEX(ATLAS_ATTR,(CG236-1)*26+$A36-INDEX(WIN_Y,CG236)+1,CG$2-INDEX(WIN_X,CG236)+1),IF(CG236=90,11,0))))+(THEME-1)*20</f>
        <v/>
      </c>
      <c r="CH136" s="6">
        <f>IF($A36=0,INDEX(CHROME_ATTR,1,CH$2+1),IF($A36=39,INDEX(CHROME_ATTR,2,CH$2+1),IF(AND(CH236&gt;=1,CH236&lt;=6),INDEX(ATLAS_ATTR,(CH236-1)*26+$A36-INDEX(WIN_Y,CH236)+1,CH$2-INDEX(WIN_X,CH236)+1),IF(CH236=90,11,0))))+(THEME-1)*20</f>
        <v/>
      </c>
      <c r="CI136" s="6">
        <f>IF($A36=0,INDEX(CHROME_ATTR,1,CI$2+1),IF($A36=39,INDEX(CHROME_ATTR,2,CI$2+1),IF(AND(CI236&gt;=1,CI236&lt;=6),INDEX(ATLAS_ATTR,(CI236-1)*26+$A36-INDEX(WIN_Y,CI236)+1,CI$2-INDEX(WIN_X,CI236)+1),IF(CI236=90,11,0))))+(THEME-1)*20</f>
        <v/>
      </c>
      <c r="CJ136" s="6">
        <f>IF($A36=0,INDEX(CHROME_ATTR,1,CJ$2+1),IF($A36=39,INDEX(CHROME_ATTR,2,CJ$2+1),IF(AND(CJ236&gt;=1,CJ236&lt;=6),INDEX(ATLAS_ATTR,(CJ236-1)*26+$A36-INDEX(WIN_Y,CJ236)+1,CJ$2-INDEX(WIN_X,CJ236)+1),IF(CJ236=90,11,0))))+(THEME-1)*20</f>
        <v/>
      </c>
      <c r="CK136" s="6">
        <f>IF($A36=0,INDEX(CHROME_ATTR,1,CK$2+1),IF($A36=39,INDEX(CHROME_ATTR,2,CK$2+1),IF(AND(CK236&gt;=1,CK236&lt;=6),INDEX(ATLAS_ATTR,(CK236-1)*26+$A36-INDEX(WIN_Y,CK236)+1,CK$2-INDEX(WIN_X,CK236)+1),IF(CK236=90,11,0))))+(THEME-1)*20</f>
        <v/>
      </c>
      <c r="CL136" s="6">
        <f>IF($A36=0,INDEX(CHROME_ATTR,1,CL$2+1),IF($A36=39,INDEX(CHROME_ATTR,2,CL$2+1),IF(AND(CL236&gt;=1,CL236&lt;=6),INDEX(ATLAS_ATTR,(CL236-1)*26+$A36-INDEX(WIN_Y,CL236)+1,CL$2-INDEX(WIN_X,CL236)+1),IF(CL236=90,11,0))))+(THEME-1)*20</f>
        <v/>
      </c>
      <c r="CM136" s="6">
        <f>IF($A36=0,INDEX(CHROME_ATTR,1,CM$2+1),IF($A36=39,INDEX(CHROME_ATTR,2,CM$2+1),IF(AND(CM236&gt;=1,CM236&lt;=6),INDEX(ATLAS_ATTR,(CM236-1)*26+$A36-INDEX(WIN_Y,CM236)+1,CM$2-INDEX(WIN_X,CM236)+1),IF(CM236=90,11,0))))+(THEME-1)*20</f>
        <v/>
      </c>
      <c r="CN136" s="6">
        <f>IF($A36=0,INDEX(CHROME_ATTR,1,CN$2+1),IF($A36=39,INDEX(CHROME_ATTR,2,CN$2+1),IF(AND(CN236&gt;=1,CN236&lt;=6),INDEX(ATLAS_ATTR,(CN236-1)*26+$A36-INDEX(WIN_Y,CN236)+1,CN$2-INDEX(WIN_X,CN236)+1),IF(CN236=90,11,0))))+(THEME-1)*20</f>
        <v/>
      </c>
      <c r="CO136" s="6">
        <f>IF($A36=0,INDEX(CHROME_ATTR,1,CO$2+1),IF($A36=39,INDEX(CHROME_ATTR,2,CO$2+1),IF(AND(CO236&gt;=1,CO236&lt;=6),INDEX(ATLAS_ATTR,(CO236-1)*26+$A36-INDEX(WIN_Y,CO236)+1,CO$2-INDEX(WIN_X,CO236)+1),IF(CO236=90,11,0))))+(THEME-1)*20</f>
        <v/>
      </c>
      <c r="CP136" s="6">
        <f>IF($A36=0,INDEX(CHROME_ATTR,1,CP$2+1),IF($A36=39,INDEX(CHROME_ATTR,2,CP$2+1),IF(AND(CP236&gt;=1,CP236&lt;=6),INDEX(ATLAS_ATTR,(CP236-1)*26+$A36-INDEX(WIN_Y,CP236)+1,CP$2-INDEX(WIN_X,CP236)+1),IF(CP236=90,11,0))))+(THEME-1)*20</f>
        <v/>
      </c>
      <c r="CQ136" s="6">
        <f>IF($A36=0,INDEX(CHROME_ATTR,1,CQ$2+1),IF($A36=39,INDEX(CHROME_ATTR,2,CQ$2+1),IF(AND(CQ236&gt;=1,CQ236&lt;=6),INDEX(ATLAS_ATTR,(CQ236-1)*26+$A36-INDEX(WIN_Y,CQ236)+1,CQ$2-INDEX(WIN_X,CQ236)+1),IF(CQ236=90,11,0))))+(THEME-1)*20</f>
        <v/>
      </c>
      <c r="CR136" s="6">
        <f>IF($A36=0,INDEX(CHROME_ATTR,1,CR$2+1),IF($A36=39,INDEX(CHROME_ATTR,2,CR$2+1),IF(AND(CR236&gt;=1,CR236&lt;=6),INDEX(ATLAS_ATTR,(CR236-1)*26+$A36-INDEX(WIN_Y,CR236)+1,CR$2-INDEX(WIN_X,CR236)+1),IF(CR236=90,11,0))))+(THEME-1)*20</f>
        <v/>
      </c>
      <c r="CS136" s="6">
        <f>IF($A36=0,INDEX(CHROME_ATTR,1,CS$2+1),IF($A36=39,INDEX(CHROME_ATTR,2,CS$2+1),IF(AND(CS236&gt;=1,CS236&lt;=6),INDEX(ATLAS_ATTR,(CS236-1)*26+$A36-INDEX(WIN_Y,CS236)+1,CS$2-INDEX(WIN_X,CS236)+1),IF(CS236=90,11,0))))+(THEME-1)*20</f>
        <v/>
      </c>
      <c r="CT136" s="6">
        <f>IF($A36=0,INDEX(CHROME_ATTR,1,CT$2+1),IF($A36=39,INDEX(CHROME_ATTR,2,CT$2+1),IF(AND(CT236&gt;=1,CT236&lt;=6),INDEX(ATLAS_ATTR,(CT236-1)*26+$A36-INDEX(WIN_Y,CT236)+1,CT$2-INDEX(WIN_X,CT236)+1),IF(CT236=90,11,0))))+(THEME-1)*20</f>
        <v/>
      </c>
      <c r="CU136" s="6">
        <f>IF($A36=0,INDEX(CHROME_ATTR,1,CU$2+1),IF($A36=39,INDEX(CHROME_ATTR,2,CU$2+1),IF(AND(CU236&gt;=1,CU236&lt;=6),INDEX(ATLAS_ATTR,(CU236-1)*26+$A36-INDEX(WIN_Y,CU236)+1,CU$2-INDEX(WIN_X,CU236)+1),IF(CU236=90,11,0))))+(THEME-1)*20</f>
        <v/>
      </c>
      <c r="CV136" s="6">
        <f>IF($A36=0,INDEX(CHROME_ATTR,1,CV$2+1),IF($A36=39,INDEX(CHROME_ATTR,2,CV$2+1),IF(AND(CV236&gt;=1,CV236&lt;=6),INDEX(ATLAS_ATTR,(CV236-1)*26+$A36-INDEX(WIN_Y,CV236)+1,CV$2-INDEX(WIN_X,CV236)+1),IF(CV236=90,11,0))))+(THEME-1)*20</f>
        <v/>
      </c>
      <c r="CW136" s="6">
        <f>IF($A36=0,INDEX(CHROME_ATTR,1,CW$2+1),IF($A36=39,INDEX(CHROME_ATTR,2,CW$2+1),IF(AND(CW236&gt;=1,CW236&lt;=6),INDEX(ATLAS_ATTR,(CW236-1)*26+$A36-INDEX(WIN_Y,CW236)+1,CW$2-INDEX(WIN_X,CW236)+1),IF(CW236=90,11,0))))+(THEME-1)*20</f>
        <v/>
      </c>
      <c r="CX136" s="6">
        <f>IF($A36=0,INDEX(CHROME_ATTR,1,CX$2+1),IF($A36=39,INDEX(CHROME_ATTR,2,CX$2+1),IF(AND(CX236&gt;=1,CX236&lt;=6),INDEX(ATLAS_ATTR,(CX236-1)*26+$A36-INDEX(WIN_Y,CX236)+1,CX$2-INDEX(WIN_X,CX236)+1),IF(CX236=90,11,0))))+(THEME-1)*20</f>
        <v/>
      </c>
      <c r="CY136" s="6">
        <f>IF($A36=0,INDEX(CHROME_ATTR,1,CY$2+1),IF($A36=39,INDEX(CHROME_ATTR,2,CY$2+1),IF(AND(CY236&gt;=1,CY236&lt;=6),INDEX(ATLAS_ATTR,(CY236-1)*26+$A36-INDEX(WIN_Y,CY236)+1,CY$2-INDEX(WIN_X,CY236)+1),IF(CY236=90,11,0))))+(THEME-1)*20</f>
        <v/>
      </c>
      <c r="CZ136" s="6">
        <f>IF($A36=0,INDEX(CHROME_ATTR,1,CZ$2+1),IF($A36=39,INDEX(CHROME_ATTR,2,CZ$2+1),IF(AND(CZ236&gt;=1,CZ236&lt;=6),INDEX(ATLAS_ATTR,(CZ236-1)*26+$A36-INDEX(WIN_Y,CZ236)+1,CZ$2-INDEX(WIN_X,CZ236)+1),IF(CZ236=90,11,0))))+(THEME-1)*20</f>
        <v/>
      </c>
      <c r="DA136" s="6">
        <f>IF($A36=0,INDEX(CHROME_ATTR,1,DA$2+1),IF($A36=39,INDEX(CHROME_ATTR,2,DA$2+1),IF(AND(DA236&gt;=1,DA236&lt;=6),INDEX(ATLAS_ATTR,(DA236-1)*26+$A36-INDEX(WIN_Y,DA236)+1,DA$2-INDEX(WIN_X,DA236)+1),IF(DA236=90,11,0))))+(THEME-1)*20</f>
        <v/>
      </c>
      <c r="DB136" s="6">
        <f>IF($A36=0,INDEX(CHROME_ATTR,1,DB$2+1),IF($A36=39,INDEX(CHROME_ATTR,2,DB$2+1),IF(AND(DB236&gt;=1,DB236&lt;=6),INDEX(ATLAS_ATTR,(DB236-1)*26+$A36-INDEX(WIN_Y,DB236)+1,DB$2-INDEX(WIN_X,DB236)+1),IF(DB236=90,11,0))))+(THEME-1)*20</f>
        <v/>
      </c>
      <c r="DC136" s="6">
        <f>IF($A36=0,INDEX(CHROME_ATTR,1,DC$2+1),IF($A36=39,INDEX(CHROME_ATTR,2,DC$2+1),IF(AND(DC236&gt;=1,DC236&lt;=6),INDEX(ATLAS_ATTR,(DC236-1)*26+$A36-INDEX(WIN_Y,DC236)+1,DC$2-INDEX(WIN_X,DC236)+1),IF(DC236=90,11,0))))+(THEME-1)*20</f>
        <v/>
      </c>
      <c r="DD136" s="6">
        <f>IF($A36=0,INDEX(CHROME_ATTR,1,DD$2+1),IF($A36=39,INDEX(CHROME_ATTR,2,DD$2+1),IF(AND(DD236&gt;=1,DD236&lt;=6),INDEX(ATLAS_ATTR,(DD236-1)*26+$A36-INDEX(WIN_Y,DD236)+1,DD$2-INDEX(WIN_X,DD236)+1),IF(DD236=90,11,0))))+(THEME-1)*20</f>
        <v/>
      </c>
      <c r="DE136" s="6">
        <f>IF($A36=0,INDEX(CHROME_ATTR,1,DE$2+1),IF($A36=39,INDEX(CHROME_ATTR,2,DE$2+1),IF(AND(DE236&gt;=1,DE236&lt;=6),INDEX(ATLAS_ATTR,(DE236-1)*26+$A36-INDEX(WIN_Y,DE236)+1,DE$2-INDEX(WIN_X,DE236)+1),IF(DE236=90,11,0))))+(THEME-1)*20</f>
        <v/>
      </c>
      <c r="DF136" s="6">
        <f>IF($A36=0,INDEX(CHROME_ATTR,1,DF$2+1),IF($A36=39,INDEX(CHROME_ATTR,2,DF$2+1),IF(AND(DF236&gt;=1,DF236&lt;=6),INDEX(ATLAS_ATTR,(DF236-1)*26+$A36-INDEX(WIN_Y,DF236)+1,DF$2-INDEX(WIN_X,DF236)+1),IF(DF236=90,11,0))))+(THEME-1)*20</f>
        <v/>
      </c>
      <c r="DG136" s="6">
        <f>IF($A36=0,INDEX(CHROME_ATTR,1,DG$2+1),IF($A36=39,INDEX(CHROME_ATTR,2,DG$2+1),IF(AND(DG236&gt;=1,DG236&lt;=6),INDEX(ATLAS_ATTR,(DG236-1)*26+$A36-INDEX(WIN_Y,DG236)+1,DG$2-INDEX(WIN_X,DG236)+1),IF(DG236=90,11,0))))+(THEME-1)*20</f>
        <v/>
      </c>
      <c r="DH136" s="6">
        <f>IF($A36=0,INDEX(CHROME_ATTR,1,DH$2+1),IF($A36=39,INDEX(CHROME_ATTR,2,DH$2+1),IF(AND(DH236&gt;=1,DH236&lt;=6),INDEX(ATLAS_ATTR,(DH236-1)*26+$A36-INDEX(WIN_Y,DH236)+1,DH$2-INDEX(WIN_X,DH236)+1),IF(DH236=90,11,0))))+(THEME-1)*20</f>
        <v/>
      </c>
      <c r="DI136" s="6">
        <f>IF($A36=0,INDEX(CHROME_ATTR,1,DI$2+1),IF($A36=39,INDEX(CHROME_ATTR,2,DI$2+1),IF(AND(DI236&gt;=1,DI236&lt;=6),INDEX(ATLAS_ATTR,(DI236-1)*26+$A36-INDEX(WIN_Y,DI236)+1,DI$2-INDEX(WIN_X,DI236)+1),IF(DI236=90,11,0))))+(THEME-1)*20</f>
        <v/>
      </c>
      <c r="DJ136" s="6">
        <f>IF($A36=0,INDEX(CHROME_ATTR,1,DJ$2+1),IF($A36=39,INDEX(CHROME_ATTR,2,DJ$2+1),IF(AND(DJ236&gt;=1,DJ236&lt;=6),INDEX(ATLAS_ATTR,(DJ236-1)*26+$A36-INDEX(WIN_Y,DJ236)+1,DJ$2-INDEX(WIN_X,DJ236)+1),IF(DJ236=90,11,0))))+(THEME-1)*20</f>
        <v/>
      </c>
      <c r="DK136" s="6">
        <f>IF($A36=0,INDEX(CHROME_ATTR,1,DK$2+1),IF($A36=39,INDEX(CHROME_ATTR,2,DK$2+1),IF(AND(DK236&gt;=1,DK236&lt;=6),INDEX(ATLAS_ATTR,(DK236-1)*26+$A36-INDEX(WIN_Y,DK236)+1,DK$2-INDEX(WIN_X,DK236)+1),IF(DK236=90,11,0))))+(THEME-1)*20</f>
        <v/>
      </c>
      <c r="DL136" s="6">
        <f>IF($A36=0,INDEX(CHROME_ATTR,1,DL$2+1),IF($A36=39,INDEX(CHROME_ATTR,2,DL$2+1),IF(AND(DL236&gt;=1,DL236&lt;=6),INDEX(ATLAS_ATTR,(DL236-1)*26+$A36-INDEX(WIN_Y,DL236)+1,DL$2-INDEX(WIN_X,DL236)+1),IF(DL236=90,11,0))))+(THEME-1)*20</f>
        <v/>
      </c>
      <c r="DM136" s="6">
        <f>IF($A36=0,INDEX(CHROME_ATTR,1,DM$2+1),IF($A36=39,INDEX(CHROME_ATTR,2,DM$2+1),IF(AND(DM236&gt;=1,DM236&lt;=6),INDEX(ATLAS_ATTR,(DM236-1)*26+$A36-INDEX(WIN_Y,DM236)+1,DM$2-INDEX(WIN_X,DM236)+1),IF(DM236=90,11,0))))+(THEME-1)*20</f>
        <v/>
      </c>
      <c r="DN136" s="6">
        <f>IF($A36=0,INDEX(CHROME_ATTR,1,DN$2+1),IF($A36=39,INDEX(CHROME_ATTR,2,DN$2+1),IF(AND(DN236&gt;=1,DN236&lt;=6),INDEX(ATLAS_ATTR,(DN236-1)*26+$A36-INDEX(WIN_Y,DN236)+1,DN$2-INDEX(WIN_X,DN236)+1),IF(DN236=90,11,0))))+(THEME-1)*20</f>
        <v/>
      </c>
      <c r="DO136" s="6">
        <f>IF($A36=0,INDEX(CHROME_ATTR,1,DO$2+1),IF($A36=39,INDEX(CHROME_ATTR,2,DO$2+1),IF(AND(DO236&gt;=1,DO236&lt;=6),INDEX(ATLAS_ATTR,(DO236-1)*26+$A36-INDEX(WIN_Y,DO236)+1,DO$2-INDEX(WIN_X,DO236)+1),IF(DO236=90,11,0))))+(THEME-1)*20</f>
        <v/>
      </c>
    </row>
    <row r="137" ht="8" customHeight="1">
      <c r="B137" s="6">
        <f>IF($A37=0,INDEX(CHROME_ATTR,1,B$2+1),IF($A37=39,INDEX(CHROME_ATTR,2,B$2+1),IF(AND(B237&gt;=1,B237&lt;=6),INDEX(ATLAS_ATTR,(B237-1)*26+$A37-INDEX(WIN_Y,B237)+1,B$2-INDEX(WIN_X,B237)+1),IF(B237=90,11,0))))+(THEME-1)*20</f>
        <v/>
      </c>
      <c r="C137" s="6">
        <f>IF($A37=0,INDEX(CHROME_ATTR,1,C$2+1),IF($A37=39,INDEX(CHROME_ATTR,2,C$2+1),IF(AND(C237&gt;=1,C237&lt;=6),INDEX(ATLAS_ATTR,(C237-1)*26+$A37-INDEX(WIN_Y,C237)+1,C$2-INDEX(WIN_X,C237)+1),IF(C237=90,11,0))))+(THEME-1)*20</f>
        <v/>
      </c>
      <c r="D137" s="6">
        <f>IF($A37=0,INDEX(CHROME_ATTR,1,D$2+1),IF($A37=39,INDEX(CHROME_ATTR,2,D$2+1),IF(AND(D237&gt;=1,D237&lt;=6),INDEX(ATLAS_ATTR,(D237-1)*26+$A37-INDEX(WIN_Y,D237)+1,D$2-INDEX(WIN_X,D237)+1),IF(D237=90,11,0))))+(THEME-1)*20</f>
        <v/>
      </c>
      <c r="E137" s="6">
        <f>IF($A37=0,INDEX(CHROME_ATTR,1,E$2+1),IF($A37=39,INDEX(CHROME_ATTR,2,E$2+1),IF(AND(E237&gt;=1,E237&lt;=6),INDEX(ATLAS_ATTR,(E237-1)*26+$A37-INDEX(WIN_Y,E237)+1,E$2-INDEX(WIN_X,E237)+1),IF(E237=90,11,0))))+(THEME-1)*20</f>
        <v/>
      </c>
      <c r="F137" s="6">
        <f>IF($A37=0,INDEX(CHROME_ATTR,1,F$2+1),IF($A37=39,INDEX(CHROME_ATTR,2,F$2+1),IF(AND(F237&gt;=1,F237&lt;=6),INDEX(ATLAS_ATTR,(F237-1)*26+$A37-INDEX(WIN_Y,F237)+1,F$2-INDEX(WIN_X,F237)+1),IF(F237=90,11,0))))+(THEME-1)*20</f>
        <v/>
      </c>
      <c r="G137" s="6">
        <f>IF($A37=0,INDEX(CHROME_ATTR,1,G$2+1),IF($A37=39,INDEX(CHROME_ATTR,2,G$2+1),IF(AND(G237&gt;=1,G237&lt;=6),INDEX(ATLAS_ATTR,(G237-1)*26+$A37-INDEX(WIN_Y,G237)+1,G$2-INDEX(WIN_X,G237)+1),IF(G237=90,11,0))))+(THEME-1)*20</f>
        <v/>
      </c>
      <c r="H137" s="6">
        <f>IF($A37=0,INDEX(CHROME_ATTR,1,H$2+1),IF($A37=39,INDEX(CHROME_ATTR,2,H$2+1),IF(AND(H237&gt;=1,H237&lt;=6),INDEX(ATLAS_ATTR,(H237-1)*26+$A37-INDEX(WIN_Y,H237)+1,H$2-INDEX(WIN_X,H237)+1),IF(H237=90,11,0))))+(THEME-1)*20</f>
        <v/>
      </c>
      <c r="I137" s="6">
        <f>IF($A37=0,INDEX(CHROME_ATTR,1,I$2+1),IF($A37=39,INDEX(CHROME_ATTR,2,I$2+1),IF(AND(I237&gt;=1,I237&lt;=6),INDEX(ATLAS_ATTR,(I237-1)*26+$A37-INDEX(WIN_Y,I237)+1,I$2-INDEX(WIN_X,I237)+1),IF(I237=90,11,0))))+(THEME-1)*20</f>
        <v/>
      </c>
      <c r="J137" s="6">
        <f>IF($A37=0,INDEX(CHROME_ATTR,1,J$2+1),IF($A37=39,INDEX(CHROME_ATTR,2,J$2+1),IF(AND(J237&gt;=1,J237&lt;=6),INDEX(ATLAS_ATTR,(J237-1)*26+$A37-INDEX(WIN_Y,J237)+1,J$2-INDEX(WIN_X,J237)+1),IF(J237=90,11,0))))+(THEME-1)*20</f>
        <v/>
      </c>
      <c r="K137" s="6">
        <f>IF($A37=0,INDEX(CHROME_ATTR,1,K$2+1),IF($A37=39,INDEX(CHROME_ATTR,2,K$2+1),IF(AND(K237&gt;=1,K237&lt;=6),INDEX(ATLAS_ATTR,(K237-1)*26+$A37-INDEX(WIN_Y,K237)+1,K$2-INDEX(WIN_X,K237)+1),IF(K237=90,11,0))))+(THEME-1)*20</f>
        <v/>
      </c>
      <c r="L137" s="6">
        <f>IF($A37=0,INDEX(CHROME_ATTR,1,L$2+1),IF($A37=39,INDEX(CHROME_ATTR,2,L$2+1),IF(AND(L237&gt;=1,L237&lt;=6),INDEX(ATLAS_ATTR,(L237-1)*26+$A37-INDEX(WIN_Y,L237)+1,L$2-INDEX(WIN_X,L237)+1),IF(L237=90,11,0))))+(THEME-1)*20</f>
        <v/>
      </c>
      <c r="M137" s="6">
        <f>IF($A37=0,INDEX(CHROME_ATTR,1,M$2+1),IF($A37=39,INDEX(CHROME_ATTR,2,M$2+1),IF(AND(M237&gt;=1,M237&lt;=6),INDEX(ATLAS_ATTR,(M237-1)*26+$A37-INDEX(WIN_Y,M237)+1,M$2-INDEX(WIN_X,M237)+1),IF(M237=90,11,0))))+(THEME-1)*20</f>
        <v/>
      </c>
      <c r="N137" s="6">
        <f>IF($A37=0,INDEX(CHROME_ATTR,1,N$2+1),IF($A37=39,INDEX(CHROME_ATTR,2,N$2+1),IF(AND(N237&gt;=1,N237&lt;=6),INDEX(ATLAS_ATTR,(N237-1)*26+$A37-INDEX(WIN_Y,N237)+1,N$2-INDEX(WIN_X,N237)+1),IF(N237=90,11,0))))+(THEME-1)*20</f>
        <v/>
      </c>
      <c r="O137" s="6">
        <f>IF($A37=0,INDEX(CHROME_ATTR,1,O$2+1),IF($A37=39,INDEX(CHROME_ATTR,2,O$2+1),IF(AND(O237&gt;=1,O237&lt;=6),INDEX(ATLAS_ATTR,(O237-1)*26+$A37-INDEX(WIN_Y,O237)+1,O$2-INDEX(WIN_X,O237)+1),IF(O237=90,11,0))))+(THEME-1)*20</f>
        <v/>
      </c>
      <c r="P137" s="6">
        <f>IF($A37=0,INDEX(CHROME_ATTR,1,P$2+1),IF($A37=39,INDEX(CHROME_ATTR,2,P$2+1),IF(AND(P237&gt;=1,P237&lt;=6),INDEX(ATLAS_ATTR,(P237-1)*26+$A37-INDEX(WIN_Y,P237)+1,P$2-INDEX(WIN_X,P237)+1),IF(P237=90,11,0))))+(THEME-1)*20</f>
        <v/>
      </c>
      <c r="Q137" s="6">
        <f>IF($A37=0,INDEX(CHROME_ATTR,1,Q$2+1),IF($A37=39,INDEX(CHROME_ATTR,2,Q$2+1),IF(AND(Q237&gt;=1,Q237&lt;=6),INDEX(ATLAS_ATTR,(Q237-1)*26+$A37-INDEX(WIN_Y,Q237)+1,Q$2-INDEX(WIN_X,Q237)+1),IF(Q237=90,11,0))))+(THEME-1)*20</f>
        <v/>
      </c>
      <c r="R137" s="6">
        <f>IF($A37=0,INDEX(CHROME_ATTR,1,R$2+1),IF($A37=39,INDEX(CHROME_ATTR,2,R$2+1),IF(AND(R237&gt;=1,R237&lt;=6),INDEX(ATLAS_ATTR,(R237-1)*26+$A37-INDEX(WIN_Y,R237)+1,R$2-INDEX(WIN_X,R237)+1),IF(R237=90,11,0))))+(THEME-1)*20</f>
        <v/>
      </c>
      <c r="S137" s="6">
        <f>IF($A37=0,INDEX(CHROME_ATTR,1,S$2+1),IF($A37=39,INDEX(CHROME_ATTR,2,S$2+1),IF(AND(S237&gt;=1,S237&lt;=6),INDEX(ATLAS_ATTR,(S237-1)*26+$A37-INDEX(WIN_Y,S237)+1,S$2-INDEX(WIN_X,S237)+1),IF(S237=90,11,0))))+(THEME-1)*20</f>
        <v/>
      </c>
      <c r="T137" s="6">
        <f>IF($A37=0,INDEX(CHROME_ATTR,1,T$2+1),IF($A37=39,INDEX(CHROME_ATTR,2,T$2+1),IF(AND(T237&gt;=1,T237&lt;=6),INDEX(ATLAS_ATTR,(T237-1)*26+$A37-INDEX(WIN_Y,T237)+1,T$2-INDEX(WIN_X,T237)+1),IF(T237=90,11,0))))+(THEME-1)*20</f>
        <v/>
      </c>
      <c r="U137" s="6">
        <f>IF($A37=0,INDEX(CHROME_ATTR,1,U$2+1),IF($A37=39,INDEX(CHROME_ATTR,2,U$2+1),IF(AND(U237&gt;=1,U237&lt;=6),INDEX(ATLAS_ATTR,(U237-1)*26+$A37-INDEX(WIN_Y,U237)+1,U$2-INDEX(WIN_X,U237)+1),IF(U237=90,11,0))))+(THEME-1)*20</f>
        <v/>
      </c>
      <c r="V137" s="6">
        <f>IF($A37=0,INDEX(CHROME_ATTR,1,V$2+1),IF($A37=39,INDEX(CHROME_ATTR,2,V$2+1),IF(AND(V237&gt;=1,V237&lt;=6),INDEX(ATLAS_ATTR,(V237-1)*26+$A37-INDEX(WIN_Y,V237)+1,V$2-INDEX(WIN_X,V237)+1),IF(V237=90,11,0))))+(THEME-1)*20</f>
        <v/>
      </c>
      <c r="W137" s="6">
        <f>IF($A37=0,INDEX(CHROME_ATTR,1,W$2+1),IF($A37=39,INDEX(CHROME_ATTR,2,W$2+1),IF(AND(W237&gt;=1,W237&lt;=6),INDEX(ATLAS_ATTR,(W237-1)*26+$A37-INDEX(WIN_Y,W237)+1,W$2-INDEX(WIN_X,W237)+1),IF(W237=90,11,0))))+(THEME-1)*20</f>
        <v/>
      </c>
      <c r="X137" s="6">
        <f>IF($A37=0,INDEX(CHROME_ATTR,1,X$2+1),IF($A37=39,INDEX(CHROME_ATTR,2,X$2+1),IF(AND(X237&gt;=1,X237&lt;=6),INDEX(ATLAS_ATTR,(X237-1)*26+$A37-INDEX(WIN_Y,X237)+1,X$2-INDEX(WIN_X,X237)+1),IF(X237=90,11,0))))+(THEME-1)*20</f>
        <v/>
      </c>
      <c r="Y137" s="6">
        <f>IF($A37=0,INDEX(CHROME_ATTR,1,Y$2+1),IF($A37=39,INDEX(CHROME_ATTR,2,Y$2+1),IF(AND(Y237&gt;=1,Y237&lt;=6),INDEX(ATLAS_ATTR,(Y237-1)*26+$A37-INDEX(WIN_Y,Y237)+1,Y$2-INDEX(WIN_X,Y237)+1),IF(Y237=90,11,0))))+(THEME-1)*20</f>
        <v/>
      </c>
      <c r="Z137" s="6">
        <f>IF($A37=0,INDEX(CHROME_ATTR,1,Z$2+1),IF($A37=39,INDEX(CHROME_ATTR,2,Z$2+1),IF(AND(Z237&gt;=1,Z237&lt;=6),INDEX(ATLAS_ATTR,(Z237-1)*26+$A37-INDEX(WIN_Y,Z237)+1,Z$2-INDEX(WIN_X,Z237)+1),IF(Z237=90,11,0))))+(THEME-1)*20</f>
        <v/>
      </c>
      <c r="AA137" s="6">
        <f>IF($A37=0,INDEX(CHROME_ATTR,1,AA$2+1),IF($A37=39,INDEX(CHROME_ATTR,2,AA$2+1),IF(AND(AA237&gt;=1,AA237&lt;=6),INDEX(ATLAS_ATTR,(AA237-1)*26+$A37-INDEX(WIN_Y,AA237)+1,AA$2-INDEX(WIN_X,AA237)+1),IF(AA237=90,11,0))))+(THEME-1)*20</f>
        <v/>
      </c>
      <c r="AB137" s="6">
        <f>IF($A37=0,INDEX(CHROME_ATTR,1,AB$2+1),IF($A37=39,INDEX(CHROME_ATTR,2,AB$2+1),IF(AND(AB237&gt;=1,AB237&lt;=6),INDEX(ATLAS_ATTR,(AB237-1)*26+$A37-INDEX(WIN_Y,AB237)+1,AB$2-INDEX(WIN_X,AB237)+1),IF(AB237=90,11,0))))+(THEME-1)*20</f>
        <v/>
      </c>
      <c r="AC137" s="6">
        <f>IF($A37=0,INDEX(CHROME_ATTR,1,AC$2+1),IF($A37=39,INDEX(CHROME_ATTR,2,AC$2+1),IF(AND(AC237&gt;=1,AC237&lt;=6),INDEX(ATLAS_ATTR,(AC237-1)*26+$A37-INDEX(WIN_Y,AC237)+1,AC$2-INDEX(WIN_X,AC237)+1),IF(AC237=90,11,0))))+(THEME-1)*20</f>
        <v/>
      </c>
      <c r="AD137" s="6">
        <f>IF($A37=0,INDEX(CHROME_ATTR,1,AD$2+1),IF($A37=39,INDEX(CHROME_ATTR,2,AD$2+1),IF(AND(AD237&gt;=1,AD237&lt;=6),INDEX(ATLAS_ATTR,(AD237-1)*26+$A37-INDEX(WIN_Y,AD237)+1,AD$2-INDEX(WIN_X,AD237)+1),IF(AD237=90,11,0))))+(THEME-1)*20</f>
        <v/>
      </c>
      <c r="AE137" s="6">
        <f>IF($A37=0,INDEX(CHROME_ATTR,1,AE$2+1),IF($A37=39,INDEX(CHROME_ATTR,2,AE$2+1),IF(AND(AE237&gt;=1,AE237&lt;=6),INDEX(ATLAS_ATTR,(AE237-1)*26+$A37-INDEX(WIN_Y,AE237)+1,AE$2-INDEX(WIN_X,AE237)+1),IF(AE237=90,11,0))))+(THEME-1)*20</f>
        <v/>
      </c>
      <c r="AF137" s="6">
        <f>IF($A37=0,INDEX(CHROME_ATTR,1,AF$2+1),IF($A37=39,INDEX(CHROME_ATTR,2,AF$2+1),IF(AND(AF237&gt;=1,AF237&lt;=6),INDEX(ATLAS_ATTR,(AF237-1)*26+$A37-INDEX(WIN_Y,AF237)+1,AF$2-INDEX(WIN_X,AF237)+1),IF(AF237=90,11,0))))+(THEME-1)*20</f>
        <v/>
      </c>
      <c r="AG137" s="6">
        <f>IF($A37=0,INDEX(CHROME_ATTR,1,AG$2+1),IF($A37=39,INDEX(CHROME_ATTR,2,AG$2+1),IF(AND(AG237&gt;=1,AG237&lt;=6),INDEX(ATLAS_ATTR,(AG237-1)*26+$A37-INDEX(WIN_Y,AG237)+1,AG$2-INDEX(WIN_X,AG237)+1),IF(AG237=90,11,0))))+(THEME-1)*20</f>
        <v/>
      </c>
      <c r="AH137" s="6">
        <f>IF($A37=0,INDEX(CHROME_ATTR,1,AH$2+1),IF($A37=39,INDEX(CHROME_ATTR,2,AH$2+1),IF(AND(AH237&gt;=1,AH237&lt;=6),INDEX(ATLAS_ATTR,(AH237-1)*26+$A37-INDEX(WIN_Y,AH237)+1,AH$2-INDEX(WIN_X,AH237)+1),IF(AH237=90,11,0))))+(THEME-1)*20</f>
        <v/>
      </c>
      <c r="AI137" s="6">
        <f>IF($A37=0,INDEX(CHROME_ATTR,1,AI$2+1),IF($A37=39,INDEX(CHROME_ATTR,2,AI$2+1),IF(AND(AI237&gt;=1,AI237&lt;=6),INDEX(ATLAS_ATTR,(AI237-1)*26+$A37-INDEX(WIN_Y,AI237)+1,AI$2-INDEX(WIN_X,AI237)+1),IF(AI237=90,11,0))))+(THEME-1)*20</f>
        <v/>
      </c>
      <c r="AJ137" s="6">
        <f>IF($A37=0,INDEX(CHROME_ATTR,1,AJ$2+1),IF($A37=39,INDEX(CHROME_ATTR,2,AJ$2+1),IF(AND(AJ237&gt;=1,AJ237&lt;=6),INDEX(ATLAS_ATTR,(AJ237-1)*26+$A37-INDEX(WIN_Y,AJ237)+1,AJ$2-INDEX(WIN_X,AJ237)+1),IF(AJ237=90,11,0))))+(THEME-1)*20</f>
        <v/>
      </c>
      <c r="AK137" s="6">
        <f>IF($A37=0,INDEX(CHROME_ATTR,1,AK$2+1),IF($A37=39,INDEX(CHROME_ATTR,2,AK$2+1),IF(AND(AK237&gt;=1,AK237&lt;=6),INDEX(ATLAS_ATTR,(AK237-1)*26+$A37-INDEX(WIN_Y,AK237)+1,AK$2-INDEX(WIN_X,AK237)+1),IF(AK237=90,11,0))))+(THEME-1)*20</f>
        <v/>
      </c>
      <c r="AL137" s="6">
        <f>IF($A37=0,INDEX(CHROME_ATTR,1,AL$2+1),IF($A37=39,INDEX(CHROME_ATTR,2,AL$2+1),IF(AND(AL237&gt;=1,AL237&lt;=6),INDEX(ATLAS_ATTR,(AL237-1)*26+$A37-INDEX(WIN_Y,AL237)+1,AL$2-INDEX(WIN_X,AL237)+1),IF(AL237=90,11,0))))+(THEME-1)*20</f>
        <v/>
      </c>
      <c r="AM137" s="6">
        <f>IF($A37=0,INDEX(CHROME_ATTR,1,AM$2+1),IF($A37=39,INDEX(CHROME_ATTR,2,AM$2+1),IF(AND(AM237&gt;=1,AM237&lt;=6),INDEX(ATLAS_ATTR,(AM237-1)*26+$A37-INDEX(WIN_Y,AM237)+1,AM$2-INDEX(WIN_X,AM237)+1),IF(AM237=90,11,0))))+(THEME-1)*20</f>
        <v/>
      </c>
      <c r="AN137" s="6">
        <f>IF($A37=0,INDEX(CHROME_ATTR,1,AN$2+1),IF($A37=39,INDEX(CHROME_ATTR,2,AN$2+1),IF(AND(AN237&gt;=1,AN237&lt;=6),INDEX(ATLAS_ATTR,(AN237-1)*26+$A37-INDEX(WIN_Y,AN237)+1,AN$2-INDEX(WIN_X,AN237)+1),IF(AN237=90,11,0))))+(THEME-1)*20</f>
        <v/>
      </c>
      <c r="AO137" s="6">
        <f>IF($A37=0,INDEX(CHROME_ATTR,1,AO$2+1),IF($A37=39,INDEX(CHROME_ATTR,2,AO$2+1),IF(AND(AO237&gt;=1,AO237&lt;=6),INDEX(ATLAS_ATTR,(AO237-1)*26+$A37-INDEX(WIN_Y,AO237)+1,AO$2-INDEX(WIN_X,AO237)+1),IF(AO237=90,11,0))))+(THEME-1)*20</f>
        <v/>
      </c>
      <c r="AP137" s="6">
        <f>IF($A37=0,INDEX(CHROME_ATTR,1,AP$2+1),IF($A37=39,INDEX(CHROME_ATTR,2,AP$2+1),IF(AND(AP237&gt;=1,AP237&lt;=6),INDEX(ATLAS_ATTR,(AP237-1)*26+$A37-INDEX(WIN_Y,AP237)+1,AP$2-INDEX(WIN_X,AP237)+1),IF(AP237=90,11,0))))+(THEME-1)*20</f>
        <v/>
      </c>
      <c r="AQ137" s="6">
        <f>IF($A37=0,INDEX(CHROME_ATTR,1,AQ$2+1),IF($A37=39,INDEX(CHROME_ATTR,2,AQ$2+1),IF(AND(AQ237&gt;=1,AQ237&lt;=6),INDEX(ATLAS_ATTR,(AQ237-1)*26+$A37-INDEX(WIN_Y,AQ237)+1,AQ$2-INDEX(WIN_X,AQ237)+1),IF(AQ237=90,11,0))))+(THEME-1)*20</f>
        <v/>
      </c>
      <c r="AR137" s="6">
        <f>IF($A37=0,INDEX(CHROME_ATTR,1,AR$2+1),IF($A37=39,INDEX(CHROME_ATTR,2,AR$2+1),IF(AND(AR237&gt;=1,AR237&lt;=6),INDEX(ATLAS_ATTR,(AR237-1)*26+$A37-INDEX(WIN_Y,AR237)+1,AR$2-INDEX(WIN_X,AR237)+1),IF(AR237=90,11,0))))+(THEME-1)*20</f>
        <v/>
      </c>
      <c r="AS137" s="6">
        <f>IF($A37=0,INDEX(CHROME_ATTR,1,AS$2+1),IF($A37=39,INDEX(CHROME_ATTR,2,AS$2+1),IF(AND(AS237&gt;=1,AS237&lt;=6),INDEX(ATLAS_ATTR,(AS237-1)*26+$A37-INDEX(WIN_Y,AS237)+1,AS$2-INDEX(WIN_X,AS237)+1),IF(AS237=90,11,0))))+(THEME-1)*20</f>
        <v/>
      </c>
      <c r="AT137" s="6">
        <f>IF($A37=0,INDEX(CHROME_ATTR,1,AT$2+1),IF($A37=39,INDEX(CHROME_ATTR,2,AT$2+1),IF(AND(AT237&gt;=1,AT237&lt;=6),INDEX(ATLAS_ATTR,(AT237-1)*26+$A37-INDEX(WIN_Y,AT237)+1,AT$2-INDEX(WIN_X,AT237)+1),IF(AT237=90,11,0))))+(THEME-1)*20</f>
        <v/>
      </c>
      <c r="AU137" s="6">
        <f>IF($A37=0,INDEX(CHROME_ATTR,1,AU$2+1),IF($A37=39,INDEX(CHROME_ATTR,2,AU$2+1),IF(AND(AU237&gt;=1,AU237&lt;=6),INDEX(ATLAS_ATTR,(AU237-1)*26+$A37-INDEX(WIN_Y,AU237)+1,AU$2-INDEX(WIN_X,AU237)+1),IF(AU237=90,11,0))))+(THEME-1)*20</f>
        <v/>
      </c>
      <c r="AV137" s="6">
        <f>IF($A37=0,INDEX(CHROME_ATTR,1,AV$2+1),IF($A37=39,INDEX(CHROME_ATTR,2,AV$2+1),IF(AND(AV237&gt;=1,AV237&lt;=6),INDEX(ATLAS_ATTR,(AV237-1)*26+$A37-INDEX(WIN_Y,AV237)+1,AV$2-INDEX(WIN_X,AV237)+1),IF(AV237=90,11,0))))+(THEME-1)*20</f>
        <v/>
      </c>
      <c r="AW137" s="6">
        <f>IF($A37=0,INDEX(CHROME_ATTR,1,AW$2+1),IF($A37=39,INDEX(CHROME_ATTR,2,AW$2+1),IF(AND(AW237&gt;=1,AW237&lt;=6),INDEX(ATLAS_ATTR,(AW237-1)*26+$A37-INDEX(WIN_Y,AW237)+1,AW$2-INDEX(WIN_X,AW237)+1),IF(AW237=90,11,0))))+(THEME-1)*20</f>
        <v/>
      </c>
      <c r="AX137" s="6">
        <f>IF($A37=0,INDEX(CHROME_ATTR,1,AX$2+1),IF($A37=39,INDEX(CHROME_ATTR,2,AX$2+1),IF(AND(AX237&gt;=1,AX237&lt;=6),INDEX(ATLAS_ATTR,(AX237-1)*26+$A37-INDEX(WIN_Y,AX237)+1,AX$2-INDEX(WIN_X,AX237)+1),IF(AX237=90,11,0))))+(THEME-1)*20</f>
        <v/>
      </c>
      <c r="AY137" s="6">
        <f>IF($A37=0,INDEX(CHROME_ATTR,1,AY$2+1),IF($A37=39,INDEX(CHROME_ATTR,2,AY$2+1),IF(AND(AY237&gt;=1,AY237&lt;=6),INDEX(ATLAS_ATTR,(AY237-1)*26+$A37-INDEX(WIN_Y,AY237)+1,AY$2-INDEX(WIN_X,AY237)+1),IF(AY237=90,11,0))))+(THEME-1)*20</f>
        <v/>
      </c>
      <c r="AZ137" s="6">
        <f>IF($A37=0,INDEX(CHROME_ATTR,1,AZ$2+1),IF($A37=39,INDEX(CHROME_ATTR,2,AZ$2+1),IF(AND(AZ237&gt;=1,AZ237&lt;=6),INDEX(ATLAS_ATTR,(AZ237-1)*26+$A37-INDEX(WIN_Y,AZ237)+1,AZ$2-INDEX(WIN_X,AZ237)+1),IF(AZ237=90,11,0))))+(THEME-1)*20</f>
        <v/>
      </c>
      <c r="BA137" s="6">
        <f>IF($A37=0,INDEX(CHROME_ATTR,1,BA$2+1),IF($A37=39,INDEX(CHROME_ATTR,2,BA$2+1),IF(AND(BA237&gt;=1,BA237&lt;=6),INDEX(ATLAS_ATTR,(BA237-1)*26+$A37-INDEX(WIN_Y,BA237)+1,BA$2-INDEX(WIN_X,BA237)+1),IF(BA237=90,11,0))))+(THEME-1)*20</f>
        <v/>
      </c>
      <c r="BB137" s="6">
        <f>IF($A37=0,INDEX(CHROME_ATTR,1,BB$2+1),IF($A37=39,INDEX(CHROME_ATTR,2,BB$2+1),IF(AND(BB237&gt;=1,BB237&lt;=6),INDEX(ATLAS_ATTR,(BB237-1)*26+$A37-INDEX(WIN_Y,BB237)+1,BB$2-INDEX(WIN_X,BB237)+1),IF(BB237=90,11,0))))+(THEME-1)*20</f>
        <v/>
      </c>
      <c r="BC137" s="6">
        <f>IF($A37=0,INDEX(CHROME_ATTR,1,BC$2+1),IF($A37=39,INDEX(CHROME_ATTR,2,BC$2+1),IF(AND(BC237&gt;=1,BC237&lt;=6),INDEX(ATLAS_ATTR,(BC237-1)*26+$A37-INDEX(WIN_Y,BC237)+1,BC$2-INDEX(WIN_X,BC237)+1),IF(BC237=90,11,0))))+(THEME-1)*20</f>
        <v/>
      </c>
      <c r="BD137" s="6">
        <f>IF($A37=0,INDEX(CHROME_ATTR,1,BD$2+1),IF($A37=39,INDEX(CHROME_ATTR,2,BD$2+1),IF(AND(BD237&gt;=1,BD237&lt;=6),INDEX(ATLAS_ATTR,(BD237-1)*26+$A37-INDEX(WIN_Y,BD237)+1,BD$2-INDEX(WIN_X,BD237)+1),IF(BD237=90,11,0))))+(THEME-1)*20</f>
        <v/>
      </c>
      <c r="BE137" s="6">
        <f>IF($A37=0,INDEX(CHROME_ATTR,1,BE$2+1),IF($A37=39,INDEX(CHROME_ATTR,2,BE$2+1),IF(AND(BE237&gt;=1,BE237&lt;=6),INDEX(ATLAS_ATTR,(BE237-1)*26+$A37-INDEX(WIN_Y,BE237)+1,BE$2-INDEX(WIN_X,BE237)+1),IF(BE237=90,11,0))))+(THEME-1)*20</f>
        <v/>
      </c>
      <c r="BF137" s="6">
        <f>IF($A37=0,INDEX(CHROME_ATTR,1,BF$2+1),IF($A37=39,INDEX(CHROME_ATTR,2,BF$2+1),IF(AND(BF237&gt;=1,BF237&lt;=6),INDEX(ATLAS_ATTR,(BF237-1)*26+$A37-INDEX(WIN_Y,BF237)+1,BF$2-INDEX(WIN_X,BF237)+1),IF(BF237=90,11,0))))+(THEME-1)*20</f>
        <v/>
      </c>
      <c r="BG137" s="6">
        <f>IF($A37=0,INDEX(CHROME_ATTR,1,BG$2+1),IF($A37=39,INDEX(CHROME_ATTR,2,BG$2+1),IF(AND(BG237&gt;=1,BG237&lt;=6),INDEX(ATLAS_ATTR,(BG237-1)*26+$A37-INDEX(WIN_Y,BG237)+1,BG$2-INDEX(WIN_X,BG237)+1),IF(BG237=90,11,0))))+(THEME-1)*20</f>
        <v/>
      </c>
      <c r="BH137" s="6">
        <f>IF($A37=0,INDEX(CHROME_ATTR,1,BH$2+1),IF($A37=39,INDEX(CHROME_ATTR,2,BH$2+1),IF(AND(BH237&gt;=1,BH237&lt;=6),INDEX(ATLAS_ATTR,(BH237-1)*26+$A37-INDEX(WIN_Y,BH237)+1,BH$2-INDEX(WIN_X,BH237)+1),IF(BH237=90,11,0))))+(THEME-1)*20</f>
        <v/>
      </c>
      <c r="BI137" s="6">
        <f>IF($A37=0,INDEX(CHROME_ATTR,1,BI$2+1),IF($A37=39,INDEX(CHROME_ATTR,2,BI$2+1),IF(AND(BI237&gt;=1,BI237&lt;=6),INDEX(ATLAS_ATTR,(BI237-1)*26+$A37-INDEX(WIN_Y,BI237)+1,BI$2-INDEX(WIN_X,BI237)+1),IF(BI237=90,11,0))))+(THEME-1)*20</f>
        <v/>
      </c>
      <c r="BJ137" s="6">
        <f>IF($A37=0,INDEX(CHROME_ATTR,1,BJ$2+1),IF($A37=39,INDEX(CHROME_ATTR,2,BJ$2+1),IF(AND(BJ237&gt;=1,BJ237&lt;=6),INDEX(ATLAS_ATTR,(BJ237-1)*26+$A37-INDEX(WIN_Y,BJ237)+1,BJ$2-INDEX(WIN_X,BJ237)+1),IF(BJ237=90,11,0))))+(THEME-1)*20</f>
        <v/>
      </c>
      <c r="BK137" s="6">
        <f>IF($A37=0,INDEX(CHROME_ATTR,1,BK$2+1),IF($A37=39,INDEX(CHROME_ATTR,2,BK$2+1),IF(AND(BK237&gt;=1,BK237&lt;=6),INDEX(ATLAS_ATTR,(BK237-1)*26+$A37-INDEX(WIN_Y,BK237)+1,BK$2-INDEX(WIN_X,BK237)+1),IF(BK237=90,11,0))))+(THEME-1)*20</f>
        <v/>
      </c>
      <c r="BL137" s="6">
        <f>IF($A37=0,INDEX(CHROME_ATTR,1,BL$2+1),IF($A37=39,INDEX(CHROME_ATTR,2,BL$2+1),IF(AND(BL237&gt;=1,BL237&lt;=6),INDEX(ATLAS_ATTR,(BL237-1)*26+$A37-INDEX(WIN_Y,BL237)+1,BL$2-INDEX(WIN_X,BL237)+1),IF(BL237=90,11,0))))+(THEME-1)*20</f>
        <v/>
      </c>
      <c r="BM137" s="6">
        <f>IF($A37=0,INDEX(CHROME_ATTR,1,BM$2+1),IF($A37=39,INDEX(CHROME_ATTR,2,BM$2+1),IF(AND(BM237&gt;=1,BM237&lt;=6),INDEX(ATLAS_ATTR,(BM237-1)*26+$A37-INDEX(WIN_Y,BM237)+1,BM$2-INDEX(WIN_X,BM237)+1),IF(BM237=90,11,0))))+(THEME-1)*20</f>
        <v/>
      </c>
      <c r="BN137" s="6">
        <f>IF($A37=0,INDEX(CHROME_ATTR,1,BN$2+1),IF($A37=39,INDEX(CHROME_ATTR,2,BN$2+1),IF(AND(BN237&gt;=1,BN237&lt;=6),INDEX(ATLAS_ATTR,(BN237-1)*26+$A37-INDEX(WIN_Y,BN237)+1,BN$2-INDEX(WIN_X,BN237)+1),IF(BN237=90,11,0))))+(THEME-1)*20</f>
        <v/>
      </c>
      <c r="BO137" s="6">
        <f>IF($A37=0,INDEX(CHROME_ATTR,1,BO$2+1),IF($A37=39,INDEX(CHROME_ATTR,2,BO$2+1),IF(AND(BO237&gt;=1,BO237&lt;=6),INDEX(ATLAS_ATTR,(BO237-1)*26+$A37-INDEX(WIN_Y,BO237)+1,BO$2-INDEX(WIN_X,BO237)+1),IF(BO237=90,11,0))))+(THEME-1)*20</f>
        <v/>
      </c>
      <c r="BP137" s="6">
        <f>IF($A37=0,INDEX(CHROME_ATTR,1,BP$2+1),IF($A37=39,INDEX(CHROME_ATTR,2,BP$2+1),IF(AND(BP237&gt;=1,BP237&lt;=6),INDEX(ATLAS_ATTR,(BP237-1)*26+$A37-INDEX(WIN_Y,BP237)+1,BP$2-INDEX(WIN_X,BP237)+1),IF(BP237=90,11,0))))+(THEME-1)*20</f>
        <v/>
      </c>
      <c r="BQ137" s="6">
        <f>IF($A37=0,INDEX(CHROME_ATTR,1,BQ$2+1),IF($A37=39,INDEX(CHROME_ATTR,2,BQ$2+1),IF(AND(BQ237&gt;=1,BQ237&lt;=6),INDEX(ATLAS_ATTR,(BQ237-1)*26+$A37-INDEX(WIN_Y,BQ237)+1,BQ$2-INDEX(WIN_X,BQ237)+1),IF(BQ237=90,11,0))))+(THEME-1)*20</f>
        <v/>
      </c>
      <c r="BR137" s="6">
        <f>IF($A37=0,INDEX(CHROME_ATTR,1,BR$2+1),IF($A37=39,INDEX(CHROME_ATTR,2,BR$2+1),IF(AND(BR237&gt;=1,BR237&lt;=6),INDEX(ATLAS_ATTR,(BR237-1)*26+$A37-INDEX(WIN_Y,BR237)+1,BR$2-INDEX(WIN_X,BR237)+1),IF(BR237=90,11,0))))+(THEME-1)*20</f>
        <v/>
      </c>
      <c r="BS137" s="6">
        <f>IF($A37=0,INDEX(CHROME_ATTR,1,BS$2+1),IF($A37=39,INDEX(CHROME_ATTR,2,BS$2+1),IF(AND(BS237&gt;=1,BS237&lt;=6),INDEX(ATLAS_ATTR,(BS237-1)*26+$A37-INDEX(WIN_Y,BS237)+1,BS$2-INDEX(WIN_X,BS237)+1),IF(BS237=90,11,0))))+(THEME-1)*20</f>
        <v/>
      </c>
      <c r="BT137" s="6">
        <f>IF($A37=0,INDEX(CHROME_ATTR,1,BT$2+1),IF($A37=39,INDEX(CHROME_ATTR,2,BT$2+1),IF(AND(BT237&gt;=1,BT237&lt;=6),INDEX(ATLAS_ATTR,(BT237-1)*26+$A37-INDEX(WIN_Y,BT237)+1,BT$2-INDEX(WIN_X,BT237)+1),IF(BT237=90,11,0))))+(THEME-1)*20</f>
        <v/>
      </c>
      <c r="BU137" s="6">
        <f>IF($A37=0,INDEX(CHROME_ATTR,1,BU$2+1),IF($A37=39,INDEX(CHROME_ATTR,2,BU$2+1),IF(AND(BU237&gt;=1,BU237&lt;=6),INDEX(ATLAS_ATTR,(BU237-1)*26+$A37-INDEX(WIN_Y,BU237)+1,BU$2-INDEX(WIN_X,BU237)+1),IF(BU237=90,11,0))))+(THEME-1)*20</f>
        <v/>
      </c>
      <c r="BV137" s="6">
        <f>IF($A37=0,INDEX(CHROME_ATTR,1,BV$2+1),IF($A37=39,INDEX(CHROME_ATTR,2,BV$2+1),IF(AND(BV237&gt;=1,BV237&lt;=6),INDEX(ATLAS_ATTR,(BV237-1)*26+$A37-INDEX(WIN_Y,BV237)+1,BV$2-INDEX(WIN_X,BV237)+1),IF(BV237=90,11,0))))+(THEME-1)*20</f>
        <v/>
      </c>
      <c r="BW137" s="6">
        <f>IF($A37=0,INDEX(CHROME_ATTR,1,BW$2+1),IF($A37=39,INDEX(CHROME_ATTR,2,BW$2+1),IF(AND(BW237&gt;=1,BW237&lt;=6),INDEX(ATLAS_ATTR,(BW237-1)*26+$A37-INDEX(WIN_Y,BW237)+1,BW$2-INDEX(WIN_X,BW237)+1),IF(BW237=90,11,0))))+(THEME-1)*20</f>
        <v/>
      </c>
      <c r="BX137" s="6">
        <f>IF($A37=0,INDEX(CHROME_ATTR,1,BX$2+1),IF($A37=39,INDEX(CHROME_ATTR,2,BX$2+1),IF(AND(BX237&gt;=1,BX237&lt;=6),INDEX(ATLAS_ATTR,(BX237-1)*26+$A37-INDEX(WIN_Y,BX237)+1,BX$2-INDEX(WIN_X,BX237)+1),IF(BX237=90,11,0))))+(THEME-1)*20</f>
        <v/>
      </c>
      <c r="BY137" s="6">
        <f>IF($A37=0,INDEX(CHROME_ATTR,1,BY$2+1),IF($A37=39,INDEX(CHROME_ATTR,2,BY$2+1),IF(AND(BY237&gt;=1,BY237&lt;=6),INDEX(ATLAS_ATTR,(BY237-1)*26+$A37-INDEX(WIN_Y,BY237)+1,BY$2-INDEX(WIN_X,BY237)+1),IF(BY237=90,11,0))))+(THEME-1)*20</f>
        <v/>
      </c>
      <c r="BZ137" s="6">
        <f>IF($A37=0,INDEX(CHROME_ATTR,1,BZ$2+1),IF($A37=39,INDEX(CHROME_ATTR,2,BZ$2+1),IF(AND(BZ237&gt;=1,BZ237&lt;=6),INDEX(ATLAS_ATTR,(BZ237-1)*26+$A37-INDEX(WIN_Y,BZ237)+1,BZ$2-INDEX(WIN_X,BZ237)+1),IF(BZ237=90,11,0))))+(THEME-1)*20</f>
        <v/>
      </c>
      <c r="CA137" s="6">
        <f>IF($A37=0,INDEX(CHROME_ATTR,1,CA$2+1),IF($A37=39,INDEX(CHROME_ATTR,2,CA$2+1),IF(AND(CA237&gt;=1,CA237&lt;=6),INDEX(ATLAS_ATTR,(CA237-1)*26+$A37-INDEX(WIN_Y,CA237)+1,CA$2-INDEX(WIN_X,CA237)+1),IF(CA237=90,11,0))))+(THEME-1)*20</f>
        <v/>
      </c>
      <c r="CB137" s="6">
        <f>IF($A37=0,INDEX(CHROME_ATTR,1,CB$2+1),IF($A37=39,INDEX(CHROME_ATTR,2,CB$2+1),IF(AND(CB237&gt;=1,CB237&lt;=6),INDEX(ATLAS_ATTR,(CB237-1)*26+$A37-INDEX(WIN_Y,CB237)+1,CB$2-INDEX(WIN_X,CB237)+1),IF(CB237=90,11,0))))+(THEME-1)*20</f>
        <v/>
      </c>
      <c r="CC137" s="6">
        <f>IF($A37=0,INDEX(CHROME_ATTR,1,CC$2+1),IF($A37=39,INDEX(CHROME_ATTR,2,CC$2+1),IF(AND(CC237&gt;=1,CC237&lt;=6),INDEX(ATLAS_ATTR,(CC237-1)*26+$A37-INDEX(WIN_Y,CC237)+1,CC$2-INDEX(WIN_X,CC237)+1),IF(CC237=90,11,0))))+(THEME-1)*20</f>
        <v/>
      </c>
      <c r="CD137" s="6">
        <f>IF($A37=0,INDEX(CHROME_ATTR,1,CD$2+1),IF($A37=39,INDEX(CHROME_ATTR,2,CD$2+1),IF(AND(CD237&gt;=1,CD237&lt;=6),INDEX(ATLAS_ATTR,(CD237-1)*26+$A37-INDEX(WIN_Y,CD237)+1,CD$2-INDEX(WIN_X,CD237)+1),IF(CD237=90,11,0))))+(THEME-1)*20</f>
        <v/>
      </c>
      <c r="CE137" s="6">
        <f>IF($A37=0,INDEX(CHROME_ATTR,1,CE$2+1),IF($A37=39,INDEX(CHROME_ATTR,2,CE$2+1),IF(AND(CE237&gt;=1,CE237&lt;=6),INDEX(ATLAS_ATTR,(CE237-1)*26+$A37-INDEX(WIN_Y,CE237)+1,CE$2-INDEX(WIN_X,CE237)+1),IF(CE237=90,11,0))))+(THEME-1)*20</f>
        <v/>
      </c>
      <c r="CF137" s="6">
        <f>IF($A37=0,INDEX(CHROME_ATTR,1,CF$2+1),IF($A37=39,INDEX(CHROME_ATTR,2,CF$2+1),IF(AND(CF237&gt;=1,CF237&lt;=6),INDEX(ATLAS_ATTR,(CF237-1)*26+$A37-INDEX(WIN_Y,CF237)+1,CF$2-INDEX(WIN_X,CF237)+1),IF(CF237=90,11,0))))+(THEME-1)*20</f>
        <v/>
      </c>
      <c r="CG137" s="6">
        <f>IF($A37=0,INDEX(CHROME_ATTR,1,CG$2+1),IF($A37=39,INDEX(CHROME_ATTR,2,CG$2+1),IF(AND(CG237&gt;=1,CG237&lt;=6),INDEX(ATLAS_ATTR,(CG237-1)*26+$A37-INDEX(WIN_Y,CG237)+1,CG$2-INDEX(WIN_X,CG237)+1),IF(CG237=90,11,0))))+(THEME-1)*20</f>
        <v/>
      </c>
      <c r="CH137" s="6">
        <f>IF($A37=0,INDEX(CHROME_ATTR,1,CH$2+1),IF($A37=39,INDEX(CHROME_ATTR,2,CH$2+1),IF(AND(CH237&gt;=1,CH237&lt;=6),INDEX(ATLAS_ATTR,(CH237-1)*26+$A37-INDEX(WIN_Y,CH237)+1,CH$2-INDEX(WIN_X,CH237)+1),IF(CH237=90,11,0))))+(THEME-1)*20</f>
        <v/>
      </c>
      <c r="CI137" s="6">
        <f>IF($A37=0,INDEX(CHROME_ATTR,1,CI$2+1),IF($A37=39,INDEX(CHROME_ATTR,2,CI$2+1),IF(AND(CI237&gt;=1,CI237&lt;=6),INDEX(ATLAS_ATTR,(CI237-1)*26+$A37-INDEX(WIN_Y,CI237)+1,CI$2-INDEX(WIN_X,CI237)+1),IF(CI237=90,11,0))))+(THEME-1)*20</f>
        <v/>
      </c>
      <c r="CJ137" s="6">
        <f>IF($A37=0,INDEX(CHROME_ATTR,1,CJ$2+1),IF($A37=39,INDEX(CHROME_ATTR,2,CJ$2+1),IF(AND(CJ237&gt;=1,CJ237&lt;=6),INDEX(ATLAS_ATTR,(CJ237-1)*26+$A37-INDEX(WIN_Y,CJ237)+1,CJ$2-INDEX(WIN_X,CJ237)+1),IF(CJ237=90,11,0))))+(THEME-1)*20</f>
        <v/>
      </c>
      <c r="CK137" s="6">
        <f>IF($A37=0,INDEX(CHROME_ATTR,1,CK$2+1),IF($A37=39,INDEX(CHROME_ATTR,2,CK$2+1),IF(AND(CK237&gt;=1,CK237&lt;=6),INDEX(ATLAS_ATTR,(CK237-1)*26+$A37-INDEX(WIN_Y,CK237)+1,CK$2-INDEX(WIN_X,CK237)+1),IF(CK237=90,11,0))))+(THEME-1)*20</f>
        <v/>
      </c>
      <c r="CL137" s="6">
        <f>IF($A37=0,INDEX(CHROME_ATTR,1,CL$2+1),IF($A37=39,INDEX(CHROME_ATTR,2,CL$2+1),IF(AND(CL237&gt;=1,CL237&lt;=6),INDEX(ATLAS_ATTR,(CL237-1)*26+$A37-INDEX(WIN_Y,CL237)+1,CL$2-INDEX(WIN_X,CL237)+1),IF(CL237=90,11,0))))+(THEME-1)*20</f>
        <v/>
      </c>
      <c r="CM137" s="6">
        <f>IF($A37=0,INDEX(CHROME_ATTR,1,CM$2+1),IF($A37=39,INDEX(CHROME_ATTR,2,CM$2+1),IF(AND(CM237&gt;=1,CM237&lt;=6),INDEX(ATLAS_ATTR,(CM237-1)*26+$A37-INDEX(WIN_Y,CM237)+1,CM$2-INDEX(WIN_X,CM237)+1),IF(CM237=90,11,0))))+(THEME-1)*20</f>
        <v/>
      </c>
      <c r="CN137" s="6">
        <f>IF($A37=0,INDEX(CHROME_ATTR,1,CN$2+1),IF($A37=39,INDEX(CHROME_ATTR,2,CN$2+1),IF(AND(CN237&gt;=1,CN237&lt;=6),INDEX(ATLAS_ATTR,(CN237-1)*26+$A37-INDEX(WIN_Y,CN237)+1,CN$2-INDEX(WIN_X,CN237)+1),IF(CN237=90,11,0))))+(THEME-1)*20</f>
        <v/>
      </c>
      <c r="CO137" s="6">
        <f>IF($A37=0,INDEX(CHROME_ATTR,1,CO$2+1),IF($A37=39,INDEX(CHROME_ATTR,2,CO$2+1),IF(AND(CO237&gt;=1,CO237&lt;=6),INDEX(ATLAS_ATTR,(CO237-1)*26+$A37-INDEX(WIN_Y,CO237)+1,CO$2-INDEX(WIN_X,CO237)+1),IF(CO237=90,11,0))))+(THEME-1)*20</f>
        <v/>
      </c>
      <c r="CP137" s="6">
        <f>IF($A37=0,INDEX(CHROME_ATTR,1,CP$2+1),IF($A37=39,INDEX(CHROME_ATTR,2,CP$2+1),IF(AND(CP237&gt;=1,CP237&lt;=6),INDEX(ATLAS_ATTR,(CP237-1)*26+$A37-INDEX(WIN_Y,CP237)+1,CP$2-INDEX(WIN_X,CP237)+1),IF(CP237=90,11,0))))+(THEME-1)*20</f>
        <v/>
      </c>
      <c r="CQ137" s="6">
        <f>IF($A37=0,INDEX(CHROME_ATTR,1,CQ$2+1),IF($A37=39,INDEX(CHROME_ATTR,2,CQ$2+1),IF(AND(CQ237&gt;=1,CQ237&lt;=6),INDEX(ATLAS_ATTR,(CQ237-1)*26+$A37-INDEX(WIN_Y,CQ237)+1,CQ$2-INDEX(WIN_X,CQ237)+1),IF(CQ237=90,11,0))))+(THEME-1)*20</f>
        <v/>
      </c>
      <c r="CR137" s="6">
        <f>IF($A37=0,INDEX(CHROME_ATTR,1,CR$2+1),IF($A37=39,INDEX(CHROME_ATTR,2,CR$2+1),IF(AND(CR237&gt;=1,CR237&lt;=6),INDEX(ATLAS_ATTR,(CR237-1)*26+$A37-INDEX(WIN_Y,CR237)+1,CR$2-INDEX(WIN_X,CR237)+1),IF(CR237=90,11,0))))+(THEME-1)*20</f>
        <v/>
      </c>
      <c r="CS137" s="6">
        <f>IF($A37=0,INDEX(CHROME_ATTR,1,CS$2+1),IF($A37=39,INDEX(CHROME_ATTR,2,CS$2+1),IF(AND(CS237&gt;=1,CS237&lt;=6),INDEX(ATLAS_ATTR,(CS237-1)*26+$A37-INDEX(WIN_Y,CS237)+1,CS$2-INDEX(WIN_X,CS237)+1),IF(CS237=90,11,0))))+(THEME-1)*20</f>
        <v/>
      </c>
      <c r="CT137" s="6">
        <f>IF($A37=0,INDEX(CHROME_ATTR,1,CT$2+1),IF($A37=39,INDEX(CHROME_ATTR,2,CT$2+1),IF(AND(CT237&gt;=1,CT237&lt;=6),INDEX(ATLAS_ATTR,(CT237-1)*26+$A37-INDEX(WIN_Y,CT237)+1,CT$2-INDEX(WIN_X,CT237)+1),IF(CT237=90,11,0))))+(THEME-1)*20</f>
        <v/>
      </c>
      <c r="CU137" s="6">
        <f>IF($A37=0,INDEX(CHROME_ATTR,1,CU$2+1),IF($A37=39,INDEX(CHROME_ATTR,2,CU$2+1),IF(AND(CU237&gt;=1,CU237&lt;=6),INDEX(ATLAS_ATTR,(CU237-1)*26+$A37-INDEX(WIN_Y,CU237)+1,CU$2-INDEX(WIN_X,CU237)+1),IF(CU237=90,11,0))))+(THEME-1)*20</f>
        <v/>
      </c>
      <c r="CV137" s="6">
        <f>IF($A37=0,INDEX(CHROME_ATTR,1,CV$2+1),IF($A37=39,INDEX(CHROME_ATTR,2,CV$2+1),IF(AND(CV237&gt;=1,CV237&lt;=6),INDEX(ATLAS_ATTR,(CV237-1)*26+$A37-INDEX(WIN_Y,CV237)+1,CV$2-INDEX(WIN_X,CV237)+1),IF(CV237=90,11,0))))+(THEME-1)*20</f>
        <v/>
      </c>
      <c r="CW137" s="6">
        <f>IF($A37=0,INDEX(CHROME_ATTR,1,CW$2+1),IF($A37=39,INDEX(CHROME_ATTR,2,CW$2+1),IF(AND(CW237&gt;=1,CW237&lt;=6),INDEX(ATLAS_ATTR,(CW237-1)*26+$A37-INDEX(WIN_Y,CW237)+1,CW$2-INDEX(WIN_X,CW237)+1),IF(CW237=90,11,0))))+(THEME-1)*20</f>
        <v/>
      </c>
      <c r="CX137" s="6">
        <f>IF($A37=0,INDEX(CHROME_ATTR,1,CX$2+1),IF($A37=39,INDEX(CHROME_ATTR,2,CX$2+1),IF(AND(CX237&gt;=1,CX237&lt;=6),INDEX(ATLAS_ATTR,(CX237-1)*26+$A37-INDEX(WIN_Y,CX237)+1,CX$2-INDEX(WIN_X,CX237)+1),IF(CX237=90,11,0))))+(THEME-1)*20</f>
        <v/>
      </c>
      <c r="CY137" s="6">
        <f>IF($A37=0,INDEX(CHROME_ATTR,1,CY$2+1),IF($A37=39,INDEX(CHROME_ATTR,2,CY$2+1),IF(AND(CY237&gt;=1,CY237&lt;=6),INDEX(ATLAS_ATTR,(CY237-1)*26+$A37-INDEX(WIN_Y,CY237)+1,CY$2-INDEX(WIN_X,CY237)+1),IF(CY237=90,11,0))))+(THEME-1)*20</f>
        <v/>
      </c>
      <c r="CZ137" s="6">
        <f>IF($A37=0,INDEX(CHROME_ATTR,1,CZ$2+1),IF($A37=39,INDEX(CHROME_ATTR,2,CZ$2+1),IF(AND(CZ237&gt;=1,CZ237&lt;=6),INDEX(ATLAS_ATTR,(CZ237-1)*26+$A37-INDEX(WIN_Y,CZ237)+1,CZ$2-INDEX(WIN_X,CZ237)+1),IF(CZ237=90,11,0))))+(THEME-1)*20</f>
        <v/>
      </c>
      <c r="DA137" s="6">
        <f>IF($A37=0,INDEX(CHROME_ATTR,1,DA$2+1),IF($A37=39,INDEX(CHROME_ATTR,2,DA$2+1),IF(AND(DA237&gt;=1,DA237&lt;=6),INDEX(ATLAS_ATTR,(DA237-1)*26+$A37-INDEX(WIN_Y,DA237)+1,DA$2-INDEX(WIN_X,DA237)+1),IF(DA237=90,11,0))))+(THEME-1)*20</f>
        <v/>
      </c>
      <c r="DB137" s="6">
        <f>IF($A37=0,INDEX(CHROME_ATTR,1,DB$2+1),IF($A37=39,INDEX(CHROME_ATTR,2,DB$2+1),IF(AND(DB237&gt;=1,DB237&lt;=6),INDEX(ATLAS_ATTR,(DB237-1)*26+$A37-INDEX(WIN_Y,DB237)+1,DB$2-INDEX(WIN_X,DB237)+1),IF(DB237=90,11,0))))+(THEME-1)*20</f>
        <v/>
      </c>
      <c r="DC137" s="6">
        <f>IF($A37=0,INDEX(CHROME_ATTR,1,DC$2+1),IF($A37=39,INDEX(CHROME_ATTR,2,DC$2+1),IF(AND(DC237&gt;=1,DC237&lt;=6),INDEX(ATLAS_ATTR,(DC237-1)*26+$A37-INDEX(WIN_Y,DC237)+1,DC$2-INDEX(WIN_X,DC237)+1),IF(DC237=90,11,0))))+(THEME-1)*20</f>
        <v/>
      </c>
      <c r="DD137" s="6">
        <f>IF($A37=0,INDEX(CHROME_ATTR,1,DD$2+1),IF($A37=39,INDEX(CHROME_ATTR,2,DD$2+1),IF(AND(DD237&gt;=1,DD237&lt;=6),INDEX(ATLAS_ATTR,(DD237-1)*26+$A37-INDEX(WIN_Y,DD237)+1,DD$2-INDEX(WIN_X,DD237)+1),IF(DD237=90,11,0))))+(THEME-1)*20</f>
        <v/>
      </c>
      <c r="DE137" s="6">
        <f>IF($A37=0,INDEX(CHROME_ATTR,1,DE$2+1),IF($A37=39,INDEX(CHROME_ATTR,2,DE$2+1),IF(AND(DE237&gt;=1,DE237&lt;=6),INDEX(ATLAS_ATTR,(DE237-1)*26+$A37-INDEX(WIN_Y,DE237)+1,DE$2-INDEX(WIN_X,DE237)+1),IF(DE237=90,11,0))))+(THEME-1)*20</f>
        <v/>
      </c>
      <c r="DF137" s="6">
        <f>IF($A37=0,INDEX(CHROME_ATTR,1,DF$2+1),IF($A37=39,INDEX(CHROME_ATTR,2,DF$2+1),IF(AND(DF237&gt;=1,DF237&lt;=6),INDEX(ATLAS_ATTR,(DF237-1)*26+$A37-INDEX(WIN_Y,DF237)+1,DF$2-INDEX(WIN_X,DF237)+1),IF(DF237=90,11,0))))+(THEME-1)*20</f>
        <v/>
      </c>
      <c r="DG137" s="6">
        <f>IF($A37=0,INDEX(CHROME_ATTR,1,DG$2+1),IF($A37=39,INDEX(CHROME_ATTR,2,DG$2+1),IF(AND(DG237&gt;=1,DG237&lt;=6),INDEX(ATLAS_ATTR,(DG237-1)*26+$A37-INDEX(WIN_Y,DG237)+1,DG$2-INDEX(WIN_X,DG237)+1),IF(DG237=90,11,0))))+(THEME-1)*20</f>
        <v/>
      </c>
      <c r="DH137" s="6">
        <f>IF($A37=0,INDEX(CHROME_ATTR,1,DH$2+1),IF($A37=39,INDEX(CHROME_ATTR,2,DH$2+1),IF(AND(DH237&gt;=1,DH237&lt;=6),INDEX(ATLAS_ATTR,(DH237-1)*26+$A37-INDEX(WIN_Y,DH237)+1,DH$2-INDEX(WIN_X,DH237)+1),IF(DH237=90,11,0))))+(THEME-1)*20</f>
        <v/>
      </c>
      <c r="DI137" s="6">
        <f>IF($A37=0,INDEX(CHROME_ATTR,1,DI$2+1),IF($A37=39,INDEX(CHROME_ATTR,2,DI$2+1),IF(AND(DI237&gt;=1,DI237&lt;=6),INDEX(ATLAS_ATTR,(DI237-1)*26+$A37-INDEX(WIN_Y,DI237)+1,DI$2-INDEX(WIN_X,DI237)+1),IF(DI237=90,11,0))))+(THEME-1)*20</f>
        <v/>
      </c>
      <c r="DJ137" s="6">
        <f>IF($A37=0,INDEX(CHROME_ATTR,1,DJ$2+1),IF($A37=39,INDEX(CHROME_ATTR,2,DJ$2+1),IF(AND(DJ237&gt;=1,DJ237&lt;=6),INDEX(ATLAS_ATTR,(DJ237-1)*26+$A37-INDEX(WIN_Y,DJ237)+1,DJ$2-INDEX(WIN_X,DJ237)+1),IF(DJ237=90,11,0))))+(THEME-1)*20</f>
        <v/>
      </c>
      <c r="DK137" s="6">
        <f>IF($A37=0,INDEX(CHROME_ATTR,1,DK$2+1),IF($A37=39,INDEX(CHROME_ATTR,2,DK$2+1),IF(AND(DK237&gt;=1,DK237&lt;=6),INDEX(ATLAS_ATTR,(DK237-1)*26+$A37-INDEX(WIN_Y,DK237)+1,DK$2-INDEX(WIN_X,DK237)+1),IF(DK237=90,11,0))))+(THEME-1)*20</f>
        <v/>
      </c>
      <c r="DL137" s="6">
        <f>IF($A37=0,INDEX(CHROME_ATTR,1,DL$2+1),IF($A37=39,INDEX(CHROME_ATTR,2,DL$2+1),IF(AND(DL237&gt;=1,DL237&lt;=6),INDEX(ATLAS_ATTR,(DL237-1)*26+$A37-INDEX(WIN_Y,DL237)+1,DL$2-INDEX(WIN_X,DL237)+1),IF(DL237=90,11,0))))+(THEME-1)*20</f>
        <v/>
      </c>
      <c r="DM137" s="6">
        <f>IF($A37=0,INDEX(CHROME_ATTR,1,DM$2+1),IF($A37=39,INDEX(CHROME_ATTR,2,DM$2+1),IF(AND(DM237&gt;=1,DM237&lt;=6),INDEX(ATLAS_ATTR,(DM237-1)*26+$A37-INDEX(WIN_Y,DM237)+1,DM$2-INDEX(WIN_X,DM237)+1),IF(DM237=90,11,0))))+(THEME-1)*20</f>
        <v/>
      </c>
      <c r="DN137" s="6">
        <f>IF($A37=0,INDEX(CHROME_ATTR,1,DN$2+1),IF($A37=39,INDEX(CHROME_ATTR,2,DN$2+1),IF(AND(DN237&gt;=1,DN237&lt;=6),INDEX(ATLAS_ATTR,(DN237-1)*26+$A37-INDEX(WIN_Y,DN237)+1,DN$2-INDEX(WIN_X,DN237)+1),IF(DN237=90,11,0))))+(THEME-1)*20</f>
        <v/>
      </c>
      <c r="DO137" s="6">
        <f>IF($A37=0,INDEX(CHROME_ATTR,1,DO$2+1),IF($A37=39,INDEX(CHROME_ATTR,2,DO$2+1),IF(AND(DO237&gt;=1,DO237&lt;=6),INDEX(ATLAS_ATTR,(DO237-1)*26+$A37-INDEX(WIN_Y,DO237)+1,DO$2-INDEX(WIN_X,DO237)+1),IF(DO237=90,11,0))))+(THEME-1)*20</f>
        <v/>
      </c>
    </row>
    <row r="138" ht="8" customHeight="1">
      <c r="B138" s="6">
        <f>IF($A38=0,INDEX(CHROME_ATTR,1,B$2+1),IF($A38=39,INDEX(CHROME_ATTR,2,B$2+1),IF(AND(B238&gt;=1,B238&lt;=6),INDEX(ATLAS_ATTR,(B238-1)*26+$A38-INDEX(WIN_Y,B238)+1,B$2-INDEX(WIN_X,B238)+1),IF(B238=90,11,0))))+(THEME-1)*20</f>
        <v/>
      </c>
      <c r="C138" s="6">
        <f>IF($A38=0,INDEX(CHROME_ATTR,1,C$2+1),IF($A38=39,INDEX(CHROME_ATTR,2,C$2+1),IF(AND(C238&gt;=1,C238&lt;=6),INDEX(ATLAS_ATTR,(C238-1)*26+$A38-INDEX(WIN_Y,C238)+1,C$2-INDEX(WIN_X,C238)+1),IF(C238=90,11,0))))+(THEME-1)*20</f>
        <v/>
      </c>
      <c r="D138" s="6">
        <f>IF($A38=0,INDEX(CHROME_ATTR,1,D$2+1),IF($A38=39,INDEX(CHROME_ATTR,2,D$2+1),IF(AND(D238&gt;=1,D238&lt;=6),INDEX(ATLAS_ATTR,(D238-1)*26+$A38-INDEX(WIN_Y,D238)+1,D$2-INDEX(WIN_X,D238)+1),IF(D238=90,11,0))))+(THEME-1)*20</f>
        <v/>
      </c>
      <c r="E138" s="6">
        <f>IF($A38=0,INDEX(CHROME_ATTR,1,E$2+1),IF($A38=39,INDEX(CHROME_ATTR,2,E$2+1),IF(AND(E238&gt;=1,E238&lt;=6),INDEX(ATLAS_ATTR,(E238-1)*26+$A38-INDEX(WIN_Y,E238)+1,E$2-INDEX(WIN_X,E238)+1),IF(E238=90,11,0))))+(THEME-1)*20</f>
        <v/>
      </c>
      <c r="F138" s="6">
        <f>IF($A38=0,INDEX(CHROME_ATTR,1,F$2+1),IF($A38=39,INDEX(CHROME_ATTR,2,F$2+1),IF(AND(F238&gt;=1,F238&lt;=6),INDEX(ATLAS_ATTR,(F238-1)*26+$A38-INDEX(WIN_Y,F238)+1,F$2-INDEX(WIN_X,F238)+1),IF(F238=90,11,0))))+(THEME-1)*20</f>
        <v/>
      </c>
      <c r="G138" s="6">
        <f>IF($A38=0,INDEX(CHROME_ATTR,1,G$2+1),IF($A38=39,INDEX(CHROME_ATTR,2,G$2+1),IF(AND(G238&gt;=1,G238&lt;=6),INDEX(ATLAS_ATTR,(G238-1)*26+$A38-INDEX(WIN_Y,G238)+1,G$2-INDEX(WIN_X,G238)+1),IF(G238=90,11,0))))+(THEME-1)*20</f>
        <v/>
      </c>
      <c r="H138" s="6">
        <f>IF($A38=0,INDEX(CHROME_ATTR,1,H$2+1),IF($A38=39,INDEX(CHROME_ATTR,2,H$2+1),IF(AND(H238&gt;=1,H238&lt;=6),INDEX(ATLAS_ATTR,(H238-1)*26+$A38-INDEX(WIN_Y,H238)+1,H$2-INDEX(WIN_X,H238)+1),IF(H238=90,11,0))))+(THEME-1)*20</f>
        <v/>
      </c>
      <c r="I138" s="6">
        <f>IF($A38=0,INDEX(CHROME_ATTR,1,I$2+1),IF($A38=39,INDEX(CHROME_ATTR,2,I$2+1),IF(AND(I238&gt;=1,I238&lt;=6),INDEX(ATLAS_ATTR,(I238-1)*26+$A38-INDEX(WIN_Y,I238)+1,I$2-INDEX(WIN_X,I238)+1),IF(I238=90,11,0))))+(THEME-1)*20</f>
        <v/>
      </c>
      <c r="J138" s="6">
        <f>IF($A38=0,INDEX(CHROME_ATTR,1,J$2+1),IF($A38=39,INDEX(CHROME_ATTR,2,J$2+1),IF(AND(J238&gt;=1,J238&lt;=6),INDEX(ATLAS_ATTR,(J238-1)*26+$A38-INDEX(WIN_Y,J238)+1,J$2-INDEX(WIN_X,J238)+1),IF(J238=90,11,0))))+(THEME-1)*20</f>
        <v/>
      </c>
      <c r="K138" s="6">
        <f>IF($A38=0,INDEX(CHROME_ATTR,1,K$2+1),IF($A38=39,INDEX(CHROME_ATTR,2,K$2+1),IF(AND(K238&gt;=1,K238&lt;=6),INDEX(ATLAS_ATTR,(K238-1)*26+$A38-INDEX(WIN_Y,K238)+1,K$2-INDEX(WIN_X,K238)+1),IF(K238=90,11,0))))+(THEME-1)*20</f>
        <v/>
      </c>
      <c r="L138" s="6">
        <f>IF($A38=0,INDEX(CHROME_ATTR,1,L$2+1),IF($A38=39,INDEX(CHROME_ATTR,2,L$2+1),IF(AND(L238&gt;=1,L238&lt;=6),INDEX(ATLAS_ATTR,(L238-1)*26+$A38-INDEX(WIN_Y,L238)+1,L$2-INDEX(WIN_X,L238)+1),IF(L238=90,11,0))))+(THEME-1)*20</f>
        <v/>
      </c>
      <c r="M138" s="6">
        <f>IF($A38=0,INDEX(CHROME_ATTR,1,M$2+1),IF($A38=39,INDEX(CHROME_ATTR,2,M$2+1),IF(AND(M238&gt;=1,M238&lt;=6),INDEX(ATLAS_ATTR,(M238-1)*26+$A38-INDEX(WIN_Y,M238)+1,M$2-INDEX(WIN_X,M238)+1),IF(M238=90,11,0))))+(THEME-1)*20</f>
        <v/>
      </c>
      <c r="N138" s="6">
        <f>IF($A38=0,INDEX(CHROME_ATTR,1,N$2+1),IF($A38=39,INDEX(CHROME_ATTR,2,N$2+1),IF(AND(N238&gt;=1,N238&lt;=6),INDEX(ATLAS_ATTR,(N238-1)*26+$A38-INDEX(WIN_Y,N238)+1,N$2-INDEX(WIN_X,N238)+1),IF(N238=90,11,0))))+(THEME-1)*20</f>
        <v/>
      </c>
      <c r="O138" s="6">
        <f>IF($A38=0,INDEX(CHROME_ATTR,1,O$2+1),IF($A38=39,INDEX(CHROME_ATTR,2,O$2+1),IF(AND(O238&gt;=1,O238&lt;=6),INDEX(ATLAS_ATTR,(O238-1)*26+$A38-INDEX(WIN_Y,O238)+1,O$2-INDEX(WIN_X,O238)+1),IF(O238=90,11,0))))+(THEME-1)*20</f>
        <v/>
      </c>
      <c r="P138" s="6">
        <f>IF($A38=0,INDEX(CHROME_ATTR,1,P$2+1),IF($A38=39,INDEX(CHROME_ATTR,2,P$2+1),IF(AND(P238&gt;=1,P238&lt;=6),INDEX(ATLAS_ATTR,(P238-1)*26+$A38-INDEX(WIN_Y,P238)+1,P$2-INDEX(WIN_X,P238)+1),IF(P238=90,11,0))))+(THEME-1)*20</f>
        <v/>
      </c>
      <c r="Q138" s="6">
        <f>IF($A38=0,INDEX(CHROME_ATTR,1,Q$2+1),IF($A38=39,INDEX(CHROME_ATTR,2,Q$2+1),IF(AND(Q238&gt;=1,Q238&lt;=6),INDEX(ATLAS_ATTR,(Q238-1)*26+$A38-INDEX(WIN_Y,Q238)+1,Q$2-INDEX(WIN_X,Q238)+1),IF(Q238=90,11,0))))+(THEME-1)*20</f>
        <v/>
      </c>
      <c r="R138" s="6">
        <f>IF($A38=0,INDEX(CHROME_ATTR,1,R$2+1),IF($A38=39,INDEX(CHROME_ATTR,2,R$2+1),IF(AND(R238&gt;=1,R238&lt;=6),INDEX(ATLAS_ATTR,(R238-1)*26+$A38-INDEX(WIN_Y,R238)+1,R$2-INDEX(WIN_X,R238)+1),IF(R238=90,11,0))))+(THEME-1)*20</f>
        <v/>
      </c>
      <c r="S138" s="6">
        <f>IF($A38=0,INDEX(CHROME_ATTR,1,S$2+1),IF($A38=39,INDEX(CHROME_ATTR,2,S$2+1),IF(AND(S238&gt;=1,S238&lt;=6),INDEX(ATLAS_ATTR,(S238-1)*26+$A38-INDEX(WIN_Y,S238)+1,S$2-INDEX(WIN_X,S238)+1),IF(S238=90,11,0))))+(THEME-1)*20</f>
        <v/>
      </c>
      <c r="T138" s="6">
        <f>IF($A38=0,INDEX(CHROME_ATTR,1,T$2+1),IF($A38=39,INDEX(CHROME_ATTR,2,T$2+1),IF(AND(T238&gt;=1,T238&lt;=6),INDEX(ATLAS_ATTR,(T238-1)*26+$A38-INDEX(WIN_Y,T238)+1,T$2-INDEX(WIN_X,T238)+1),IF(T238=90,11,0))))+(THEME-1)*20</f>
        <v/>
      </c>
      <c r="U138" s="6">
        <f>IF($A38=0,INDEX(CHROME_ATTR,1,U$2+1),IF($A38=39,INDEX(CHROME_ATTR,2,U$2+1),IF(AND(U238&gt;=1,U238&lt;=6),INDEX(ATLAS_ATTR,(U238-1)*26+$A38-INDEX(WIN_Y,U238)+1,U$2-INDEX(WIN_X,U238)+1),IF(U238=90,11,0))))+(THEME-1)*20</f>
        <v/>
      </c>
      <c r="V138" s="6">
        <f>IF($A38=0,INDEX(CHROME_ATTR,1,V$2+1),IF($A38=39,INDEX(CHROME_ATTR,2,V$2+1),IF(AND(V238&gt;=1,V238&lt;=6),INDEX(ATLAS_ATTR,(V238-1)*26+$A38-INDEX(WIN_Y,V238)+1,V$2-INDEX(WIN_X,V238)+1),IF(V238=90,11,0))))+(THEME-1)*20</f>
        <v/>
      </c>
      <c r="W138" s="6">
        <f>IF($A38=0,INDEX(CHROME_ATTR,1,W$2+1),IF($A38=39,INDEX(CHROME_ATTR,2,W$2+1),IF(AND(W238&gt;=1,W238&lt;=6),INDEX(ATLAS_ATTR,(W238-1)*26+$A38-INDEX(WIN_Y,W238)+1,W$2-INDEX(WIN_X,W238)+1),IF(W238=90,11,0))))+(THEME-1)*20</f>
        <v/>
      </c>
      <c r="X138" s="6">
        <f>IF($A38=0,INDEX(CHROME_ATTR,1,X$2+1),IF($A38=39,INDEX(CHROME_ATTR,2,X$2+1),IF(AND(X238&gt;=1,X238&lt;=6),INDEX(ATLAS_ATTR,(X238-1)*26+$A38-INDEX(WIN_Y,X238)+1,X$2-INDEX(WIN_X,X238)+1),IF(X238=90,11,0))))+(THEME-1)*20</f>
        <v/>
      </c>
      <c r="Y138" s="6">
        <f>IF($A38=0,INDEX(CHROME_ATTR,1,Y$2+1),IF($A38=39,INDEX(CHROME_ATTR,2,Y$2+1),IF(AND(Y238&gt;=1,Y238&lt;=6),INDEX(ATLAS_ATTR,(Y238-1)*26+$A38-INDEX(WIN_Y,Y238)+1,Y$2-INDEX(WIN_X,Y238)+1),IF(Y238=90,11,0))))+(THEME-1)*20</f>
        <v/>
      </c>
      <c r="Z138" s="6">
        <f>IF($A38=0,INDEX(CHROME_ATTR,1,Z$2+1),IF($A38=39,INDEX(CHROME_ATTR,2,Z$2+1),IF(AND(Z238&gt;=1,Z238&lt;=6),INDEX(ATLAS_ATTR,(Z238-1)*26+$A38-INDEX(WIN_Y,Z238)+1,Z$2-INDEX(WIN_X,Z238)+1),IF(Z238=90,11,0))))+(THEME-1)*20</f>
        <v/>
      </c>
      <c r="AA138" s="6">
        <f>IF($A38=0,INDEX(CHROME_ATTR,1,AA$2+1),IF($A38=39,INDEX(CHROME_ATTR,2,AA$2+1),IF(AND(AA238&gt;=1,AA238&lt;=6),INDEX(ATLAS_ATTR,(AA238-1)*26+$A38-INDEX(WIN_Y,AA238)+1,AA$2-INDEX(WIN_X,AA238)+1),IF(AA238=90,11,0))))+(THEME-1)*20</f>
        <v/>
      </c>
      <c r="AB138" s="6">
        <f>IF($A38=0,INDEX(CHROME_ATTR,1,AB$2+1),IF($A38=39,INDEX(CHROME_ATTR,2,AB$2+1),IF(AND(AB238&gt;=1,AB238&lt;=6),INDEX(ATLAS_ATTR,(AB238-1)*26+$A38-INDEX(WIN_Y,AB238)+1,AB$2-INDEX(WIN_X,AB238)+1),IF(AB238=90,11,0))))+(THEME-1)*20</f>
        <v/>
      </c>
      <c r="AC138" s="6">
        <f>IF($A38=0,INDEX(CHROME_ATTR,1,AC$2+1),IF($A38=39,INDEX(CHROME_ATTR,2,AC$2+1),IF(AND(AC238&gt;=1,AC238&lt;=6),INDEX(ATLAS_ATTR,(AC238-1)*26+$A38-INDEX(WIN_Y,AC238)+1,AC$2-INDEX(WIN_X,AC238)+1),IF(AC238=90,11,0))))+(THEME-1)*20</f>
        <v/>
      </c>
      <c r="AD138" s="6">
        <f>IF($A38=0,INDEX(CHROME_ATTR,1,AD$2+1),IF($A38=39,INDEX(CHROME_ATTR,2,AD$2+1),IF(AND(AD238&gt;=1,AD238&lt;=6),INDEX(ATLAS_ATTR,(AD238-1)*26+$A38-INDEX(WIN_Y,AD238)+1,AD$2-INDEX(WIN_X,AD238)+1),IF(AD238=90,11,0))))+(THEME-1)*20</f>
        <v/>
      </c>
      <c r="AE138" s="6">
        <f>IF($A38=0,INDEX(CHROME_ATTR,1,AE$2+1),IF($A38=39,INDEX(CHROME_ATTR,2,AE$2+1),IF(AND(AE238&gt;=1,AE238&lt;=6),INDEX(ATLAS_ATTR,(AE238-1)*26+$A38-INDEX(WIN_Y,AE238)+1,AE$2-INDEX(WIN_X,AE238)+1),IF(AE238=90,11,0))))+(THEME-1)*20</f>
        <v/>
      </c>
      <c r="AF138" s="6">
        <f>IF($A38=0,INDEX(CHROME_ATTR,1,AF$2+1),IF($A38=39,INDEX(CHROME_ATTR,2,AF$2+1),IF(AND(AF238&gt;=1,AF238&lt;=6),INDEX(ATLAS_ATTR,(AF238-1)*26+$A38-INDEX(WIN_Y,AF238)+1,AF$2-INDEX(WIN_X,AF238)+1),IF(AF238=90,11,0))))+(THEME-1)*20</f>
        <v/>
      </c>
      <c r="AG138" s="6">
        <f>IF($A38=0,INDEX(CHROME_ATTR,1,AG$2+1),IF($A38=39,INDEX(CHROME_ATTR,2,AG$2+1),IF(AND(AG238&gt;=1,AG238&lt;=6),INDEX(ATLAS_ATTR,(AG238-1)*26+$A38-INDEX(WIN_Y,AG238)+1,AG$2-INDEX(WIN_X,AG238)+1),IF(AG238=90,11,0))))+(THEME-1)*20</f>
        <v/>
      </c>
      <c r="AH138" s="6">
        <f>IF($A38=0,INDEX(CHROME_ATTR,1,AH$2+1),IF($A38=39,INDEX(CHROME_ATTR,2,AH$2+1),IF(AND(AH238&gt;=1,AH238&lt;=6),INDEX(ATLAS_ATTR,(AH238-1)*26+$A38-INDEX(WIN_Y,AH238)+1,AH$2-INDEX(WIN_X,AH238)+1),IF(AH238=90,11,0))))+(THEME-1)*20</f>
        <v/>
      </c>
      <c r="AI138" s="6">
        <f>IF($A38=0,INDEX(CHROME_ATTR,1,AI$2+1),IF($A38=39,INDEX(CHROME_ATTR,2,AI$2+1),IF(AND(AI238&gt;=1,AI238&lt;=6),INDEX(ATLAS_ATTR,(AI238-1)*26+$A38-INDEX(WIN_Y,AI238)+1,AI$2-INDEX(WIN_X,AI238)+1),IF(AI238=90,11,0))))+(THEME-1)*20</f>
        <v/>
      </c>
      <c r="AJ138" s="6">
        <f>IF($A38=0,INDEX(CHROME_ATTR,1,AJ$2+1),IF($A38=39,INDEX(CHROME_ATTR,2,AJ$2+1),IF(AND(AJ238&gt;=1,AJ238&lt;=6),INDEX(ATLAS_ATTR,(AJ238-1)*26+$A38-INDEX(WIN_Y,AJ238)+1,AJ$2-INDEX(WIN_X,AJ238)+1),IF(AJ238=90,11,0))))+(THEME-1)*20</f>
        <v/>
      </c>
      <c r="AK138" s="6">
        <f>IF($A38=0,INDEX(CHROME_ATTR,1,AK$2+1),IF($A38=39,INDEX(CHROME_ATTR,2,AK$2+1),IF(AND(AK238&gt;=1,AK238&lt;=6),INDEX(ATLAS_ATTR,(AK238-1)*26+$A38-INDEX(WIN_Y,AK238)+1,AK$2-INDEX(WIN_X,AK238)+1),IF(AK238=90,11,0))))+(THEME-1)*20</f>
        <v/>
      </c>
      <c r="AL138" s="6">
        <f>IF($A38=0,INDEX(CHROME_ATTR,1,AL$2+1),IF($A38=39,INDEX(CHROME_ATTR,2,AL$2+1),IF(AND(AL238&gt;=1,AL238&lt;=6),INDEX(ATLAS_ATTR,(AL238-1)*26+$A38-INDEX(WIN_Y,AL238)+1,AL$2-INDEX(WIN_X,AL238)+1),IF(AL238=90,11,0))))+(THEME-1)*20</f>
        <v/>
      </c>
      <c r="AM138" s="6">
        <f>IF($A38=0,INDEX(CHROME_ATTR,1,AM$2+1),IF($A38=39,INDEX(CHROME_ATTR,2,AM$2+1),IF(AND(AM238&gt;=1,AM238&lt;=6),INDEX(ATLAS_ATTR,(AM238-1)*26+$A38-INDEX(WIN_Y,AM238)+1,AM$2-INDEX(WIN_X,AM238)+1),IF(AM238=90,11,0))))+(THEME-1)*20</f>
        <v/>
      </c>
      <c r="AN138" s="6">
        <f>IF($A38=0,INDEX(CHROME_ATTR,1,AN$2+1),IF($A38=39,INDEX(CHROME_ATTR,2,AN$2+1),IF(AND(AN238&gt;=1,AN238&lt;=6),INDEX(ATLAS_ATTR,(AN238-1)*26+$A38-INDEX(WIN_Y,AN238)+1,AN$2-INDEX(WIN_X,AN238)+1),IF(AN238=90,11,0))))+(THEME-1)*20</f>
        <v/>
      </c>
      <c r="AO138" s="6">
        <f>IF($A38=0,INDEX(CHROME_ATTR,1,AO$2+1),IF($A38=39,INDEX(CHROME_ATTR,2,AO$2+1),IF(AND(AO238&gt;=1,AO238&lt;=6),INDEX(ATLAS_ATTR,(AO238-1)*26+$A38-INDEX(WIN_Y,AO238)+1,AO$2-INDEX(WIN_X,AO238)+1),IF(AO238=90,11,0))))+(THEME-1)*20</f>
        <v/>
      </c>
      <c r="AP138" s="6">
        <f>IF($A38=0,INDEX(CHROME_ATTR,1,AP$2+1),IF($A38=39,INDEX(CHROME_ATTR,2,AP$2+1),IF(AND(AP238&gt;=1,AP238&lt;=6),INDEX(ATLAS_ATTR,(AP238-1)*26+$A38-INDEX(WIN_Y,AP238)+1,AP$2-INDEX(WIN_X,AP238)+1),IF(AP238=90,11,0))))+(THEME-1)*20</f>
        <v/>
      </c>
      <c r="AQ138" s="6">
        <f>IF($A38=0,INDEX(CHROME_ATTR,1,AQ$2+1),IF($A38=39,INDEX(CHROME_ATTR,2,AQ$2+1),IF(AND(AQ238&gt;=1,AQ238&lt;=6),INDEX(ATLAS_ATTR,(AQ238-1)*26+$A38-INDEX(WIN_Y,AQ238)+1,AQ$2-INDEX(WIN_X,AQ238)+1),IF(AQ238=90,11,0))))+(THEME-1)*20</f>
        <v/>
      </c>
      <c r="AR138" s="6">
        <f>IF($A38=0,INDEX(CHROME_ATTR,1,AR$2+1),IF($A38=39,INDEX(CHROME_ATTR,2,AR$2+1),IF(AND(AR238&gt;=1,AR238&lt;=6),INDEX(ATLAS_ATTR,(AR238-1)*26+$A38-INDEX(WIN_Y,AR238)+1,AR$2-INDEX(WIN_X,AR238)+1),IF(AR238=90,11,0))))+(THEME-1)*20</f>
        <v/>
      </c>
      <c r="AS138" s="6">
        <f>IF($A38=0,INDEX(CHROME_ATTR,1,AS$2+1),IF($A38=39,INDEX(CHROME_ATTR,2,AS$2+1),IF(AND(AS238&gt;=1,AS238&lt;=6),INDEX(ATLAS_ATTR,(AS238-1)*26+$A38-INDEX(WIN_Y,AS238)+1,AS$2-INDEX(WIN_X,AS238)+1),IF(AS238=90,11,0))))+(THEME-1)*20</f>
        <v/>
      </c>
      <c r="AT138" s="6">
        <f>IF($A38=0,INDEX(CHROME_ATTR,1,AT$2+1),IF($A38=39,INDEX(CHROME_ATTR,2,AT$2+1),IF(AND(AT238&gt;=1,AT238&lt;=6),INDEX(ATLAS_ATTR,(AT238-1)*26+$A38-INDEX(WIN_Y,AT238)+1,AT$2-INDEX(WIN_X,AT238)+1),IF(AT238=90,11,0))))+(THEME-1)*20</f>
        <v/>
      </c>
      <c r="AU138" s="6">
        <f>IF($A38=0,INDEX(CHROME_ATTR,1,AU$2+1),IF($A38=39,INDEX(CHROME_ATTR,2,AU$2+1),IF(AND(AU238&gt;=1,AU238&lt;=6),INDEX(ATLAS_ATTR,(AU238-1)*26+$A38-INDEX(WIN_Y,AU238)+1,AU$2-INDEX(WIN_X,AU238)+1),IF(AU238=90,11,0))))+(THEME-1)*20</f>
        <v/>
      </c>
      <c r="AV138" s="6">
        <f>IF($A38=0,INDEX(CHROME_ATTR,1,AV$2+1),IF($A38=39,INDEX(CHROME_ATTR,2,AV$2+1),IF(AND(AV238&gt;=1,AV238&lt;=6),INDEX(ATLAS_ATTR,(AV238-1)*26+$A38-INDEX(WIN_Y,AV238)+1,AV$2-INDEX(WIN_X,AV238)+1),IF(AV238=90,11,0))))+(THEME-1)*20</f>
        <v/>
      </c>
      <c r="AW138" s="6">
        <f>IF($A38=0,INDEX(CHROME_ATTR,1,AW$2+1),IF($A38=39,INDEX(CHROME_ATTR,2,AW$2+1),IF(AND(AW238&gt;=1,AW238&lt;=6),INDEX(ATLAS_ATTR,(AW238-1)*26+$A38-INDEX(WIN_Y,AW238)+1,AW$2-INDEX(WIN_X,AW238)+1),IF(AW238=90,11,0))))+(THEME-1)*20</f>
        <v/>
      </c>
      <c r="AX138" s="6">
        <f>IF($A38=0,INDEX(CHROME_ATTR,1,AX$2+1),IF($A38=39,INDEX(CHROME_ATTR,2,AX$2+1),IF(AND(AX238&gt;=1,AX238&lt;=6),INDEX(ATLAS_ATTR,(AX238-1)*26+$A38-INDEX(WIN_Y,AX238)+1,AX$2-INDEX(WIN_X,AX238)+1),IF(AX238=90,11,0))))+(THEME-1)*20</f>
        <v/>
      </c>
      <c r="AY138" s="6">
        <f>IF($A38=0,INDEX(CHROME_ATTR,1,AY$2+1),IF($A38=39,INDEX(CHROME_ATTR,2,AY$2+1),IF(AND(AY238&gt;=1,AY238&lt;=6),INDEX(ATLAS_ATTR,(AY238-1)*26+$A38-INDEX(WIN_Y,AY238)+1,AY$2-INDEX(WIN_X,AY238)+1),IF(AY238=90,11,0))))+(THEME-1)*20</f>
        <v/>
      </c>
      <c r="AZ138" s="6">
        <f>IF($A38=0,INDEX(CHROME_ATTR,1,AZ$2+1),IF($A38=39,INDEX(CHROME_ATTR,2,AZ$2+1),IF(AND(AZ238&gt;=1,AZ238&lt;=6),INDEX(ATLAS_ATTR,(AZ238-1)*26+$A38-INDEX(WIN_Y,AZ238)+1,AZ$2-INDEX(WIN_X,AZ238)+1),IF(AZ238=90,11,0))))+(THEME-1)*20</f>
        <v/>
      </c>
      <c r="BA138" s="6">
        <f>IF($A38=0,INDEX(CHROME_ATTR,1,BA$2+1),IF($A38=39,INDEX(CHROME_ATTR,2,BA$2+1),IF(AND(BA238&gt;=1,BA238&lt;=6),INDEX(ATLAS_ATTR,(BA238-1)*26+$A38-INDEX(WIN_Y,BA238)+1,BA$2-INDEX(WIN_X,BA238)+1),IF(BA238=90,11,0))))+(THEME-1)*20</f>
        <v/>
      </c>
      <c r="BB138" s="6">
        <f>IF($A38=0,INDEX(CHROME_ATTR,1,BB$2+1),IF($A38=39,INDEX(CHROME_ATTR,2,BB$2+1),IF(AND(BB238&gt;=1,BB238&lt;=6),INDEX(ATLAS_ATTR,(BB238-1)*26+$A38-INDEX(WIN_Y,BB238)+1,BB$2-INDEX(WIN_X,BB238)+1),IF(BB238=90,11,0))))+(THEME-1)*20</f>
        <v/>
      </c>
      <c r="BC138" s="6">
        <f>IF($A38=0,INDEX(CHROME_ATTR,1,BC$2+1),IF($A38=39,INDEX(CHROME_ATTR,2,BC$2+1),IF(AND(BC238&gt;=1,BC238&lt;=6),INDEX(ATLAS_ATTR,(BC238-1)*26+$A38-INDEX(WIN_Y,BC238)+1,BC$2-INDEX(WIN_X,BC238)+1),IF(BC238=90,11,0))))+(THEME-1)*20</f>
        <v/>
      </c>
      <c r="BD138" s="6">
        <f>IF($A38=0,INDEX(CHROME_ATTR,1,BD$2+1),IF($A38=39,INDEX(CHROME_ATTR,2,BD$2+1),IF(AND(BD238&gt;=1,BD238&lt;=6),INDEX(ATLAS_ATTR,(BD238-1)*26+$A38-INDEX(WIN_Y,BD238)+1,BD$2-INDEX(WIN_X,BD238)+1),IF(BD238=90,11,0))))+(THEME-1)*20</f>
        <v/>
      </c>
      <c r="BE138" s="6">
        <f>IF($A38=0,INDEX(CHROME_ATTR,1,BE$2+1),IF($A38=39,INDEX(CHROME_ATTR,2,BE$2+1),IF(AND(BE238&gt;=1,BE238&lt;=6),INDEX(ATLAS_ATTR,(BE238-1)*26+$A38-INDEX(WIN_Y,BE238)+1,BE$2-INDEX(WIN_X,BE238)+1),IF(BE238=90,11,0))))+(THEME-1)*20</f>
        <v/>
      </c>
      <c r="BF138" s="6">
        <f>IF($A38=0,INDEX(CHROME_ATTR,1,BF$2+1),IF($A38=39,INDEX(CHROME_ATTR,2,BF$2+1),IF(AND(BF238&gt;=1,BF238&lt;=6),INDEX(ATLAS_ATTR,(BF238-1)*26+$A38-INDEX(WIN_Y,BF238)+1,BF$2-INDEX(WIN_X,BF238)+1),IF(BF238=90,11,0))))+(THEME-1)*20</f>
        <v/>
      </c>
      <c r="BG138" s="6">
        <f>IF($A38=0,INDEX(CHROME_ATTR,1,BG$2+1),IF($A38=39,INDEX(CHROME_ATTR,2,BG$2+1),IF(AND(BG238&gt;=1,BG238&lt;=6),INDEX(ATLAS_ATTR,(BG238-1)*26+$A38-INDEX(WIN_Y,BG238)+1,BG$2-INDEX(WIN_X,BG238)+1),IF(BG238=90,11,0))))+(THEME-1)*20</f>
        <v/>
      </c>
      <c r="BH138" s="6">
        <f>IF($A38=0,INDEX(CHROME_ATTR,1,BH$2+1),IF($A38=39,INDEX(CHROME_ATTR,2,BH$2+1),IF(AND(BH238&gt;=1,BH238&lt;=6),INDEX(ATLAS_ATTR,(BH238-1)*26+$A38-INDEX(WIN_Y,BH238)+1,BH$2-INDEX(WIN_X,BH238)+1),IF(BH238=90,11,0))))+(THEME-1)*20</f>
        <v/>
      </c>
      <c r="BI138" s="6">
        <f>IF($A38=0,INDEX(CHROME_ATTR,1,BI$2+1),IF($A38=39,INDEX(CHROME_ATTR,2,BI$2+1),IF(AND(BI238&gt;=1,BI238&lt;=6),INDEX(ATLAS_ATTR,(BI238-1)*26+$A38-INDEX(WIN_Y,BI238)+1,BI$2-INDEX(WIN_X,BI238)+1),IF(BI238=90,11,0))))+(THEME-1)*20</f>
        <v/>
      </c>
      <c r="BJ138" s="6">
        <f>IF($A38=0,INDEX(CHROME_ATTR,1,BJ$2+1),IF($A38=39,INDEX(CHROME_ATTR,2,BJ$2+1),IF(AND(BJ238&gt;=1,BJ238&lt;=6),INDEX(ATLAS_ATTR,(BJ238-1)*26+$A38-INDEX(WIN_Y,BJ238)+1,BJ$2-INDEX(WIN_X,BJ238)+1),IF(BJ238=90,11,0))))+(THEME-1)*20</f>
        <v/>
      </c>
      <c r="BK138" s="6">
        <f>IF($A38=0,INDEX(CHROME_ATTR,1,BK$2+1),IF($A38=39,INDEX(CHROME_ATTR,2,BK$2+1),IF(AND(BK238&gt;=1,BK238&lt;=6),INDEX(ATLAS_ATTR,(BK238-1)*26+$A38-INDEX(WIN_Y,BK238)+1,BK$2-INDEX(WIN_X,BK238)+1),IF(BK238=90,11,0))))+(THEME-1)*20</f>
        <v/>
      </c>
      <c r="BL138" s="6">
        <f>IF($A38=0,INDEX(CHROME_ATTR,1,BL$2+1),IF($A38=39,INDEX(CHROME_ATTR,2,BL$2+1),IF(AND(BL238&gt;=1,BL238&lt;=6),INDEX(ATLAS_ATTR,(BL238-1)*26+$A38-INDEX(WIN_Y,BL238)+1,BL$2-INDEX(WIN_X,BL238)+1),IF(BL238=90,11,0))))+(THEME-1)*20</f>
        <v/>
      </c>
      <c r="BM138" s="6">
        <f>IF($A38=0,INDEX(CHROME_ATTR,1,BM$2+1),IF($A38=39,INDEX(CHROME_ATTR,2,BM$2+1),IF(AND(BM238&gt;=1,BM238&lt;=6),INDEX(ATLAS_ATTR,(BM238-1)*26+$A38-INDEX(WIN_Y,BM238)+1,BM$2-INDEX(WIN_X,BM238)+1),IF(BM238=90,11,0))))+(THEME-1)*20</f>
        <v/>
      </c>
      <c r="BN138" s="6">
        <f>IF($A38=0,INDEX(CHROME_ATTR,1,BN$2+1),IF($A38=39,INDEX(CHROME_ATTR,2,BN$2+1),IF(AND(BN238&gt;=1,BN238&lt;=6),INDEX(ATLAS_ATTR,(BN238-1)*26+$A38-INDEX(WIN_Y,BN238)+1,BN$2-INDEX(WIN_X,BN238)+1),IF(BN238=90,11,0))))+(THEME-1)*20</f>
        <v/>
      </c>
      <c r="BO138" s="6">
        <f>IF($A38=0,INDEX(CHROME_ATTR,1,BO$2+1),IF($A38=39,INDEX(CHROME_ATTR,2,BO$2+1),IF(AND(BO238&gt;=1,BO238&lt;=6),INDEX(ATLAS_ATTR,(BO238-1)*26+$A38-INDEX(WIN_Y,BO238)+1,BO$2-INDEX(WIN_X,BO238)+1),IF(BO238=90,11,0))))+(THEME-1)*20</f>
        <v/>
      </c>
      <c r="BP138" s="6">
        <f>IF($A38=0,INDEX(CHROME_ATTR,1,BP$2+1),IF($A38=39,INDEX(CHROME_ATTR,2,BP$2+1),IF(AND(BP238&gt;=1,BP238&lt;=6),INDEX(ATLAS_ATTR,(BP238-1)*26+$A38-INDEX(WIN_Y,BP238)+1,BP$2-INDEX(WIN_X,BP238)+1),IF(BP238=90,11,0))))+(THEME-1)*20</f>
        <v/>
      </c>
      <c r="BQ138" s="6">
        <f>IF($A38=0,INDEX(CHROME_ATTR,1,BQ$2+1),IF($A38=39,INDEX(CHROME_ATTR,2,BQ$2+1),IF(AND(BQ238&gt;=1,BQ238&lt;=6),INDEX(ATLAS_ATTR,(BQ238-1)*26+$A38-INDEX(WIN_Y,BQ238)+1,BQ$2-INDEX(WIN_X,BQ238)+1),IF(BQ238=90,11,0))))+(THEME-1)*20</f>
        <v/>
      </c>
      <c r="BR138" s="6">
        <f>IF($A38=0,INDEX(CHROME_ATTR,1,BR$2+1),IF($A38=39,INDEX(CHROME_ATTR,2,BR$2+1),IF(AND(BR238&gt;=1,BR238&lt;=6),INDEX(ATLAS_ATTR,(BR238-1)*26+$A38-INDEX(WIN_Y,BR238)+1,BR$2-INDEX(WIN_X,BR238)+1),IF(BR238=90,11,0))))+(THEME-1)*20</f>
        <v/>
      </c>
      <c r="BS138" s="6">
        <f>IF($A38=0,INDEX(CHROME_ATTR,1,BS$2+1),IF($A38=39,INDEX(CHROME_ATTR,2,BS$2+1),IF(AND(BS238&gt;=1,BS238&lt;=6),INDEX(ATLAS_ATTR,(BS238-1)*26+$A38-INDEX(WIN_Y,BS238)+1,BS$2-INDEX(WIN_X,BS238)+1),IF(BS238=90,11,0))))+(THEME-1)*20</f>
        <v/>
      </c>
      <c r="BT138" s="6">
        <f>IF($A38=0,INDEX(CHROME_ATTR,1,BT$2+1),IF($A38=39,INDEX(CHROME_ATTR,2,BT$2+1),IF(AND(BT238&gt;=1,BT238&lt;=6),INDEX(ATLAS_ATTR,(BT238-1)*26+$A38-INDEX(WIN_Y,BT238)+1,BT$2-INDEX(WIN_X,BT238)+1),IF(BT238=90,11,0))))+(THEME-1)*20</f>
        <v/>
      </c>
      <c r="BU138" s="6">
        <f>IF($A38=0,INDEX(CHROME_ATTR,1,BU$2+1),IF($A38=39,INDEX(CHROME_ATTR,2,BU$2+1),IF(AND(BU238&gt;=1,BU238&lt;=6),INDEX(ATLAS_ATTR,(BU238-1)*26+$A38-INDEX(WIN_Y,BU238)+1,BU$2-INDEX(WIN_X,BU238)+1),IF(BU238=90,11,0))))+(THEME-1)*20</f>
        <v/>
      </c>
      <c r="BV138" s="6">
        <f>IF($A38=0,INDEX(CHROME_ATTR,1,BV$2+1),IF($A38=39,INDEX(CHROME_ATTR,2,BV$2+1),IF(AND(BV238&gt;=1,BV238&lt;=6),INDEX(ATLAS_ATTR,(BV238-1)*26+$A38-INDEX(WIN_Y,BV238)+1,BV$2-INDEX(WIN_X,BV238)+1),IF(BV238=90,11,0))))+(THEME-1)*20</f>
        <v/>
      </c>
      <c r="BW138" s="6">
        <f>IF($A38=0,INDEX(CHROME_ATTR,1,BW$2+1),IF($A38=39,INDEX(CHROME_ATTR,2,BW$2+1),IF(AND(BW238&gt;=1,BW238&lt;=6),INDEX(ATLAS_ATTR,(BW238-1)*26+$A38-INDEX(WIN_Y,BW238)+1,BW$2-INDEX(WIN_X,BW238)+1),IF(BW238=90,11,0))))+(THEME-1)*20</f>
        <v/>
      </c>
      <c r="BX138" s="6">
        <f>IF($A38=0,INDEX(CHROME_ATTR,1,BX$2+1),IF($A38=39,INDEX(CHROME_ATTR,2,BX$2+1),IF(AND(BX238&gt;=1,BX238&lt;=6),INDEX(ATLAS_ATTR,(BX238-1)*26+$A38-INDEX(WIN_Y,BX238)+1,BX$2-INDEX(WIN_X,BX238)+1),IF(BX238=90,11,0))))+(THEME-1)*20</f>
        <v/>
      </c>
      <c r="BY138" s="6">
        <f>IF($A38=0,INDEX(CHROME_ATTR,1,BY$2+1),IF($A38=39,INDEX(CHROME_ATTR,2,BY$2+1),IF(AND(BY238&gt;=1,BY238&lt;=6),INDEX(ATLAS_ATTR,(BY238-1)*26+$A38-INDEX(WIN_Y,BY238)+1,BY$2-INDEX(WIN_X,BY238)+1),IF(BY238=90,11,0))))+(THEME-1)*20</f>
        <v/>
      </c>
      <c r="BZ138" s="6">
        <f>IF($A38=0,INDEX(CHROME_ATTR,1,BZ$2+1),IF($A38=39,INDEX(CHROME_ATTR,2,BZ$2+1),IF(AND(BZ238&gt;=1,BZ238&lt;=6),INDEX(ATLAS_ATTR,(BZ238-1)*26+$A38-INDEX(WIN_Y,BZ238)+1,BZ$2-INDEX(WIN_X,BZ238)+1),IF(BZ238=90,11,0))))+(THEME-1)*20</f>
        <v/>
      </c>
      <c r="CA138" s="6">
        <f>IF($A38=0,INDEX(CHROME_ATTR,1,CA$2+1),IF($A38=39,INDEX(CHROME_ATTR,2,CA$2+1),IF(AND(CA238&gt;=1,CA238&lt;=6),INDEX(ATLAS_ATTR,(CA238-1)*26+$A38-INDEX(WIN_Y,CA238)+1,CA$2-INDEX(WIN_X,CA238)+1),IF(CA238=90,11,0))))+(THEME-1)*20</f>
        <v/>
      </c>
      <c r="CB138" s="6">
        <f>IF($A38=0,INDEX(CHROME_ATTR,1,CB$2+1),IF($A38=39,INDEX(CHROME_ATTR,2,CB$2+1),IF(AND(CB238&gt;=1,CB238&lt;=6),INDEX(ATLAS_ATTR,(CB238-1)*26+$A38-INDEX(WIN_Y,CB238)+1,CB$2-INDEX(WIN_X,CB238)+1),IF(CB238=90,11,0))))+(THEME-1)*20</f>
        <v/>
      </c>
      <c r="CC138" s="6">
        <f>IF($A38=0,INDEX(CHROME_ATTR,1,CC$2+1),IF($A38=39,INDEX(CHROME_ATTR,2,CC$2+1),IF(AND(CC238&gt;=1,CC238&lt;=6),INDEX(ATLAS_ATTR,(CC238-1)*26+$A38-INDEX(WIN_Y,CC238)+1,CC$2-INDEX(WIN_X,CC238)+1),IF(CC238=90,11,0))))+(THEME-1)*20</f>
        <v/>
      </c>
      <c r="CD138" s="6">
        <f>IF($A38=0,INDEX(CHROME_ATTR,1,CD$2+1),IF($A38=39,INDEX(CHROME_ATTR,2,CD$2+1),IF(AND(CD238&gt;=1,CD238&lt;=6),INDEX(ATLAS_ATTR,(CD238-1)*26+$A38-INDEX(WIN_Y,CD238)+1,CD$2-INDEX(WIN_X,CD238)+1),IF(CD238=90,11,0))))+(THEME-1)*20</f>
        <v/>
      </c>
      <c r="CE138" s="6">
        <f>IF($A38=0,INDEX(CHROME_ATTR,1,CE$2+1),IF($A38=39,INDEX(CHROME_ATTR,2,CE$2+1),IF(AND(CE238&gt;=1,CE238&lt;=6),INDEX(ATLAS_ATTR,(CE238-1)*26+$A38-INDEX(WIN_Y,CE238)+1,CE$2-INDEX(WIN_X,CE238)+1),IF(CE238=90,11,0))))+(THEME-1)*20</f>
        <v/>
      </c>
      <c r="CF138" s="6">
        <f>IF($A38=0,INDEX(CHROME_ATTR,1,CF$2+1),IF($A38=39,INDEX(CHROME_ATTR,2,CF$2+1),IF(AND(CF238&gt;=1,CF238&lt;=6),INDEX(ATLAS_ATTR,(CF238-1)*26+$A38-INDEX(WIN_Y,CF238)+1,CF$2-INDEX(WIN_X,CF238)+1),IF(CF238=90,11,0))))+(THEME-1)*20</f>
        <v/>
      </c>
      <c r="CG138" s="6">
        <f>IF($A38=0,INDEX(CHROME_ATTR,1,CG$2+1),IF($A38=39,INDEX(CHROME_ATTR,2,CG$2+1),IF(AND(CG238&gt;=1,CG238&lt;=6),INDEX(ATLAS_ATTR,(CG238-1)*26+$A38-INDEX(WIN_Y,CG238)+1,CG$2-INDEX(WIN_X,CG238)+1),IF(CG238=90,11,0))))+(THEME-1)*20</f>
        <v/>
      </c>
      <c r="CH138" s="6">
        <f>IF($A38=0,INDEX(CHROME_ATTR,1,CH$2+1),IF($A38=39,INDEX(CHROME_ATTR,2,CH$2+1),IF(AND(CH238&gt;=1,CH238&lt;=6),INDEX(ATLAS_ATTR,(CH238-1)*26+$A38-INDEX(WIN_Y,CH238)+1,CH$2-INDEX(WIN_X,CH238)+1),IF(CH238=90,11,0))))+(THEME-1)*20</f>
        <v/>
      </c>
      <c r="CI138" s="6">
        <f>IF($A38=0,INDEX(CHROME_ATTR,1,CI$2+1),IF($A38=39,INDEX(CHROME_ATTR,2,CI$2+1),IF(AND(CI238&gt;=1,CI238&lt;=6),INDEX(ATLAS_ATTR,(CI238-1)*26+$A38-INDEX(WIN_Y,CI238)+1,CI$2-INDEX(WIN_X,CI238)+1),IF(CI238=90,11,0))))+(THEME-1)*20</f>
        <v/>
      </c>
      <c r="CJ138" s="6">
        <f>IF($A38=0,INDEX(CHROME_ATTR,1,CJ$2+1),IF($A38=39,INDEX(CHROME_ATTR,2,CJ$2+1),IF(AND(CJ238&gt;=1,CJ238&lt;=6),INDEX(ATLAS_ATTR,(CJ238-1)*26+$A38-INDEX(WIN_Y,CJ238)+1,CJ$2-INDEX(WIN_X,CJ238)+1),IF(CJ238=90,11,0))))+(THEME-1)*20</f>
        <v/>
      </c>
      <c r="CK138" s="6">
        <f>IF($A38=0,INDEX(CHROME_ATTR,1,CK$2+1),IF($A38=39,INDEX(CHROME_ATTR,2,CK$2+1),IF(AND(CK238&gt;=1,CK238&lt;=6),INDEX(ATLAS_ATTR,(CK238-1)*26+$A38-INDEX(WIN_Y,CK238)+1,CK$2-INDEX(WIN_X,CK238)+1),IF(CK238=90,11,0))))+(THEME-1)*20</f>
        <v/>
      </c>
      <c r="CL138" s="6">
        <f>IF($A38=0,INDEX(CHROME_ATTR,1,CL$2+1),IF($A38=39,INDEX(CHROME_ATTR,2,CL$2+1),IF(AND(CL238&gt;=1,CL238&lt;=6),INDEX(ATLAS_ATTR,(CL238-1)*26+$A38-INDEX(WIN_Y,CL238)+1,CL$2-INDEX(WIN_X,CL238)+1),IF(CL238=90,11,0))))+(THEME-1)*20</f>
        <v/>
      </c>
      <c r="CM138" s="6">
        <f>IF($A38=0,INDEX(CHROME_ATTR,1,CM$2+1),IF($A38=39,INDEX(CHROME_ATTR,2,CM$2+1),IF(AND(CM238&gt;=1,CM238&lt;=6),INDEX(ATLAS_ATTR,(CM238-1)*26+$A38-INDEX(WIN_Y,CM238)+1,CM$2-INDEX(WIN_X,CM238)+1),IF(CM238=90,11,0))))+(THEME-1)*20</f>
        <v/>
      </c>
      <c r="CN138" s="6">
        <f>IF($A38=0,INDEX(CHROME_ATTR,1,CN$2+1),IF($A38=39,INDEX(CHROME_ATTR,2,CN$2+1),IF(AND(CN238&gt;=1,CN238&lt;=6),INDEX(ATLAS_ATTR,(CN238-1)*26+$A38-INDEX(WIN_Y,CN238)+1,CN$2-INDEX(WIN_X,CN238)+1),IF(CN238=90,11,0))))+(THEME-1)*20</f>
        <v/>
      </c>
      <c r="CO138" s="6">
        <f>IF($A38=0,INDEX(CHROME_ATTR,1,CO$2+1),IF($A38=39,INDEX(CHROME_ATTR,2,CO$2+1),IF(AND(CO238&gt;=1,CO238&lt;=6),INDEX(ATLAS_ATTR,(CO238-1)*26+$A38-INDEX(WIN_Y,CO238)+1,CO$2-INDEX(WIN_X,CO238)+1),IF(CO238=90,11,0))))+(THEME-1)*20</f>
        <v/>
      </c>
      <c r="CP138" s="6">
        <f>IF($A38=0,INDEX(CHROME_ATTR,1,CP$2+1),IF($A38=39,INDEX(CHROME_ATTR,2,CP$2+1),IF(AND(CP238&gt;=1,CP238&lt;=6),INDEX(ATLAS_ATTR,(CP238-1)*26+$A38-INDEX(WIN_Y,CP238)+1,CP$2-INDEX(WIN_X,CP238)+1),IF(CP238=90,11,0))))+(THEME-1)*20</f>
        <v/>
      </c>
      <c r="CQ138" s="6">
        <f>IF($A38=0,INDEX(CHROME_ATTR,1,CQ$2+1),IF($A38=39,INDEX(CHROME_ATTR,2,CQ$2+1),IF(AND(CQ238&gt;=1,CQ238&lt;=6),INDEX(ATLAS_ATTR,(CQ238-1)*26+$A38-INDEX(WIN_Y,CQ238)+1,CQ$2-INDEX(WIN_X,CQ238)+1),IF(CQ238=90,11,0))))+(THEME-1)*20</f>
        <v/>
      </c>
      <c r="CR138" s="6">
        <f>IF($A38=0,INDEX(CHROME_ATTR,1,CR$2+1),IF($A38=39,INDEX(CHROME_ATTR,2,CR$2+1),IF(AND(CR238&gt;=1,CR238&lt;=6),INDEX(ATLAS_ATTR,(CR238-1)*26+$A38-INDEX(WIN_Y,CR238)+1,CR$2-INDEX(WIN_X,CR238)+1),IF(CR238=90,11,0))))+(THEME-1)*20</f>
        <v/>
      </c>
      <c r="CS138" s="6">
        <f>IF($A38=0,INDEX(CHROME_ATTR,1,CS$2+1),IF($A38=39,INDEX(CHROME_ATTR,2,CS$2+1),IF(AND(CS238&gt;=1,CS238&lt;=6),INDEX(ATLAS_ATTR,(CS238-1)*26+$A38-INDEX(WIN_Y,CS238)+1,CS$2-INDEX(WIN_X,CS238)+1),IF(CS238=90,11,0))))+(THEME-1)*20</f>
        <v/>
      </c>
      <c r="CT138" s="6">
        <f>IF($A38=0,INDEX(CHROME_ATTR,1,CT$2+1),IF($A38=39,INDEX(CHROME_ATTR,2,CT$2+1),IF(AND(CT238&gt;=1,CT238&lt;=6),INDEX(ATLAS_ATTR,(CT238-1)*26+$A38-INDEX(WIN_Y,CT238)+1,CT$2-INDEX(WIN_X,CT238)+1),IF(CT238=90,11,0))))+(THEME-1)*20</f>
        <v/>
      </c>
      <c r="CU138" s="6">
        <f>IF($A38=0,INDEX(CHROME_ATTR,1,CU$2+1),IF($A38=39,INDEX(CHROME_ATTR,2,CU$2+1),IF(AND(CU238&gt;=1,CU238&lt;=6),INDEX(ATLAS_ATTR,(CU238-1)*26+$A38-INDEX(WIN_Y,CU238)+1,CU$2-INDEX(WIN_X,CU238)+1),IF(CU238=90,11,0))))+(THEME-1)*20</f>
        <v/>
      </c>
      <c r="CV138" s="6">
        <f>IF($A38=0,INDEX(CHROME_ATTR,1,CV$2+1),IF($A38=39,INDEX(CHROME_ATTR,2,CV$2+1),IF(AND(CV238&gt;=1,CV238&lt;=6),INDEX(ATLAS_ATTR,(CV238-1)*26+$A38-INDEX(WIN_Y,CV238)+1,CV$2-INDEX(WIN_X,CV238)+1),IF(CV238=90,11,0))))+(THEME-1)*20</f>
        <v/>
      </c>
      <c r="CW138" s="6">
        <f>IF($A38=0,INDEX(CHROME_ATTR,1,CW$2+1),IF($A38=39,INDEX(CHROME_ATTR,2,CW$2+1),IF(AND(CW238&gt;=1,CW238&lt;=6),INDEX(ATLAS_ATTR,(CW238-1)*26+$A38-INDEX(WIN_Y,CW238)+1,CW$2-INDEX(WIN_X,CW238)+1),IF(CW238=90,11,0))))+(THEME-1)*20</f>
        <v/>
      </c>
      <c r="CX138" s="6">
        <f>IF($A38=0,INDEX(CHROME_ATTR,1,CX$2+1),IF($A38=39,INDEX(CHROME_ATTR,2,CX$2+1),IF(AND(CX238&gt;=1,CX238&lt;=6),INDEX(ATLAS_ATTR,(CX238-1)*26+$A38-INDEX(WIN_Y,CX238)+1,CX$2-INDEX(WIN_X,CX238)+1),IF(CX238=90,11,0))))+(THEME-1)*20</f>
        <v/>
      </c>
      <c r="CY138" s="6">
        <f>IF($A38=0,INDEX(CHROME_ATTR,1,CY$2+1),IF($A38=39,INDEX(CHROME_ATTR,2,CY$2+1),IF(AND(CY238&gt;=1,CY238&lt;=6),INDEX(ATLAS_ATTR,(CY238-1)*26+$A38-INDEX(WIN_Y,CY238)+1,CY$2-INDEX(WIN_X,CY238)+1),IF(CY238=90,11,0))))+(THEME-1)*20</f>
        <v/>
      </c>
      <c r="CZ138" s="6">
        <f>IF($A38=0,INDEX(CHROME_ATTR,1,CZ$2+1),IF($A38=39,INDEX(CHROME_ATTR,2,CZ$2+1),IF(AND(CZ238&gt;=1,CZ238&lt;=6),INDEX(ATLAS_ATTR,(CZ238-1)*26+$A38-INDEX(WIN_Y,CZ238)+1,CZ$2-INDEX(WIN_X,CZ238)+1),IF(CZ238=90,11,0))))+(THEME-1)*20</f>
        <v/>
      </c>
      <c r="DA138" s="6">
        <f>IF($A38=0,INDEX(CHROME_ATTR,1,DA$2+1),IF($A38=39,INDEX(CHROME_ATTR,2,DA$2+1),IF(AND(DA238&gt;=1,DA238&lt;=6),INDEX(ATLAS_ATTR,(DA238-1)*26+$A38-INDEX(WIN_Y,DA238)+1,DA$2-INDEX(WIN_X,DA238)+1),IF(DA238=90,11,0))))+(THEME-1)*20</f>
        <v/>
      </c>
      <c r="DB138" s="6">
        <f>IF($A38=0,INDEX(CHROME_ATTR,1,DB$2+1),IF($A38=39,INDEX(CHROME_ATTR,2,DB$2+1),IF(AND(DB238&gt;=1,DB238&lt;=6),INDEX(ATLAS_ATTR,(DB238-1)*26+$A38-INDEX(WIN_Y,DB238)+1,DB$2-INDEX(WIN_X,DB238)+1),IF(DB238=90,11,0))))+(THEME-1)*20</f>
        <v/>
      </c>
      <c r="DC138" s="6">
        <f>IF($A38=0,INDEX(CHROME_ATTR,1,DC$2+1),IF($A38=39,INDEX(CHROME_ATTR,2,DC$2+1),IF(AND(DC238&gt;=1,DC238&lt;=6),INDEX(ATLAS_ATTR,(DC238-1)*26+$A38-INDEX(WIN_Y,DC238)+1,DC$2-INDEX(WIN_X,DC238)+1),IF(DC238=90,11,0))))+(THEME-1)*20</f>
        <v/>
      </c>
      <c r="DD138" s="6">
        <f>IF($A38=0,INDEX(CHROME_ATTR,1,DD$2+1),IF($A38=39,INDEX(CHROME_ATTR,2,DD$2+1),IF(AND(DD238&gt;=1,DD238&lt;=6),INDEX(ATLAS_ATTR,(DD238-1)*26+$A38-INDEX(WIN_Y,DD238)+1,DD$2-INDEX(WIN_X,DD238)+1),IF(DD238=90,11,0))))+(THEME-1)*20</f>
        <v/>
      </c>
      <c r="DE138" s="6">
        <f>IF($A38=0,INDEX(CHROME_ATTR,1,DE$2+1),IF($A38=39,INDEX(CHROME_ATTR,2,DE$2+1),IF(AND(DE238&gt;=1,DE238&lt;=6),INDEX(ATLAS_ATTR,(DE238-1)*26+$A38-INDEX(WIN_Y,DE238)+1,DE$2-INDEX(WIN_X,DE238)+1),IF(DE238=90,11,0))))+(THEME-1)*20</f>
        <v/>
      </c>
      <c r="DF138" s="6">
        <f>IF($A38=0,INDEX(CHROME_ATTR,1,DF$2+1),IF($A38=39,INDEX(CHROME_ATTR,2,DF$2+1),IF(AND(DF238&gt;=1,DF238&lt;=6),INDEX(ATLAS_ATTR,(DF238-1)*26+$A38-INDEX(WIN_Y,DF238)+1,DF$2-INDEX(WIN_X,DF238)+1),IF(DF238=90,11,0))))+(THEME-1)*20</f>
        <v/>
      </c>
      <c r="DG138" s="6">
        <f>IF($A38=0,INDEX(CHROME_ATTR,1,DG$2+1),IF($A38=39,INDEX(CHROME_ATTR,2,DG$2+1),IF(AND(DG238&gt;=1,DG238&lt;=6),INDEX(ATLAS_ATTR,(DG238-1)*26+$A38-INDEX(WIN_Y,DG238)+1,DG$2-INDEX(WIN_X,DG238)+1),IF(DG238=90,11,0))))+(THEME-1)*20</f>
        <v/>
      </c>
      <c r="DH138" s="6">
        <f>IF($A38=0,INDEX(CHROME_ATTR,1,DH$2+1),IF($A38=39,INDEX(CHROME_ATTR,2,DH$2+1),IF(AND(DH238&gt;=1,DH238&lt;=6),INDEX(ATLAS_ATTR,(DH238-1)*26+$A38-INDEX(WIN_Y,DH238)+1,DH$2-INDEX(WIN_X,DH238)+1),IF(DH238=90,11,0))))+(THEME-1)*20</f>
        <v/>
      </c>
      <c r="DI138" s="6">
        <f>IF($A38=0,INDEX(CHROME_ATTR,1,DI$2+1),IF($A38=39,INDEX(CHROME_ATTR,2,DI$2+1),IF(AND(DI238&gt;=1,DI238&lt;=6),INDEX(ATLAS_ATTR,(DI238-1)*26+$A38-INDEX(WIN_Y,DI238)+1,DI$2-INDEX(WIN_X,DI238)+1),IF(DI238=90,11,0))))+(THEME-1)*20</f>
        <v/>
      </c>
      <c r="DJ138" s="6">
        <f>IF($A38=0,INDEX(CHROME_ATTR,1,DJ$2+1),IF($A38=39,INDEX(CHROME_ATTR,2,DJ$2+1),IF(AND(DJ238&gt;=1,DJ238&lt;=6),INDEX(ATLAS_ATTR,(DJ238-1)*26+$A38-INDEX(WIN_Y,DJ238)+1,DJ$2-INDEX(WIN_X,DJ238)+1),IF(DJ238=90,11,0))))+(THEME-1)*20</f>
        <v/>
      </c>
      <c r="DK138" s="6">
        <f>IF($A38=0,INDEX(CHROME_ATTR,1,DK$2+1),IF($A38=39,INDEX(CHROME_ATTR,2,DK$2+1),IF(AND(DK238&gt;=1,DK238&lt;=6),INDEX(ATLAS_ATTR,(DK238-1)*26+$A38-INDEX(WIN_Y,DK238)+1,DK$2-INDEX(WIN_X,DK238)+1),IF(DK238=90,11,0))))+(THEME-1)*20</f>
        <v/>
      </c>
      <c r="DL138" s="6">
        <f>IF($A38=0,INDEX(CHROME_ATTR,1,DL$2+1),IF($A38=39,INDEX(CHROME_ATTR,2,DL$2+1),IF(AND(DL238&gt;=1,DL238&lt;=6),INDEX(ATLAS_ATTR,(DL238-1)*26+$A38-INDEX(WIN_Y,DL238)+1,DL$2-INDEX(WIN_X,DL238)+1),IF(DL238=90,11,0))))+(THEME-1)*20</f>
        <v/>
      </c>
      <c r="DM138" s="6">
        <f>IF($A38=0,INDEX(CHROME_ATTR,1,DM$2+1),IF($A38=39,INDEX(CHROME_ATTR,2,DM$2+1),IF(AND(DM238&gt;=1,DM238&lt;=6),INDEX(ATLAS_ATTR,(DM238-1)*26+$A38-INDEX(WIN_Y,DM238)+1,DM$2-INDEX(WIN_X,DM238)+1),IF(DM238=90,11,0))))+(THEME-1)*20</f>
        <v/>
      </c>
      <c r="DN138" s="6">
        <f>IF($A38=0,INDEX(CHROME_ATTR,1,DN$2+1),IF($A38=39,INDEX(CHROME_ATTR,2,DN$2+1),IF(AND(DN238&gt;=1,DN238&lt;=6),INDEX(ATLAS_ATTR,(DN238-1)*26+$A38-INDEX(WIN_Y,DN238)+1,DN$2-INDEX(WIN_X,DN238)+1),IF(DN238=90,11,0))))+(THEME-1)*20</f>
        <v/>
      </c>
      <c r="DO138" s="6">
        <f>IF($A38=0,INDEX(CHROME_ATTR,1,DO$2+1),IF($A38=39,INDEX(CHROME_ATTR,2,DO$2+1),IF(AND(DO238&gt;=1,DO238&lt;=6),INDEX(ATLAS_ATTR,(DO238-1)*26+$A38-INDEX(WIN_Y,DO238)+1,DO$2-INDEX(WIN_X,DO238)+1),IF(DO238=90,11,0))))+(THEME-1)*20</f>
        <v/>
      </c>
    </row>
    <row r="139" ht="8" customHeight="1">
      <c r="B139" s="6">
        <f>IF($A39=0,INDEX(CHROME_ATTR,1,B$2+1),IF($A39=39,INDEX(CHROME_ATTR,2,B$2+1),IF(AND(B239&gt;=1,B239&lt;=6),INDEX(ATLAS_ATTR,(B239-1)*26+$A39-INDEX(WIN_Y,B239)+1,B$2-INDEX(WIN_X,B239)+1),IF(B239=90,11,0))))+(THEME-1)*20</f>
        <v/>
      </c>
      <c r="C139" s="6">
        <f>IF($A39=0,INDEX(CHROME_ATTR,1,C$2+1),IF($A39=39,INDEX(CHROME_ATTR,2,C$2+1),IF(AND(C239&gt;=1,C239&lt;=6),INDEX(ATLAS_ATTR,(C239-1)*26+$A39-INDEX(WIN_Y,C239)+1,C$2-INDEX(WIN_X,C239)+1),IF(C239=90,11,0))))+(THEME-1)*20</f>
        <v/>
      </c>
      <c r="D139" s="6">
        <f>IF($A39=0,INDEX(CHROME_ATTR,1,D$2+1),IF($A39=39,INDEX(CHROME_ATTR,2,D$2+1),IF(AND(D239&gt;=1,D239&lt;=6),INDEX(ATLAS_ATTR,(D239-1)*26+$A39-INDEX(WIN_Y,D239)+1,D$2-INDEX(WIN_X,D239)+1),IF(D239=90,11,0))))+(THEME-1)*20</f>
        <v/>
      </c>
      <c r="E139" s="6">
        <f>IF($A39=0,INDEX(CHROME_ATTR,1,E$2+1),IF($A39=39,INDEX(CHROME_ATTR,2,E$2+1),IF(AND(E239&gt;=1,E239&lt;=6),INDEX(ATLAS_ATTR,(E239-1)*26+$A39-INDEX(WIN_Y,E239)+1,E$2-INDEX(WIN_X,E239)+1),IF(E239=90,11,0))))+(THEME-1)*20</f>
        <v/>
      </c>
      <c r="F139" s="6">
        <f>IF($A39=0,INDEX(CHROME_ATTR,1,F$2+1),IF($A39=39,INDEX(CHROME_ATTR,2,F$2+1),IF(AND(F239&gt;=1,F239&lt;=6),INDEX(ATLAS_ATTR,(F239-1)*26+$A39-INDEX(WIN_Y,F239)+1,F$2-INDEX(WIN_X,F239)+1),IF(F239=90,11,0))))+(THEME-1)*20</f>
        <v/>
      </c>
      <c r="G139" s="6">
        <f>IF($A39=0,INDEX(CHROME_ATTR,1,G$2+1),IF($A39=39,INDEX(CHROME_ATTR,2,G$2+1),IF(AND(G239&gt;=1,G239&lt;=6),INDEX(ATLAS_ATTR,(G239-1)*26+$A39-INDEX(WIN_Y,G239)+1,G$2-INDEX(WIN_X,G239)+1),IF(G239=90,11,0))))+(THEME-1)*20</f>
        <v/>
      </c>
      <c r="H139" s="6">
        <f>IF($A39=0,INDEX(CHROME_ATTR,1,H$2+1),IF($A39=39,INDEX(CHROME_ATTR,2,H$2+1),IF(AND(H239&gt;=1,H239&lt;=6),INDEX(ATLAS_ATTR,(H239-1)*26+$A39-INDEX(WIN_Y,H239)+1,H$2-INDEX(WIN_X,H239)+1),IF(H239=90,11,0))))+(THEME-1)*20</f>
        <v/>
      </c>
      <c r="I139" s="6">
        <f>IF($A39=0,INDEX(CHROME_ATTR,1,I$2+1),IF($A39=39,INDEX(CHROME_ATTR,2,I$2+1),IF(AND(I239&gt;=1,I239&lt;=6),INDEX(ATLAS_ATTR,(I239-1)*26+$A39-INDEX(WIN_Y,I239)+1,I$2-INDEX(WIN_X,I239)+1),IF(I239=90,11,0))))+(THEME-1)*20</f>
        <v/>
      </c>
      <c r="J139" s="6">
        <f>IF($A39=0,INDEX(CHROME_ATTR,1,J$2+1),IF($A39=39,INDEX(CHROME_ATTR,2,J$2+1),IF(AND(J239&gt;=1,J239&lt;=6),INDEX(ATLAS_ATTR,(J239-1)*26+$A39-INDEX(WIN_Y,J239)+1,J$2-INDEX(WIN_X,J239)+1),IF(J239=90,11,0))))+(THEME-1)*20</f>
        <v/>
      </c>
      <c r="K139" s="6">
        <f>IF($A39=0,INDEX(CHROME_ATTR,1,K$2+1),IF($A39=39,INDEX(CHROME_ATTR,2,K$2+1),IF(AND(K239&gt;=1,K239&lt;=6),INDEX(ATLAS_ATTR,(K239-1)*26+$A39-INDEX(WIN_Y,K239)+1,K$2-INDEX(WIN_X,K239)+1),IF(K239=90,11,0))))+(THEME-1)*20</f>
        <v/>
      </c>
      <c r="L139" s="6">
        <f>IF($A39=0,INDEX(CHROME_ATTR,1,L$2+1),IF($A39=39,INDEX(CHROME_ATTR,2,L$2+1),IF(AND(L239&gt;=1,L239&lt;=6),INDEX(ATLAS_ATTR,(L239-1)*26+$A39-INDEX(WIN_Y,L239)+1,L$2-INDEX(WIN_X,L239)+1),IF(L239=90,11,0))))+(THEME-1)*20</f>
        <v/>
      </c>
      <c r="M139" s="6">
        <f>IF($A39=0,INDEX(CHROME_ATTR,1,M$2+1),IF($A39=39,INDEX(CHROME_ATTR,2,M$2+1),IF(AND(M239&gt;=1,M239&lt;=6),INDEX(ATLAS_ATTR,(M239-1)*26+$A39-INDEX(WIN_Y,M239)+1,M$2-INDEX(WIN_X,M239)+1),IF(M239=90,11,0))))+(THEME-1)*20</f>
        <v/>
      </c>
      <c r="N139" s="6">
        <f>IF($A39=0,INDEX(CHROME_ATTR,1,N$2+1),IF($A39=39,INDEX(CHROME_ATTR,2,N$2+1),IF(AND(N239&gt;=1,N239&lt;=6),INDEX(ATLAS_ATTR,(N239-1)*26+$A39-INDEX(WIN_Y,N239)+1,N$2-INDEX(WIN_X,N239)+1),IF(N239=90,11,0))))+(THEME-1)*20</f>
        <v/>
      </c>
      <c r="O139" s="6">
        <f>IF($A39=0,INDEX(CHROME_ATTR,1,O$2+1),IF($A39=39,INDEX(CHROME_ATTR,2,O$2+1),IF(AND(O239&gt;=1,O239&lt;=6),INDEX(ATLAS_ATTR,(O239-1)*26+$A39-INDEX(WIN_Y,O239)+1,O$2-INDEX(WIN_X,O239)+1),IF(O239=90,11,0))))+(THEME-1)*20</f>
        <v/>
      </c>
      <c r="P139" s="6">
        <f>IF($A39=0,INDEX(CHROME_ATTR,1,P$2+1),IF($A39=39,INDEX(CHROME_ATTR,2,P$2+1),IF(AND(P239&gt;=1,P239&lt;=6),INDEX(ATLAS_ATTR,(P239-1)*26+$A39-INDEX(WIN_Y,P239)+1,P$2-INDEX(WIN_X,P239)+1),IF(P239=90,11,0))))+(THEME-1)*20</f>
        <v/>
      </c>
      <c r="Q139" s="6">
        <f>IF($A39=0,INDEX(CHROME_ATTR,1,Q$2+1),IF($A39=39,INDEX(CHROME_ATTR,2,Q$2+1),IF(AND(Q239&gt;=1,Q239&lt;=6),INDEX(ATLAS_ATTR,(Q239-1)*26+$A39-INDEX(WIN_Y,Q239)+1,Q$2-INDEX(WIN_X,Q239)+1),IF(Q239=90,11,0))))+(THEME-1)*20</f>
        <v/>
      </c>
      <c r="R139" s="6">
        <f>IF($A39=0,INDEX(CHROME_ATTR,1,R$2+1),IF($A39=39,INDEX(CHROME_ATTR,2,R$2+1),IF(AND(R239&gt;=1,R239&lt;=6),INDEX(ATLAS_ATTR,(R239-1)*26+$A39-INDEX(WIN_Y,R239)+1,R$2-INDEX(WIN_X,R239)+1),IF(R239=90,11,0))))+(THEME-1)*20</f>
        <v/>
      </c>
      <c r="S139" s="6">
        <f>IF($A39=0,INDEX(CHROME_ATTR,1,S$2+1),IF($A39=39,INDEX(CHROME_ATTR,2,S$2+1),IF(AND(S239&gt;=1,S239&lt;=6),INDEX(ATLAS_ATTR,(S239-1)*26+$A39-INDEX(WIN_Y,S239)+1,S$2-INDEX(WIN_X,S239)+1),IF(S239=90,11,0))))+(THEME-1)*20</f>
        <v/>
      </c>
      <c r="T139" s="6">
        <f>IF($A39=0,INDEX(CHROME_ATTR,1,T$2+1),IF($A39=39,INDEX(CHROME_ATTR,2,T$2+1),IF(AND(T239&gt;=1,T239&lt;=6),INDEX(ATLAS_ATTR,(T239-1)*26+$A39-INDEX(WIN_Y,T239)+1,T$2-INDEX(WIN_X,T239)+1),IF(T239=90,11,0))))+(THEME-1)*20</f>
        <v/>
      </c>
      <c r="U139" s="6">
        <f>IF($A39=0,INDEX(CHROME_ATTR,1,U$2+1),IF($A39=39,INDEX(CHROME_ATTR,2,U$2+1),IF(AND(U239&gt;=1,U239&lt;=6),INDEX(ATLAS_ATTR,(U239-1)*26+$A39-INDEX(WIN_Y,U239)+1,U$2-INDEX(WIN_X,U239)+1),IF(U239=90,11,0))))+(THEME-1)*20</f>
        <v/>
      </c>
      <c r="V139" s="6">
        <f>IF($A39=0,INDEX(CHROME_ATTR,1,V$2+1),IF($A39=39,INDEX(CHROME_ATTR,2,V$2+1),IF(AND(V239&gt;=1,V239&lt;=6),INDEX(ATLAS_ATTR,(V239-1)*26+$A39-INDEX(WIN_Y,V239)+1,V$2-INDEX(WIN_X,V239)+1),IF(V239=90,11,0))))+(THEME-1)*20</f>
        <v/>
      </c>
      <c r="W139" s="6">
        <f>IF($A39=0,INDEX(CHROME_ATTR,1,W$2+1),IF($A39=39,INDEX(CHROME_ATTR,2,W$2+1),IF(AND(W239&gt;=1,W239&lt;=6),INDEX(ATLAS_ATTR,(W239-1)*26+$A39-INDEX(WIN_Y,W239)+1,W$2-INDEX(WIN_X,W239)+1),IF(W239=90,11,0))))+(THEME-1)*20</f>
        <v/>
      </c>
      <c r="X139" s="6">
        <f>IF($A39=0,INDEX(CHROME_ATTR,1,X$2+1),IF($A39=39,INDEX(CHROME_ATTR,2,X$2+1),IF(AND(X239&gt;=1,X239&lt;=6),INDEX(ATLAS_ATTR,(X239-1)*26+$A39-INDEX(WIN_Y,X239)+1,X$2-INDEX(WIN_X,X239)+1),IF(X239=90,11,0))))+(THEME-1)*20</f>
        <v/>
      </c>
      <c r="Y139" s="6">
        <f>IF($A39=0,INDEX(CHROME_ATTR,1,Y$2+1),IF($A39=39,INDEX(CHROME_ATTR,2,Y$2+1),IF(AND(Y239&gt;=1,Y239&lt;=6),INDEX(ATLAS_ATTR,(Y239-1)*26+$A39-INDEX(WIN_Y,Y239)+1,Y$2-INDEX(WIN_X,Y239)+1),IF(Y239=90,11,0))))+(THEME-1)*20</f>
        <v/>
      </c>
      <c r="Z139" s="6">
        <f>IF($A39=0,INDEX(CHROME_ATTR,1,Z$2+1),IF($A39=39,INDEX(CHROME_ATTR,2,Z$2+1),IF(AND(Z239&gt;=1,Z239&lt;=6),INDEX(ATLAS_ATTR,(Z239-1)*26+$A39-INDEX(WIN_Y,Z239)+1,Z$2-INDEX(WIN_X,Z239)+1),IF(Z239=90,11,0))))+(THEME-1)*20</f>
        <v/>
      </c>
      <c r="AA139" s="6">
        <f>IF($A39=0,INDEX(CHROME_ATTR,1,AA$2+1),IF($A39=39,INDEX(CHROME_ATTR,2,AA$2+1),IF(AND(AA239&gt;=1,AA239&lt;=6),INDEX(ATLAS_ATTR,(AA239-1)*26+$A39-INDEX(WIN_Y,AA239)+1,AA$2-INDEX(WIN_X,AA239)+1),IF(AA239=90,11,0))))+(THEME-1)*20</f>
        <v/>
      </c>
      <c r="AB139" s="6">
        <f>IF($A39=0,INDEX(CHROME_ATTR,1,AB$2+1),IF($A39=39,INDEX(CHROME_ATTR,2,AB$2+1),IF(AND(AB239&gt;=1,AB239&lt;=6),INDEX(ATLAS_ATTR,(AB239-1)*26+$A39-INDEX(WIN_Y,AB239)+1,AB$2-INDEX(WIN_X,AB239)+1),IF(AB239=90,11,0))))+(THEME-1)*20</f>
        <v/>
      </c>
      <c r="AC139" s="6">
        <f>IF($A39=0,INDEX(CHROME_ATTR,1,AC$2+1),IF($A39=39,INDEX(CHROME_ATTR,2,AC$2+1),IF(AND(AC239&gt;=1,AC239&lt;=6),INDEX(ATLAS_ATTR,(AC239-1)*26+$A39-INDEX(WIN_Y,AC239)+1,AC$2-INDEX(WIN_X,AC239)+1),IF(AC239=90,11,0))))+(THEME-1)*20</f>
        <v/>
      </c>
      <c r="AD139" s="6">
        <f>IF($A39=0,INDEX(CHROME_ATTR,1,AD$2+1),IF($A39=39,INDEX(CHROME_ATTR,2,AD$2+1),IF(AND(AD239&gt;=1,AD239&lt;=6),INDEX(ATLAS_ATTR,(AD239-1)*26+$A39-INDEX(WIN_Y,AD239)+1,AD$2-INDEX(WIN_X,AD239)+1),IF(AD239=90,11,0))))+(THEME-1)*20</f>
        <v/>
      </c>
      <c r="AE139" s="6">
        <f>IF($A39=0,INDEX(CHROME_ATTR,1,AE$2+1),IF($A39=39,INDEX(CHROME_ATTR,2,AE$2+1),IF(AND(AE239&gt;=1,AE239&lt;=6),INDEX(ATLAS_ATTR,(AE239-1)*26+$A39-INDEX(WIN_Y,AE239)+1,AE$2-INDEX(WIN_X,AE239)+1),IF(AE239=90,11,0))))+(THEME-1)*20</f>
        <v/>
      </c>
      <c r="AF139" s="6">
        <f>IF($A39=0,INDEX(CHROME_ATTR,1,AF$2+1),IF($A39=39,INDEX(CHROME_ATTR,2,AF$2+1),IF(AND(AF239&gt;=1,AF239&lt;=6),INDEX(ATLAS_ATTR,(AF239-1)*26+$A39-INDEX(WIN_Y,AF239)+1,AF$2-INDEX(WIN_X,AF239)+1),IF(AF239=90,11,0))))+(THEME-1)*20</f>
        <v/>
      </c>
      <c r="AG139" s="6">
        <f>IF($A39=0,INDEX(CHROME_ATTR,1,AG$2+1),IF($A39=39,INDEX(CHROME_ATTR,2,AG$2+1),IF(AND(AG239&gt;=1,AG239&lt;=6),INDEX(ATLAS_ATTR,(AG239-1)*26+$A39-INDEX(WIN_Y,AG239)+1,AG$2-INDEX(WIN_X,AG239)+1),IF(AG239=90,11,0))))+(THEME-1)*20</f>
        <v/>
      </c>
      <c r="AH139" s="6">
        <f>IF($A39=0,INDEX(CHROME_ATTR,1,AH$2+1),IF($A39=39,INDEX(CHROME_ATTR,2,AH$2+1),IF(AND(AH239&gt;=1,AH239&lt;=6),INDEX(ATLAS_ATTR,(AH239-1)*26+$A39-INDEX(WIN_Y,AH239)+1,AH$2-INDEX(WIN_X,AH239)+1),IF(AH239=90,11,0))))+(THEME-1)*20</f>
        <v/>
      </c>
      <c r="AI139" s="6">
        <f>IF($A39=0,INDEX(CHROME_ATTR,1,AI$2+1),IF($A39=39,INDEX(CHROME_ATTR,2,AI$2+1),IF(AND(AI239&gt;=1,AI239&lt;=6),INDEX(ATLAS_ATTR,(AI239-1)*26+$A39-INDEX(WIN_Y,AI239)+1,AI$2-INDEX(WIN_X,AI239)+1),IF(AI239=90,11,0))))+(THEME-1)*20</f>
        <v/>
      </c>
      <c r="AJ139" s="6">
        <f>IF($A39=0,INDEX(CHROME_ATTR,1,AJ$2+1),IF($A39=39,INDEX(CHROME_ATTR,2,AJ$2+1),IF(AND(AJ239&gt;=1,AJ239&lt;=6),INDEX(ATLAS_ATTR,(AJ239-1)*26+$A39-INDEX(WIN_Y,AJ239)+1,AJ$2-INDEX(WIN_X,AJ239)+1),IF(AJ239=90,11,0))))+(THEME-1)*20</f>
        <v/>
      </c>
      <c r="AK139" s="6">
        <f>IF($A39=0,INDEX(CHROME_ATTR,1,AK$2+1),IF($A39=39,INDEX(CHROME_ATTR,2,AK$2+1),IF(AND(AK239&gt;=1,AK239&lt;=6),INDEX(ATLAS_ATTR,(AK239-1)*26+$A39-INDEX(WIN_Y,AK239)+1,AK$2-INDEX(WIN_X,AK239)+1),IF(AK239=90,11,0))))+(THEME-1)*20</f>
        <v/>
      </c>
      <c r="AL139" s="6">
        <f>IF($A39=0,INDEX(CHROME_ATTR,1,AL$2+1),IF($A39=39,INDEX(CHROME_ATTR,2,AL$2+1),IF(AND(AL239&gt;=1,AL239&lt;=6),INDEX(ATLAS_ATTR,(AL239-1)*26+$A39-INDEX(WIN_Y,AL239)+1,AL$2-INDEX(WIN_X,AL239)+1),IF(AL239=90,11,0))))+(THEME-1)*20</f>
        <v/>
      </c>
      <c r="AM139" s="6">
        <f>IF($A39=0,INDEX(CHROME_ATTR,1,AM$2+1),IF($A39=39,INDEX(CHROME_ATTR,2,AM$2+1),IF(AND(AM239&gt;=1,AM239&lt;=6),INDEX(ATLAS_ATTR,(AM239-1)*26+$A39-INDEX(WIN_Y,AM239)+1,AM$2-INDEX(WIN_X,AM239)+1),IF(AM239=90,11,0))))+(THEME-1)*20</f>
        <v/>
      </c>
      <c r="AN139" s="6">
        <f>IF($A39=0,INDEX(CHROME_ATTR,1,AN$2+1),IF($A39=39,INDEX(CHROME_ATTR,2,AN$2+1),IF(AND(AN239&gt;=1,AN239&lt;=6),INDEX(ATLAS_ATTR,(AN239-1)*26+$A39-INDEX(WIN_Y,AN239)+1,AN$2-INDEX(WIN_X,AN239)+1),IF(AN239=90,11,0))))+(THEME-1)*20</f>
        <v/>
      </c>
      <c r="AO139" s="6">
        <f>IF($A39=0,INDEX(CHROME_ATTR,1,AO$2+1),IF($A39=39,INDEX(CHROME_ATTR,2,AO$2+1),IF(AND(AO239&gt;=1,AO239&lt;=6),INDEX(ATLAS_ATTR,(AO239-1)*26+$A39-INDEX(WIN_Y,AO239)+1,AO$2-INDEX(WIN_X,AO239)+1),IF(AO239=90,11,0))))+(THEME-1)*20</f>
        <v/>
      </c>
      <c r="AP139" s="6">
        <f>IF($A39=0,INDEX(CHROME_ATTR,1,AP$2+1),IF($A39=39,INDEX(CHROME_ATTR,2,AP$2+1),IF(AND(AP239&gt;=1,AP239&lt;=6),INDEX(ATLAS_ATTR,(AP239-1)*26+$A39-INDEX(WIN_Y,AP239)+1,AP$2-INDEX(WIN_X,AP239)+1),IF(AP239=90,11,0))))+(THEME-1)*20</f>
        <v/>
      </c>
      <c r="AQ139" s="6">
        <f>IF($A39=0,INDEX(CHROME_ATTR,1,AQ$2+1),IF($A39=39,INDEX(CHROME_ATTR,2,AQ$2+1),IF(AND(AQ239&gt;=1,AQ239&lt;=6),INDEX(ATLAS_ATTR,(AQ239-1)*26+$A39-INDEX(WIN_Y,AQ239)+1,AQ$2-INDEX(WIN_X,AQ239)+1),IF(AQ239=90,11,0))))+(THEME-1)*20</f>
        <v/>
      </c>
      <c r="AR139" s="6">
        <f>IF($A39=0,INDEX(CHROME_ATTR,1,AR$2+1),IF($A39=39,INDEX(CHROME_ATTR,2,AR$2+1),IF(AND(AR239&gt;=1,AR239&lt;=6),INDEX(ATLAS_ATTR,(AR239-1)*26+$A39-INDEX(WIN_Y,AR239)+1,AR$2-INDEX(WIN_X,AR239)+1),IF(AR239=90,11,0))))+(THEME-1)*20</f>
        <v/>
      </c>
      <c r="AS139" s="6">
        <f>IF($A39=0,INDEX(CHROME_ATTR,1,AS$2+1),IF($A39=39,INDEX(CHROME_ATTR,2,AS$2+1),IF(AND(AS239&gt;=1,AS239&lt;=6),INDEX(ATLAS_ATTR,(AS239-1)*26+$A39-INDEX(WIN_Y,AS239)+1,AS$2-INDEX(WIN_X,AS239)+1),IF(AS239=90,11,0))))+(THEME-1)*20</f>
        <v/>
      </c>
      <c r="AT139" s="6">
        <f>IF($A39=0,INDEX(CHROME_ATTR,1,AT$2+1),IF($A39=39,INDEX(CHROME_ATTR,2,AT$2+1),IF(AND(AT239&gt;=1,AT239&lt;=6),INDEX(ATLAS_ATTR,(AT239-1)*26+$A39-INDEX(WIN_Y,AT239)+1,AT$2-INDEX(WIN_X,AT239)+1),IF(AT239=90,11,0))))+(THEME-1)*20</f>
        <v/>
      </c>
      <c r="AU139" s="6">
        <f>IF($A39=0,INDEX(CHROME_ATTR,1,AU$2+1),IF($A39=39,INDEX(CHROME_ATTR,2,AU$2+1),IF(AND(AU239&gt;=1,AU239&lt;=6),INDEX(ATLAS_ATTR,(AU239-1)*26+$A39-INDEX(WIN_Y,AU239)+1,AU$2-INDEX(WIN_X,AU239)+1),IF(AU239=90,11,0))))+(THEME-1)*20</f>
        <v/>
      </c>
      <c r="AV139" s="6">
        <f>IF($A39=0,INDEX(CHROME_ATTR,1,AV$2+1),IF($A39=39,INDEX(CHROME_ATTR,2,AV$2+1),IF(AND(AV239&gt;=1,AV239&lt;=6),INDEX(ATLAS_ATTR,(AV239-1)*26+$A39-INDEX(WIN_Y,AV239)+1,AV$2-INDEX(WIN_X,AV239)+1),IF(AV239=90,11,0))))+(THEME-1)*20</f>
        <v/>
      </c>
      <c r="AW139" s="6">
        <f>IF($A39=0,INDEX(CHROME_ATTR,1,AW$2+1),IF($A39=39,INDEX(CHROME_ATTR,2,AW$2+1),IF(AND(AW239&gt;=1,AW239&lt;=6),INDEX(ATLAS_ATTR,(AW239-1)*26+$A39-INDEX(WIN_Y,AW239)+1,AW$2-INDEX(WIN_X,AW239)+1),IF(AW239=90,11,0))))+(THEME-1)*20</f>
        <v/>
      </c>
      <c r="AX139" s="6">
        <f>IF($A39=0,INDEX(CHROME_ATTR,1,AX$2+1),IF($A39=39,INDEX(CHROME_ATTR,2,AX$2+1),IF(AND(AX239&gt;=1,AX239&lt;=6),INDEX(ATLAS_ATTR,(AX239-1)*26+$A39-INDEX(WIN_Y,AX239)+1,AX$2-INDEX(WIN_X,AX239)+1),IF(AX239=90,11,0))))+(THEME-1)*20</f>
        <v/>
      </c>
      <c r="AY139" s="6">
        <f>IF($A39=0,INDEX(CHROME_ATTR,1,AY$2+1),IF($A39=39,INDEX(CHROME_ATTR,2,AY$2+1),IF(AND(AY239&gt;=1,AY239&lt;=6),INDEX(ATLAS_ATTR,(AY239-1)*26+$A39-INDEX(WIN_Y,AY239)+1,AY$2-INDEX(WIN_X,AY239)+1),IF(AY239=90,11,0))))+(THEME-1)*20</f>
        <v/>
      </c>
      <c r="AZ139" s="6">
        <f>IF($A39=0,INDEX(CHROME_ATTR,1,AZ$2+1),IF($A39=39,INDEX(CHROME_ATTR,2,AZ$2+1),IF(AND(AZ239&gt;=1,AZ239&lt;=6),INDEX(ATLAS_ATTR,(AZ239-1)*26+$A39-INDEX(WIN_Y,AZ239)+1,AZ$2-INDEX(WIN_X,AZ239)+1),IF(AZ239=90,11,0))))+(THEME-1)*20</f>
        <v/>
      </c>
      <c r="BA139" s="6">
        <f>IF($A39=0,INDEX(CHROME_ATTR,1,BA$2+1),IF($A39=39,INDEX(CHROME_ATTR,2,BA$2+1),IF(AND(BA239&gt;=1,BA239&lt;=6),INDEX(ATLAS_ATTR,(BA239-1)*26+$A39-INDEX(WIN_Y,BA239)+1,BA$2-INDEX(WIN_X,BA239)+1),IF(BA239=90,11,0))))+(THEME-1)*20</f>
        <v/>
      </c>
      <c r="BB139" s="6">
        <f>IF($A39=0,INDEX(CHROME_ATTR,1,BB$2+1),IF($A39=39,INDEX(CHROME_ATTR,2,BB$2+1),IF(AND(BB239&gt;=1,BB239&lt;=6),INDEX(ATLAS_ATTR,(BB239-1)*26+$A39-INDEX(WIN_Y,BB239)+1,BB$2-INDEX(WIN_X,BB239)+1),IF(BB239=90,11,0))))+(THEME-1)*20</f>
        <v/>
      </c>
      <c r="BC139" s="6">
        <f>IF($A39=0,INDEX(CHROME_ATTR,1,BC$2+1),IF($A39=39,INDEX(CHROME_ATTR,2,BC$2+1),IF(AND(BC239&gt;=1,BC239&lt;=6),INDEX(ATLAS_ATTR,(BC239-1)*26+$A39-INDEX(WIN_Y,BC239)+1,BC$2-INDEX(WIN_X,BC239)+1),IF(BC239=90,11,0))))+(THEME-1)*20</f>
        <v/>
      </c>
      <c r="BD139" s="6">
        <f>IF($A39=0,INDEX(CHROME_ATTR,1,BD$2+1),IF($A39=39,INDEX(CHROME_ATTR,2,BD$2+1),IF(AND(BD239&gt;=1,BD239&lt;=6),INDEX(ATLAS_ATTR,(BD239-1)*26+$A39-INDEX(WIN_Y,BD239)+1,BD$2-INDEX(WIN_X,BD239)+1),IF(BD239=90,11,0))))+(THEME-1)*20</f>
        <v/>
      </c>
      <c r="BE139" s="6">
        <f>IF($A39=0,INDEX(CHROME_ATTR,1,BE$2+1),IF($A39=39,INDEX(CHROME_ATTR,2,BE$2+1),IF(AND(BE239&gt;=1,BE239&lt;=6),INDEX(ATLAS_ATTR,(BE239-1)*26+$A39-INDEX(WIN_Y,BE239)+1,BE$2-INDEX(WIN_X,BE239)+1),IF(BE239=90,11,0))))+(THEME-1)*20</f>
        <v/>
      </c>
      <c r="BF139" s="6">
        <f>IF($A39=0,INDEX(CHROME_ATTR,1,BF$2+1),IF($A39=39,INDEX(CHROME_ATTR,2,BF$2+1),IF(AND(BF239&gt;=1,BF239&lt;=6),INDEX(ATLAS_ATTR,(BF239-1)*26+$A39-INDEX(WIN_Y,BF239)+1,BF$2-INDEX(WIN_X,BF239)+1),IF(BF239=90,11,0))))+(THEME-1)*20</f>
        <v/>
      </c>
      <c r="BG139" s="6">
        <f>IF($A39=0,INDEX(CHROME_ATTR,1,BG$2+1),IF($A39=39,INDEX(CHROME_ATTR,2,BG$2+1),IF(AND(BG239&gt;=1,BG239&lt;=6),INDEX(ATLAS_ATTR,(BG239-1)*26+$A39-INDEX(WIN_Y,BG239)+1,BG$2-INDEX(WIN_X,BG239)+1),IF(BG239=90,11,0))))+(THEME-1)*20</f>
        <v/>
      </c>
      <c r="BH139" s="6">
        <f>IF($A39=0,INDEX(CHROME_ATTR,1,BH$2+1),IF($A39=39,INDEX(CHROME_ATTR,2,BH$2+1),IF(AND(BH239&gt;=1,BH239&lt;=6),INDEX(ATLAS_ATTR,(BH239-1)*26+$A39-INDEX(WIN_Y,BH239)+1,BH$2-INDEX(WIN_X,BH239)+1),IF(BH239=90,11,0))))+(THEME-1)*20</f>
        <v/>
      </c>
      <c r="BI139" s="6">
        <f>IF($A39=0,INDEX(CHROME_ATTR,1,BI$2+1),IF($A39=39,INDEX(CHROME_ATTR,2,BI$2+1),IF(AND(BI239&gt;=1,BI239&lt;=6),INDEX(ATLAS_ATTR,(BI239-1)*26+$A39-INDEX(WIN_Y,BI239)+1,BI$2-INDEX(WIN_X,BI239)+1),IF(BI239=90,11,0))))+(THEME-1)*20</f>
        <v/>
      </c>
      <c r="BJ139" s="6">
        <f>IF($A39=0,INDEX(CHROME_ATTR,1,BJ$2+1),IF($A39=39,INDEX(CHROME_ATTR,2,BJ$2+1),IF(AND(BJ239&gt;=1,BJ239&lt;=6),INDEX(ATLAS_ATTR,(BJ239-1)*26+$A39-INDEX(WIN_Y,BJ239)+1,BJ$2-INDEX(WIN_X,BJ239)+1),IF(BJ239=90,11,0))))+(THEME-1)*20</f>
        <v/>
      </c>
      <c r="BK139" s="6">
        <f>IF($A39=0,INDEX(CHROME_ATTR,1,BK$2+1),IF($A39=39,INDEX(CHROME_ATTR,2,BK$2+1),IF(AND(BK239&gt;=1,BK239&lt;=6),INDEX(ATLAS_ATTR,(BK239-1)*26+$A39-INDEX(WIN_Y,BK239)+1,BK$2-INDEX(WIN_X,BK239)+1),IF(BK239=90,11,0))))+(THEME-1)*20</f>
        <v/>
      </c>
      <c r="BL139" s="6">
        <f>IF($A39=0,INDEX(CHROME_ATTR,1,BL$2+1),IF($A39=39,INDEX(CHROME_ATTR,2,BL$2+1),IF(AND(BL239&gt;=1,BL239&lt;=6),INDEX(ATLAS_ATTR,(BL239-1)*26+$A39-INDEX(WIN_Y,BL239)+1,BL$2-INDEX(WIN_X,BL239)+1),IF(BL239=90,11,0))))+(THEME-1)*20</f>
        <v/>
      </c>
      <c r="BM139" s="6">
        <f>IF($A39=0,INDEX(CHROME_ATTR,1,BM$2+1),IF($A39=39,INDEX(CHROME_ATTR,2,BM$2+1),IF(AND(BM239&gt;=1,BM239&lt;=6),INDEX(ATLAS_ATTR,(BM239-1)*26+$A39-INDEX(WIN_Y,BM239)+1,BM$2-INDEX(WIN_X,BM239)+1),IF(BM239=90,11,0))))+(THEME-1)*20</f>
        <v/>
      </c>
      <c r="BN139" s="6">
        <f>IF($A39=0,INDEX(CHROME_ATTR,1,BN$2+1),IF($A39=39,INDEX(CHROME_ATTR,2,BN$2+1),IF(AND(BN239&gt;=1,BN239&lt;=6),INDEX(ATLAS_ATTR,(BN239-1)*26+$A39-INDEX(WIN_Y,BN239)+1,BN$2-INDEX(WIN_X,BN239)+1),IF(BN239=90,11,0))))+(THEME-1)*20</f>
        <v/>
      </c>
      <c r="BO139" s="6">
        <f>IF($A39=0,INDEX(CHROME_ATTR,1,BO$2+1),IF($A39=39,INDEX(CHROME_ATTR,2,BO$2+1),IF(AND(BO239&gt;=1,BO239&lt;=6),INDEX(ATLAS_ATTR,(BO239-1)*26+$A39-INDEX(WIN_Y,BO239)+1,BO$2-INDEX(WIN_X,BO239)+1),IF(BO239=90,11,0))))+(THEME-1)*20</f>
        <v/>
      </c>
      <c r="BP139" s="6">
        <f>IF($A39=0,INDEX(CHROME_ATTR,1,BP$2+1),IF($A39=39,INDEX(CHROME_ATTR,2,BP$2+1),IF(AND(BP239&gt;=1,BP239&lt;=6),INDEX(ATLAS_ATTR,(BP239-1)*26+$A39-INDEX(WIN_Y,BP239)+1,BP$2-INDEX(WIN_X,BP239)+1),IF(BP239=90,11,0))))+(THEME-1)*20</f>
        <v/>
      </c>
      <c r="BQ139" s="6">
        <f>IF($A39=0,INDEX(CHROME_ATTR,1,BQ$2+1),IF($A39=39,INDEX(CHROME_ATTR,2,BQ$2+1),IF(AND(BQ239&gt;=1,BQ239&lt;=6),INDEX(ATLAS_ATTR,(BQ239-1)*26+$A39-INDEX(WIN_Y,BQ239)+1,BQ$2-INDEX(WIN_X,BQ239)+1),IF(BQ239=90,11,0))))+(THEME-1)*20</f>
        <v/>
      </c>
      <c r="BR139" s="6">
        <f>IF($A39=0,INDEX(CHROME_ATTR,1,BR$2+1),IF($A39=39,INDEX(CHROME_ATTR,2,BR$2+1),IF(AND(BR239&gt;=1,BR239&lt;=6),INDEX(ATLAS_ATTR,(BR239-1)*26+$A39-INDEX(WIN_Y,BR239)+1,BR$2-INDEX(WIN_X,BR239)+1),IF(BR239=90,11,0))))+(THEME-1)*20</f>
        <v/>
      </c>
      <c r="BS139" s="6">
        <f>IF($A39=0,INDEX(CHROME_ATTR,1,BS$2+1),IF($A39=39,INDEX(CHROME_ATTR,2,BS$2+1),IF(AND(BS239&gt;=1,BS239&lt;=6),INDEX(ATLAS_ATTR,(BS239-1)*26+$A39-INDEX(WIN_Y,BS239)+1,BS$2-INDEX(WIN_X,BS239)+1),IF(BS239=90,11,0))))+(THEME-1)*20</f>
        <v/>
      </c>
      <c r="BT139" s="6">
        <f>IF($A39=0,INDEX(CHROME_ATTR,1,BT$2+1),IF($A39=39,INDEX(CHROME_ATTR,2,BT$2+1),IF(AND(BT239&gt;=1,BT239&lt;=6),INDEX(ATLAS_ATTR,(BT239-1)*26+$A39-INDEX(WIN_Y,BT239)+1,BT$2-INDEX(WIN_X,BT239)+1),IF(BT239=90,11,0))))+(THEME-1)*20</f>
        <v/>
      </c>
      <c r="BU139" s="6">
        <f>IF($A39=0,INDEX(CHROME_ATTR,1,BU$2+1),IF($A39=39,INDEX(CHROME_ATTR,2,BU$2+1),IF(AND(BU239&gt;=1,BU239&lt;=6),INDEX(ATLAS_ATTR,(BU239-1)*26+$A39-INDEX(WIN_Y,BU239)+1,BU$2-INDEX(WIN_X,BU239)+1),IF(BU239=90,11,0))))+(THEME-1)*20</f>
        <v/>
      </c>
      <c r="BV139" s="6">
        <f>IF($A39=0,INDEX(CHROME_ATTR,1,BV$2+1),IF($A39=39,INDEX(CHROME_ATTR,2,BV$2+1),IF(AND(BV239&gt;=1,BV239&lt;=6),INDEX(ATLAS_ATTR,(BV239-1)*26+$A39-INDEX(WIN_Y,BV239)+1,BV$2-INDEX(WIN_X,BV239)+1),IF(BV239=90,11,0))))+(THEME-1)*20</f>
        <v/>
      </c>
      <c r="BW139" s="6">
        <f>IF($A39=0,INDEX(CHROME_ATTR,1,BW$2+1),IF($A39=39,INDEX(CHROME_ATTR,2,BW$2+1),IF(AND(BW239&gt;=1,BW239&lt;=6),INDEX(ATLAS_ATTR,(BW239-1)*26+$A39-INDEX(WIN_Y,BW239)+1,BW$2-INDEX(WIN_X,BW239)+1),IF(BW239=90,11,0))))+(THEME-1)*20</f>
        <v/>
      </c>
      <c r="BX139" s="6">
        <f>IF($A39=0,INDEX(CHROME_ATTR,1,BX$2+1),IF($A39=39,INDEX(CHROME_ATTR,2,BX$2+1),IF(AND(BX239&gt;=1,BX239&lt;=6),INDEX(ATLAS_ATTR,(BX239-1)*26+$A39-INDEX(WIN_Y,BX239)+1,BX$2-INDEX(WIN_X,BX239)+1),IF(BX239=90,11,0))))+(THEME-1)*20</f>
        <v/>
      </c>
      <c r="BY139" s="6">
        <f>IF($A39=0,INDEX(CHROME_ATTR,1,BY$2+1),IF($A39=39,INDEX(CHROME_ATTR,2,BY$2+1),IF(AND(BY239&gt;=1,BY239&lt;=6),INDEX(ATLAS_ATTR,(BY239-1)*26+$A39-INDEX(WIN_Y,BY239)+1,BY$2-INDEX(WIN_X,BY239)+1),IF(BY239=90,11,0))))+(THEME-1)*20</f>
        <v/>
      </c>
      <c r="BZ139" s="6">
        <f>IF($A39=0,INDEX(CHROME_ATTR,1,BZ$2+1),IF($A39=39,INDEX(CHROME_ATTR,2,BZ$2+1),IF(AND(BZ239&gt;=1,BZ239&lt;=6),INDEX(ATLAS_ATTR,(BZ239-1)*26+$A39-INDEX(WIN_Y,BZ239)+1,BZ$2-INDEX(WIN_X,BZ239)+1),IF(BZ239=90,11,0))))+(THEME-1)*20</f>
        <v/>
      </c>
      <c r="CA139" s="6">
        <f>IF($A39=0,INDEX(CHROME_ATTR,1,CA$2+1),IF($A39=39,INDEX(CHROME_ATTR,2,CA$2+1),IF(AND(CA239&gt;=1,CA239&lt;=6),INDEX(ATLAS_ATTR,(CA239-1)*26+$A39-INDEX(WIN_Y,CA239)+1,CA$2-INDEX(WIN_X,CA239)+1),IF(CA239=90,11,0))))+(THEME-1)*20</f>
        <v/>
      </c>
      <c r="CB139" s="6">
        <f>IF($A39=0,INDEX(CHROME_ATTR,1,CB$2+1),IF($A39=39,INDEX(CHROME_ATTR,2,CB$2+1),IF(AND(CB239&gt;=1,CB239&lt;=6),INDEX(ATLAS_ATTR,(CB239-1)*26+$A39-INDEX(WIN_Y,CB239)+1,CB$2-INDEX(WIN_X,CB239)+1),IF(CB239=90,11,0))))+(THEME-1)*20</f>
        <v/>
      </c>
      <c r="CC139" s="6">
        <f>IF($A39=0,INDEX(CHROME_ATTR,1,CC$2+1),IF($A39=39,INDEX(CHROME_ATTR,2,CC$2+1),IF(AND(CC239&gt;=1,CC239&lt;=6),INDEX(ATLAS_ATTR,(CC239-1)*26+$A39-INDEX(WIN_Y,CC239)+1,CC$2-INDEX(WIN_X,CC239)+1),IF(CC239=90,11,0))))+(THEME-1)*20</f>
        <v/>
      </c>
      <c r="CD139" s="6">
        <f>IF($A39=0,INDEX(CHROME_ATTR,1,CD$2+1),IF($A39=39,INDEX(CHROME_ATTR,2,CD$2+1),IF(AND(CD239&gt;=1,CD239&lt;=6),INDEX(ATLAS_ATTR,(CD239-1)*26+$A39-INDEX(WIN_Y,CD239)+1,CD$2-INDEX(WIN_X,CD239)+1),IF(CD239=90,11,0))))+(THEME-1)*20</f>
        <v/>
      </c>
      <c r="CE139" s="6">
        <f>IF($A39=0,INDEX(CHROME_ATTR,1,CE$2+1),IF($A39=39,INDEX(CHROME_ATTR,2,CE$2+1),IF(AND(CE239&gt;=1,CE239&lt;=6),INDEX(ATLAS_ATTR,(CE239-1)*26+$A39-INDEX(WIN_Y,CE239)+1,CE$2-INDEX(WIN_X,CE239)+1),IF(CE239=90,11,0))))+(THEME-1)*20</f>
        <v/>
      </c>
      <c r="CF139" s="6">
        <f>IF($A39=0,INDEX(CHROME_ATTR,1,CF$2+1),IF($A39=39,INDEX(CHROME_ATTR,2,CF$2+1),IF(AND(CF239&gt;=1,CF239&lt;=6),INDEX(ATLAS_ATTR,(CF239-1)*26+$A39-INDEX(WIN_Y,CF239)+1,CF$2-INDEX(WIN_X,CF239)+1),IF(CF239=90,11,0))))+(THEME-1)*20</f>
        <v/>
      </c>
      <c r="CG139" s="6">
        <f>IF($A39=0,INDEX(CHROME_ATTR,1,CG$2+1),IF($A39=39,INDEX(CHROME_ATTR,2,CG$2+1),IF(AND(CG239&gt;=1,CG239&lt;=6),INDEX(ATLAS_ATTR,(CG239-1)*26+$A39-INDEX(WIN_Y,CG239)+1,CG$2-INDEX(WIN_X,CG239)+1),IF(CG239=90,11,0))))+(THEME-1)*20</f>
        <v/>
      </c>
      <c r="CH139" s="6">
        <f>IF($A39=0,INDEX(CHROME_ATTR,1,CH$2+1),IF($A39=39,INDEX(CHROME_ATTR,2,CH$2+1),IF(AND(CH239&gt;=1,CH239&lt;=6),INDEX(ATLAS_ATTR,(CH239-1)*26+$A39-INDEX(WIN_Y,CH239)+1,CH$2-INDEX(WIN_X,CH239)+1),IF(CH239=90,11,0))))+(THEME-1)*20</f>
        <v/>
      </c>
      <c r="CI139" s="6">
        <f>IF($A39=0,INDEX(CHROME_ATTR,1,CI$2+1),IF($A39=39,INDEX(CHROME_ATTR,2,CI$2+1),IF(AND(CI239&gt;=1,CI239&lt;=6),INDEX(ATLAS_ATTR,(CI239-1)*26+$A39-INDEX(WIN_Y,CI239)+1,CI$2-INDEX(WIN_X,CI239)+1),IF(CI239=90,11,0))))+(THEME-1)*20</f>
        <v/>
      </c>
      <c r="CJ139" s="6">
        <f>IF($A39=0,INDEX(CHROME_ATTR,1,CJ$2+1),IF($A39=39,INDEX(CHROME_ATTR,2,CJ$2+1),IF(AND(CJ239&gt;=1,CJ239&lt;=6),INDEX(ATLAS_ATTR,(CJ239-1)*26+$A39-INDEX(WIN_Y,CJ239)+1,CJ$2-INDEX(WIN_X,CJ239)+1),IF(CJ239=90,11,0))))+(THEME-1)*20</f>
        <v/>
      </c>
      <c r="CK139" s="6">
        <f>IF($A39=0,INDEX(CHROME_ATTR,1,CK$2+1),IF($A39=39,INDEX(CHROME_ATTR,2,CK$2+1),IF(AND(CK239&gt;=1,CK239&lt;=6),INDEX(ATLAS_ATTR,(CK239-1)*26+$A39-INDEX(WIN_Y,CK239)+1,CK$2-INDEX(WIN_X,CK239)+1),IF(CK239=90,11,0))))+(THEME-1)*20</f>
        <v/>
      </c>
      <c r="CL139" s="6">
        <f>IF($A39=0,INDEX(CHROME_ATTR,1,CL$2+1),IF($A39=39,INDEX(CHROME_ATTR,2,CL$2+1),IF(AND(CL239&gt;=1,CL239&lt;=6),INDEX(ATLAS_ATTR,(CL239-1)*26+$A39-INDEX(WIN_Y,CL239)+1,CL$2-INDEX(WIN_X,CL239)+1),IF(CL239=90,11,0))))+(THEME-1)*20</f>
        <v/>
      </c>
      <c r="CM139" s="6">
        <f>IF($A39=0,INDEX(CHROME_ATTR,1,CM$2+1),IF($A39=39,INDEX(CHROME_ATTR,2,CM$2+1),IF(AND(CM239&gt;=1,CM239&lt;=6),INDEX(ATLAS_ATTR,(CM239-1)*26+$A39-INDEX(WIN_Y,CM239)+1,CM$2-INDEX(WIN_X,CM239)+1),IF(CM239=90,11,0))))+(THEME-1)*20</f>
        <v/>
      </c>
      <c r="CN139" s="6">
        <f>IF($A39=0,INDEX(CHROME_ATTR,1,CN$2+1),IF($A39=39,INDEX(CHROME_ATTR,2,CN$2+1),IF(AND(CN239&gt;=1,CN239&lt;=6),INDEX(ATLAS_ATTR,(CN239-1)*26+$A39-INDEX(WIN_Y,CN239)+1,CN$2-INDEX(WIN_X,CN239)+1),IF(CN239=90,11,0))))+(THEME-1)*20</f>
        <v/>
      </c>
      <c r="CO139" s="6">
        <f>IF($A39=0,INDEX(CHROME_ATTR,1,CO$2+1),IF($A39=39,INDEX(CHROME_ATTR,2,CO$2+1),IF(AND(CO239&gt;=1,CO239&lt;=6),INDEX(ATLAS_ATTR,(CO239-1)*26+$A39-INDEX(WIN_Y,CO239)+1,CO$2-INDEX(WIN_X,CO239)+1),IF(CO239=90,11,0))))+(THEME-1)*20</f>
        <v/>
      </c>
      <c r="CP139" s="6">
        <f>IF($A39=0,INDEX(CHROME_ATTR,1,CP$2+1),IF($A39=39,INDEX(CHROME_ATTR,2,CP$2+1),IF(AND(CP239&gt;=1,CP239&lt;=6),INDEX(ATLAS_ATTR,(CP239-1)*26+$A39-INDEX(WIN_Y,CP239)+1,CP$2-INDEX(WIN_X,CP239)+1),IF(CP239=90,11,0))))+(THEME-1)*20</f>
        <v/>
      </c>
      <c r="CQ139" s="6">
        <f>IF($A39=0,INDEX(CHROME_ATTR,1,CQ$2+1),IF($A39=39,INDEX(CHROME_ATTR,2,CQ$2+1),IF(AND(CQ239&gt;=1,CQ239&lt;=6),INDEX(ATLAS_ATTR,(CQ239-1)*26+$A39-INDEX(WIN_Y,CQ239)+1,CQ$2-INDEX(WIN_X,CQ239)+1),IF(CQ239=90,11,0))))+(THEME-1)*20</f>
        <v/>
      </c>
      <c r="CR139" s="6">
        <f>IF($A39=0,INDEX(CHROME_ATTR,1,CR$2+1),IF($A39=39,INDEX(CHROME_ATTR,2,CR$2+1),IF(AND(CR239&gt;=1,CR239&lt;=6),INDEX(ATLAS_ATTR,(CR239-1)*26+$A39-INDEX(WIN_Y,CR239)+1,CR$2-INDEX(WIN_X,CR239)+1),IF(CR239=90,11,0))))+(THEME-1)*20</f>
        <v/>
      </c>
      <c r="CS139" s="6">
        <f>IF($A39=0,INDEX(CHROME_ATTR,1,CS$2+1),IF($A39=39,INDEX(CHROME_ATTR,2,CS$2+1),IF(AND(CS239&gt;=1,CS239&lt;=6),INDEX(ATLAS_ATTR,(CS239-1)*26+$A39-INDEX(WIN_Y,CS239)+1,CS$2-INDEX(WIN_X,CS239)+1),IF(CS239=90,11,0))))+(THEME-1)*20</f>
        <v/>
      </c>
      <c r="CT139" s="6">
        <f>IF($A39=0,INDEX(CHROME_ATTR,1,CT$2+1),IF($A39=39,INDEX(CHROME_ATTR,2,CT$2+1),IF(AND(CT239&gt;=1,CT239&lt;=6),INDEX(ATLAS_ATTR,(CT239-1)*26+$A39-INDEX(WIN_Y,CT239)+1,CT$2-INDEX(WIN_X,CT239)+1),IF(CT239=90,11,0))))+(THEME-1)*20</f>
        <v/>
      </c>
      <c r="CU139" s="6">
        <f>IF($A39=0,INDEX(CHROME_ATTR,1,CU$2+1),IF($A39=39,INDEX(CHROME_ATTR,2,CU$2+1),IF(AND(CU239&gt;=1,CU239&lt;=6),INDEX(ATLAS_ATTR,(CU239-1)*26+$A39-INDEX(WIN_Y,CU239)+1,CU$2-INDEX(WIN_X,CU239)+1),IF(CU239=90,11,0))))+(THEME-1)*20</f>
        <v/>
      </c>
      <c r="CV139" s="6">
        <f>IF($A39=0,INDEX(CHROME_ATTR,1,CV$2+1),IF($A39=39,INDEX(CHROME_ATTR,2,CV$2+1),IF(AND(CV239&gt;=1,CV239&lt;=6),INDEX(ATLAS_ATTR,(CV239-1)*26+$A39-INDEX(WIN_Y,CV239)+1,CV$2-INDEX(WIN_X,CV239)+1),IF(CV239=90,11,0))))+(THEME-1)*20</f>
        <v/>
      </c>
      <c r="CW139" s="6">
        <f>IF($A39=0,INDEX(CHROME_ATTR,1,CW$2+1),IF($A39=39,INDEX(CHROME_ATTR,2,CW$2+1),IF(AND(CW239&gt;=1,CW239&lt;=6),INDEX(ATLAS_ATTR,(CW239-1)*26+$A39-INDEX(WIN_Y,CW239)+1,CW$2-INDEX(WIN_X,CW239)+1),IF(CW239=90,11,0))))+(THEME-1)*20</f>
        <v/>
      </c>
      <c r="CX139" s="6">
        <f>IF($A39=0,INDEX(CHROME_ATTR,1,CX$2+1),IF($A39=39,INDEX(CHROME_ATTR,2,CX$2+1),IF(AND(CX239&gt;=1,CX239&lt;=6),INDEX(ATLAS_ATTR,(CX239-1)*26+$A39-INDEX(WIN_Y,CX239)+1,CX$2-INDEX(WIN_X,CX239)+1),IF(CX239=90,11,0))))+(THEME-1)*20</f>
        <v/>
      </c>
      <c r="CY139" s="6">
        <f>IF($A39=0,INDEX(CHROME_ATTR,1,CY$2+1),IF($A39=39,INDEX(CHROME_ATTR,2,CY$2+1),IF(AND(CY239&gt;=1,CY239&lt;=6),INDEX(ATLAS_ATTR,(CY239-1)*26+$A39-INDEX(WIN_Y,CY239)+1,CY$2-INDEX(WIN_X,CY239)+1),IF(CY239=90,11,0))))+(THEME-1)*20</f>
        <v/>
      </c>
      <c r="CZ139" s="6">
        <f>IF($A39=0,INDEX(CHROME_ATTR,1,CZ$2+1),IF($A39=39,INDEX(CHROME_ATTR,2,CZ$2+1),IF(AND(CZ239&gt;=1,CZ239&lt;=6),INDEX(ATLAS_ATTR,(CZ239-1)*26+$A39-INDEX(WIN_Y,CZ239)+1,CZ$2-INDEX(WIN_X,CZ239)+1),IF(CZ239=90,11,0))))+(THEME-1)*20</f>
        <v/>
      </c>
      <c r="DA139" s="6">
        <f>IF($A39=0,INDEX(CHROME_ATTR,1,DA$2+1),IF($A39=39,INDEX(CHROME_ATTR,2,DA$2+1),IF(AND(DA239&gt;=1,DA239&lt;=6),INDEX(ATLAS_ATTR,(DA239-1)*26+$A39-INDEX(WIN_Y,DA239)+1,DA$2-INDEX(WIN_X,DA239)+1),IF(DA239=90,11,0))))+(THEME-1)*20</f>
        <v/>
      </c>
      <c r="DB139" s="6">
        <f>IF($A39=0,INDEX(CHROME_ATTR,1,DB$2+1),IF($A39=39,INDEX(CHROME_ATTR,2,DB$2+1),IF(AND(DB239&gt;=1,DB239&lt;=6),INDEX(ATLAS_ATTR,(DB239-1)*26+$A39-INDEX(WIN_Y,DB239)+1,DB$2-INDEX(WIN_X,DB239)+1),IF(DB239=90,11,0))))+(THEME-1)*20</f>
        <v/>
      </c>
      <c r="DC139" s="6">
        <f>IF($A39=0,INDEX(CHROME_ATTR,1,DC$2+1),IF($A39=39,INDEX(CHROME_ATTR,2,DC$2+1),IF(AND(DC239&gt;=1,DC239&lt;=6),INDEX(ATLAS_ATTR,(DC239-1)*26+$A39-INDEX(WIN_Y,DC239)+1,DC$2-INDEX(WIN_X,DC239)+1),IF(DC239=90,11,0))))+(THEME-1)*20</f>
        <v/>
      </c>
      <c r="DD139" s="6">
        <f>IF($A39=0,INDEX(CHROME_ATTR,1,DD$2+1),IF($A39=39,INDEX(CHROME_ATTR,2,DD$2+1),IF(AND(DD239&gt;=1,DD239&lt;=6),INDEX(ATLAS_ATTR,(DD239-1)*26+$A39-INDEX(WIN_Y,DD239)+1,DD$2-INDEX(WIN_X,DD239)+1),IF(DD239=90,11,0))))+(THEME-1)*20</f>
        <v/>
      </c>
      <c r="DE139" s="6">
        <f>IF($A39=0,INDEX(CHROME_ATTR,1,DE$2+1),IF($A39=39,INDEX(CHROME_ATTR,2,DE$2+1),IF(AND(DE239&gt;=1,DE239&lt;=6),INDEX(ATLAS_ATTR,(DE239-1)*26+$A39-INDEX(WIN_Y,DE239)+1,DE$2-INDEX(WIN_X,DE239)+1),IF(DE239=90,11,0))))+(THEME-1)*20</f>
        <v/>
      </c>
      <c r="DF139" s="6">
        <f>IF($A39=0,INDEX(CHROME_ATTR,1,DF$2+1),IF($A39=39,INDEX(CHROME_ATTR,2,DF$2+1),IF(AND(DF239&gt;=1,DF239&lt;=6),INDEX(ATLAS_ATTR,(DF239-1)*26+$A39-INDEX(WIN_Y,DF239)+1,DF$2-INDEX(WIN_X,DF239)+1),IF(DF239=90,11,0))))+(THEME-1)*20</f>
        <v/>
      </c>
      <c r="DG139" s="6">
        <f>IF($A39=0,INDEX(CHROME_ATTR,1,DG$2+1),IF($A39=39,INDEX(CHROME_ATTR,2,DG$2+1),IF(AND(DG239&gt;=1,DG239&lt;=6),INDEX(ATLAS_ATTR,(DG239-1)*26+$A39-INDEX(WIN_Y,DG239)+1,DG$2-INDEX(WIN_X,DG239)+1),IF(DG239=90,11,0))))+(THEME-1)*20</f>
        <v/>
      </c>
      <c r="DH139" s="6">
        <f>IF($A39=0,INDEX(CHROME_ATTR,1,DH$2+1),IF($A39=39,INDEX(CHROME_ATTR,2,DH$2+1),IF(AND(DH239&gt;=1,DH239&lt;=6),INDEX(ATLAS_ATTR,(DH239-1)*26+$A39-INDEX(WIN_Y,DH239)+1,DH$2-INDEX(WIN_X,DH239)+1),IF(DH239=90,11,0))))+(THEME-1)*20</f>
        <v/>
      </c>
      <c r="DI139" s="6">
        <f>IF($A39=0,INDEX(CHROME_ATTR,1,DI$2+1),IF($A39=39,INDEX(CHROME_ATTR,2,DI$2+1),IF(AND(DI239&gt;=1,DI239&lt;=6),INDEX(ATLAS_ATTR,(DI239-1)*26+$A39-INDEX(WIN_Y,DI239)+1,DI$2-INDEX(WIN_X,DI239)+1),IF(DI239=90,11,0))))+(THEME-1)*20</f>
        <v/>
      </c>
      <c r="DJ139" s="6">
        <f>IF($A39=0,INDEX(CHROME_ATTR,1,DJ$2+1),IF($A39=39,INDEX(CHROME_ATTR,2,DJ$2+1),IF(AND(DJ239&gt;=1,DJ239&lt;=6),INDEX(ATLAS_ATTR,(DJ239-1)*26+$A39-INDEX(WIN_Y,DJ239)+1,DJ$2-INDEX(WIN_X,DJ239)+1),IF(DJ239=90,11,0))))+(THEME-1)*20</f>
        <v/>
      </c>
      <c r="DK139" s="6">
        <f>IF($A39=0,INDEX(CHROME_ATTR,1,DK$2+1),IF($A39=39,INDEX(CHROME_ATTR,2,DK$2+1),IF(AND(DK239&gt;=1,DK239&lt;=6),INDEX(ATLAS_ATTR,(DK239-1)*26+$A39-INDEX(WIN_Y,DK239)+1,DK$2-INDEX(WIN_X,DK239)+1),IF(DK239=90,11,0))))+(THEME-1)*20</f>
        <v/>
      </c>
      <c r="DL139" s="6">
        <f>IF($A39=0,INDEX(CHROME_ATTR,1,DL$2+1),IF($A39=39,INDEX(CHROME_ATTR,2,DL$2+1),IF(AND(DL239&gt;=1,DL239&lt;=6),INDEX(ATLAS_ATTR,(DL239-1)*26+$A39-INDEX(WIN_Y,DL239)+1,DL$2-INDEX(WIN_X,DL239)+1),IF(DL239=90,11,0))))+(THEME-1)*20</f>
        <v/>
      </c>
      <c r="DM139" s="6">
        <f>IF($A39=0,INDEX(CHROME_ATTR,1,DM$2+1),IF($A39=39,INDEX(CHROME_ATTR,2,DM$2+1),IF(AND(DM239&gt;=1,DM239&lt;=6),INDEX(ATLAS_ATTR,(DM239-1)*26+$A39-INDEX(WIN_Y,DM239)+1,DM$2-INDEX(WIN_X,DM239)+1),IF(DM239=90,11,0))))+(THEME-1)*20</f>
        <v/>
      </c>
      <c r="DN139" s="6">
        <f>IF($A39=0,INDEX(CHROME_ATTR,1,DN$2+1),IF($A39=39,INDEX(CHROME_ATTR,2,DN$2+1),IF(AND(DN239&gt;=1,DN239&lt;=6),INDEX(ATLAS_ATTR,(DN239-1)*26+$A39-INDEX(WIN_Y,DN239)+1,DN$2-INDEX(WIN_X,DN239)+1),IF(DN239=90,11,0))))+(THEME-1)*20</f>
        <v/>
      </c>
      <c r="DO139" s="6">
        <f>IF($A39=0,INDEX(CHROME_ATTR,1,DO$2+1),IF($A39=39,INDEX(CHROME_ATTR,2,DO$2+1),IF(AND(DO239&gt;=1,DO239&lt;=6),INDEX(ATLAS_ATTR,(DO239-1)*26+$A39-INDEX(WIN_Y,DO239)+1,DO$2-INDEX(WIN_X,DO239)+1),IF(DO239=90,11,0))))+(THEME-1)*20</f>
        <v/>
      </c>
    </row>
    <row r="140" ht="8" customHeight="1">
      <c r="B140" s="6">
        <f>IF($A40=0,INDEX(CHROME_ATTR,1,B$2+1),IF($A40=39,INDEX(CHROME_ATTR,2,B$2+1),IF(AND(B240&gt;=1,B240&lt;=6),INDEX(ATLAS_ATTR,(B240-1)*26+$A40-INDEX(WIN_Y,B240)+1,B$2-INDEX(WIN_X,B240)+1),IF(B240=90,11,0))))+(THEME-1)*20</f>
        <v/>
      </c>
      <c r="C140" s="6">
        <f>IF($A40=0,INDEX(CHROME_ATTR,1,C$2+1),IF($A40=39,INDEX(CHROME_ATTR,2,C$2+1),IF(AND(C240&gt;=1,C240&lt;=6),INDEX(ATLAS_ATTR,(C240-1)*26+$A40-INDEX(WIN_Y,C240)+1,C$2-INDEX(WIN_X,C240)+1),IF(C240=90,11,0))))+(THEME-1)*20</f>
        <v/>
      </c>
      <c r="D140" s="6">
        <f>IF($A40=0,INDEX(CHROME_ATTR,1,D$2+1),IF($A40=39,INDEX(CHROME_ATTR,2,D$2+1),IF(AND(D240&gt;=1,D240&lt;=6),INDEX(ATLAS_ATTR,(D240-1)*26+$A40-INDEX(WIN_Y,D240)+1,D$2-INDEX(WIN_X,D240)+1),IF(D240=90,11,0))))+(THEME-1)*20</f>
        <v/>
      </c>
      <c r="E140" s="6">
        <f>IF($A40=0,INDEX(CHROME_ATTR,1,E$2+1),IF($A40=39,INDEX(CHROME_ATTR,2,E$2+1),IF(AND(E240&gt;=1,E240&lt;=6),INDEX(ATLAS_ATTR,(E240-1)*26+$A40-INDEX(WIN_Y,E240)+1,E$2-INDEX(WIN_X,E240)+1),IF(E240=90,11,0))))+(THEME-1)*20</f>
        <v/>
      </c>
      <c r="F140" s="6">
        <f>IF($A40=0,INDEX(CHROME_ATTR,1,F$2+1),IF($A40=39,INDEX(CHROME_ATTR,2,F$2+1),IF(AND(F240&gt;=1,F240&lt;=6),INDEX(ATLAS_ATTR,(F240-1)*26+$A40-INDEX(WIN_Y,F240)+1,F$2-INDEX(WIN_X,F240)+1),IF(F240=90,11,0))))+(THEME-1)*20</f>
        <v/>
      </c>
      <c r="G140" s="6">
        <f>IF($A40=0,INDEX(CHROME_ATTR,1,G$2+1),IF($A40=39,INDEX(CHROME_ATTR,2,G$2+1),IF(AND(G240&gt;=1,G240&lt;=6),INDEX(ATLAS_ATTR,(G240-1)*26+$A40-INDEX(WIN_Y,G240)+1,G$2-INDEX(WIN_X,G240)+1),IF(G240=90,11,0))))+(THEME-1)*20</f>
        <v/>
      </c>
      <c r="H140" s="6">
        <f>IF($A40=0,INDEX(CHROME_ATTR,1,H$2+1),IF($A40=39,INDEX(CHROME_ATTR,2,H$2+1),IF(AND(H240&gt;=1,H240&lt;=6),INDEX(ATLAS_ATTR,(H240-1)*26+$A40-INDEX(WIN_Y,H240)+1,H$2-INDEX(WIN_X,H240)+1),IF(H240=90,11,0))))+(THEME-1)*20</f>
        <v/>
      </c>
      <c r="I140" s="6">
        <f>IF($A40=0,INDEX(CHROME_ATTR,1,I$2+1),IF($A40=39,INDEX(CHROME_ATTR,2,I$2+1),IF(AND(I240&gt;=1,I240&lt;=6),INDEX(ATLAS_ATTR,(I240-1)*26+$A40-INDEX(WIN_Y,I240)+1,I$2-INDEX(WIN_X,I240)+1),IF(I240=90,11,0))))+(THEME-1)*20</f>
        <v/>
      </c>
      <c r="J140" s="6">
        <f>IF($A40=0,INDEX(CHROME_ATTR,1,J$2+1),IF($A40=39,INDEX(CHROME_ATTR,2,J$2+1),IF(AND(J240&gt;=1,J240&lt;=6),INDEX(ATLAS_ATTR,(J240-1)*26+$A40-INDEX(WIN_Y,J240)+1,J$2-INDEX(WIN_X,J240)+1),IF(J240=90,11,0))))+(THEME-1)*20</f>
        <v/>
      </c>
      <c r="K140" s="6">
        <f>IF($A40=0,INDEX(CHROME_ATTR,1,K$2+1),IF($A40=39,INDEX(CHROME_ATTR,2,K$2+1),IF(AND(K240&gt;=1,K240&lt;=6),INDEX(ATLAS_ATTR,(K240-1)*26+$A40-INDEX(WIN_Y,K240)+1,K$2-INDEX(WIN_X,K240)+1),IF(K240=90,11,0))))+(THEME-1)*20</f>
        <v/>
      </c>
      <c r="L140" s="6">
        <f>IF($A40=0,INDEX(CHROME_ATTR,1,L$2+1),IF($A40=39,INDEX(CHROME_ATTR,2,L$2+1),IF(AND(L240&gt;=1,L240&lt;=6),INDEX(ATLAS_ATTR,(L240-1)*26+$A40-INDEX(WIN_Y,L240)+1,L$2-INDEX(WIN_X,L240)+1),IF(L240=90,11,0))))+(THEME-1)*20</f>
        <v/>
      </c>
      <c r="M140" s="6">
        <f>IF($A40=0,INDEX(CHROME_ATTR,1,M$2+1),IF($A40=39,INDEX(CHROME_ATTR,2,M$2+1),IF(AND(M240&gt;=1,M240&lt;=6),INDEX(ATLAS_ATTR,(M240-1)*26+$A40-INDEX(WIN_Y,M240)+1,M$2-INDEX(WIN_X,M240)+1),IF(M240=90,11,0))))+(THEME-1)*20</f>
        <v/>
      </c>
      <c r="N140" s="6">
        <f>IF($A40=0,INDEX(CHROME_ATTR,1,N$2+1),IF($A40=39,INDEX(CHROME_ATTR,2,N$2+1),IF(AND(N240&gt;=1,N240&lt;=6),INDEX(ATLAS_ATTR,(N240-1)*26+$A40-INDEX(WIN_Y,N240)+1,N$2-INDEX(WIN_X,N240)+1),IF(N240=90,11,0))))+(THEME-1)*20</f>
        <v/>
      </c>
      <c r="O140" s="6">
        <f>IF($A40=0,INDEX(CHROME_ATTR,1,O$2+1),IF($A40=39,INDEX(CHROME_ATTR,2,O$2+1),IF(AND(O240&gt;=1,O240&lt;=6),INDEX(ATLAS_ATTR,(O240-1)*26+$A40-INDEX(WIN_Y,O240)+1,O$2-INDEX(WIN_X,O240)+1),IF(O240=90,11,0))))+(THEME-1)*20</f>
        <v/>
      </c>
      <c r="P140" s="6">
        <f>IF($A40=0,INDEX(CHROME_ATTR,1,P$2+1),IF($A40=39,INDEX(CHROME_ATTR,2,P$2+1),IF(AND(P240&gt;=1,P240&lt;=6),INDEX(ATLAS_ATTR,(P240-1)*26+$A40-INDEX(WIN_Y,P240)+1,P$2-INDEX(WIN_X,P240)+1),IF(P240=90,11,0))))+(THEME-1)*20</f>
        <v/>
      </c>
      <c r="Q140" s="6">
        <f>IF($A40=0,INDEX(CHROME_ATTR,1,Q$2+1),IF($A40=39,INDEX(CHROME_ATTR,2,Q$2+1),IF(AND(Q240&gt;=1,Q240&lt;=6),INDEX(ATLAS_ATTR,(Q240-1)*26+$A40-INDEX(WIN_Y,Q240)+1,Q$2-INDEX(WIN_X,Q240)+1),IF(Q240=90,11,0))))+(THEME-1)*20</f>
        <v/>
      </c>
      <c r="R140" s="6">
        <f>IF($A40=0,INDEX(CHROME_ATTR,1,R$2+1),IF($A40=39,INDEX(CHROME_ATTR,2,R$2+1),IF(AND(R240&gt;=1,R240&lt;=6),INDEX(ATLAS_ATTR,(R240-1)*26+$A40-INDEX(WIN_Y,R240)+1,R$2-INDEX(WIN_X,R240)+1),IF(R240=90,11,0))))+(THEME-1)*20</f>
        <v/>
      </c>
      <c r="S140" s="6">
        <f>IF($A40=0,INDEX(CHROME_ATTR,1,S$2+1),IF($A40=39,INDEX(CHROME_ATTR,2,S$2+1),IF(AND(S240&gt;=1,S240&lt;=6),INDEX(ATLAS_ATTR,(S240-1)*26+$A40-INDEX(WIN_Y,S240)+1,S$2-INDEX(WIN_X,S240)+1),IF(S240=90,11,0))))+(THEME-1)*20</f>
        <v/>
      </c>
      <c r="T140" s="6">
        <f>IF($A40=0,INDEX(CHROME_ATTR,1,T$2+1),IF($A40=39,INDEX(CHROME_ATTR,2,T$2+1),IF(AND(T240&gt;=1,T240&lt;=6),INDEX(ATLAS_ATTR,(T240-1)*26+$A40-INDEX(WIN_Y,T240)+1,T$2-INDEX(WIN_X,T240)+1),IF(T240=90,11,0))))+(THEME-1)*20</f>
        <v/>
      </c>
      <c r="U140" s="6">
        <f>IF($A40=0,INDEX(CHROME_ATTR,1,U$2+1),IF($A40=39,INDEX(CHROME_ATTR,2,U$2+1),IF(AND(U240&gt;=1,U240&lt;=6),INDEX(ATLAS_ATTR,(U240-1)*26+$A40-INDEX(WIN_Y,U240)+1,U$2-INDEX(WIN_X,U240)+1),IF(U240=90,11,0))))+(THEME-1)*20</f>
        <v/>
      </c>
      <c r="V140" s="6">
        <f>IF($A40=0,INDEX(CHROME_ATTR,1,V$2+1),IF($A40=39,INDEX(CHROME_ATTR,2,V$2+1),IF(AND(V240&gt;=1,V240&lt;=6),INDEX(ATLAS_ATTR,(V240-1)*26+$A40-INDEX(WIN_Y,V240)+1,V$2-INDEX(WIN_X,V240)+1),IF(V240=90,11,0))))+(THEME-1)*20</f>
        <v/>
      </c>
      <c r="W140" s="6">
        <f>IF($A40=0,INDEX(CHROME_ATTR,1,W$2+1),IF($A40=39,INDEX(CHROME_ATTR,2,W$2+1),IF(AND(W240&gt;=1,W240&lt;=6),INDEX(ATLAS_ATTR,(W240-1)*26+$A40-INDEX(WIN_Y,W240)+1,W$2-INDEX(WIN_X,W240)+1),IF(W240=90,11,0))))+(THEME-1)*20</f>
        <v/>
      </c>
      <c r="X140" s="6">
        <f>IF($A40=0,INDEX(CHROME_ATTR,1,X$2+1),IF($A40=39,INDEX(CHROME_ATTR,2,X$2+1),IF(AND(X240&gt;=1,X240&lt;=6),INDEX(ATLAS_ATTR,(X240-1)*26+$A40-INDEX(WIN_Y,X240)+1,X$2-INDEX(WIN_X,X240)+1),IF(X240=90,11,0))))+(THEME-1)*20</f>
        <v/>
      </c>
      <c r="Y140" s="6">
        <f>IF($A40=0,INDEX(CHROME_ATTR,1,Y$2+1),IF($A40=39,INDEX(CHROME_ATTR,2,Y$2+1),IF(AND(Y240&gt;=1,Y240&lt;=6),INDEX(ATLAS_ATTR,(Y240-1)*26+$A40-INDEX(WIN_Y,Y240)+1,Y$2-INDEX(WIN_X,Y240)+1),IF(Y240=90,11,0))))+(THEME-1)*20</f>
        <v/>
      </c>
      <c r="Z140" s="6">
        <f>IF($A40=0,INDEX(CHROME_ATTR,1,Z$2+1),IF($A40=39,INDEX(CHROME_ATTR,2,Z$2+1),IF(AND(Z240&gt;=1,Z240&lt;=6),INDEX(ATLAS_ATTR,(Z240-1)*26+$A40-INDEX(WIN_Y,Z240)+1,Z$2-INDEX(WIN_X,Z240)+1),IF(Z240=90,11,0))))+(THEME-1)*20</f>
        <v/>
      </c>
      <c r="AA140" s="6">
        <f>IF($A40=0,INDEX(CHROME_ATTR,1,AA$2+1),IF($A40=39,INDEX(CHROME_ATTR,2,AA$2+1),IF(AND(AA240&gt;=1,AA240&lt;=6),INDEX(ATLAS_ATTR,(AA240-1)*26+$A40-INDEX(WIN_Y,AA240)+1,AA$2-INDEX(WIN_X,AA240)+1),IF(AA240=90,11,0))))+(THEME-1)*20</f>
        <v/>
      </c>
      <c r="AB140" s="6">
        <f>IF($A40=0,INDEX(CHROME_ATTR,1,AB$2+1),IF($A40=39,INDEX(CHROME_ATTR,2,AB$2+1),IF(AND(AB240&gt;=1,AB240&lt;=6),INDEX(ATLAS_ATTR,(AB240-1)*26+$A40-INDEX(WIN_Y,AB240)+1,AB$2-INDEX(WIN_X,AB240)+1),IF(AB240=90,11,0))))+(THEME-1)*20</f>
        <v/>
      </c>
      <c r="AC140" s="6">
        <f>IF($A40=0,INDEX(CHROME_ATTR,1,AC$2+1),IF($A40=39,INDEX(CHROME_ATTR,2,AC$2+1),IF(AND(AC240&gt;=1,AC240&lt;=6),INDEX(ATLAS_ATTR,(AC240-1)*26+$A40-INDEX(WIN_Y,AC240)+1,AC$2-INDEX(WIN_X,AC240)+1),IF(AC240=90,11,0))))+(THEME-1)*20</f>
        <v/>
      </c>
      <c r="AD140" s="6">
        <f>IF($A40=0,INDEX(CHROME_ATTR,1,AD$2+1),IF($A40=39,INDEX(CHROME_ATTR,2,AD$2+1),IF(AND(AD240&gt;=1,AD240&lt;=6),INDEX(ATLAS_ATTR,(AD240-1)*26+$A40-INDEX(WIN_Y,AD240)+1,AD$2-INDEX(WIN_X,AD240)+1),IF(AD240=90,11,0))))+(THEME-1)*20</f>
        <v/>
      </c>
      <c r="AE140" s="6">
        <f>IF($A40=0,INDEX(CHROME_ATTR,1,AE$2+1),IF($A40=39,INDEX(CHROME_ATTR,2,AE$2+1),IF(AND(AE240&gt;=1,AE240&lt;=6),INDEX(ATLAS_ATTR,(AE240-1)*26+$A40-INDEX(WIN_Y,AE240)+1,AE$2-INDEX(WIN_X,AE240)+1),IF(AE240=90,11,0))))+(THEME-1)*20</f>
        <v/>
      </c>
      <c r="AF140" s="6">
        <f>IF($A40=0,INDEX(CHROME_ATTR,1,AF$2+1),IF($A40=39,INDEX(CHROME_ATTR,2,AF$2+1),IF(AND(AF240&gt;=1,AF240&lt;=6),INDEX(ATLAS_ATTR,(AF240-1)*26+$A40-INDEX(WIN_Y,AF240)+1,AF$2-INDEX(WIN_X,AF240)+1),IF(AF240=90,11,0))))+(THEME-1)*20</f>
        <v/>
      </c>
      <c r="AG140" s="6">
        <f>IF($A40=0,INDEX(CHROME_ATTR,1,AG$2+1),IF($A40=39,INDEX(CHROME_ATTR,2,AG$2+1),IF(AND(AG240&gt;=1,AG240&lt;=6),INDEX(ATLAS_ATTR,(AG240-1)*26+$A40-INDEX(WIN_Y,AG240)+1,AG$2-INDEX(WIN_X,AG240)+1),IF(AG240=90,11,0))))+(THEME-1)*20</f>
        <v/>
      </c>
      <c r="AH140" s="6">
        <f>IF($A40=0,INDEX(CHROME_ATTR,1,AH$2+1),IF($A40=39,INDEX(CHROME_ATTR,2,AH$2+1),IF(AND(AH240&gt;=1,AH240&lt;=6),INDEX(ATLAS_ATTR,(AH240-1)*26+$A40-INDEX(WIN_Y,AH240)+1,AH$2-INDEX(WIN_X,AH240)+1),IF(AH240=90,11,0))))+(THEME-1)*20</f>
        <v/>
      </c>
      <c r="AI140" s="6">
        <f>IF($A40=0,INDEX(CHROME_ATTR,1,AI$2+1),IF($A40=39,INDEX(CHROME_ATTR,2,AI$2+1),IF(AND(AI240&gt;=1,AI240&lt;=6),INDEX(ATLAS_ATTR,(AI240-1)*26+$A40-INDEX(WIN_Y,AI240)+1,AI$2-INDEX(WIN_X,AI240)+1),IF(AI240=90,11,0))))+(THEME-1)*20</f>
        <v/>
      </c>
      <c r="AJ140" s="6">
        <f>IF($A40=0,INDEX(CHROME_ATTR,1,AJ$2+1),IF($A40=39,INDEX(CHROME_ATTR,2,AJ$2+1),IF(AND(AJ240&gt;=1,AJ240&lt;=6),INDEX(ATLAS_ATTR,(AJ240-1)*26+$A40-INDEX(WIN_Y,AJ240)+1,AJ$2-INDEX(WIN_X,AJ240)+1),IF(AJ240=90,11,0))))+(THEME-1)*20</f>
        <v/>
      </c>
      <c r="AK140" s="6">
        <f>IF($A40=0,INDEX(CHROME_ATTR,1,AK$2+1),IF($A40=39,INDEX(CHROME_ATTR,2,AK$2+1),IF(AND(AK240&gt;=1,AK240&lt;=6),INDEX(ATLAS_ATTR,(AK240-1)*26+$A40-INDEX(WIN_Y,AK240)+1,AK$2-INDEX(WIN_X,AK240)+1),IF(AK240=90,11,0))))+(THEME-1)*20</f>
        <v/>
      </c>
      <c r="AL140" s="6">
        <f>IF($A40=0,INDEX(CHROME_ATTR,1,AL$2+1),IF($A40=39,INDEX(CHROME_ATTR,2,AL$2+1),IF(AND(AL240&gt;=1,AL240&lt;=6),INDEX(ATLAS_ATTR,(AL240-1)*26+$A40-INDEX(WIN_Y,AL240)+1,AL$2-INDEX(WIN_X,AL240)+1),IF(AL240=90,11,0))))+(THEME-1)*20</f>
        <v/>
      </c>
      <c r="AM140" s="6">
        <f>IF($A40=0,INDEX(CHROME_ATTR,1,AM$2+1),IF($A40=39,INDEX(CHROME_ATTR,2,AM$2+1),IF(AND(AM240&gt;=1,AM240&lt;=6),INDEX(ATLAS_ATTR,(AM240-1)*26+$A40-INDEX(WIN_Y,AM240)+1,AM$2-INDEX(WIN_X,AM240)+1),IF(AM240=90,11,0))))+(THEME-1)*20</f>
        <v/>
      </c>
      <c r="AN140" s="6">
        <f>IF($A40=0,INDEX(CHROME_ATTR,1,AN$2+1),IF($A40=39,INDEX(CHROME_ATTR,2,AN$2+1),IF(AND(AN240&gt;=1,AN240&lt;=6),INDEX(ATLAS_ATTR,(AN240-1)*26+$A40-INDEX(WIN_Y,AN240)+1,AN$2-INDEX(WIN_X,AN240)+1),IF(AN240=90,11,0))))+(THEME-1)*20</f>
        <v/>
      </c>
      <c r="AO140" s="6">
        <f>IF($A40=0,INDEX(CHROME_ATTR,1,AO$2+1),IF($A40=39,INDEX(CHROME_ATTR,2,AO$2+1),IF(AND(AO240&gt;=1,AO240&lt;=6),INDEX(ATLAS_ATTR,(AO240-1)*26+$A40-INDEX(WIN_Y,AO240)+1,AO$2-INDEX(WIN_X,AO240)+1),IF(AO240=90,11,0))))+(THEME-1)*20</f>
        <v/>
      </c>
      <c r="AP140" s="6">
        <f>IF($A40=0,INDEX(CHROME_ATTR,1,AP$2+1),IF($A40=39,INDEX(CHROME_ATTR,2,AP$2+1),IF(AND(AP240&gt;=1,AP240&lt;=6),INDEX(ATLAS_ATTR,(AP240-1)*26+$A40-INDEX(WIN_Y,AP240)+1,AP$2-INDEX(WIN_X,AP240)+1),IF(AP240=90,11,0))))+(THEME-1)*20</f>
        <v/>
      </c>
      <c r="AQ140" s="6">
        <f>IF($A40=0,INDEX(CHROME_ATTR,1,AQ$2+1),IF($A40=39,INDEX(CHROME_ATTR,2,AQ$2+1),IF(AND(AQ240&gt;=1,AQ240&lt;=6),INDEX(ATLAS_ATTR,(AQ240-1)*26+$A40-INDEX(WIN_Y,AQ240)+1,AQ$2-INDEX(WIN_X,AQ240)+1),IF(AQ240=90,11,0))))+(THEME-1)*20</f>
        <v/>
      </c>
      <c r="AR140" s="6">
        <f>IF($A40=0,INDEX(CHROME_ATTR,1,AR$2+1),IF($A40=39,INDEX(CHROME_ATTR,2,AR$2+1),IF(AND(AR240&gt;=1,AR240&lt;=6),INDEX(ATLAS_ATTR,(AR240-1)*26+$A40-INDEX(WIN_Y,AR240)+1,AR$2-INDEX(WIN_X,AR240)+1),IF(AR240=90,11,0))))+(THEME-1)*20</f>
        <v/>
      </c>
      <c r="AS140" s="6">
        <f>IF($A40=0,INDEX(CHROME_ATTR,1,AS$2+1),IF($A40=39,INDEX(CHROME_ATTR,2,AS$2+1),IF(AND(AS240&gt;=1,AS240&lt;=6),INDEX(ATLAS_ATTR,(AS240-1)*26+$A40-INDEX(WIN_Y,AS240)+1,AS$2-INDEX(WIN_X,AS240)+1),IF(AS240=90,11,0))))+(THEME-1)*20</f>
        <v/>
      </c>
      <c r="AT140" s="6">
        <f>IF($A40=0,INDEX(CHROME_ATTR,1,AT$2+1),IF($A40=39,INDEX(CHROME_ATTR,2,AT$2+1),IF(AND(AT240&gt;=1,AT240&lt;=6),INDEX(ATLAS_ATTR,(AT240-1)*26+$A40-INDEX(WIN_Y,AT240)+1,AT$2-INDEX(WIN_X,AT240)+1),IF(AT240=90,11,0))))+(THEME-1)*20</f>
        <v/>
      </c>
      <c r="AU140" s="6">
        <f>IF($A40=0,INDEX(CHROME_ATTR,1,AU$2+1),IF($A40=39,INDEX(CHROME_ATTR,2,AU$2+1),IF(AND(AU240&gt;=1,AU240&lt;=6),INDEX(ATLAS_ATTR,(AU240-1)*26+$A40-INDEX(WIN_Y,AU240)+1,AU$2-INDEX(WIN_X,AU240)+1),IF(AU240=90,11,0))))+(THEME-1)*20</f>
        <v/>
      </c>
      <c r="AV140" s="6">
        <f>IF($A40=0,INDEX(CHROME_ATTR,1,AV$2+1),IF($A40=39,INDEX(CHROME_ATTR,2,AV$2+1),IF(AND(AV240&gt;=1,AV240&lt;=6),INDEX(ATLAS_ATTR,(AV240-1)*26+$A40-INDEX(WIN_Y,AV240)+1,AV$2-INDEX(WIN_X,AV240)+1),IF(AV240=90,11,0))))+(THEME-1)*20</f>
        <v/>
      </c>
      <c r="AW140" s="6">
        <f>IF($A40=0,INDEX(CHROME_ATTR,1,AW$2+1),IF($A40=39,INDEX(CHROME_ATTR,2,AW$2+1),IF(AND(AW240&gt;=1,AW240&lt;=6),INDEX(ATLAS_ATTR,(AW240-1)*26+$A40-INDEX(WIN_Y,AW240)+1,AW$2-INDEX(WIN_X,AW240)+1),IF(AW240=90,11,0))))+(THEME-1)*20</f>
        <v/>
      </c>
      <c r="AX140" s="6">
        <f>IF($A40=0,INDEX(CHROME_ATTR,1,AX$2+1),IF($A40=39,INDEX(CHROME_ATTR,2,AX$2+1),IF(AND(AX240&gt;=1,AX240&lt;=6),INDEX(ATLAS_ATTR,(AX240-1)*26+$A40-INDEX(WIN_Y,AX240)+1,AX$2-INDEX(WIN_X,AX240)+1),IF(AX240=90,11,0))))+(THEME-1)*20</f>
        <v/>
      </c>
      <c r="AY140" s="6">
        <f>IF($A40=0,INDEX(CHROME_ATTR,1,AY$2+1),IF($A40=39,INDEX(CHROME_ATTR,2,AY$2+1),IF(AND(AY240&gt;=1,AY240&lt;=6),INDEX(ATLAS_ATTR,(AY240-1)*26+$A40-INDEX(WIN_Y,AY240)+1,AY$2-INDEX(WIN_X,AY240)+1),IF(AY240=90,11,0))))+(THEME-1)*20</f>
        <v/>
      </c>
      <c r="AZ140" s="6">
        <f>IF($A40=0,INDEX(CHROME_ATTR,1,AZ$2+1),IF($A40=39,INDEX(CHROME_ATTR,2,AZ$2+1),IF(AND(AZ240&gt;=1,AZ240&lt;=6),INDEX(ATLAS_ATTR,(AZ240-1)*26+$A40-INDEX(WIN_Y,AZ240)+1,AZ$2-INDEX(WIN_X,AZ240)+1),IF(AZ240=90,11,0))))+(THEME-1)*20</f>
        <v/>
      </c>
      <c r="BA140" s="6">
        <f>IF($A40=0,INDEX(CHROME_ATTR,1,BA$2+1),IF($A40=39,INDEX(CHROME_ATTR,2,BA$2+1),IF(AND(BA240&gt;=1,BA240&lt;=6),INDEX(ATLAS_ATTR,(BA240-1)*26+$A40-INDEX(WIN_Y,BA240)+1,BA$2-INDEX(WIN_X,BA240)+1),IF(BA240=90,11,0))))+(THEME-1)*20</f>
        <v/>
      </c>
      <c r="BB140" s="6">
        <f>IF($A40=0,INDEX(CHROME_ATTR,1,BB$2+1),IF($A40=39,INDEX(CHROME_ATTR,2,BB$2+1),IF(AND(BB240&gt;=1,BB240&lt;=6),INDEX(ATLAS_ATTR,(BB240-1)*26+$A40-INDEX(WIN_Y,BB240)+1,BB$2-INDEX(WIN_X,BB240)+1),IF(BB240=90,11,0))))+(THEME-1)*20</f>
        <v/>
      </c>
      <c r="BC140" s="6">
        <f>IF($A40=0,INDEX(CHROME_ATTR,1,BC$2+1),IF($A40=39,INDEX(CHROME_ATTR,2,BC$2+1),IF(AND(BC240&gt;=1,BC240&lt;=6),INDEX(ATLAS_ATTR,(BC240-1)*26+$A40-INDEX(WIN_Y,BC240)+1,BC$2-INDEX(WIN_X,BC240)+1),IF(BC240=90,11,0))))+(THEME-1)*20</f>
        <v/>
      </c>
      <c r="BD140" s="6">
        <f>IF($A40=0,INDEX(CHROME_ATTR,1,BD$2+1),IF($A40=39,INDEX(CHROME_ATTR,2,BD$2+1),IF(AND(BD240&gt;=1,BD240&lt;=6),INDEX(ATLAS_ATTR,(BD240-1)*26+$A40-INDEX(WIN_Y,BD240)+1,BD$2-INDEX(WIN_X,BD240)+1),IF(BD240=90,11,0))))+(THEME-1)*20</f>
        <v/>
      </c>
      <c r="BE140" s="6">
        <f>IF($A40=0,INDEX(CHROME_ATTR,1,BE$2+1),IF($A40=39,INDEX(CHROME_ATTR,2,BE$2+1),IF(AND(BE240&gt;=1,BE240&lt;=6),INDEX(ATLAS_ATTR,(BE240-1)*26+$A40-INDEX(WIN_Y,BE240)+1,BE$2-INDEX(WIN_X,BE240)+1),IF(BE240=90,11,0))))+(THEME-1)*20</f>
        <v/>
      </c>
      <c r="BF140" s="6">
        <f>IF($A40=0,INDEX(CHROME_ATTR,1,BF$2+1),IF($A40=39,INDEX(CHROME_ATTR,2,BF$2+1),IF(AND(BF240&gt;=1,BF240&lt;=6),INDEX(ATLAS_ATTR,(BF240-1)*26+$A40-INDEX(WIN_Y,BF240)+1,BF$2-INDEX(WIN_X,BF240)+1),IF(BF240=90,11,0))))+(THEME-1)*20</f>
        <v/>
      </c>
      <c r="BG140" s="6">
        <f>IF($A40=0,INDEX(CHROME_ATTR,1,BG$2+1),IF($A40=39,INDEX(CHROME_ATTR,2,BG$2+1),IF(AND(BG240&gt;=1,BG240&lt;=6),INDEX(ATLAS_ATTR,(BG240-1)*26+$A40-INDEX(WIN_Y,BG240)+1,BG$2-INDEX(WIN_X,BG240)+1),IF(BG240=90,11,0))))+(THEME-1)*20</f>
        <v/>
      </c>
      <c r="BH140" s="6">
        <f>IF($A40=0,INDEX(CHROME_ATTR,1,BH$2+1),IF($A40=39,INDEX(CHROME_ATTR,2,BH$2+1),IF(AND(BH240&gt;=1,BH240&lt;=6),INDEX(ATLAS_ATTR,(BH240-1)*26+$A40-INDEX(WIN_Y,BH240)+1,BH$2-INDEX(WIN_X,BH240)+1),IF(BH240=90,11,0))))+(THEME-1)*20</f>
        <v/>
      </c>
      <c r="BI140" s="6">
        <f>IF($A40=0,INDEX(CHROME_ATTR,1,BI$2+1),IF($A40=39,INDEX(CHROME_ATTR,2,BI$2+1),IF(AND(BI240&gt;=1,BI240&lt;=6),INDEX(ATLAS_ATTR,(BI240-1)*26+$A40-INDEX(WIN_Y,BI240)+1,BI$2-INDEX(WIN_X,BI240)+1),IF(BI240=90,11,0))))+(THEME-1)*20</f>
        <v/>
      </c>
      <c r="BJ140" s="6">
        <f>IF($A40=0,INDEX(CHROME_ATTR,1,BJ$2+1),IF($A40=39,INDEX(CHROME_ATTR,2,BJ$2+1),IF(AND(BJ240&gt;=1,BJ240&lt;=6),INDEX(ATLAS_ATTR,(BJ240-1)*26+$A40-INDEX(WIN_Y,BJ240)+1,BJ$2-INDEX(WIN_X,BJ240)+1),IF(BJ240=90,11,0))))+(THEME-1)*20</f>
        <v/>
      </c>
      <c r="BK140" s="6">
        <f>IF($A40=0,INDEX(CHROME_ATTR,1,BK$2+1),IF($A40=39,INDEX(CHROME_ATTR,2,BK$2+1),IF(AND(BK240&gt;=1,BK240&lt;=6),INDEX(ATLAS_ATTR,(BK240-1)*26+$A40-INDEX(WIN_Y,BK240)+1,BK$2-INDEX(WIN_X,BK240)+1),IF(BK240=90,11,0))))+(THEME-1)*20</f>
        <v/>
      </c>
      <c r="BL140" s="6">
        <f>IF($A40=0,INDEX(CHROME_ATTR,1,BL$2+1),IF($A40=39,INDEX(CHROME_ATTR,2,BL$2+1),IF(AND(BL240&gt;=1,BL240&lt;=6),INDEX(ATLAS_ATTR,(BL240-1)*26+$A40-INDEX(WIN_Y,BL240)+1,BL$2-INDEX(WIN_X,BL240)+1),IF(BL240=90,11,0))))+(THEME-1)*20</f>
        <v/>
      </c>
      <c r="BM140" s="6">
        <f>IF($A40=0,INDEX(CHROME_ATTR,1,BM$2+1),IF($A40=39,INDEX(CHROME_ATTR,2,BM$2+1),IF(AND(BM240&gt;=1,BM240&lt;=6),INDEX(ATLAS_ATTR,(BM240-1)*26+$A40-INDEX(WIN_Y,BM240)+1,BM$2-INDEX(WIN_X,BM240)+1),IF(BM240=90,11,0))))+(THEME-1)*20</f>
        <v/>
      </c>
      <c r="BN140" s="6">
        <f>IF($A40=0,INDEX(CHROME_ATTR,1,BN$2+1),IF($A40=39,INDEX(CHROME_ATTR,2,BN$2+1),IF(AND(BN240&gt;=1,BN240&lt;=6),INDEX(ATLAS_ATTR,(BN240-1)*26+$A40-INDEX(WIN_Y,BN240)+1,BN$2-INDEX(WIN_X,BN240)+1),IF(BN240=90,11,0))))+(THEME-1)*20</f>
        <v/>
      </c>
      <c r="BO140" s="6">
        <f>IF($A40=0,INDEX(CHROME_ATTR,1,BO$2+1),IF($A40=39,INDEX(CHROME_ATTR,2,BO$2+1),IF(AND(BO240&gt;=1,BO240&lt;=6),INDEX(ATLAS_ATTR,(BO240-1)*26+$A40-INDEX(WIN_Y,BO240)+1,BO$2-INDEX(WIN_X,BO240)+1),IF(BO240=90,11,0))))+(THEME-1)*20</f>
        <v/>
      </c>
      <c r="BP140" s="6">
        <f>IF($A40=0,INDEX(CHROME_ATTR,1,BP$2+1),IF($A40=39,INDEX(CHROME_ATTR,2,BP$2+1),IF(AND(BP240&gt;=1,BP240&lt;=6),INDEX(ATLAS_ATTR,(BP240-1)*26+$A40-INDEX(WIN_Y,BP240)+1,BP$2-INDEX(WIN_X,BP240)+1),IF(BP240=90,11,0))))+(THEME-1)*20</f>
        <v/>
      </c>
      <c r="BQ140" s="6">
        <f>IF($A40=0,INDEX(CHROME_ATTR,1,BQ$2+1),IF($A40=39,INDEX(CHROME_ATTR,2,BQ$2+1),IF(AND(BQ240&gt;=1,BQ240&lt;=6),INDEX(ATLAS_ATTR,(BQ240-1)*26+$A40-INDEX(WIN_Y,BQ240)+1,BQ$2-INDEX(WIN_X,BQ240)+1),IF(BQ240=90,11,0))))+(THEME-1)*20</f>
        <v/>
      </c>
      <c r="BR140" s="6">
        <f>IF($A40=0,INDEX(CHROME_ATTR,1,BR$2+1),IF($A40=39,INDEX(CHROME_ATTR,2,BR$2+1),IF(AND(BR240&gt;=1,BR240&lt;=6),INDEX(ATLAS_ATTR,(BR240-1)*26+$A40-INDEX(WIN_Y,BR240)+1,BR$2-INDEX(WIN_X,BR240)+1),IF(BR240=90,11,0))))+(THEME-1)*20</f>
        <v/>
      </c>
      <c r="BS140" s="6">
        <f>IF($A40=0,INDEX(CHROME_ATTR,1,BS$2+1),IF($A40=39,INDEX(CHROME_ATTR,2,BS$2+1),IF(AND(BS240&gt;=1,BS240&lt;=6),INDEX(ATLAS_ATTR,(BS240-1)*26+$A40-INDEX(WIN_Y,BS240)+1,BS$2-INDEX(WIN_X,BS240)+1),IF(BS240=90,11,0))))+(THEME-1)*20</f>
        <v/>
      </c>
      <c r="BT140" s="6">
        <f>IF($A40=0,INDEX(CHROME_ATTR,1,BT$2+1),IF($A40=39,INDEX(CHROME_ATTR,2,BT$2+1),IF(AND(BT240&gt;=1,BT240&lt;=6),INDEX(ATLAS_ATTR,(BT240-1)*26+$A40-INDEX(WIN_Y,BT240)+1,BT$2-INDEX(WIN_X,BT240)+1),IF(BT240=90,11,0))))+(THEME-1)*20</f>
        <v/>
      </c>
      <c r="BU140" s="6">
        <f>IF($A40=0,INDEX(CHROME_ATTR,1,BU$2+1),IF($A40=39,INDEX(CHROME_ATTR,2,BU$2+1),IF(AND(BU240&gt;=1,BU240&lt;=6),INDEX(ATLAS_ATTR,(BU240-1)*26+$A40-INDEX(WIN_Y,BU240)+1,BU$2-INDEX(WIN_X,BU240)+1),IF(BU240=90,11,0))))+(THEME-1)*20</f>
        <v/>
      </c>
      <c r="BV140" s="6">
        <f>IF($A40=0,INDEX(CHROME_ATTR,1,BV$2+1),IF($A40=39,INDEX(CHROME_ATTR,2,BV$2+1),IF(AND(BV240&gt;=1,BV240&lt;=6),INDEX(ATLAS_ATTR,(BV240-1)*26+$A40-INDEX(WIN_Y,BV240)+1,BV$2-INDEX(WIN_X,BV240)+1),IF(BV240=90,11,0))))+(THEME-1)*20</f>
        <v/>
      </c>
      <c r="BW140" s="6">
        <f>IF($A40=0,INDEX(CHROME_ATTR,1,BW$2+1),IF($A40=39,INDEX(CHROME_ATTR,2,BW$2+1),IF(AND(BW240&gt;=1,BW240&lt;=6),INDEX(ATLAS_ATTR,(BW240-1)*26+$A40-INDEX(WIN_Y,BW240)+1,BW$2-INDEX(WIN_X,BW240)+1),IF(BW240=90,11,0))))+(THEME-1)*20</f>
        <v/>
      </c>
      <c r="BX140" s="6">
        <f>IF($A40=0,INDEX(CHROME_ATTR,1,BX$2+1),IF($A40=39,INDEX(CHROME_ATTR,2,BX$2+1),IF(AND(BX240&gt;=1,BX240&lt;=6),INDEX(ATLAS_ATTR,(BX240-1)*26+$A40-INDEX(WIN_Y,BX240)+1,BX$2-INDEX(WIN_X,BX240)+1),IF(BX240=90,11,0))))+(THEME-1)*20</f>
        <v/>
      </c>
      <c r="BY140" s="6">
        <f>IF($A40=0,INDEX(CHROME_ATTR,1,BY$2+1),IF($A40=39,INDEX(CHROME_ATTR,2,BY$2+1),IF(AND(BY240&gt;=1,BY240&lt;=6),INDEX(ATLAS_ATTR,(BY240-1)*26+$A40-INDEX(WIN_Y,BY240)+1,BY$2-INDEX(WIN_X,BY240)+1),IF(BY240=90,11,0))))+(THEME-1)*20</f>
        <v/>
      </c>
      <c r="BZ140" s="6">
        <f>IF($A40=0,INDEX(CHROME_ATTR,1,BZ$2+1),IF($A40=39,INDEX(CHROME_ATTR,2,BZ$2+1),IF(AND(BZ240&gt;=1,BZ240&lt;=6),INDEX(ATLAS_ATTR,(BZ240-1)*26+$A40-INDEX(WIN_Y,BZ240)+1,BZ$2-INDEX(WIN_X,BZ240)+1),IF(BZ240=90,11,0))))+(THEME-1)*20</f>
        <v/>
      </c>
      <c r="CA140" s="6">
        <f>IF($A40=0,INDEX(CHROME_ATTR,1,CA$2+1),IF($A40=39,INDEX(CHROME_ATTR,2,CA$2+1),IF(AND(CA240&gt;=1,CA240&lt;=6),INDEX(ATLAS_ATTR,(CA240-1)*26+$A40-INDEX(WIN_Y,CA240)+1,CA$2-INDEX(WIN_X,CA240)+1),IF(CA240=90,11,0))))+(THEME-1)*20</f>
        <v/>
      </c>
      <c r="CB140" s="6">
        <f>IF($A40=0,INDEX(CHROME_ATTR,1,CB$2+1),IF($A40=39,INDEX(CHROME_ATTR,2,CB$2+1),IF(AND(CB240&gt;=1,CB240&lt;=6),INDEX(ATLAS_ATTR,(CB240-1)*26+$A40-INDEX(WIN_Y,CB240)+1,CB$2-INDEX(WIN_X,CB240)+1),IF(CB240=90,11,0))))+(THEME-1)*20</f>
        <v/>
      </c>
      <c r="CC140" s="6">
        <f>IF($A40=0,INDEX(CHROME_ATTR,1,CC$2+1),IF($A40=39,INDEX(CHROME_ATTR,2,CC$2+1),IF(AND(CC240&gt;=1,CC240&lt;=6),INDEX(ATLAS_ATTR,(CC240-1)*26+$A40-INDEX(WIN_Y,CC240)+1,CC$2-INDEX(WIN_X,CC240)+1),IF(CC240=90,11,0))))+(THEME-1)*20</f>
        <v/>
      </c>
      <c r="CD140" s="6">
        <f>IF($A40=0,INDEX(CHROME_ATTR,1,CD$2+1),IF($A40=39,INDEX(CHROME_ATTR,2,CD$2+1),IF(AND(CD240&gt;=1,CD240&lt;=6),INDEX(ATLAS_ATTR,(CD240-1)*26+$A40-INDEX(WIN_Y,CD240)+1,CD$2-INDEX(WIN_X,CD240)+1),IF(CD240=90,11,0))))+(THEME-1)*20</f>
        <v/>
      </c>
      <c r="CE140" s="6">
        <f>IF($A40=0,INDEX(CHROME_ATTR,1,CE$2+1),IF($A40=39,INDEX(CHROME_ATTR,2,CE$2+1),IF(AND(CE240&gt;=1,CE240&lt;=6),INDEX(ATLAS_ATTR,(CE240-1)*26+$A40-INDEX(WIN_Y,CE240)+1,CE$2-INDEX(WIN_X,CE240)+1),IF(CE240=90,11,0))))+(THEME-1)*20</f>
        <v/>
      </c>
      <c r="CF140" s="6">
        <f>IF($A40=0,INDEX(CHROME_ATTR,1,CF$2+1),IF($A40=39,INDEX(CHROME_ATTR,2,CF$2+1),IF(AND(CF240&gt;=1,CF240&lt;=6),INDEX(ATLAS_ATTR,(CF240-1)*26+$A40-INDEX(WIN_Y,CF240)+1,CF$2-INDEX(WIN_X,CF240)+1),IF(CF240=90,11,0))))+(THEME-1)*20</f>
        <v/>
      </c>
      <c r="CG140" s="6">
        <f>IF($A40=0,INDEX(CHROME_ATTR,1,CG$2+1),IF($A40=39,INDEX(CHROME_ATTR,2,CG$2+1),IF(AND(CG240&gt;=1,CG240&lt;=6),INDEX(ATLAS_ATTR,(CG240-1)*26+$A40-INDEX(WIN_Y,CG240)+1,CG$2-INDEX(WIN_X,CG240)+1),IF(CG240=90,11,0))))+(THEME-1)*20</f>
        <v/>
      </c>
      <c r="CH140" s="6">
        <f>IF($A40=0,INDEX(CHROME_ATTR,1,CH$2+1),IF($A40=39,INDEX(CHROME_ATTR,2,CH$2+1),IF(AND(CH240&gt;=1,CH240&lt;=6),INDEX(ATLAS_ATTR,(CH240-1)*26+$A40-INDEX(WIN_Y,CH240)+1,CH$2-INDEX(WIN_X,CH240)+1),IF(CH240=90,11,0))))+(THEME-1)*20</f>
        <v/>
      </c>
      <c r="CI140" s="6">
        <f>IF($A40=0,INDEX(CHROME_ATTR,1,CI$2+1),IF($A40=39,INDEX(CHROME_ATTR,2,CI$2+1),IF(AND(CI240&gt;=1,CI240&lt;=6),INDEX(ATLAS_ATTR,(CI240-1)*26+$A40-INDEX(WIN_Y,CI240)+1,CI$2-INDEX(WIN_X,CI240)+1),IF(CI240=90,11,0))))+(THEME-1)*20</f>
        <v/>
      </c>
      <c r="CJ140" s="6">
        <f>IF($A40=0,INDEX(CHROME_ATTR,1,CJ$2+1),IF($A40=39,INDEX(CHROME_ATTR,2,CJ$2+1),IF(AND(CJ240&gt;=1,CJ240&lt;=6),INDEX(ATLAS_ATTR,(CJ240-1)*26+$A40-INDEX(WIN_Y,CJ240)+1,CJ$2-INDEX(WIN_X,CJ240)+1),IF(CJ240=90,11,0))))+(THEME-1)*20</f>
        <v/>
      </c>
      <c r="CK140" s="6">
        <f>IF($A40=0,INDEX(CHROME_ATTR,1,CK$2+1),IF($A40=39,INDEX(CHROME_ATTR,2,CK$2+1),IF(AND(CK240&gt;=1,CK240&lt;=6),INDEX(ATLAS_ATTR,(CK240-1)*26+$A40-INDEX(WIN_Y,CK240)+1,CK$2-INDEX(WIN_X,CK240)+1),IF(CK240=90,11,0))))+(THEME-1)*20</f>
        <v/>
      </c>
      <c r="CL140" s="6">
        <f>IF($A40=0,INDEX(CHROME_ATTR,1,CL$2+1),IF($A40=39,INDEX(CHROME_ATTR,2,CL$2+1),IF(AND(CL240&gt;=1,CL240&lt;=6),INDEX(ATLAS_ATTR,(CL240-1)*26+$A40-INDEX(WIN_Y,CL240)+1,CL$2-INDEX(WIN_X,CL240)+1),IF(CL240=90,11,0))))+(THEME-1)*20</f>
        <v/>
      </c>
      <c r="CM140" s="6">
        <f>IF($A40=0,INDEX(CHROME_ATTR,1,CM$2+1),IF($A40=39,INDEX(CHROME_ATTR,2,CM$2+1),IF(AND(CM240&gt;=1,CM240&lt;=6),INDEX(ATLAS_ATTR,(CM240-1)*26+$A40-INDEX(WIN_Y,CM240)+1,CM$2-INDEX(WIN_X,CM240)+1),IF(CM240=90,11,0))))+(THEME-1)*20</f>
        <v/>
      </c>
      <c r="CN140" s="6">
        <f>IF($A40=0,INDEX(CHROME_ATTR,1,CN$2+1),IF($A40=39,INDEX(CHROME_ATTR,2,CN$2+1),IF(AND(CN240&gt;=1,CN240&lt;=6),INDEX(ATLAS_ATTR,(CN240-1)*26+$A40-INDEX(WIN_Y,CN240)+1,CN$2-INDEX(WIN_X,CN240)+1),IF(CN240=90,11,0))))+(THEME-1)*20</f>
        <v/>
      </c>
      <c r="CO140" s="6">
        <f>IF($A40=0,INDEX(CHROME_ATTR,1,CO$2+1),IF($A40=39,INDEX(CHROME_ATTR,2,CO$2+1),IF(AND(CO240&gt;=1,CO240&lt;=6),INDEX(ATLAS_ATTR,(CO240-1)*26+$A40-INDEX(WIN_Y,CO240)+1,CO$2-INDEX(WIN_X,CO240)+1),IF(CO240=90,11,0))))+(THEME-1)*20</f>
        <v/>
      </c>
      <c r="CP140" s="6">
        <f>IF($A40=0,INDEX(CHROME_ATTR,1,CP$2+1),IF($A40=39,INDEX(CHROME_ATTR,2,CP$2+1),IF(AND(CP240&gt;=1,CP240&lt;=6),INDEX(ATLAS_ATTR,(CP240-1)*26+$A40-INDEX(WIN_Y,CP240)+1,CP$2-INDEX(WIN_X,CP240)+1),IF(CP240=90,11,0))))+(THEME-1)*20</f>
        <v/>
      </c>
      <c r="CQ140" s="6">
        <f>IF($A40=0,INDEX(CHROME_ATTR,1,CQ$2+1),IF($A40=39,INDEX(CHROME_ATTR,2,CQ$2+1),IF(AND(CQ240&gt;=1,CQ240&lt;=6),INDEX(ATLAS_ATTR,(CQ240-1)*26+$A40-INDEX(WIN_Y,CQ240)+1,CQ$2-INDEX(WIN_X,CQ240)+1),IF(CQ240=90,11,0))))+(THEME-1)*20</f>
        <v/>
      </c>
      <c r="CR140" s="6">
        <f>IF($A40=0,INDEX(CHROME_ATTR,1,CR$2+1),IF($A40=39,INDEX(CHROME_ATTR,2,CR$2+1),IF(AND(CR240&gt;=1,CR240&lt;=6),INDEX(ATLAS_ATTR,(CR240-1)*26+$A40-INDEX(WIN_Y,CR240)+1,CR$2-INDEX(WIN_X,CR240)+1),IF(CR240=90,11,0))))+(THEME-1)*20</f>
        <v/>
      </c>
      <c r="CS140" s="6">
        <f>IF($A40=0,INDEX(CHROME_ATTR,1,CS$2+1),IF($A40=39,INDEX(CHROME_ATTR,2,CS$2+1),IF(AND(CS240&gt;=1,CS240&lt;=6),INDEX(ATLAS_ATTR,(CS240-1)*26+$A40-INDEX(WIN_Y,CS240)+1,CS$2-INDEX(WIN_X,CS240)+1),IF(CS240=90,11,0))))+(THEME-1)*20</f>
        <v/>
      </c>
      <c r="CT140" s="6">
        <f>IF($A40=0,INDEX(CHROME_ATTR,1,CT$2+1),IF($A40=39,INDEX(CHROME_ATTR,2,CT$2+1),IF(AND(CT240&gt;=1,CT240&lt;=6),INDEX(ATLAS_ATTR,(CT240-1)*26+$A40-INDEX(WIN_Y,CT240)+1,CT$2-INDEX(WIN_X,CT240)+1),IF(CT240=90,11,0))))+(THEME-1)*20</f>
        <v/>
      </c>
      <c r="CU140" s="6">
        <f>IF($A40=0,INDEX(CHROME_ATTR,1,CU$2+1),IF($A40=39,INDEX(CHROME_ATTR,2,CU$2+1),IF(AND(CU240&gt;=1,CU240&lt;=6),INDEX(ATLAS_ATTR,(CU240-1)*26+$A40-INDEX(WIN_Y,CU240)+1,CU$2-INDEX(WIN_X,CU240)+1),IF(CU240=90,11,0))))+(THEME-1)*20</f>
        <v/>
      </c>
      <c r="CV140" s="6">
        <f>IF($A40=0,INDEX(CHROME_ATTR,1,CV$2+1),IF($A40=39,INDEX(CHROME_ATTR,2,CV$2+1),IF(AND(CV240&gt;=1,CV240&lt;=6),INDEX(ATLAS_ATTR,(CV240-1)*26+$A40-INDEX(WIN_Y,CV240)+1,CV$2-INDEX(WIN_X,CV240)+1),IF(CV240=90,11,0))))+(THEME-1)*20</f>
        <v/>
      </c>
      <c r="CW140" s="6">
        <f>IF($A40=0,INDEX(CHROME_ATTR,1,CW$2+1),IF($A40=39,INDEX(CHROME_ATTR,2,CW$2+1),IF(AND(CW240&gt;=1,CW240&lt;=6),INDEX(ATLAS_ATTR,(CW240-1)*26+$A40-INDEX(WIN_Y,CW240)+1,CW$2-INDEX(WIN_X,CW240)+1),IF(CW240=90,11,0))))+(THEME-1)*20</f>
        <v/>
      </c>
      <c r="CX140" s="6">
        <f>IF($A40=0,INDEX(CHROME_ATTR,1,CX$2+1),IF($A40=39,INDEX(CHROME_ATTR,2,CX$2+1),IF(AND(CX240&gt;=1,CX240&lt;=6),INDEX(ATLAS_ATTR,(CX240-1)*26+$A40-INDEX(WIN_Y,CX240)+1,CX$2-INDEX(WIN_X,CX240)+1),IF(CX240=90,11,0))))+(THEME-1)*20</f>
        <v/>
      </c>
      <c r="CY140" s="6">
        <f>IF($A40=0,INDEX(CHROME_ATTR,1,CY$2+1),IF($A40=39,INDEX(CHROME_ATTR,2,CY$2+1),IF(AND(CY240&gt;=1,CY240&lt;=6),INDEX(ATLAS_ATTR,(CY240-1)*26+$A40-INDEX(WIN_Y,CY240)+1,CY$2-INDEX(WIN_X,CY240)+1),IF(CY240=90,11,0))))+(THEME-1)*20</f>
        <v/>
      </c>
      <c r="CZ140" s="6">
        <f>IF($A40=0,INDEX(CHROME_ATTR,1,CZ$2+1),IF($A40=39,INDEX(CHROME_ATTR,2,CZ$2+1),IF(AND(CZ240&gt;=1,CZ240&lt;=6),INDEX(ATLAS_ATTR,(CZ240-1)*26+$A40-INDEX(WIN_Y,CZ240)+1,CZ$2-INDEX(WIN_X,CZ240)+1),IF(CZ240=90,11,0))))+(THEME-1)*20</f>
        <v/>
      </c>
      <c r="DA140" s="6">
        <f>IF($A40=0,INDEX(CHROME_ATTR,1,DA$2+1),IF($A40=39,INDEX(CHROME_ATTR,2,DA$2+1),IF(AND(DA240&gt;=1,DA240&lt;=6),INDEX(ATLAS_ATTR,(DA240-1)*26+$A40-INDEX(WIN_Y,DA240)+1,DA$2-INDEX(WIN_X,DA240)+1),IF(DA240=90,11,0))))+(THEME-1)*20</f>
        <v/>
      </c>
      <c r="DB140" s="6">
        <f>IF($A40=0,INDEX(CHROME_ATTR,1,DB$2+1),IF($A40=39,INDEX(CHROME_ATTR,2,DB$2+1),IF(AND(DB240&gt;=1,DB240&lt;=6),INDEX(ATLAS_ATTR,(DB240-1)*26+$A40-INDEX(WIN_Y,DB240)+1,DB$2-INDEX(WIN_X,DB240)+1),IF(DB240=90,11,0))))+(THEME-1)*20</f>
        <v/>
      </c>
      <c r="DC140" s="6">
        <f>IF($A40=0,INDEX(CHROME_ATTR,1,DC$2+1),IF($A40=39,INDEX(CHROME_ATTR,2,DC$2+1),IF(AND(DC240&gt;=1,DC240&lt;=6),INDEX(ATLAS_ATTR,(DC240-1)*26+$A40-INDEX(WIN_Y,DC240)+1,DC$2-INDEX(WIN_X,DC240)+1),IF(DC240=90,11,0))))+(THEME-1)*20</f>
        <v/>
      </c>
      <c r="DD140" s="6">
        <f>IF($A40=0,INDEX(CHROME_ATTR,1,DD$2+1),IF($A40=39,INDEX(CHROME_ATTR,2,DD$2+1),IF(AND(DD240&gt;=1,DD240&lt;=6),INDEX(ATLAS_ATTR,(DD240-1)*26+$A40-INDEX(WIN_Y,DD240)+1,DD$2-INDEX(WIN_X,DD240)+1),IF(DD240=90,11,0))))+(THEME-1)*20</f>
        <v/>
      </c>
      <c r="DE140" s="6">
        <f>IF($A40=0,INDEX(CHROME_ATTR,1,DE$2+1),IF($A40=39,INDEX(CHROME_ATTR,2,DE$2+1),IF(AND(DE240&gt;=1,DE240&lt;=6),INDEX(ATLAS_ATTR,(DE240-1)*26+$A40-INDEX(WIN_Y,DE240)+1,DE$2-INDEX(WIN_X,DE240)+1),IF(DE240=90,11,0))))+(THEME-1)*20</f>
        <v/>
      </c>
      <c r="DF140" s="6">
        <f>IF($A40=0,INDEX(CHROME_ATTR,1,DF$2+1),IF($A40=39,INDEX(CHROME_ATTR,2,DF$2+1),IF(AND(DF240&gt;=1,DF240&lt;=6),INDEX(ATLAS_ATTR,(DF240-1)*26+$A40-INDEX(WIN_Y,DF240)+1,DF$2-INDEX(WIN_X,DF240)+1),IF(DF240=90,11,0))))+(THEME-1)*20</f>
        <v/>
      </c>
      <c r="DG140" s="6">
        <f>IF($A40=0,INDEX(CHROME_ATTR,1,DG$2+1),IF($A40=39,INDEX(CHROME_ATTR,2,DG$2+1),IF(AND(DG240&gt;=1,DG240&lt;=6),INDEX(ATLAS_ATTR,(DG240-1)*26+$A40-INDEX(WIN_Y,DG240)+1,DG$2-INDEX(WIN_X,DG240)+1),IF(DG240=90,11,0))))+(THEME-1)*20</f>
        <v/>
      </c>
      <c r="DH140" s="6">
        <f>IF($A40=0,INDEX(CHROME_ATTR,1,DH$2+1),IF($A40=39,INDEX(CHROME_ATTR,2,DH$2+1),IF(AND(DH240&gt;=1,DH240&lt;=6),INDEX(ATLAS_ATTR,(DH240-1)*26+$A40-INDEX(WIN_Y,DH240)+1,DH$2-INDEX(WIN_X,DH240)+1),IF(DH240=90,11,0))))+(THEME-1)*20</f>
        <v/>
      </c>
      <c r="DI140" s="6">
        <f>IF($A40=0,INDEX(CHROME_ATTR,1,DI$2+1),IF($A40=39,INDEX(CHROME_ATTR,2,DI$2+1),IF(AND(DI240&gt;=1,DI240&lt;=6),INDEX(ATLAS_ATTR,(DI240-1)*26+$A40-INDEX(WIN_Y,DI240)+1,DI$2-INDEX(WIN_X,DI240)+1),IF(DI240=90,11,0))))+(THEME-1)*20</f>
        <v/>
      </c>
      <c r="DJ140" s="6">
        <f>IF($A40=0,INDEX(CHROME_ATTR,1,DJ$2+1),IF($A40=39,INDEX(CHROME_ATTR,2,DJ$2+1),IF(AND(DJ240&gt;=1,DJ240&lt;=6),INDEX(ATLAS_ATTR,(DJ240-1)*26+$A40-INDEX(WIN_Y,DJ240)+1,DJ$2-INDEX(WIN_X,DJ240)+1),IF(DJ240=90,11,0))))+(THEME-1)*20</f>
        <v/>
      </c>
      <c r="DK140" s="6">
        <f>IF($A40=0,INDEX(CHROME_ATTR,1,DK$2+1),IF($A40=39,INDEX(CHROME_ATTR,2,DK$2+1),IF(AND(DK240&gt;=1,DK240&lt;=6),INDEX(ATLAS_ATTR,(DK240-1)*26+$A40-INDEX(WIN_Y,DK240)+1,DK$2-INDEX(WIN_X,DK240)+1),IF(DK240=90,11,0))))+(THEME-1)*20</f>
        <v/>
      </c>
      <c r="DL140" s="6">
        <f>IF($A40=0,INDEX(CHROME_ATTR,1,DL$2+1),IF($A40=39,INDEX(CHROME_ATTR,2,DL$2+1),IF(AND(DL240&gt;=1,DL240&lt;=6),INDEX(ATLAS_ATTR,(DL240-1)*26+$A40-INDEX(WIN_Y,DL240)+1,DL$2-INDEX(WIN_X,DL240)+1),IF(DL240=90,11,0))))+(THEME-1)*20</f>
        <v/>
      </c>
      <c r="DM140" s="6">
        <f>IF($A40=0,INDEX(CHROME_ATTR,1,DM$2+1),IF($A40=39,INDEX(CHROME_ATTR,2,DM$2+1),IF(AND(DM240&gt;=1,DM240&lt;=6),INDEX(ATLAS_ATTR,(DM240-1)*26+$A40-INDEX(WIN_Y,DM240)+1,DM$2-INDEX(WIN_X,DM240)+1),IF(DM240=90,11,0))))+(THEME-1)*20</f>
        <v/>
      </c>
      <c r="DN140" s="6">
        <f>IF($A40=0,INDEX(CHROME_ATTR,1,DN$2+1),IF($A40=39,INDEX(CHROME_ATTR,2,DN$2+1),IF(AND(DN240&gt;=1,DN240&lt;=6),INDEX(ATLAS_ATTR,(DN240-1)*26+$A40-INDEX(WIN_Y,DN240)+1,DN$2-INDEX(WIN_X,DN240)+1),IF(DN240=90,11,0))))+(THEME-1)*20</f>
        <v/>
      </c>
      <c r="DO140" s="6">
        <f>IF($A40=0,INDEX(CHROME_ATTR,1,DO$2+1),IF($A40=39,INDEX(CHROME_ATTR,2,DO$2+1),IF(AND(DO240&gt;=1,DO240&lt;=6),INDEX(ATLAS_ATTR,(DO240-1)*26+$A40-INDEX(WIN_Y,DO240)+1,DO$2-INDEX(WIN_X,DO240)+1),IF(DO240=90,11,0))))+(THEME-1)*20</f>
        <v/>
      </c>
    </row>
    <row r="141" ht="8" customHeight="1">
      <c r="B141" s="6">
        <f>IF($A41=0,INDEX(CHROME_ATTR,1,B$2+1),IF($A41=39,INDEX(CHROME_ATTR,2,B$2+1),IF(AND(B241&gt;=1,B241&lt;=6),INDEX(ATLAS_ATTR,(B241-1)*26+$A41-INDEX(WIN_Y,B241)+1,B$2-INDEX(WIN_X,B241)+1),IF(B241=90,11,0))))+(THEME-1)*20</f>
        <v/>
      </c>
      <c r="C141" s="6">
        <f>IF($A41=0,INDEX(CHROME_ATTR,1,C$2+1),IF($A41=39,INDEX(CHROME_ATTR,2,C$2+1),IF(AND(C241&gt;=1,C241&lt;=6),INDEX(ATLAS_ATTR,(C241-1)*26+$A41-INDEX(WIN_Y,C241)+1,C$2-INDEX(WIN_X,C241)+1),IF(C241=90,11,0))))+(THEME-1)*20</f>
        <v/>
      </c>
      <c r="D141" s="6">
        <f>IF($A41=0,INDEX(CHROME_ATTR,1,D$2+1),IF($A41=39,INDEX(CHROME_ATTR,2,D$2+1),IF(AND(D241&gt;=1,D241&lt;=6),INDEX(ATLAS_ATTR,(D241-1)*26+$A41-INDEX(WIN_Y,D241)+1,D$2-INDEX(WIN_X,D241)+1),IF(D241=90,11,0))))+(THEME-1)*20</f>
        <v/>
      </c>
      <c r="E141" s="6">
        <f>IF($A41=0,INDEX(CHROME_ATTR,1,E$2+1),IF($A41=39,INDEX(CHROME_ATTR,2,E$2+1),IF(AND(E241&gt;=1,E241&lt;=6),INDEX(ATLAS_ATTR,(E241-1)*26+$A41-INDEX(WIN_Y,E241)+1,E$2-INDEX(WIN_X,E241)+1),IF(E241=90,11,0))))+(THEME-1)*20</f>
        <v/>
      </c>
      <c r="F141" s="6">
        <f>IF($A41=0,INDEX(CHROME_ATTR,1,F$2+1),IF($A41=39,INDEX(CHROME_ATTR,2,F$2+1),IF(AND(F241&gt;=1,F241&lt;=6),INDEX(ATLAS_ATTR,(F241-1)*26+$A41-INDEX(WIN_Y,F241)+1,F$2-INDEX(WIN_X,F241)+1),IF(F241=90,11,0))))+(THEME-1)*20</f>
        <v/>
      </c>
      <c r="G141" s="6">
        <f>IF($A41=0,INDEX(CHROME_ATTR,1,G$2+1),IF($A41=39,INDEX(CHROME_ATTR,2,G$2+1),IF(AND(G241&gt;=1,G241&lt;=6),INDEX(ATLAS_ATTR,(G241-1)*26+$A41-INDEX(WIN_Y,G241)+1,G$2-INDEX(WIN_X,G241)+1),IF(G241=90,11,0))))+(THEME-1)*20</f>
        <v/>
      </c>
      <c r="H141" s="6">
        <f>IF($A41=0,INDEX(CHROME_ATTR,1,H$2+1),IF($A41=39,INDEX(CHROME_ATTR,2,H$2+1),IF(AND(H241&gt;=1,H241&lt;=6),INDEX(ATLAS_ATTR,(H241-1)*26+$A41-INDEX(WIN_Y,H241)+1,H$2-INDEX(WIN_X,H241)+1),IF(H241=90,11,0))))+(THEME-1)*20</f>
        <v/>
      </c>
      <c r="I141" s="6">
        <f>IF($A41=0,INDEX(CHROME_ATTR,1,I$2+1),IF($A41=39,INDEX(CHROME_ATTR,2,I$2+1),IF(AND(I241&gt;=1,I241&lt;=6),INDEX(ATLAS_ATTR,(I241-1)*26+$A41-INDEX(WIN_Y,I241)+1,I$2-INDEX(WIN_X,I241)+1),IF(I241=90,11,0))))+(THEME-1)*20</f>
        <v/>
      </c>
      <c r="J141" s="6">
        <f>IF($A41=0,INDEX(CHROME_ATTR,1,J$2+1),IF($A41=39,INDEX(CHROME_ATTR,2,J$2+1),IF(AND(J241&gt;=1,J241&lt;=6),INDEX(ATLAS_ATTR,(J241-1)*26+$A41-INDEX(WIN_Y,J241)+1,J$2-INDEX(WIN_X,J241)+1),IF(J241=90,11,0))))+(THEME-1)*20</f>
        <v/>
      </c>
      <c r="K141" s="6">
        <f>IF($A41=0,INDEX(CHROME_ATTR,1,K$2+1),IF($A41=39,INDEX(CHROME_ATTR,2,K$2+1),IF(AND(K241&gt;=1,K241&lt;=6),INDEX(ATLAS_ATTR,(K241-1)*26+$A41-INDEX(WIN_Y,K241)+1,K$2-INDEX(WIN_X,K241)+1),IF(K241=90,11,0))))+(THEME-1)*20</f>
        <v/>
      </c>
      <c r="L141" s="6">
        <f>IF($A41=0,INDEX(CHROME_ATTR,1,L$2+1),IF($A41=39,INDEX(CHROME_ATTR,2,L$2+1),IF(AND(L241&gt;=1,L241&lt;=6),INDEX(ATLAS_ATTR,(L241-1)*26+$A41-INDEX(WIN_Y,L241)+1,L$2-INDEX(WIN_X,L241)+1),IF(L241=90,11,0))))+(THEME-1)*20</f>
        <v/>
      </c>
      <c r="M141" s="6">
        <f>IF($A41=0,INDEX(CHROME_ATTR,1,M$2+1),IF($A41=39,INDEX(CHROME_ATTR,2,M$2+1),IF(AND(M241&gt;=1,M241&lt;=6),INDEX(ATLAS_ATTR,(M241-1)*26+$A41-INDEX(WIN_Y,M241)+1,M$2-INDEX(WIN_X,M241)+1),IF(M241=90,11,0))))+(THEME-1)*20</f>
        <v/>
      </c>
      <c r="N141" s="6">
        <f>IF($A41=0,INDEX(CHROME_ATTR,1,N$2+1),IF($A41=39,INDEX(CHROME_ATTR,2,N$2+1),IF(AND(N241&gt;=1,N241&lt;=6),INDEX(ATLAS_ATTR,(N241-1)*26+$A41-INDEX(WIN_Y,N241)+1,N$2-INDEX(WIN_X,N241)+1),IF(N241=90,11,0))))+(THEME-1)*20</f>
        <v/>
      </c>
      <c r="O141" s="6">
        <f>IF($A41=0,INDEX(CHROME_ATTR,1,O$2+1),IF($A41=39,INDEX(CHROME_ATTR,2,O$2+1),IF(AND(O241&gt;=1,O241&lt;=6),INDEX(ATLAS_ATTR,(O241-1)*26+$A41-INDEX(WIN_Y,O241)+1,O$2-INDEX(WIN_X,O241)+1),IF(O241=90,11,0))))+(THEME-1)*20</f>
        <v/>
      </c>
      <c r="P141" s="6">
        <f>IF($A41=0,INDEX(CHROME_ATTR,1,P$2+1),IF($A41=39,INDEX(CHROME_ATTR,2,P$2+1),IF(AND(P241&gt;=1,P241&lt;=6),INDEX(ATLAS_ATTR,(P241-1)*26+$A41-INDEX(WIN_Y,P241)+1,P$2-INDEX(WIN_X,P241)+1),IF(P241=90,11,0))))+(THEME-1)*20</f>
        <v/>
      </c>
      <c r="Q141" s="6">
        <f>IF($A41=0,INDEX(CHROME_ATTR,1,Q$2+1),IF($A41=39,INDEX(CHROME_ATTR,2,Q$2+1),IF(AND(Q241&gt;=1,Q241&lt;=6),INDEX(ATLAS_ATTR,(Q241-1)*26+$A41-INDEX(WIN_Y,Q241)+1,Q$2-INDEX(WIN_X,Q241)+1),IF(Q241=90,11,0))))+(THEME-1)*20</f>
        <v/>
      </c>
      <c r="R141" s="6">
        <f>IF($A41=0,INDEX(CHROME_ATTR,1,R$2+1),IF($A41=39,INDEX(CHROME_ATTR,2,R$2+1),IF(AND(R241&gt;=1,R241&lt;=6),INDEX(ATLAS_ATTR,(R241-1)*26+$A41-INDEX(WIN_Y,R241)+1,R$2-INDEX(WIN_X,R241)+1),IF(R241=90,11,0))))+(THEME-1)*20</f>
        <v/>
      </c>
      <c r="S141" s="6">
        <f>IF($A41=0,INDEX(CHROME_ATTR,1,S$2+1),IF($A41=39,INDEX(CHROME_ATTR,2,S$2+1),IF(AND(S241&gt;=1,S241&lt;=6),INDEX(ATLAS_ATTR,(S241-1)*26+$A41-INDEX(WIN_Y,S241)+1,S$2-INDEX(WIN_X,S241)+1),IF(S241=90,11,0))))+(THEME-1)*20</f>
        <v/>
      </c>
      <c r="T141" s="6">
        <f>IF($A41=0,INDEX(CHROME_ATTR,1,T$2+1),IF($A41=39,INDEX(CHROME_ATTR,2,T$2+1),IF(AND(T241&gt;=1,T241&lt;=6),INDEX(ATLAS_ATTR,(T241-1)*26+$A41-INDEX(WIN_Y,T241)+1,T$2-INDEX(WIN_X,T241)+1),IF(T241=90,11,0))))+(THEME-1)*20</f>
        <v/>
      </c>
      <c r="U141" s="6">
        <f>IF($A41=0,INDEX(CHROME_ATTR,1,U$2+1),IF($A41=39,INDEX(CHROME_ATTR,2,U$2+1),IF(AND(U241&gt;=1,U241&lt;=6),INDEX(ATLAS_ATTR,(U241-1)*26+$A41-INDEX(WIN_Y,U241)+1,U$2-INDEX(WIN_X,U241)+1),IF(U241=90,11,0))))+(THEME-1)*20</f>
        <v/>
      </c>
      <c r="V141" s="6">
        <f>IF($A41=0,INDEX(CHROME_ATTR,1,V$2+1),IF($A41=39,INDEX(CHROME_ATTR,2,V$2+1),IF(AND(V241&gt;=1,V241&lt;=6),INDEX(ATLAS_ATTR,(V241-1)*26+$A41-INDEX(WIN_Y,V241)+1,V$2-INDEX(WIN_X,V241)+1),IF(V241=90,11,0))))+(THEME-1)*20</f>
        <v/>
      </c>
      <c r="W141" s="6">
        <f>IF($A41=0,INDEX(CHROME_ATTR,1,W$2+1),IF($A41=39,INDEX(CHROME_ATTR,2,W$2+1),IF(AND(W241&gt;=1,W241&lt;=6),INDEX(ATLAS_ATTR,(W241-1)*26+$A41-INDEX(WIN_Y,W241)+1,W$2-INDEX(WIN_X,W241)+1),IF(W241=90,11,0))))+(THEME-1)*20</f>
        <v/>
      </c>
      <c r="X141" s="6">
        <f>IF($A41=0,INDEX(CHROME_ATTR,1,X$2+1),IF($A41=39,INDEX(CHROME_ATTR,2,X$2+1),IF(AND(X241&gt;=1,X241&lt;=6),INDEX(ATLAS_ATTR,(X241-1)*26+$A41-INDEX(WIN_Y,X241)+1,X$2-INDEX(WIN_X,X241)+1),IF(X241=90,11,0))))+(THEME-1)*20</f>
        <v/>
      </c>
      <c r="Y141" s="6">
        <f>IF($A41=0,INDEX(CHROME_ATTR,1,Y$2+1),IF($A41=39,INDEX(CHROME_ATTR,2,Y$2+1),IF(AND(Y241&gt;=1,Y241&lt;=6),INDEX(ATLAS_ATTR,(Y241-1)*26+$A41-INDEX(WIN_Y,Y241)+1,Y$2-INDEX(WIN_X,Y241)+1),IF(Y241=90,11,0))))+(THEME-1)*20</f>
        <v/>
      </c>
      <c r="Z141" s="6">
        <f>IF($A41=0,INDEX(CHROME_ATTR,1,Z$2+1),IF($A41=39,INDEX(CHROME_ATTR,2,Z$2+1),IF(AND(Z241&gt;=1,Z241&lt;=6),INDEX(ATLAS_ATTR,(Z241-1)*26+$A41-INDEX(WIN_Y,Z241)+1,Z$2-INDEX(WIN_X,Z241)+1),IF(Z241=90,11,0))))+(THEME-1)*20</f>
        <v/>
      </c>
      <c r="AA141" s="6">
        <f>IF($A41=0,INDEX(CHROME_ATTR,1,AA$2+1),IF($A41=39,INDEX(CHROME_ATTR,2,AA$2+1),IF(AND(AA241&gt;=1,AA241&lt;=6),INDEX(ATLAS_ATTR,(AA241-1)*26+$A41-INDEX(WIN_Y,AA241)+1,AA$2-INDEX(WIN_X,AA241)+1),IF(AA241=90,11,0))))+(THEME-1)*20</f>
        <v/>
      </c>
      <c r="AB141" s="6">
        <f>IF($A41=0,INDEX(CHROME_ATTR,1,AB$2+1),IF($A41=39,INDEX(CHROME_ATTR,2,AB$2+1),IF(AND(AB241&gt;=1,AB241&lt;=6),INDEX(ATLAS_ATTR,(AB241-1)*26+$A41-INDEX(WIN_Y,AB241)+1,AB$2-INDEX(WIN_X,AB241)+1),IF(AB241=90,11,0))))+(THEME-1)*20</f>
        <v/>
      </c>
      <c r="AC141" s="6">
        <f>IF($A41=0,INDEX(CHROME_ATTR,1,AC$2+1),IF($A41=39,INDEX(CHROME_ATTR,2,AC$2+1),IF(AND(AC241&gt;=1,AC241&lt;=6),INDEX(ATLAS_ATTR,(AC241-1)*26+$A41-INDEX(WIN_Y,AC241)+1,AC$2-INDEX(WIN_X,AC241)+1),IF(AC241=90,11,0))))+(THEME-1)*20</f>
        <v/>
      </c>
      <c r="AD141" s="6">
        <f>IF($A41=0,INDEX(CHROME_ATTR,1,AD$2+1),IF($A41=39,INDEX(CHROME_ATTR,2,AD$2+1),IF(AND(AD241&gt;=1,AD241&lt;=6),INDEX(ATLAS_ATTR,(AD241-1)*26+$A41-INDEX(WIN_Y,AD241)+1,AD$2-INDEX(WIN_X,AD241)+1),IF(AD241=90,11,0))))+(THEME-1)*20</f>
        <v/>
      </c>
      <c r="AE141" s="6">
        <f>IF($A41=0,INDEX(CHROME_ATTR,1,AE$2+1),IF($A41=39,INDEX(CHROME_ATTR,2,AE$2+1),IF(AND(AE241&gt;=1,AE241&lt;=6),INDEX(ATLAS_ATTR,(AE241-1)*26+$A41-INDEX(WIN_Y,AE241)+1,AE$2-INDEX(WIN_X,AE241)+1),IF(AE241=90,11,0))))+(THEME-1)*20</f>
        <v/>
      </c>
      <c r="AF141" s="6">
        <f>IF($A41=0,INDEX(CHROME_ATTR,1,AF$2+1),IF($A41=39,INDEX(CHROME_ATTR,2,AF$2+1),IF(AND(AF241&gt;=1,AF241&lt;=6),INDEX(ATLAS_ATTR,(AF241-1)*26+$A41-INDEX(WIN_Y,AF241)+1,AF$2-INDEX(WIN_X,AF241)+1),IF(AF241=90,11,0))))+(THEME-1)*20</f>
        <v/>
      </c>
      <c r="AG141" s="6">
        <f>IF($A41=0,INDEX(CHROME_ATTR,1,AG$2+1),IF($A41=39,INDEX(CHROME_ATTR,2,AG$2+1),IF(AND(AG241&gt;=1,AG241&lt;=6),INDEX(ATLAS_ATTR,(AG241-1)*26+$A41-INDEX(WIN_Y,AG241)+1,AG$2-INDEX(WIN_X,AG241)+1),IF(AG241=90,11,0))))+(THEME-1)*20</f>
        <v/>
      </c>
      <c r="AH141" s="6">
        <f>IF($A41=0,INDEX(CHROME_ATTR,1,AH$2+1),IF($A41=39,INDEX(CHROME_ATTR,2,AH$2+1),IF(AND(AH241&gt;=1,AH241&lt;=6),INDEX(ATLAS_ATTR,(AH241-1)*26+$A41-INDEX(WIN_Y,AH241)+1,AH$2-INDEX(WIN_X,AH241)+1),IF(AH241=90,11,0))))+(THEME-1)*20</f>
        <v/>
      </c>
      <c r="AI141" s="6">
        <f>IF($A41=0,INDEX(CHROME_ATTR,1,AI$2+1),IF($A41=39,INDEX(CHROME_ATTR,2,AI$2+1),IF(AND(AI241&gt;=1,AI241&lt;=6),INDEX(ATLAS_ATTR,(AI241-1)*26+$A41-INDEX(WIN_Y,AI241)+1,AI$2-INDEX(WIN_X,AI241)+1),IF(AI241=90,11,0))))+(THEME-1)*20</f>
        <v/>
      </c>
      <c r="AJ141" s="6">
        <f>IF($A41=0,INDEX(CHROME_ATTR,1,AJ$2+1),IF($A41=39,INDEX(CHROME_ATTR,2,AJ$2+1),IF(AND(AJ241&gt;=1,AJ241&lt;=6),INDEX(ATLAS_ATTR,(AJ241-1)*26+$A41-INDEX(WIN_Y,AJ241)+1,AJ$2-INDEX(WIN_X,AJ241)+1),IF(AJ241=90,11,0))))+(THEME-1)*20</f>
        <v/>
      </c>
      <c r="AK141" s="6">
        <f>IF($A41=0,INDEX(CHROME_ATTR,1,AK$2+1),IF($A41=39,INDEX(CHROME_ATTR,2,AK$2+1),IF(AND(AK241&gt;=1,AK241&lt;=6),INDEX(ATLAS_ATTR,(AK241-1)*26+$A41-INDEX(WIN_Y,AK241)+1,AK$2-INDEX(WIN_X,AK241)+1),IF(AK241=90,11,0))))+(THEME-1)*20</f>
        <v/>
      </c>
      <c r="AL141" s="6">
        <f>IF($A41=0,INDEX(CHROME_ATTR,1,AL$2+1),IF($A41=39,INDEX(CHROME_ATTR,2,AL$2+1),IF(AND(AL241&gt;=1,AL241&lt;=6),INDEX(ATLAS_ATTR,(AL241-1)*26+$A41-INDEX(WIN_Y,AL241)+1,AL$2-INDEX(WIN_X,AL241)+1),IF(AL241=90,11,0))))+(THEME-1)*20</f>
        <v/>
      </c>
      <c r="AM141" s="6">
        <f>IF($A41=0,INDEX(CHROME_ATTR,1,AM$2+1),IF($A41=39,INDEX(CHROME_ATTR,2,AM$2+1),IF(AND(AM241&gt;=1,AM241&lt;=6),INDEX(ATLAS_ATTR,(AM241-1)*26+$A41-INDEX(WIN_Y,AM241)+1,AM$2-INDEX(WIN_X,AM241)+1),IF(AM241=90,11,0))))+(THEME-1)*20</f>
        <v/>
      </c>
      <c r="AN141" s="6">
        <f>IF($A41=0,INDEX(CHROME_ATTR,1,AN$2+1),IF($A41=39,INDEX(CHROME_ATTR,2,AN$2+1),IF(AND(AN241&gt;=1,AN241&lt;=6),INDEX(ATLAS_ATTR,(AN241-1)*26+$A41-INDEX(WIN_Y,AN241)+1,AN$2-INDEX(WIN_X,AN241)+1),IF(AN241=90,11,0))))+(THEME-1)*20</f>
        <v/>
      </c>
      <c r="AO141" s="6">
        <f>IF($A41=0,INDEX(CHROME_ATTR,1,AO$2+1),IF($A41=39,INDEX(CHROME_ATTR,2,AO$2+1),IF(AND(AO241&gt;=1,AO241&lt;=6),INDEX(ATLAS_ATTR,(AO241-1)*26+$A41-INDEX(WIN_Y,AO241)+1,AO$2-INDEX(WIN_X,AO241)+1),IF(AO241=90,11,0))))+(THEME-1)*20</f>
        <v/>
      </c>
      <c r="AP141" s="6">
        <f>IF($A41=0,INDEX(CHROME_ATTR,1,AP$2+1),IF($A41=39,INDEX(CHROME_ATTR,2,AP$2+1),IF(AND(AP241&gt;=1,AP241&lt;=6),INDEX(ATLAS_ATTR,(AP241-1)*26+$A41-INDEX(WIN_Y,AP241)+1,AP$2-INDEX(WIN_X,AP241)+1),IF(AP241=90,11,0))))+(THEME-1)*20</f>
        <v/>
      </c>
      <c r="AQ141" s="6">
        <f>IF($A41=0,INDEX(CHROME_ATTR,1,AQ$2+1),IF($A41=39,INDEX(CHROME_ATTR,2,AQ$2+1),IF(AND(AQ241&gt;=1,AQ241&lt;=6),INDEX(ATLAS_ATTR,(AQ241-1)*26+$A41-INDEX(WIN_Y,AQ241)+1,AQ$2-INDEX(WIN_X,AQ241)+1),IF(AQ241=90,11,0))))+(THEME-1)*20</f>
        <v/>
      </c>
      <c r="AR141" s="6">
        <f>IF($A41=0,INDEX(CHROME_ATTR,1,AR$2+1),IF($A41=39,INDEX(CHROME_ATTR,2,AR$2+1),IF(AND(AR241&gt;=1,AR241&lt;=6),INDEX(ATLAS_ATTR,(AR241-1)*26+$A41-INDEX(WIN_Y,AR241)+1,AR$2-INDEX(WIN_X,AR241)+1),IF(AR241=90,11,0))))+(THEME-1)*20</f>
        <v/>
      </c>
      <c r="AS141" s="6">
        <f>IF($A41=0,INDEX(CHROME_ATTR,1,AS$2+1),IF($A41=39,INDEX(CHROME_ATTR,2,AS$2+1),IF(AND(AS241&gt;=1,AS241&lt;=6),INDEX(ATLAS_ATTR,(AS241-1)*26+$A41-INDEX(WIN_Y,AS241)+1,AS$2-INDEX(WIN_X,AS241)+1),IF(AS241=90,11,0))))+(THEME-1)*20</f>
        <v/>
      </c>
      <c r="AT141" s="6">
        <f>IF($A41=0,INDEX(CHROME_ATTR,1,AT$2+1),IF($A41=39,INDEX(CHROME_ATTR,2,AT$2+1),IF(AND(AT241&gt;=1,AT241&lt;=6),INDEX(ATLAS_ATTR,(AT241-1)*26+$A41-INDEX(WIN_Y,AT241)+1,AT$2-INDEX(WIN_X,AT241)+1),IF(AT241=90,11,0))))+(THEME-1)*20</f>
        <v/>
      </c>
      <c r="AU141" s="6">
        <f>IF($A41=0,INDEX(CHROME_ATTR,1,AU$2+1),IF($A41=39,INDEX(CHROME_ATTR,2,AU$2+1),IF(AND(AU241&gt;=1,AU241&lt;=6),INDEX(ATLAS_ATTR,(AU241-1)*26+$A41-INDEX(WIN_Y,AU241)+1,AU$2-INDEX(WIN_X,AU241)+1),IF(AU241=90,11,0))))+(THEME-1)*20</f>
        <v/>
      </c>
      <c r="AV141" s="6">
        <f>IF($A41=0,INDEX(CHROME_ATTR,1,AV$2+1),IF($A41=39,INDEX(CHROME_ATTR,2,AV$2+1),IF(AND(AV241&gt;=1,AV241&lt;=6),INDEX(ATLAS_ATTR,(AV241-1)*26+$A41-INDEX(WIN_Y,AV241)+1,AV$2-INDEX(WIN_X,AV241)+1),IF(AV241=90,11,0))))+(THEME-1)*20</f>
        <v/>
      </c>
      <c r="AW141" s="6">
        <f>IF($A41=0,INDEX(CHROME_ATTR,1,AW$2+1),IF($A41=39,INDEX(CHROME_ATTR,2,AW$2+1),IF(AND(AW241&gt;=1,AW241&lt;=6),INDEX(ATLAS_ATTR,(AW241-1)*26+$A41-INDEX(WIN_Y,AW241)+1,AW$2-INDEX(WIN_X,AW241)+1),IF(AW241=90,11,0))))+(THEME-1)*20</f>
        <v/>
      </c>
      <c r="AX141" s="6">
        <f>IF($A41=0,INDEX(CHROME_ATTR,1,AX$2+1),IF($A41=39,INDEX(CHROME_ATTR,2,AX$2+1),IF(AND(AX241&gt;=1,AX241&lt;=6),INDEX(ATLAS_ATTR,(AX241-1)*26+$A41-INDEX(WIN_Y,AX241)+1,AX$2-INDEX(WIN_X,AX241)+1),IF(AX241=90,11,0))))+(THEME-1)*20</f>
        <v/>
      </c>
      <c r="AY141" s="6">
        <f>IF($A41=0,INDEX(CHROME_ATTR,1,AY$2+1),IF($A41=39,INDEX(CHROME_ATTR,2,AY$2+1),IF(AND(AY241&gt;=1,AY241&lt;=6),INDEX(ATLAS_ATTR,(AY241-1)*26+$A41-INDEX(WIN_Y,AY241)+1,AY$2-INDEX(WIN_X,AY241)+1),IF(AY241=90,11,0))))+(THEME-1)*20</f>
        <v/>
      </c>
      <c r="AZ141" s="6">
        <f>IF($A41=0,INDEX(CHROME_ATTR,1,AZ$2+1),IF($A41=39,INDEX(CHROME_ATTR,2,AZ$2+1),IF(AND(AZ241&gt;=1,AZ241&lt;=6),INDEX(ATLAS_ATTR,(AZ241-1)*26+$A41-INDEX(WIN_Y,AZ241)+1,AZ$2-INDEX(WIN_X,AZ241)+1),IF(AZ241=90,11,0))))+(THEME-1)*20</f>
        <v/>
      </c>
      <c r="BA141" s="6">
        <f>IF($A41=0,INDEX(CHROME_ATTR,1,BA$2+1),IF($A41=39,INDEX(CHROME_ATTR,2,BA$2+1),IF(AND(BA241&gt;=1,BA241&lt;=6),INDEX(ATLAS_ATTR,(BA241-1)*26+$A41-INDEX(WIN_Y,BA241)+1,BA$2-INDEX(WIN_X,BA241)+1),IF(BA241=90,11,0))))+(THEME-1)*20</f>
        <v/>
      </c>
      <c r="BB141" s="6">
        <f>IF($A41=0,INDEX(CHROME_ATTR,1,BB$2+1),IF($A41=39,INDEX(CHROME_ATTR,2,BB$2+1),IF(AND(BB241&gt;=1,BB241&lt;=6),INDEX(ATLAS_ATTR,(BB241-1)*26+$A41-INDEX(WIN_Y,BB241)+1,BB$2-INDEX(WIN_X,BB241)+1),IF(BB241=90,11,0))))+(THEME-1)*20</f>
        <v/>
      </c>
      <c r="BC141" s="6">
        <f>IF($A41=0,INDEX(CHROME_ATTR,1,BC$2+1),IF($A41=39,INDEX(CHROME_ATTR,2,BC$2+1),IF(AND(BC241&gt;=1,BC241&lt;=6),INDEX(ATLAS_ATTR,(BC241-1)*26+$A41-INDEX(WIN_Y,BC241)+1,BC$2-INDEX(WIN_X,BC241)+1),IF(BC241=90,11,0))))+(THEME-1)*20</f>
        <v/>
      </c>
      <c r="BD141" s="6">
        <f>IF($A41=0,INDEX(CHROME_ATTR,1,BD$2+1),IF($A41=39,INDEX(CHROME_ATTR,2,BD$2+1),IF(AND(BD241&gt;=1,BD241&lt;=6),INDEX(ATLAS_ATTR,(BD241-1)*26+$A41-INDEX(WIN_Y,BD241)+1,BD$2-INDEX(WIN_X,BD241)+1),IF(BD241=90,11,0))))+(THEME-1)*20</f>
        <v/>
      </c>
      <c r="BE141" s="6">
        <f>IF($A41=0,INDEX(CHROME_ATTR,1,BE$2+1),IF($A41=39,INDEX(CHROME_ATTR,2,BE$2+1),IF(AND(BE241&gt;=1,BE241&lt;=6),INDEX(ATLAS_ATTR,(BE241-1)*26+$A41-INDEX(WIN_Y,BE241)+1,BE$2-INDEX(WIN_X,BE241)+1),IF(BE241=90,11,0))))+(THEME-1)*20</f>
        <v/>
      </c>
      <c r="BF141" s="6">
        <f>IF($A41=0,INDEX(CHROME_ATTR,1,BF$2+1),IF($A41=39,INDEX(CHROME_ATTR,2,BF$2+1),IF(AND(BF241&gt;=1,BF241&lt;=6),INDEX(ATLAS_ATTR,(BF241-1)*26+$A41-INDEX(WIN_Y,BF241)+1,BF$2-INDEX(WIN_X,BF241)+1),IF(BF241=90,11,0))))+(THEME-1)*20</f>
        <v/>
      </c>
      <c r="BG141" s="6">
        <f>IF($A41=0,INDEX(CHROME_ATTR,1,BG$2+1),IF($A41=39,INDEX(CHROME_ATTR,2,BG$2+1),IF(AND(BG241&gt;=1,BG241&lt;=6),INDEX(ATLAS_ATTR,(BG241-1)*26+$A41-INDEX(WIN_Y,BG241)+1,BG$2-INDEX(WIN_X,BG241)+1),IF(BG241=90,11,0))))+(THEME-1)*20</f>
        <v/>
      </c>
      <c r="BH141" s="6">
        <f>IF($A41=0,INDEX(CHROME_ATTR,1,BH$2+1),IF($A41=39,INDEX(CHROME_ATTR,2,BH$2+1),IF(AND(BH241&gt;=1,BH241&lt;=6),INDEX(ATLAS_ATTR,(BH241-1)*26+$A41-INDEX(WIN_Y,BH241)+1,BH$2-INDEX(WIN_X,BH241)+1),IF(BH241=90,11,0))))+(THEME-1)*20</f>
        <v/>
      </c>
      <c r="BI141" s="6">
        <f>IF($A41=0,INDEX(CHROME_ATTR,1,BI$2+1),IF($A41=39,INDEX(CHROME_ATTR,2,BI$2+1),IF(AND(BI241&gt;=1,BI241&lt;=6),INDEX(ATLAS_ATTR,(BI241-1)*26+$A41-INDEX(WIN_Y,BI241)+1,BI$2-INDEX(WIN_X,BI241)+1),IF(BI241=90,11,0))))+(THEME-1)*20</f>
        <v/>
      </c>
      <c r="BJ141" s="6">
        <f>IF($A41=0,INDEX(CHROME_ATTR,1,BJ$2+1),IF($A41=39,INDEX(CHROME_ATTR,2,BJ$2+1),IF(AND(BJ241&gt;=1,BJ241&lt;=6),INDEX(ATLAS_ATTR,(BJ241-1)*26+$A41-INDEX(WIN_Y,BJ241)+1,BJ$2-INDEX(WIN_X,BJ241)+1),IF(BJ241=90,11,0))))+(THEME-1)*20</f>
        <v/>
      </c>
      <c r="BK141" s="6">
        <f>IF($A41=0,INDEX(CHROME_ATTR,1,BK$2+1),IF($A41=39,INDEX(CHROME_ATTR,2,BK$2+1),IF(AND(BK241&gt;=1,BK241&lt;=6),INDEX(ATLAS_ATTR,(BK241-1)*26+$A41-INDEX(WIN_Y,BK241)+1,BK$2-INDEX(WIN_X,BK241)+1),IF(BK241=90,11,0))))+(THEME-1)*20</f>
        <v/>
      </c>
      <c r="BL141" s="6">
        <f>IF($A41=0,INDEX(CHROME_ATTR,1,BL$2+1),IF($A41=39,INDEX(CHROME_ATTR,2,BL$2+1),IF(AND(BL241&gt;=1,BL241&lt;=6),INDEX(ATLAS_ATTR,(BL241-1)*26+$A41-INDEX(WIN_Y,BL241)+1,BL$2-INDEX(WIN_X,BL241)+1),IF(BL241=90,11,0))))+(THEME-1)*20</f>
        <v/>
      </c>
      <c r="BM141" s="6">
        <f>IF($A41=0,INDEX(CHROME_ATTR,1,BM$2+1),IF($A41=39,INDEX(CHROME_ATTR,2,BM$2+1),IF(AND(BM241&gt;=1,BM241&lt;=6),INDEX(ATLAS_ATTR,(BM241-1)*26+$A41-INDEX(WIN_Y,BM241)+1,BM$2-INDEX(WIN_X,BM241)+1),IF(BM241=90,11,0))))+(THEME-1)*20</f>
        <v/>
      </c>
      <c r="BN141" s="6">
        <f>IF($A41=0,INDEX(CHROME_ATTR,1,BN$2+1),IF($A41=39,INDEX(CHROME_ATTR,2,BN$2+1),IF(AND(BN241&gt;=1,BN241&lt;=6),INDEX(ATLAS_ATTR,(BN241-1)*26+$A41-INDEX(WIN_Y,BN241)+1,BN$2-INDEX(WIN_X,BN241)+1),IF(BN241=90,11,0))))+(THEME-1)*20</f>
        <v/>
      </c>
      <c r="BO141" s="6">
        <f>IF($A41=0,INDEX(CHROME_ATTR,1,BO$2+1),IF($A41=39,INDEX(CHROME_ATTR,2,BO$2+1),IF(AND(BO241&gt;=1,BO241&lt;=6),INDEX(ATLAS_ATTR,(BO241-1)*26+$A41-INDEX(WIN_Y,BO241)+1,BO$2-INDEX(WIN_X,BO241)+1),IF(BO241=90,11,0))))+(THEME-1)*20</f>
        <v/>
      </c>
      <c r="BP141" s="6">
        <f>IF($A41=0,INDEX(CHROME_ATTR,1,BP$2+1),IF($A41=39,INDEX(CHROME_ATTR,2,BP$2+1),IF(AND(BP241&gt;=1,BP241&lt;=6),INDEX(ATLAS_ATTR,(BP241-1)*26+$A41-INDEX(WIN_Y,BP241)+1,BP$2-INDEX(WIN_X,BP241)+1),IF(BP241=90,11,0))))+(THEME-1)*20</f>
        <v/>
      </c>
      <c r="BQ141" s="6">
        <f>IF($A41=0,INDEX(CHROME_ATTR,1,BQ$2+1),IF($A41=39,INDEX(CHROME_ATTR,2,BQ$2+1),IF(AND(BQ241&gt;=1,BQ241&lt;=6),INDEX(ATLAS_ATTR,(BQ241-1)*26+$A41-INDEX(WIN_Y,BQ241)+1,BQ$2-INDEX(WIN_X,BQ241)+1),IF(BQ241=90,11,0))))+(THEME-1)*20</f>
        <v/>
      </c>
      <c r="BR141" s="6">
        <f>IF($A41=0,INDEX(CHROME_ATTR,1,BR$2+1),IF($A41=39,INDEX(CHROME_ATTR,2,BR$2+1),IF(AND(BR241&gt;=1,BR241&lt;=6),INDEX(ATLAS_ATTR,(BR241-1)*26+$A41-INDEX(WIN_Y,BR241)+1,BR$2-INDEX(WIN_X,BR241)+1),IF(BR241=90,11,0))))+(THEME-1)*20</f>
        <v/>
      </c>
      <c r="BS141" s="6">
        <f>IF($A41=0,INDEX(CHROME_ATTR,1,BS$2+1),IF($A41=39,INDEX(CHROME_ATTR,2,BS$2+1),IF(AND(BS241&gt;=1,BS241&lt;=6),INDEX(ATLAS_ATTR,(BS241-1)*26+$A41-INDEX(WIN_Y,BS241)+1,BS$2-INDEX(WIN_X,BS241)+1),IF(BS241=90,11,0))))+(THEME-1)*20</f>
        <v/>
      </c>
      <c r="BT141" s="6">
        <f>IF($A41=0,INDEX(CHROME_ATTR,1,BT$2+1),IF($A41=39,INDEX(CHROME_ATTR,2,BT$2+1),IF(AND(BT241&gt;=1,BT241&lt;=6),INDEX(ATLAS_ATTR,(BT241-1)*26+$A41-INDEX(WIN_Y,BT241)+1,BT$2-INDEX(WIN_X,BT241)+1),IF(BT241=90,11,0))))+(THEME-1)*20</f>
        <v/>
      </c>
      <c r="BU141" s="6">
        <f>IF($A41=0,INDEX(CHROME_ATTR,1,BU$2+1),IF($A41=39,INDEX(CHROME_ATTR,2,BU$2+1),IF(AND(BU241&gt;=1,BU241&lt;=6),INDEX(ATLAS_ATTR,(BU241-1)*26+$A41-INDEX(WIN_Y,BU241)+1,BU$2-INDEX(WIN_X,BU241)+1),IF(BU241=90,11,0))))+(THEME-1)*20</f>
        <v/>
      </c>
      <c r="BV141" s="6">
        <f>IF($A41=0,INDEX(CHROME_ATTR,1,BV$2+1),IF($A41=39,INDEX(CHROME_ATTR,2,BV$2+1),IF(AND(BV241&gt;=1,BV241&lt;=6),INDEX(ATLAS_ATTR,(BV241-1)*26+$A41-INDEX(WIN_Y,BV241)+1,BV$2-INDEX(WIN_X,BV241)+1),IF(BV241=90,11,0))))+(THEME-1)*20</f>
        <v/>
      </c>
      <c r="BW141" s="6">
        <f>IF($A41=0,INDEX(CHROME_ATTR,1,BW$2+1),IF($A41=39,INDEX(CHROME_ATTR,2,BW$2+1),IF(AND(BW241&gt;=1,BW241&lt;=6),INDEX(ATLAS_ATTR,(BW241-1)*26+$A41-INDEX(WIN_Y,BW241)+1,BW$2-INDEX(WIN_X,BW241)+1),IF(BW241=90,11,0))))+(THEME-1)*20</f>
        <v/>
      </c>
      <c r="BX141" s="6">
        <f>IF($A41=0,INDEX(CHROME_ATTR,1,BX$2+1),IF($A41=39,INDEX(CHROME_ATTR,2,BX$2+1),IF(AND(BX241&gt;=1,BX241&lt;=6),INDEX(ATLAS_ATTR,(BX241-1)*26+$A41-INDEX(WIN_Y,BX241)+1,BX$2-INDEX(WIN_X,BX241)+1),IF(BX241=90,11,0))))+(THEME-1)*20</f>
        <v/>
      </c>
      <c r="BY141" s="6">
        <f>IF($A41=0,INDEX(CHROME_ATTR,1,BY$2+1),IF($A41=39,INDEX(CHROME_ATTR,2,BY$2+1),IF(AND(BY241&gt;=1,BY241&lt;=6),INDEX(ATLAS_ATTR,(BY241-1)*26+$A41-INDEX(WIN_Y,BY241)+1,BY$2-INDEX(WIN_X,BY241)+1),IF(BY241=90,11,0))))+(THEME-1)*20</f>
        <v/>
      </c>
      <c r="BZ141" s="6">
        <f>IF($A41=0,INDEX(CHROME_ATTR,1,BZ$2+1),IF($A41=39,INDEX(CHROME_ATTR,2,BZ$2+1),IF(AND(BZ241&gt;=1,BZ241&lt;=6),INDEX(ATLAS_ATTR,(BZ241-1)*26+$A41-INDEX(WIN_Y,BZ241)+1,BZ$2-INDEX(WIN_X,BZ241)+1),IF(BZ241=90,11,0))))+(THEME-1)*20</f>
        <v/>
      </c>
      <c r="CA141" s="6">
        <f>IF($A41=0,INDEX(CHROME_ATTR,1,CA$2+1),IF($A41=39,INDEX(CHROME_ATTR,2,CA$2+1),IF(AND(CA241&gt;=1,CA241&lt;=6),INDEX(ATLAS_ATTR,(CA241-1)*26+$A41-INDEX(WIN_Y,CA241)+1,CA$2-INDEX(WIN_X,CA241)+1),IF(CA241=90,11,0))))+(THEME-1)*20</f>
        <v/>
      </c>
      <c r="CB141" s="6">
        <f>IF($A41=0,INDEX(CHROME_ATTR,1,CB$2+1),IF($A41=39,INDEX(CHROME_ATTR,2,CB$2+1),IF(AND(CB241&gt;=1,CB241&lt;=6),INDEX(ATLAS_ATTR,(CB241-1)*26+$A41-INDEX(WIN_Y,CB241)+1,CB$2-INDEX(WIN_X,CB241)+1),IF(CB241=90,11,0))))+(THEME-1)*20</f>
        <v/>
      </c>
      <c r="CC141" s="6">
        <f>IF($A41=0,INDEX(CHROME_ATTR,1,CC$2+1),IF($A41=39,INDEX(CHROME_ATTR,2,CC$2+1),IF(AND(CC241&gt;=1,CC241&lt;=6),INDEX(ATLAS_ATTR,(CC241-1)*26+$A41-INDEX(WIN_Y,CC241)+1,CC$2-INDEX(WIN_X,CC241)+1),IF(CC241=90,11,0))))+(THEME-1)*20</f>
        <v/>
      </c>
      <c r="CD141" s="6">
        <f>IF($A41=0,INDEX(CHROME_ATTR,1,CD$2+1),IF($A41=39,INDEX(CHROME_ATTR,2,CD$2+1),IF(AND(CD241&gt;=1,CD241&lt;=6),INDEX(ATLAS_ATTR,(CD241-1)*26+$A41-INDEX(WIN_Y,CD241)+1,CD$2-INDEX(WIN_X,CD241)+1),IF(CD241=90,11,0))))+(THEME-1)*20</f>
        <v/>
      </c>
      <c r="CE141" s="6">
        <f>IF($A41=0,INDEX(CHROME_ATTR,1,CE$2+1),IF($A41=39,INDEX(CHROME_ATTR,2,CE$2+1),IF(AND(CE241&gt;=1,CE241&lt;=6),INDEX(ATLAS_ATTR,(CE241-1)*26+$A41-INDEX(WIN_Y,CE241)+1,CE$2-INDEX(WIN_X,CE241)+1),IF(CE241=90,11,0))))+(THEME-1)*20</f>
        <v/>
      </c>
      <c r="CF141" s="6">
        <f>IF($A41=0,INDEX(CHROME_ATTR,1,CF$2+1),IF($A41=39,INDEX(CHROME_ATTR,2,CF$2+1),IF(AND(CF241&gt;=1,CF241&lt;=6),INDEX(ATLAS_ATTR,(CF241-1)*26+$A41-INDEX(WIN_Y,CF241)+1,CF$2-INDEX(WIN_X,CF241)+1),IF(CF241=90,11,0))))+(THEME-1)*20</f>
        <v/>
      </c>
      <c r="CG141" s="6">
        <f>IF($A41=0,INDEX(CHROME_ATTR,1,CG$2+1),IF($A41=39,INDEX(CHROME_ATTR,2,CG$2+1),IF(AND(CG241&gt;=1,CG241&lt;=6),INDEX(ATLAS_ATTR,(CG241-1)*26+$A41-INDEX(WIN_Y,CG241)+1,CG$2-INDEX(WIN_X,CG241)+1),IF(CG241=90,11,0))))+(THEME-1)*20</f>
        <v/>
      </c>
      <c r="CH141" s="6">
        <f>IF($A41=0,INDEX(CHROME_ATTR,1,CH$2+1),IF($A41=39,INDEX(CHROME_ATTR,2,CH$2+1),IF(AND(CH241&gt;=1,CH241&lt;=6),INDEX(ATLAS_ATTR,(CH241-1)*26+$A41-INDEX(WIN_Y,CH241)+1,CH$2-INDEX(WIN_X,CH241)+1),IF(CH241=90,11,0))))+(THEME-1)*20</f>
        <v/>
      </c>
      <c r="CI141" s="6">
        <f>IF($A41=0,INDEX(CHROME_ATTR,1,CI$2+1),IF($A41=39,INDEX(CHROME_ATTR,2,CI$2+1),IF(AND(CI241&gt;=1,CI241&lt;=6),INDEX(ATLAS_ATTR,(CI241-1)*26+$A41-INDEX(WIN_Y,CI241)+1,CI$2-INDEX(WIN_X,CI241)+1),IF(CI241=90,11,0))))+(THEME-1)*20</f>
        <v/>
      </c>
      <c r="CJ141" s="6">
        <f>IF($A41=0,INDEX(CHROME_ATTR,1,CJ$2+1),IF($A41=39,INDEX(CHROME_ATTR,2,CJ$2+1),IF(AND(CJ241&gt;=1,CJ241&lt;=6),INDEX(ATLAS_ATTR,(CJ241-1)*26+$A41-INDEX(WIN_Y,CJ241)+1,CJ$2-INDEX(WIN_X,CJ241)+1),IF(CJ241=90,11,0))))+(THEME-1)*20</f>
        <v/>
      </c>
      <c r="CK141" s="6">
        <f>IF($A41=0,INDEX(CHROME_ATTR,1,CK$2+1),IF($A41=39,INDEX(CHROME_ATTR,2,CK$2+1),IF(AND(CK241&gt;=1,CK241&lt;=6),INDEX(ATLAS_ATTR,(CK241-1)*26+$A41-INDEX(WIN_Y,CK241)+1,CK$2-INDEX(WIN_X,CK241)+1),IF(CK241=90,11,0))))+(THEME-1)*20</f>
        <v/>
      </c>
      <c r="CL141" s="6">
        <f>IF($A41=0,INDEX(CHROME_ATTR,1,CL$2+1),IF($A41=39,INDEX(CHROME_ATTR,2,CL$2+1),IF(AND(CL241&gt;=1,CL241&lt;=6),INDEX(ATLAS_ATTR,(CL241-1)*26+$A41-INDEX(WIN_Y,CL241)+1,CL$2-INDEX(WIN_X,CL241)+1),IF(CL241=90,11,0))))+(THEME-1)*20</f>
        <v/>
      </c>
      <c r="CM141" s="6">
        <f>IF($A41=0,INDEX(CHROME_ATTR,1,CM$2+1),IF($A41=39,INDEX(CHROME_ATTR,2,CM$2+1),IF(AND(CM241&gt;=1,CM241&lt;=6),INDEX(ATLAS_ATTR,(CM241-1)*26+$A41-INDEX(WIN_Y,CM241)+1,CM$2-INDEX(WIN_X,CM241)+1),IF(CM241=90,11,0))))+(THEME-1)*20</f>
        <v/>
      </c>
      <c r="CN141" s="6">
        <f>IF($A41=0,INDEX(CHROME_ATTR,1,CN$2+1),IF($A41=39,INDEX(CHROME_ATTR,2,CN$2+1),IF(AND(CN241&gt;=1,CN241&lt;=6),INDEX(ATLAS_ATTR,(CN241-1)*26+$A41-INDEX(WIN_Y,CN241)+1,CN$2-INDEX(WIN_X,CN241)+1),IF(CN241=90,11,0))))+(THEME-1)*20</f>
        <v/>
      </c>
      <c r="CO141" s="6">
        <f>IF($A41=0,INDEX(CHROME_ATTR,1,CO$2+1),IF($A41=39,INDEX(CHROME_ATTR,2,CO$2+1),IF(AND(CO241&gt;=1,CO241&lt;=6),INDEX(ATLAS_ATTR,(CO241-1)*26+$A41-INDEX(WIN_Y,CO241)+1,CO$2-INDEX(WIN_X,CO241)+1),IF(CO241=90,11,0))))+(THEME-1)*20</f>
        <v/>
      </c>
      <c r="CP141" s="6">
        <f>IF($A41=0,INDEX(CHROME_ATTR,1,CP$2+1),IF($A41=39,INDEX(CHROME_ATTR,2,CP$2+1),IF(AND(CP241&gt;=1,CP241&lt;=6),INDEX(ATLAS_ATTR,(CP241-1)*26+$A41-INDEX(WIN_Y,CP241)+1,CP$2-INDEX(WIN_X,CP241)+1),IF(CP241=90,11,0))))+(THEME-1)*20</f>
        <v/>
      </c>
      <c r="CQ141" s="6">
        <f>IF($A41=0,INDEX(CHROME_ATTR,1,CQ$2+1),IF($A41=39,INDEX(CHROME_ATTR,2,CQ$2+1),IF(AND(CQ241&gt;=1,CQ241&lt;=6),INDEX(ATLAS_ATTR,(CQ241-1)*26+$A41-INDEX(WIN_Y,CQ241)+1,CQ$2-INDEX(WIN_X,CQ241)+1),IF(CQ241=90,11,0))))+(THEME-1)*20</f>
        <v/>
      </c>
      <c r="CR141" s="6">
        <f>IF($A41=0,INDEX(CHROME_ATTR,1,CR$2+1),IF($A41=39,INDEX(CHROME_ATTR,2,CR$2+1),IF(AND(CR241&gt;=1,CR241&lt;=6),INDEX(ATLAS_ATTR,(CR241-1)*26+$A41-INDEX(WIN_Y,CR241)+1,CR$2-INDEX(WIN_X,CR241)+1),IF(CR241=90,11,0))))+(THEME-1)*20</f>
        <v/>
      </c>
      <c r="CS141" s="6">
        <f>IF($A41=0,INDEX(CHROME_ATTR,1,CS$2+1),IF($A41=39,INDEX(CHROME_ATTR,2,CS$2+1),IF(AND(CS241&gt;=1,CS241&lt;=6),INDEX(ATLAS_ATTR,(CS241-1)*26+$A41-INDEX(WIN_Y,CS241)+1,CS$2-INDEX(WIN_X,CS241)+1),IF(CS241=90,11,0))))+(THEME-1)*20</f>
        <v/>
      </c>
      <c r="CT141" s="6">
        <f>IF($A41=0,INDEX(CHROME_ATTR,1,CT$2+1),IF($A41=39,INDEX(CHROME_ATTR,2,CT$2+1),IF(AND(CT241&gt;=1,CT241&lt;=6),INDEX(ATLAS_ATTR,(CT241-1)*26+$A41-INDEX(WIN_Y,CT241)+1,CT$2-INDEX(WIN_X,CT241)+1),IF(CT241=90,11,0))))+(THEME-1)*20</f>
        <v/>
      </c>
      <c r="CU141" s="6">
        <f>IF($A41=0,INDEX(CHROME_ATTR,1,CU$2+1),IF($A41=39,INDEX(CHROME_ATTR,2,CU$2+1),IF(AND(CU241&gt;=1,CU241&lt;=6),INDEX(ATLAS_ATTR,(CU241-1)*26+$A41-INDEX(WIN_Y,CU241)+1,CU$2-INDEX(WIN_X,CU241)+1),IF(CU241=90,11,0))))+(THEME-1)*20</f>
        <v/>
      </c>
      <c r="CV141" s="6">
        <f>IF($A41=0,INDEX(CHROME_ATTR,1,CV$2+1),IF($A41=39,INDEX(CHROME_ATTR,2,CV$2+1),IF(AND(CV241&gt;=1,CV241&lt;=6),INDEX(ATLAS_ATTR,(CV241-1)*26+$A41-INDEX(WIN_Y,CV241)+1,CV$2-INDEX(WIN_X,CV241)+1),IF(CV241=90,11,0))))+(THEME-1)*20</f>
        <v/>
      </c>
      <c r="CW141" s="6">
        <f>IF($A41=0,INDEX(CHROME_ATTR,1,CW$2+1),IF($A41=39,INDEX(CHROME_ATTR,2,CW$2+1),IF(AND(CW241&gt;=1,CW241&lt;=6),INDEX(ATLAS_ATTR,(CW241-1)*26+$A41-INDEX(WIN_Y,CW241)+1,CW$2-INDEX(WIN_X,CW241)+1),IF(CW241=90,11,0))))+(THEME-1)*20</f>
        <v/>
      </c>
      <c r="CX141" s="6">
        <f>IF($A41=0,INDEX(CHROME_ATTR,1,CX$2+1),IF($A41=39,INDEX(CHROME_ATTR,2,CX$2+1),IF(AND(CX241&gt;=1,CX241&lt;=6),INDEX(ATLAS_ATTR,(CX241-1)*26+$A41-INDEX(WIN_Y,CX241)+1,CX$2-INDEX(WIN_X,CX241)+1),IF(CX241=90,11,0))))+(THEME-1)*20</f>
        <v/>
      </c>
      <c r="CY141" s="6">
        <f>IF($A41=0,INDEX(CHROME_ATTR,1,CY$2+1),IF($A41=39,INDEX(CHROME_ATTR,2,CY$2+1),IF(AND(CY241&gt;=1,CY241&lt;=6),INDEX(ATLAS_ATTR,(CY241-1)*26+$A41-INDEX(WIN_Y,CY241)+1,CY$2-INDEX(WIN_X,CY241)+1),IF(CY241=90,11,0))))+(THEME-1)*20</f>
        <v/>
      </c>
      <c r="CZ141" s="6">
        <f>IF($A41=0,INDEX(CHROME_ATTR,1,CZ$2+1),IF($A41=39,INDEX(CHROME_ATTR,2,CZ$2+1),IF(AND(CZ241&gt;=1,CZ241&lt;=6),INDEX(ATLAS_ATTR,(CZ241-1)*26+$A41-INDEX(WIN_Y,CZ241)+1,CZ$2-INDEX(WIN_X,CZ241)+1),IF(CZ241=90,11,0))))+(THEME-1)*20</f>
        <v/>
      </c>
      <c r="DA141" s="6">
        <f>IF($A41=0,INDEX(CHROME_ATTR,1,DA$2+1),IF($A41=39,INDEX(CHROME_ATTR,2,DA$2+1),IF(AND(DA241&gt;=1,DA241&lt;=6),INDEX(ATLAS_ATTR,(DA241-1)*26+$A41-INDEX(WIN_Y,DA241)+1,DA$2-INDEX(WIN_X,DA241)+1),IF(DA241=90,11,0))))+(THEME-1)*20</f>
        <v/>
      </c>
      <c r="DB141" s="6">
        <f>IF($A41=0,INDEX(CHROME_ATTR,1,DB$2+1),IF($A41=39,INDEX(CHROME_ATTR,2,DB$2+1),IF(AND(DB241&gt;=1,DB241&lt;=6),INDEX(ATLAS_ATTR,(DB241-1)*26+$A41-INDEX(WIN_Y,DB241)+1,DB$2-INDEX(WIN_X,DB241)+1),IF(DB241=90,11,0))))+(THEME-1)*20</f>
        <v/>
      </c>
      <c r="DC141" s="6">
        <f>IF($A41=0,INDEX(CHROME_ATTR,1,DC$2+1),IF($A41=39,INDEX(CHROME_ATTR,2,DC$2+1),IF(AND(DC241&gt;=1,DC241&lt;=6),INDEX(ATLAS_ATTR,(DC241-1)*26+$A41-INDEX(WIN_Y,DC241)+1,DC$2-INDEX(WIN_X,DC241)+1),IF(DC241=90,11,0))))+(THEME-1)*20</f>
        <v/>
      </c>
      <c r="DD141" s="6">
        <f>IF($A41=0,INDEX(CHROME_ATTR,1,DD$2+1),IF($A41=39,INDEX(CHROME_ATTR,2,DD$2+1),IF(AND(DD241&gt;=1,DD241&lt;=6),INDEX(ATLAS_ATTR,(DD241-1)*26+$A41-INDEX(WIN_Y,DD241)+1,DD$2-INDEX(WIN_X,DD241)+1),IF(DD241=90,11,0))))+(THEME-1)*20</f>
        <v/>
      </c>
      <c r="DE141" s="6">
        <f>IF($A41=0,INDEX(CHROME_ATTR,1,DE$2+1),IF($A41=39,INDEX(CHROME_ATTR,2,DE$2+1),IF(AND(DE241&gt;=1,DE241&lt;=6),INDEX(ATLAS_ATTR,(DE241-1)*26+$A41-INDEX(WIN_Y,DE241)+1,DE$2-INDEX(WIN_X,DE241)+1),IF(DE241=90,11,0))))+(THEME-1)*20</f>
        <v/>
      </c>
      <c r="DF141" s="6">
        <f>IF($A41=0,INDEX(CHROME_ATTR,1,DF$2+1),IF($A41=39,INDEX(CHROME_ATTR,2,DF$2+1),IF(AND(DF241&gt;=1,DF241&lt;=6),INDEX(ATLAS_ATTR,(DF241-1)*26+$A41-INDEX(WIN_Y,DF241)+1,DF$2-INDEX(WIN_X,DF241)+1),IF(DF241=90,11,0))))+(THEME-1)*20</f>
        <v/>
      </c>
      <c r="DG141" s="6">
        <f>IF($A41=0,INDEX(CHROME_ATTR,1,DG$2+1),IF($A41=39,INDEX(CHROME_ATTR,2,DG$2+1),IF(AND(DG241&gt;=1,DG241&lt;=6),INDEX(ATLAS_ATTR,(DG241-1)*26+$A41-INDEX(WIN_Y,DG241)+1,DG$2-INDEX(WIN_X,DG241)+1),IF(DG241=90,11,0))))+(THEME-1)*20</f>
        <v/>
      </c>
      <c r="DH141" s="6">
        <f>IF($A41=0,INDEX(CHROME_ATTR,1,DH$2+1),IF($A41=39,INDEX(CHROME_ATTR,2,DH$2+1),IF(AND(DH241&gt;=1,DH241&lt;=6),INDEX(ATLAS_ATTR,(DH241-1)*26+$A41-INDEX(WIN_Y,DH241)+1,DH$2-INDEX(WIN_X,DH241)+1),IF(DH241=90,11,0))))+(THEME-1)*20</f>
        <v/>
      </c>
      <c r="DI141" s="6">
        <f>IF($A41=0,INDEX(CHROME_ATTR,1,DI$2+1),IF($A41=39,INDEX(CHROME_ATTR,2,DI$2+1),IF(AND(DI241&gt;=1,DI241&lt;=6),INDEX(ATLAS_ATTR,(DI241-1)*26+$A41-INDEX(WIN_Y,DI241)+1,DI$2-INDEX(WIN_X,DI241)+1),IF(DI241=90,11,0))))+(THEME-1)*20</f>
        <v/>
      </c>
      <c r="DJ141" s="6">
        <f>IF($A41=0,INDEX(CHROME_ATTR,1,DJ$2+1),IF($A41=39,INDEX(CHROME_ATTR,2,DJ$2+1),IF(AND(DJ241&gt;=1,DJ241&lt;=6),INDEX(ATLAS_ATTR,(DJ241-1)*26+$A41-INDEX(WIN_Y,DJ241)+1,DJ$2-INDEX(WIN_X,DJ241)+1),IF(DJ241=90,11,0))))+(THEME-1)*20</f>
        <v/>
      </c>
      <c r="DK141" s="6">
        <f>IF($A41=0,INDEX(CHROME_ATTR,1,DK$2+1),IF($A41=39,INDEX(CHROME_ATTR,2,DK$2+1),IF(AND(DK241&gt;=1,DK241&lt;=6),INDEX(ATLAS_ATTR,(DK241-1)*26+$A41-INDEX(WIN_Y,DK241)+1,DK$2-INDEX(WIN_X,DK241)+1),IF(DK241=90,11,0))))+(THEME-1)*20</f>
        <v/>
      </c>
      <c r="DL141" s="6">
        <f>IF($A41=0,INDEX(CHROME_ATTR,1,DL$2+1),IF($A41=39,INDEX(CHROME_ATTR,2,DL$2+1),IF(AND(DL241&gt;=1,DL241&lt;=6),INDEX(ATLAS_ATTR,(DL241-1)*26+$A41-INDEX(WIN_Y,DL241)+1,DL$2-INDEX(WIN_X,DL241)+1),IF(DL241=90,11,0))))+(THEME-1)*20</f>
        <v/>
      </c>
      <c r="DM141" s="6">
        <f>IF($A41=0,INDEX(CHROME_ATTR,1,DM$2+1),IF($A41=39,INDEX(CHROME_ATTR,2,DM$2+1),IF(AND(DM241&gt;=1,DM241&lt;=6),INDEX(ATLAS_ATTR,(DM241-1)*26+$A41-INDEX(WIN_Y,DM241)+1,DM$2-INDEX(WIN_X,DM241)+1),IF(DM241=90,11,0))))+(THEME-1)*20</f>
        <v/>
      </c>
      <c r="DN141" s="6">
        <f>IF($A41=0,INDEX(CHROME_ATTR,1,DN$2+1),IF($A41=39,INDEX(CHROME_ATTR,2,DN$2+1),IF(AND(DN241&gt;=1,DN241&lt;=6),INDEX(ATLAS_ATTR,(DN241-1)*26+$A41-INDEX(WIN_Y,DN241)+1,DN$2-INDEX(WIN_X,DN241)+1),IF(DN241=90,11,0))))+(THEME-1)*20</f>
        <v/>
      </c>
      <c r="DO141" s="6">
        <f>IF($A41=0,INDEX(CHROME_ATTR,1,DO$2+1),IF($A41=39,INDEX(CHROME_ATTR,2,DO$2+1),IF(AND(DO241&gt;=1,DO241&lt;=6),INDEX(ATLAS_ATTR,(DO241-1)*26+$A41-INDEX(WIN_Y,DO241)+1,DO$2-INDEX(WIN_X,DO241)+1),IF(DO241=90,11,0))))+(THEME-1)*20</f>
        <v/>
      </c>
    </row>
    <row r="142" ht="8" customHeight="1">
      <c r="B142" s="6">
        <f>IF($A42=0,INDEX(CHROME_ATTR,1,B$2+1),IF($A42=39,INDEX(CHROME_ATTR,2,B$2+1),IF(AND(B242&gt;=1,B242&lt;=6),INDEX(ATLAS_ATTR,(B242-1)*26+$A42-INDEX(WIN_Y,B242)+1,B$2-INDEX(WIN_X,B242)+1),IF(B242=90,11,0))))+(THEME-1)*20</f>
        <v/>
      </c>
      <c r="C142" s="6">
        <f>IF($A42=0,INDEX(CHROME_ATTR,1,C$2+1),IF($A42=39,INDEX(CHROME_ATTR,2,C$2+1),IF(AND(C242&gt;=1,C242&lt;=6),INDEX(ATLAS_ATTR,(C242-1)*26+$A42-INDEX(WIN_Y,C242)+1,C$2-INDEX(WIN_X,C242)+1),IF(C242=90,11,0))))+(THEME-1)*20</f>
        <v/>
      </c>
      <c r="D142" s="6">
        <f>IF($A42=0,INDEX(CHROME_ATTR,1,D$2+1),IF($A42=39,INDEX(CHROME_ATTR,2,D$2+1),IF(AND(D242&gt;=1,D242&lt;=6),INDEX(ATLAS_ATTR,(D242-1)*26+$A42-INDEX(WIN_Y,D242)+1,D$2-INDEX(WIN_X,D242)+1),IF(D242=90,11,0))))+(THEME-1)*20</f>
        <v/>
      </c>
      <c r="E142" s="6">
        <f>IF($A42=0,INDEX(CHROME_ATTR,1,E$2+1),IF($A42=39,INDEX(CHROME_ATTR,2,E$2+1),IF(AND(E242&gt;=1,E242&lt;=6),INDEX(ATLAS_ATTR,(E242-1)*26+$A42-INDEX(WIN_Y,E242)+1,E$2-INDEX(WIN_X,E242)+1),IF(E242=90,11,0))))+(THEME-1)*20</f>
        <v/>
      </c>
      <c r="F142" s="6">
        <f>IF($A42=0,INDEX(CHROME_ATTR,1,F$2+1),IF($A42=39,INDEX(CHROME_ATTR,2,F$2+1),IF(AND(F242&gt;=1,F242&lt;=6),INDEX(ATLAS_ATTR,(F242-1)*26+$A42-INDEX(WIN_Y,F242)+1,F$2-INDEX(WIN_X,F242)+1),IF(F242=90,11,0))))+(THEME-1)*20</f>
        <v/>
      </c>
      <c r="G142" s="6">
        <f>IF($A42=0,INDEX(CHROME_ATTR,1,G$2+1),IF($A42=39,INDEX(CHROME_ATTR,2,G$2+1),IF(AND(G242&gt;=1,G242&lt;=6),INDEX(ATLAS_ATTR,(G242-1)*26+$A42-INDEX(WIN_Y,G242)+1,G$2-INDEX(WIN_X,G242)+1),IF(G242=90,11,0))))+(THEME-1)*20</f>
        <v/>
      </c>
      <c r="H142" s="6">
        <f>IF($A42=0,INDEX(CHROME_ATTR,1,H$2+1),IF($A42=39,INDEX(CHROME_ATTR,2,H$2+1),IF(AND(H242&gt;=1,H242&lt;=6),INDEX(ATLAS_ATTR,(H242-1)*26+$A42-INDEX(WIN_Y,H242)+1,H$2-INDEX(WIN_X,H242)+1),IF(H242=90,11,0))))+(THEME-1)*20</f>
        <v/>
      </c>
      <c r="I142" s="6">
        <f>IF($A42=0,INDEX(CHROME_ATTR,1,I$2+1),IF($A42=39,INDEX(CHROME_ATTR,2,I$2+1),IF(AND(I242&gt;=1,I242&lt;=6),INDEX(ATLAS_ATTR,(I242-1)*26+$A42-INDEX(WIN_Y,I242)+1,I$2-INDEX(WIN_X,I242)+1),IF(I242=90,11,0))))+(THEME-1)*20</f>
        <v/>
      </c>
      <c r="J142" s="6">
        <f>IF($A42=0,INDEX(CHROME_ATTR,1,J$2+1),IF($A42=39,INDEX(CHROME_ATTR,2,J$2+1),IF(AND(J242&gt;=1,J242&lt;=6),INDEX(ATLAS_ATTR,(J242-1)*26+$A42-INDEX(WIN_Y,J242)+1,J$2-INDEX(WIN_X,J242)+1),IF(J242=90,11,0))))+(THEME-1)*20</f>
        <v/>
      </c>
      <c r="K142" s="6">
        <f>IF($A42=0,INDEX(CHROME_ATTR,1,K$2+1),IF($A42=39,INDEX(CHROME_ATTR,2,K$2+1),IF(AND(K242&gt;=1,K242&lt;=6),INDEX(ATLAS_ATTR,(K242-1)*26+$A42-INDEX(WIN_Y,K242)+1,K$2-INDEX(WIN_X,K242)+1),IF(K242=90,11,0))))+(THEME-1)*20</f>
        <v/>
      </c>
      <c r="L142" s="6">
        <f>IF($A42=0,INDEX(CHROME_ATTR,1,L$2+1),IF($A42=39,INDEX(CHROME_ATTR,2,L$2+1),IF(AND(L242&gt;=1,L242&lt;=6),INDEX(ATLAS_ATTR,(L242-1)*26+$A42-INDEX(WIN_Y,L242)+1,L$2-INDEX(WIN_X,L242)+1),IF(L242=90,11,0))))+(THEME-1)*20</f>
        <v/>
      </c>
      <c r="M142" s="6">
        <f>IF($A42=0,INDEX(CHROME_ATTR,1,M$2+1),IF($A42=39,INDEX(CHROME_ATTR,2,M$2+1),IF(AND(M242&gt;=1,M242&lt;=6),INDEX(ATLAS_ATTR,(M242-1)*26+$A42-INDEX(WIN_Y,M242)+1,M$2-INDEX(WIN_X,M242)+1),IF(M242=90,11,0))))+(THEME-1)*20</f>
        <v/>
      </c>
      <c r="N142" s="6">
        <f>IF($A42=0,INDEX(CHROME_ATTR,1,N$2+1),IF($A42=39,INDEX(CHROME_ATTR,2,N$2+1),IF(AND(N242&gt;=1,N242&lt;=6),INDEX(ATLAS_ATTR,(N242-1)*26+$A42-INDEX(WIN_Y,N242)+1,N$2-INDEX(WIN_X,N242)+1),IF(N242=90,11,0))))+(THEME-1)*20</f>
        <v/>
      </c>
      <c r="O142" s="6">
        <f>IF($A42=0,INDEX(CHROME_ATTR,1,O$2+1),IF($A42=39,INDEX(CHROME_ATTR,2,O$2+1),IF(AND(O242&gt;=1,O242&lt;=6),INDEX(ATLAS_ATTR,(O242-1)*26+$A42-INDEX(WIN_Y,O242)+1,O$2-INDEX(WIN_X,O242)+1),IF(O242=90,11,0))))+(THEME-1)*20</f>
        <v/>
      </c>
      <c r="P142" s="6">
        <f>IF($A42=0,INDEX(CHROME_ATTR,1,P$2+1),IF($A42=39,INDEX(CHROME_ATTR,2,P$2+1),IF(AND(P242&gt;=1,P242&lt;=6),INDEX(ATLAS_ATTR,(P242-1)*26+$A42-INDEX(WIN_Y,P242)+1,P$2-INDEX(WIN_X,P242)+1),IF(P242=90,11,0))))+(THEME-1)*20</f>
        <v/>
      </c>
      <c r="Q142" s="6">
        <f>IF($A42=0,INDEX(CHROME_ATTR,1,Q$2+1),IF($A42=39,INDEX(CHROME_ATTR,2,Q$2+1),IF(AND(Q242&gt;=1,Q242&lt;=6),INDEX(ATLAS_ATTR,(Q242-1)*26+$A42-INDEX(WIN_Y,Q242)+1,Q$2-INDEX(WIN_X,Q242)+1),IF(Q242=90,11,0))))+(THEME-1)*20</f>
        <v/>
      </c>
      <c r="R142" s="6">
        <f>IF($A42=0,INDEX(CHROME_ATTR,1,R$2+1),IF($A42=39,INDEX(CHROME_ATTR,2,R$2+1),IF(AND(R242&gt;=1,R242&lt;=6),INDEX(ATLAS_ATTR,(R242-1)*26+$A42-INDEX(WIN_Y,R242)+1,R$2-INDEX(WIN_X,R242)+1),IF(R242=90,11,0))))+(THEME-1)*20</f>
        <v/>
      </c>
      <c r="S142" s="6">
        <f>IF($A42=0,INDEX(CHROME_ATTR,1,S$2+1),IF($A42=39,INDEX(CHROME_ATTR,2,S$2+1),IF(AND(S242&gt;=1,S242&lt;=6),INDEX(ATLAS_ATTR,(S242-1)*26+$A42-INDEX(WIN_Y,S242)+1,S$2-INDEX(WIN_X,S242)+1),IF(S242=90,11,0))))+(THEME-1)*20</f>
        <v/>
      </c>
      <c r="T142" s="6">
        <f>IF($A42=0,INDEX(CHROME_ATTR,1,T$2+1),IF($A42=39,INDEX(CHROME_ATTR,2,T$2+1),IF(AND(T242&gt;=1,T242&lt;=6),INDEX(ATLAS_ATTR,(T242-1)*26+$A42-INDEX(WIN_Y,T242)+1,T$2-INDEX(WIN_X,T242)+1),IF(T242=90,11,0))))+(THEME-1)*20</f>
        <v/>
      </c>
      <c r="U142" s="6">
        <f>IF($A42=0,INDEX(CHROME_ATTR,1,U$2+1),IF($A42=39,INDEX(CHROME_ATTR,2,U$2+1),IF(AND(U242&gt;=1,U242&lt;=6),INDEX(ATLAS_ATTR,(U242-1)*26+$A42-INDEX(WIN_Y,U242)+1,U$2-INDEX(WIN_X,U242)+1),IF(U242=90,11,0))))+(THEME-1)*20</f>
        <v/>
      </c>
      <c r="V142" s="6">
        <f>IF($A42=0,INDEX(CHROME_ATTR,1,V$2+1),IF($A42=39,INDEX(CHROME_ATTR,2,V$2+1),IF(AND(V242&gt;=1,V242&lt;=6),INDEX(ATLAS_ATTR,(V242-1)*26+$A42-INDEX(WIN_Y,V242)+1,V$2-INDEX(WIN_X,V242)+1),IF(V242=90,11,0))))+(THEME-1)*20</f>
        <v/>
      </c>
      <c r="W142" s="6">
        <f>IF($A42=0,INDEX(CHROME_ATTR,1,W$2+1),IF($A42=39,INDEX(CHROME_ATTR,2,W$2+1),IF(AND(W242&gt;=1,W242&lt;=6),INDEX(ATLAS_ATTR,(W242-1)*26+$A42-INDEX(WIN_Y,W242)+1,W$2-INDEX(WIN_X,W242)+1),IF(W242=90,11,0))))+(THEME-1)*20</f>
        <v/>
      </c>
      <c r="X142" s="6">
        <f>IF($A42=0,INDEX(CHROME_ATTR,1,X$2+1),IF($A42=39,INDEX(CHROME_ATTR,2,X$2+1),IF(AND(X242&gt;=1,X242&lt;=6),INDEX(ATLAS_ATTR,(X242-1)*26+$A42-INDEX(WIN_Y,X242)+1,X$2-INDEX(WIN_X,X242)+1),IF(X242=90,11,0))))+(THEME-1)*20</f>
        <v/>
      </c>
      <c r="Y142" s="6">
        <f>IF($A42=0,INDEX(CHROME_ATTR,1,Y$2+1),IF($A42=39,INDEX(CHROME_ATTR,2,Y$2+1),IF(AND(Y242&gt;=1,Y242&lt;=6),INDEX(ATLAS_ATTR,(Y242-1)*26+$A42-INDEX(WIN_Y,Y242)+1,Y$2-INDEX(WIN_X,Y242)+1),IF(Y242=90,11,0))))+(THEME-1)*20</f>
        <v/>
      </c>
      <c r="Z142" s="6">
        <f>IF($A42=0,INDEX(CHROME_ATTR,1,Z$2+1),IF($A42=39,INDEX(CHROME_ATTR,2,Z$2+1),IF(AND(Z242&gt;=1,Z242&lt;=6),INDEX(ATLAS_ATTR,(Z242-1)*26+$A42-INDEX(WIN_Y,Z242)+1,Z$2-INDEX(WIN_X,Z242)+1),IF(Z242=90,11,0))))+(THEME-1)*20</f>
        <v/>
      </c>
      <c r="AA142" s="6">
        <f>IF($A42=0,INDEX(CHROME_ATTR,1,AA$2+1),IF($A42=39,INDEX(CHROME_ATTR,2,AA$2+1),IF(AND(AA242&gt;=1,AA242&lt;=6),INDEX(ATLAS_ATTR,(AA242-1)*26+$A42-INDEX(WIN_Y,AA242)+1,AA$2-INDEX(WIN_X,AA242)+1),IF(AA242=90,11,0))))+(THEME-1)*20</f>
        <v/>
      </c>
      <c r="AB142" s="6">
        <f>IF($A42=0,INDEX(CHROME_ATTR,1,AB$2+1),IF($A42=39,INDEX(CHROME_ATTR,2,AB$2+1),IF(AND(AB242&gt;=1,AB242&lt;=6),INDEX(ATLAS_ATTR,(AB242-1)*26+$A42-INDEX(WIN_Y,AB242)+1,AB$2-INDEX(WIN_X,AB242)+1),IF(AB242=90,11,0))))+(THEME-1)*20</f>
        <v/>
      </c>
      <c r="AC142" s="6">
        <f>IF($A42=0,INDEX(CHROME_ATTR,1,AC$2+1),IF($A42=39,INDEX(CHROME_ATTR,2,AC$2+1),IF(AND(AC242&gt;=1,AC242&lt;=6),INDEX(ATLAS_ATTR,(AC242-1)*26+$A42-INDEX(WIN_Y,AC242)+1,AC$2-INDEX(WIN_X,AC242)+1),IF(AC242=90,11,0))))+(THEME-1)*20</f>
        <v/>
      </c>
      <c r="AD142" s="6">
        <f>IF($A42=0,INDEX(CHROME_ATTR,1,AD$2+1),IF($A42=39,INDEX(CHROME_ATTR,2,AD$2+1),IF(AND(AD242&gt;=1,AD242&lt;=6),INDEX(ATLAS_ATTR,(AD242-1)*26+$A42-INDEX(WIN_Y,AD242)+1,AD$2-INDEX(WIN_X,AD242)+1),IF(AD242=90,11,0))))+(THEME-1)*20</f>
        <v/>
      </c>
      <c r="AE142" s="6">
        <f>IF($A42=0,INDEX(CHROME_ATTR,1,AE$2+1),IF($A42=39,INDEX(CHROME_ATTR,2,AE$2+1),IF(AND(AE242&gt;=1,AE242&lt;=6),INDEX(ATLAS_ATTR,(AE242-1)*26+$A42-INDEX(WIN_Y,AE242)+1,AE$2-INDEX(WIN_X,AE242)+1),IF(AE242=90,11,0))))+(THEME-1)*20</f>
        <v/>
      </c>
      <c r="AF142" s="6">
        <f>IF($A42=0,INDEX(CHROME_ATTR,1,AF$2+1),IF($A42=39,INDEX(CHROME_ATTR,2,AF$2+1),IF(AND(AF242&gt;=1,AF242&lt;=6),INDEX(ATLAS_ATTR,(AF242-1)*26+$A42-INDEX(WIN_Y,AF242)+1,AF$2-INDEX(WIN_X,AF242)+1),IF(AF242=90,11,0))))+(THEME-1)*20</f>
        <v/>
      </c>
      <c r="AG142" s="6">
        <f>IF($A42=0,INDEX(CHROME_ATTR,1,AG$2+1),IF($A42=39,INDEX(CHROME_ATTR,2,AG$2+1),IF(AND(AG242&gt;=1,AG242&lt;=6),INDEX(ATLAS_ATTR,(AG242-1)*26+$A42-INDEX(WIN_Y,AG242)+1,AG$2-INDEX(WIN_X,AG242)+1),IF(AG242=90,11,0))))+(THEME-1)*20</f>
        <v/>
      </c>
      <c r="AH142" s="6">
        <f>IF($A42=0,INDEX(CHROME_ATTR,1,AH$2+1),IF($A42=39,INDEX(CHROME_ATTR,2,AH$2+1),IF(AND(AH242&gt;=1,AH242&lt;=6),INDEX(ATLAS_ATTR,(AH242-1)*26+$A42-INDEX(WIN_Y,AH242)+1,AH$2-INDEX(WIN_X,AH242)+1),IF(AH242=90,11,0))))+(THEME-1)*20</f>
        <v/>
      </c>
      <c r="AI142" s="6">
        <f>IF($A42=0,INDEX(CHROME_ATTR,1,AI$2+1),IF($A42=39,INDEX(CHROME_ATTR,2,AI$2+1),IF(AND(AI242&gt;=1,AI242&lt;=6),INDEX(ATLAS_ATTR,(AI242-1)*26+$A42-INDEX(WIN_Y,AI242)+1,AI$2-INDEX(WIN_X,AI242)+1),IF(AI242=90,11,0))))+(THEME-1)*20</f>
        <v/>
      </c>
      <c r="AJ142" s="6">
        <f>IF($A42=0,INDEX(CHROME_ATTR,1,AJ$2+1),IF($A42=39,INDEX(CHROME_ATTR,2,AJ$2+1),IF(AND(AJ242&gt;=1,AJ242&lt;=6),INDEX(ATLAS_ATTR,(AJ242-1)*26+$A42-INDEX(WIN_Y,AJ242)+1,AJ$2-INDEX(WIN_X,AJ242)+1),IF(AJ242=90,11,0))))+(THEME-1)*20</f>
        <v/>
      </c>
      <c r="AK142" s="6">
        <f>IF($A42=0,INDEX(CHROME_ATTR,1,AK$2+1),IF($A42=39,INDEX(CHROME_ATTR,2,AK$2+1),IF(AND(AK242&gt;=1,AK242&lt;=6),INDEX(ATLAS_ATTR,(AK242-1)*26+$A42-INDEX(WIN_Y,AK242)+1,AK$2-INDEX(WIN_X,AK242)+1),IF(AK242=90,11,0))))+(THEME-1)*20</f>
        <v/>
      </c>
      <c r="AL142" s="6">
        <f>IF($A42=0,INDEX(CHROME_ATTR,1,AL$2+1),IF($A42=39,INDEX(CHROME_ATTR,2,AL$2+1),IF(AND(AL242&gt;=1,AL242&lt;=6),INDEX(ATLAS_ATTR,(AL242-1)*26+$A42-INDEX(WIN_Y,AL242)+1,AL$2-INDEX(WIN_X,AL242)+1),IF(AL242=90,11,0))))+(THEME-1)*20</f>
        <v/>
      </c>
      <c r="AM142" s="6">
        <f>IF($A42=0,INDEX(CHROME_ATTR,1,AM$2+1),IF($A42=39,INDEX(CHROME_ATTR,2,AM$2+1),IF(AND(AM242&gt;=1,AM242&lt;=6),INDEX(ATLAS_ATTR,(AM242-1)*26+$A42-INDEX(WIN_Y,AM242)+1,AM$2-INDEX(WIN_X,AM242)+1),IF(AM242=90,11,0))))+(THEME-1)*20</f>
        <v/>
      </c>
      <c r="AN142" s="6">
        <f>IF($A42=0,INDEX(CHROME_ATTR,1,AN$2+1),IF($A42=39,INDEX(CHROME_ATTR,2,AN$2+1),IF(AND(AN242&gt;=1,AN242&lt;=6),INDEX(ATLAS_ATTR,(AN242-1)*26+$A42-INDEX(WIN_Y,AN242)+1,AN$2-INDEX(WIN_X,AN242)+1),IF(AN242=90,11,0))))+(THEME-1)*20</f>
        <v/>
      </c>
      <c r="AO142" s="6">
        <f>IF($A42=0,INDEX(CHROME_ATTR,1,AO$2+1),IF($A42=39,INDEX(CHROME_ATTR,2,AO$2+1),IF(AND(AO242&gt;=1,AO242&lt;=6),INDEX(ATLAS_ATTR,(AO242-1)*26+$A42-INDEX(WIN_Y,AO242)+1,AO$2-INDEX(WIN_X,AO242)+1),IF(AO242=90,11,0))))+(THEME-1)*20</f>
        <v/>
      </c>
      <c r="AP142" s="6">
        <f>IF($A42=0,INDEX(CHROME_ATTR,1,AP$2+1),IF($A42=39,INDEX(CHROME_ATTR,2,AP$2+1),IF(AND(AP242&gt;=1,AP242&lt;=6),INDEX(ATLAS_ATTR,(AP242-1)*26+$A42-INDEX(WIN_Y,AP242)+1,AP$2-INDEX(WIN_X,AP242)+1),IF(AP242=90,11,0))))+(THEME-1)*20</f>
        <v/>
      </c>
      <c r="AQ142" s="6">
        <f>IF($A42=0,INDEX(CHROME_ATTR,1,AQ$2+1),IF($A42=39,INDEX(CHROME_ATTR,2,AQ$2+1),IF(AND(AQ242&gt;=1,AQ242&lt;=6),INDEX(ATLAS_ATTR,(AQ242-1)*26+$A42-INDEX(WIN_Y,AQ242)+1,AQ$2-INDEX(WIN_X,AQ242)+1),IF(AQ242=90,11,0))))+(THEME-1)*20</f>
        <v/>
      </c>
      <c r="AR142" s="6">
        <f>IF($A42=0,INDEX(CHROME_ATTR,1,AR$2+1),IF($A42=39,INDEX(CHROME_ATTR,2,AR$2+1),IF(AND(AR242&gt;=1,AR242&lt;=6),INDEX(ATLAS_ATTR,(AR242-1)*26+$A42-INDEX(WIN_Y,AR242)+1,AR$2-INDEX(WIN_X,AR242)+1),IF(AR242=90,11,0))))+(THEME-1)*20</f>
        <v/>
      </c>
      <c r="AS142" s="6">
        <f>IF($A42=0,INDEX(CHROME_ATTR,1,AS$2+1),IF($A42=39,INDEX(CHROME_ATTR,2,AS$2+1),IF(AND(AS242&gt;=1,AS242&lt;=6),INDEX(ATLAS_ATTR,(AS242-1)*26+$A42-INDEX(WIN_Y,AS242)+1,AS$2-INDEX(WIN_X,AS242)+1),IF(AS242=90,11,0))))+(THEME-1)*20</f>
        <v/>
      </c>
      <c r="AT142" s="6">
        <f>IF($A42=0,INDEX(CHROME_ATTR,1,AT$2+1),IF($A42=39,INDEX(CHROME_ATTR,2,AT$2+1),IF(AND(AT242&gt;=1,AT242&lt;=6),INDEX(ATLAS_ATTR,(AT242-1)*26+$A42-INDEX(WIN_Y,AT242)+1,AT$2-INDEX(WIN_X,AT242)+1),IF(AT242=90,11,0))))+(THEME-1)*20</f>
        <v/>
      </c>
      <c r="AU142" s="6">
        <f>IF($A42=0,INDEX(CHROME_ATTR,1,AU$2+1),IF($A42=39,INDEX(CHROME_ATTR,2,AU$2+1),IF(AND(AU242&gt;=1,AU242&lt;=6),INDEX(ATLAS_ATTR,(AU242-1)*26+$A42-INDEX(WIN_Y,AU242)+1,AU$2-INDEX(WIN_X,AU242)+1),IF(AU242=90,11,0))))+(THEME-1)*20</f>
        <v/>
      </c>
      <c r="AV142" s="6">
        <f>IF($A42=0,INDEX(CHROME_ATTR,1,AV$2+1),IF($A42=39,INDEX(CHROME_ATTR,2,AV$2+1),IF(AND(AV242&gt;=1,AV242&lt;=6),INDEX(ATLAS_ATTR,(AV242-1)*26+$A42-INDEX(WIN_Y,AV242)+1,AV$2-INDEX(WIN_X,AV242)+1),IF(AV242=90,11,0))))+(THEME-1)*20</f>
        <v/>
      </c>
      <c r="AW142" s="6">
        <f>IF($A42=0,INDEX(CHROME_ATTR,1,AW$2+1),IF($A42=39,INDEX(CHROME_ATTR,2,AW$2+1),IF(AND(AW242&gt;=1,AW242&lt;=6),INDEX(ATLAS_ATTR,(AW242-1)*26+$A42-INDEX(WIN_Y,AW242)+1,AW$2-INDEX(WIN_X,AW242)+1),IF(AW242=90,11,0))))+(THEME-1)*20</f>
        <v/>
      </c>
      <c r="AX142" s="6">
        <f>IF($A42=0,INDEX(CHROME_ATTR,1,AX$2+1),IF($A42=39,INDEX(CHROME_ATTR,2,AX$2+1),IF(AND(AX242&gt;=1,AX242&lt;=6),INDEX(ATLAS_ATTR,(AX242-1)*26+$A42-INDEX(WIN_Y,AX242)+1,AX$2-INDEX(WIN_X,AX242)+1),IF(AX242=90,11,0))))+(THEME-1)*20</f>
        <v/>
      </c>
      <c r="AY142" s="6">
        <f>IF($A42=0,INDEX(CHROME_ATTR,1,AY$2+1),IF($A42=39,INDEX(CHROME_ATTR,2,AY$2+1),IF(AND(AY242&gt;=1,AY242&lt;=6),INDEX(ATLAS_ATTR,(AY242-1)*26+$A42-INDEX(WIN_Y,AY242)+1,AY$2-INDEX(WIN_X,AY242)+1),IF(AY242=90,11,0))))+(THEME-1)*20</f>
        <v/>
      </c>
      <c r="AZ142" s="6">
        <f>IF($A42=0,INDEX(CHROME_ATTR,1,AZ$2+1),IF($A42=39,INDEX(CHROME_ATTR,2,AZ$2+1),IF(AND(AZ242&gt;=1,AZ242&lt;=6),INDEX(ATLAS_ATTR,(AZ242-1)*26+$A42-INDEX(WIN_Y,AZ242)+1,AZ$2-INDEX(WIN_X,AZ242)+1),IF(AZ242=90,11,0))))+(THEME-1)*20</f>
        <v/>
      </c>
      <c r="BA142" s="6">
        <f>IF($A42=0,INDEX(CHROME_ATTR,1,BA$2+1),IF($A42=39,INDEX(CHROME_ATTR,2,BA$2+1),IF(AND(BA242&gt;=1,BA242&lt;=6),INDEX(ATLAS_ATTR,(BA242-1)*26+$A42-INDEX(WIN_Y,BA242)+1,BA$2-INDEX(WIN_X,BA242)+1),IF(BA242=90,11,0))))+(THEME-1)*20</f>
        <v/>
      </c>
      <c r="BB142" s="6">
        <f>IF($A42=0,INDEX(CHROME_ATTR,1,BB$2+1),IF($A42=39,INDEX(CHROME_ATTR,2,BB$2+1),IF(AND(BB242&gt;=1,BB242&lt;=6),INDEX(ATLAS_ATTR,(BB242-1)*26+$A42-INDEX(WIN_Y,BB242)+1,BB$2-INDEX(WIN_X,BB242)+1),IF(BB242=90,11,0))))+(THEME-1)*20</f>
        <v/>
      </c>
      <c r="BC142" s="6">
        <f>IF($A42=0,INDEX(CHROME_ATTR,1,BC$2+1),IF($A42=39,INDEX(CHROME_ATTR,2,BC$2+1),IF(AND(BC242&gt;=1,BC242&lt;=6),INDEX(ATLAS_ATTR,(BC242-1)*26+$A42-INDEX(WIN_Y,BC242)+1,BC$2-INDEX(WIN_X,BC242)+1),IF(BC242=90,11,0))))+(THEME-1)*20</f>
        <v/>
      </c>
      <c r="BD142" s="6">
        <f>IF($A42=0,INDEX(CHROME_ATTR,1,BD$2+1),IF($A42=39,INDEX(CHROME_ATTR,2,BD$2+1),IF(AND(BD242&gt;=1,BD242&lt;=6),INDEX(ATLAS_ATTR,(BD242-1)*26+$A42-INDEX(WIN_Y,BD242)+1,BD$2-INDEX(WIN_X,BD242)+1),IF(BD242=90,11,0))))+(THEME-1)*20</f>
        <v/>
      </c>
      <c r="BE142" s="6">
        <f>IF($A42=0,INDEX(CHROME_ATTR,1,BE$2+1),IF($A42=39,INDEX(CHROME_ATTR,2,BE$2+1),IF(AND(BE242&gt;=1,BE242&lt;=6),INDEX(ATLAS_ATTR,(BE242-1)*26+$A42-INDEX(WIN_Y,BE242)+1,BE$2-INDEX(WIN_X,BE242)+1),IF(BE242=90,11,0))))+(THEME-1)*20</f>
        <v/>
      </c>
      <c r="BF142" s="6">
        <f>IF($A42=0,INDEX(CHROME_ATTR,1,BF$2+1),IF($A42=39,INDEX(CHROME_ATTR,2,BF$2+1),IF(AND(BF242&gt;=1,BF242&lt;=6),INDEX(ATLAS_ATTR,(BF242-1)*26+$A42-INDEX(WIN_Y,BF242)+1,BF$2-INDEX(WIN_X,BF242)+1),IF(BF242=90,11,0))))+(THEME-1)*20</f>
        <v/>
      </c>
      <c r="BG142" s="6">
        <f>IF($A42=0,INDEX(CHROME_ATTR,1,BG$2+1),IF($A42=39,INDEX(CHROME_ATTR,2,BG$2+1),IF(AND(BG242&gt;=1,BG242&lt;=6),INDEX(ATLAS_ATTR,(BG242-1)*26+$A42-INDEX(WIN_Y,BG242)+1,BG$2-INDEX(WIN_X,BG242)+1),IF(BG242=90,11,0))))+(THEME-1)*20</f>
        <v/>
      </c>
      <c r="BH142" s="6">
        <f>IF($A42=0,INDEX(CHROME_ATTR,1,BH$2+1),IF($A42=39,INDEX(CHROME_ATTR,2,BH$2+1),IF(AND(BH242&gt;=1,BH242&lt;=6),INDEX(ATLAS_ATTR,(BH242-1)*26+$A42-INDEX(WIN_Y,BH242)+1,BH$2-INDEX(WIN_X,BH242)+1),IF(BH242=90,11,0))))+(THEME-1)*20</f>
        <v/>
      </c>
      <c r="BI142" s="6">
        <f>IF($A42=0,INDEX(CHROME_ATTR,1,BI$2+1),IF($A42=39,INDEX(CHROME_ATTR,2,BI$2+1),IF(AND(BI242&gt;=1,BI242&lt;=6),INDEX(ATLAS_ATTR,(BI242-1)*26+$A42-INDEX(WIN_Y,BI242)+1,BI$2-INDEX(WIN_X,BI242)+1),IF(BI242=90,11,0))))+(THEME-1)*20</f>
        <v/>
      </c>
      <c r="BJ142" s="6">
        <f>IF($A42=0,INDEX(CHROME_ATTR,1,BJ$2+1),IF($A42=39,INDEX(CHROME_ATTR,2,BJ$2+1),IF(AND(BJ242&gt;=1,BJ242&lt;=6),INDEX(ATLAS_ATTR,(BJ242-1)*26+$A42-INDEX(WIN_Y,BJ242)+1,BJ$2-INDEX(WIN_X,BJ242)+1),IF(BJ242=90,11,0))))+(THEME-1)*20</f>
        <v/>
      </c>
      <c r="BK142" s="6">
        <f>IF($A42=0,INDEX(CHROME_ATTR,1,BK$2+1),IF($A42=39,INDEX(CHROME_ATTR,2,BK$2+1),IF(AND(BK242&gt;=1,BK242&lt;=6),INDEX(ATLAS_ATTR,(BK242-1)*26+$A42-INDEX(WIN_Y,BK242)+1,BK$2-INDEX(WIN_X,BK242)+1),IF(BK242=90,11,0))))+(THEME-1)*20</f>
        <v/>
      </c>
      <c r="BL142" s="6">
        <f>IF($A42=0,INDEX(CHROME_ATTR,1,BL$2+1),IF($A42=39,INDEX(CHROME_ATTR,2,BL$2+1),IF(AND(BL242&gt;=1,BL242&lt;=6),INDEX(ATLAS_ATTR,(BL242-1)*26+$A42-INDEX(WIN_Y,BL242)+1,BL$2-INDEX(WIN_X,BL242)+1),IF(BL242=90,11,0))))+(THEME-1)*20</f>
        <v/>
      </c>
      <c r="BM142" s="6">
        <f>IF($A42=0,INDEX(CHROME_ATTR,1,BM$2+1),IF($A42=39,INDEX(CHROME_ATTR,2,BM$2+1),IF(AND(BM242&gt;=1,BM242&lt;=6),INDEX(ATLAS_ATTR,(BM242-1)*26+$A42-INDEX(WIN_Y,BM242)+1,BM$2-INDEX(WIN_X,BM242)+1),IF(BM242=90,11,0))))+(THEME-1)*20</f>
        <v/>
      </c>
      <c r="BN142" s="6">
        <f>IF($A42=0,INDEX(CHROME_ATTR,1,BN$2+1),IF($A42=39,INDEX(CHROME_ATTR,2,BN$2+1),IF(AND(BN242&gt;=1,BN242&lt;=6),INDEX(ATLAS_ATTR,(BN242-1)*26+$A42-INDEX(WIN_Y,BN242)+1,BN$2-INDEX(WIN_X,BN242)+1),IF(BN242=90,11,0))))+(THEME-1)*20</f>
        <v/>
      </c>
      <c r="BO142" s="6">
        <f>IF($A42=0,INDEX(CHROME_ATTR,1,BO$2+1),IF($A42=39,INDEX(CHROME_ATTR,2,BO$2+1),IF(AND(BO242&gt;=1,BO242&lt;=6),INDEX(ATLAS_ATTR,(BO242-1)*26+$A42-INDEX(WIN_Y,BO242)+1,BO$2-INDEX(WIN_X,BO242)+1),IF(BO242=90,11,0))))+(THEME-1)*20</f>
        <v/>
      </c>
      <c r="BP142" s="6">
        <f>IF($A42=0,INDEX(CHROME_ATTR,1,BP$2+1),IF($A42=39,INDEX(CHROME_ATTR,2,BP$2+1),IF(AND(BP242&gt;=1,BP242&lt;=6),INDEX(ATLAS_ATTR,(BP242-1)*26+$A42-INDEX(WIN_Y,BP242)+1,BP$2-INDEX(WIN_X,BP242)+1),IF(BP242=90,11,0))))+(THEME-1)*20</f>
        <v/>
      </c>
      <c r="BQ142" s="6">
        <f>IF($A42=0,INDEX(CHROME_ATTR,1,BQ$2+1),IF($A42=39,INDEX(CHROME_ATTR,2,BQ$2+1),IF(AND(BQ242&gt;=1,BQ242&lt;=6),INDEX(ATLAS_ATTR,(BQ242-1)*26+$A42-INDEX(WIN_Y,BQ242)+1,BQ$2-INDEX(WIN_X,BQ242)+1),IF(BQ242=90,11,0))))+(THEME-1)*20</f>
        <v/>
      </c>
      <c r="BR142" s="6">
        <f>IF($A42=0,INDEX(CHROME_ATTR,1,BR$2+1),IF($A42=39,INDEX(CHROME_ATTR,2,BR$2+1),IF(AND(BR242&gt;=1,BR242&lt;=6),INDEX(ATLAS_ATTR,(BR242-1)*26+$A42-INDEX(WIN_Y,BR242)+1,BR$2-INDEX(WIN_X,BR242)+1),IF(BR242=90,11,0))))+(THEME-1)*20</f>
        <v/>
      </c>
      <c r="BS142" s="6">
        <f>IF($A42=0,INDEX(CHROME_ATTR,1,BS$2+1),IF($A42=39,INDEX(CHROME_ATTR,2,BS$2+1),IF(AND(BS242&gt;=1,BS242&lt;=6),INDEX(ATLAS_ATTR,(BS242-1)*26+$A42-INDEX(WIN_Y,BS242)+1,BS$2-INDEX(WIN_X,BS242)+1),IF(BS242=90,11,0))))+(THEME-1)*20</f>
        <v/>
      </c>
      <c r="BT142" s="6">
        <f>IF($A42=0,INDEX(CHROME_ATTR,1,BT$2+1),IF($A42=39,INDEX(CHROME_ATTR,2,BT$2+1),IF(AND(BT242&gt;=1,BT242&lt;=6),INDEX(ATLAS_ATTR,(BT242-1)*26+$A42-INDEX(WIN_Y,BT242)+1,BT$2-INDEX(WIN_X,BT242)+1),IF(BT242=90,11,0))))+(THEME-1)*20</f>
        <v/>
      </c>
      <c r="BU142" s="6">
        <f>IF($A42=0,INDEX(CHROME_ATTR,1,BU$2+1),IF($A42=39,INDEX(CHROME_ATTR,2,BU$2+1),IF(AND(BU242&gt;=1,BU242&lt;=6),INDEX(ATLAS_ATTR,(BU242-1)*26+$A42-INDEX(WIN_Y,BU242)+1,BU$2-INDEX(WIN_X,BU242)+1),IF(BU242=90,11,0))))+(THEME-1)*20</f>
        <v/>
      </c>
      <c r="BV142" s="6">
        <f>IF($A42=0,INDEX(CHROME_ATTR,1,BV$2+1),IF($A42=39,INDEX(CHROME_ATTR,2,BV$2+1),IF(AND(BV242&gt;=1,BV242&lt;=6),INDEX(ATLAS_ATTR,(BV242-1)*26+$A42-INDEX(WIN_Y,BV242)+1,BV$2-INDEX(WIN_X,BV242)+1),IF(BV242=90,11,0))))+(THEME-1)*20</f>
        <v/>
      </c>
      <c r="BW142" s="6">
        <f>IF($A42=0,INDEX(CHROME_ATTR,1,BW$2+1),IF($A42=39,INDEX(CHROME_ATTR,2,BW$2+1),IF(AND(BW242&gt;=1,BW242&lt;=6),INDEX(ATLAS_ATTR,(BW242-1)*26+$A42-INDEX(WIN_Y,BW242)+1,BW$2-INDEX(WIN_X,BW242)+1),IF(BW242=90,11,0))))+(THEME-1)*20</f>
        <v/>
      </c>
      <c r="BX142" s="6">
        <f>IF($A42=0,INDEX(CHROME_ATTR,1,BX$2+1),IF($A42=39,INDEX(CHROME_ATTR,2,BX$2+1),IF(AND(BX242&gt;=1,BX242&lt;=6),INDEX(ATLAS_ATTR,(BX242-1)*26+$A42-INDEX(WIN_Y,BX242)+1,BX$2-INDEX(WIN_X,BX242)+1),IF(BX242=90,11,0))))+(THEME-1)*20</f>
        <v/>
      </c>
      <c r="BY142" s="6">
        <f>IF($A42=0,INDEX(CHROME_ATTR,1,BY$2+1),IF($A42=39,INDEX(CHROME_ATTR,2,BY$2+1),IF(AND(BY242&gt;=1,BY242&lt;=6),INDEX(ATLAS_ATTR,(BY242-1)*26+$A42-INDEX(WIN_Y,BY242)+1,BY$2-INDEX(WIN_X,BY242)+1),IF(BY242=90,11,0))))+(THEME-1)*20</f>
        <v/>
      </c>
      <c r="BZ142" s="6">
        <f>IF($A42=0,INDEX(CHROME_ATTR,1,BZ$2+1),IF($A42=39,INDEX(CHROME_ATTR,2,BZ$2+1),IF(AND(BZ242&gt;=1,BZ242&lt;=6),INDEX(ATLAS_ATTR,(BZ242-1)*26+$A42-INDEX(WIN_Y,BZ242)+1,BZ$2-INDEX(WIN_X,BZ242)+1),IF(BZ242=90,11,0))))+(THEME-1)*20</f>
        <v/>
      </c>
      <c r="CA142" s="6">
        <f>IF($A42=0,INDEX(CHROME_ATTR,1,CA$2+1),IF($A42=39,INDEX(CHROME_ATTR,2,CA$2+1),IF(AND(CA242&gt;=1,CA242&lt;=6),INDEX(ATLAS_ATTR,(CA242-1)*26+$A42-INDEX(WIN_Y,CA242)+1,CA$2-INDEX(WIN_X,CA242)+1),IF(CA242=90,11,0))))+(THEME-1)*20</f>
        <v/>
      </c>
      <c r="CB142" s="6">
        <f>IF($A42=0,INDEX(CHROME_ATTR,1,CB$2+1),IF($A42=39,INDEX(CHROME_ATTR,2,CB$2+1),IF(AND(CB242&gt;=1,CB242&lt;=6),INDEX(ATLAS_ATTR,(CB242-1)*26+$A42-INDEX(WIN_Y,CB242)+1,CB$2-INDEX(WIN_X,CB242)+1),IF(CB242=90,11,0))))+(THEME-1)*20</f>
        <v/>
      </c>
      <c r="CC142" s="6">
        <f>IF($A42=0,INDEX(CHROME_ATTR,1,CC$2+1),IF($A42=39,INDEX(CHROME_ATTR,2,CC$2+1),IF(AND(CC242&gt;=1,CC242&lt;=6),INDEX(ATLAS_ATTR,(CC242-1)*26+$A42-INDEX(WIN_Y,CC242)+1,CC$2-INDEX(WIN_X,CC242)+1),IF(CC242=90,11,0))))+(THEME-1)*20</f>
        <v/>
      </c>
      <c r="CD142" s="6">
        <f>IF($A42=0,INDEX(CHROME_ATTR,1,CD$2+1),IF($A42=39,INDEX(CHROME_ATTR,2,CD$2+1),IF(AND(CD242&gt;=1,CD242&lt;=6),INDEX(ATLAS_ATTR,(CD242-1)*26+$A42-INDEX(WIN_Y,CD242)+1,CD$2-INDEX(WIN_X,CD242)+1),IF(CD242=90,11,0))))+(THEME-1)*20</f>
        <v/>
      </c>
      <c r="CE142" s="6">
        <f>IF($A42=0,INDEX(CHROME_ATTR,1,CE$2+1),IF($A42=39,INDEX(CHROME_ATTR,2,CE$2+1),IF(AND(CE242&gt;=1,CE242&lt;=6),INDEX(ATLAS_ATTR,(CE242-1)*26+$A42-INDEX(WIN_Y,CE242)+1,CE$2-INDEX(WIN_X,CE242)+1),IF(CE242=90,11,0))))+(THEME-1)*20</f>
        <v/>
      </c>
      <c r="CF142" s="6">
        <f>IF($A42=0,INDEX(CHROME_ATTR,1,CF$2+1),IF($A42=39,INDEX(CHROME_ATTR,2,CF$2+1),IF(AND(CF242&gt;=1,CF242&lt;=6),INDEX(ATLAS_ATTR,(CF242-1)*26+$A42-INDEX(WIN_Y,CF242)+1,CF$2-INDEX(WIN_X,CF242)+1),IF(CF242=90,11,0))))+(THEME-1)*20</f>
        <v/>
      </c>
      <c r="CG142" s="6">
        <f>IF($A42=0,INDEX(CHROME_ATTR,1,CG$2+1),IF($A42=39,INDEX(CHROME_ATTR,2,CG$2+1),IF(AND(CG242&gt;=1,CG242&lt;=6),INDEX(ATLAS_ATTR,(CG242-1)*26+$A42-INDEX(WIN_Y,CG242)+1,CG$2-INDEX(WIN_X,CG242)+1),IF(CG242=90,11,0))))+(THEME-1)*20</f>
        <v/>
      </c>
      <c r="CH142" s="6">
        <f>IF($A42=0,INDEX(CHROME_ATTR,1,CH$2+1),IF($A42=39,INDEX(CHROME_ATTR,2,CH$2+1),IF(AND(CH242&gt;=1,CH242&lt;=6),INDEX(ATLAS_ATTR,(CH242-1)*26+$A42-INDEX(WIN_Y,CH242)+1,CH$2-INDEX(WIN_X,CH242)+1),IF(CH242=90,11,0))))+(THEME-1)*20</f>
        <v/>
      </c>
      <c r="CI142" s="6">
        <f>IF($A42=0,INDEX(CHROME_ATTR,1,CI$2+1),IF($A42=39,INDEX(CHROME_ATTR,2,CI$2+1),IF(AND(CI242&gt;=1,CI242&lt;=6),INDEX(ATLAS_ATTR,(CI242-1)*26+$A42-INDEX(WIN_Y,CI242)+1,CI$2-INDEX(WIN_X,CI242)+1),IF(CI242=90,11,0))))+(THEME-1)*20</f>
        <v/>
      </c>
      <c r="CJ142" s="6">
        <f>IF($A42=0,INDEX(CHROME_ATTR,1,CJ$2+1),IF($A42=39,INDEX(CHROME_ATTR,2,CJ$2+1),IF(AND(CJ242&gt;=1,CJ242&lt;=6),INDEX(ATLAS_ATTR,(CJ242-1)*26+$A42-INDEX(WIN_Y,CJ242)+1,CJ$2-INDEX(WIN_X,CJ242)+1),IF(CJ242=90,11,0))))+(THEME-1)*20</f>
        <v/>
      </c>
      <c r="CK142" s="6">
        <f>IF($A42=0,INDEX(CHROME_ATTR,1,CK$2+1),IF($A42=39,INDEX(CHROME_ATTR,2,CK$2+1),IF(AND(CK242&gt;=1,CK242&lt;=6),INDEX(ATLAS_ATTR,(CK242-1)*26+$A42-INDEX(WIN_Y,CK242)+1,CK$2-INDEX(WIN_X,CK242)+1),IF(CK242=90,11,0))))+(THEME-1)*20</f>
        <v/>
      </c>
      <c r="CL142" s="6">
        <f>IF($A42=0,INDEX(CHROME_ATTR,1,CL$2+1),IF($A42=39,INDEX(CHROME_ATTR,2,CL$2+1),IF(AND(CL242&gt;=1,CL242&lt;=6),INDEX(ATLAS_ATTR,(CL242-1)*26+$A42-INDEX(WIN_Y,CL242)+1,CL$2-INDEX(WIN_X,CL242)+1),IF(CL242=90,11,0))))+(THEME-1)*20</f>
        <v/>
      </c>
      <c r="CM142" s="6">
        <f>IF($A42=0,INDEX(CHROME_ATTR,1,CM$2+1),IF($A42=39,INDEX(CHROME_ATTR,2,CM$2+1),IF(AND(CM242&gt;=1,CM242&lt;=6),INDEX(ATLAS_ATTR,(CM242-1)*26+$A42-INDEX(WIN_Y,CM242)+1,CM$2-INDEX(WIN_X,CM242)+1),IF(CM242=90,11,0))))+(THEME-1)*20</f>
        <v/>
      </c>
      <c r="CN142" s="6">
        <f>IF($A42=0,INDEX(CHROME_ATTR,1,CN$2+1),IF($A42=39,INDEX(CHROME_ATTR,2,CN$2+1),IF(AND(CN242&gt;=1,CN242&lt;=6),INDEX(ATLAS_ATTR,(CN242-1)*26+$A42-INDEX(WIN_Y,CN242)+1,CN$2-INDEX(WIN_X,CN242)+1),IF(CN242=90,11,0))))+(THEME-1)*20</f>
        <v/>
      </c>
      <c r="CO142" s="6">
        <f>IF($A42=0,INDEX(CHROME_ATTR,1,CO$2+1),IF($A42=39,INDEX(CHROME_ATTR,2,CO$2+1),IF(AND(CO242&gt;=1,CO242&lt;=6),INDEX(ATLAS_ATTR,(CO242-1)*26+$A42-INDEX(WIN_Y,CO242)+1,CO$2-INDEX(WIN_X,CO242)+1),IF(CO242=90,11,0))))+(THEME-1)*20</f>
        <v/>
      </c>
      <c r="CP142" s="6">
        <f>IF($A42=0,INDEX(CHROME_ATTR,1,CP$2+1),IF($A42=39,INDEX(CHROME_ATTR,2,CP$2+1),IF(AND(CP242&gt;=1,CP242&lt;=6),INDEX(ATLAS_ATTR,(CP242-1)*26+$A42-INDEX(WIN_Y,CP242)+1,CP$2-INDEX(WIN_X,CP242)+1),IF(CP242=90,11,0))))+(THEME-1)*20</f>
        <v/>
      </c>
      <c r="CQ142" s="6">
        <f>IF($A42=0,INDEX(CHROME_ATTR,1,CQ$2+1),IF($A42=39,INDEX(CHROME_ATTR,2,CQ$2+1),IF(AND(CQ242&gt;=1,CQ242&lt;=6),INDEX(ATLAS_ATTR,(CQ242-1)*26+$A42-INDEX(WIN_Y,CQ242)+1,CQ$2-INDEX(WIN_X,CQ242)+1),IF(CQ242=90,11,0))))+(THEME-1)*20</f>
        <v/>
      </c>
      <c r="CR142" s="6">
        <f>IF($A42=0,INDEX(CHROME_ATTR,1,CR$2+1),IF($A42=39,INDEX(CHROME_ATTR,2,CR$2+1),IF(AND(CR242&gt;=1,CR242&lt;=6),INDEX(ATLAS_ATTR,(CR242-1)*26+$A42-INDEX(WIN_Y,CR242)+1,CR$2-INDEX(WIN_X,CR242)+1),IF(CR242=90,11,0))))+(THEME-1)*20</f>
        <v/>
      </c>
      <c r="CS142" s="6">
        <f>IF($A42=0,INDEX(CHROME_ATTR,1,CS$2+1),IF($A42=39,INDEX(CHROME_ATTR,2,CS$2+1),IF(AND(CS242&gt;=1,CS242&lt;=6),INDEX(ATLAS_ATTR,(CS242-1)*26+$A42-INDEX(WIN_Y,CS242)+1,CS$2-INDEX(WIN_X,CS242)+1),IF(CS242=90,11,0))))+(THEME-1)*20</f>
        <v/>
      </c>
      <c r="CT142" s="6">
        <f>IF($A42=0,INDEX(CHROME_ATTR,1,CT$2+1),IF($A42=39,INDEX(CHROME_ATTR,2,CT$2+1),IF(AND(CT242&gt;=1,CT242&lt;=6),INDEX(ATLAS_ATTR,(CT242-1)*26+$A42-INDEX(WIN_Y,CT242)+1,CT$2-INDEX(WIN_X,CT242)+1),IF(CT242=90,11,0))))+(THEME-1)*20</f>
        <v/>
      </c>
      <c r="CU142" s="6">
        <f>IF($A42=0,INDEX(CHROME_ATTR,1,CU$2+1),IF($A42=39,INDEX(CHROME_ATTR,2,CU$2+1),IF(AND(CU242&gt;=1,CU242&lt;=6),INDEX(ATLAS_ATTR,(CU242-1)*26+$A42-INDEX(WIN_Y,CU242)+1,CU$2-INDEX(WIN_X,CU242)+1),IF(CU242=90,11,0))))+(THEME-1)*20</f>
        <v/>
      </c>
      <c r="CV142" s="6">
        <f>IF($A42=0,INDEX(CHROME_ATTR,1,CV$2+1),IF($A42=39,INDEX(CHROME_ATTR,2,CV$2+1),IF(AND(CV242&gt;=1,CV242&lt;=6),INDEX(ATLAS_ATTR,(CV242-1)*26+$A42-INDEX(WIN_Y,CV242)+1,CV$2-INDEX(WIN_X,CV242)+1),IF(CV242=90,11,0))))+(THEME-1)*20</f>
        <v/>
      </c>
      <c r="CW142" s="6">
        <f>IF($A42=0,INDEX(CHROME_ATTR,1,CW$2+1),IF($A42=39,INDEX(CHROME_ATTR,2,CW$2+1),IF(AND(CW242&gt;=1,CW242&lt;=6),INDEX(ATLAS_ATTR,(CW242-1)*26+$A42-INDEX(WIN_Y,CW242)+1,CW$2-INDEX(WIN_X,CW242)+1),IF(CW242=90,11,0))))+(THEME-1)*20</f>
        <v/>
      </c>
      <c r="CX142" s="6">
        <f>IF($A42=0,INDEX(CHROME_ATTR,1,CX$2+1),IF($A42=39,INDEX(CHROME_ATTR,2,CX$2+1),IF(AND(CX242&gt;=1,CX242&lt;=6),INDEX(ATLAS_ATTR,(CX242-1)*26+$A42-INDEX(WIN_Y,CX242)+1,CX$2-INDEX(WIN_X,CX242)+1),IF(CX242=90,11,0))))+(THEME-1)*20</f>
        <v/>
      </c>
      <c r="CY142" s="6">
        <f>IF($A42=0,INDEX(CHROME_ATTR,1,CY$2+1),IF($A42=39,INDEX(CHROME_ATTR,2,CY$2+1),IF(AND(CY242&gt;=1,CY242&lt;=6),INDEX(ATLAS_ATTR,(CY242-1)*26+$A42-INDEX(WIN_Y,CY242)+1,CY$2-INDEX(WIN_X,CY242)+1),IF(CY242=90,11,0))))+(THEME-1)*20</f>
        <v/>
      </c>
      <c r="CZ142" s="6">
        <f>IF($A42=0,INDEX(CHROME_ATTR,1,CZ$2+1),IF($A42=39,INDEX(CHROME_ATTR,2,CZ$2+1),IF(AND(CZ242&gt;=1,CZ242&lt;=6),INDEX(ATLAS_ATTR,(CZ242-1)*26+$A42-INDEX(WIN_Y,CZ242)+1,CZ$2-INDEX(WIN_X,CZ242)+1),IF(CZ242=90,11,0))))+(THEME-1)*20</f>
        <v/>
      </c>
      <c r="DA142" s="6">
        <f>IF($A42=0,INDEX(CHROME_ATTR,1,DA$2+1),IF($A42=39,INDEX(CHROME_ATTR,2,DA$2+1),IF(AND(DA242&gt;=1,DA242&lt;=6),INDEX(ATLAS_ATTR,(DA242-1)*26+$A42-INDEX(WIN_Y,DA242)+1,DA$2-INDEX(WIN_X,DA242)+1),IF(DA242=90,11,0))))+(THEME-1)*20</f>
        <v/>
      </c>
      <c r="DB142" s="6">
        <f>IF($A42=0,INDEX(CHROME_ATTR,1,DB$2+1),IF($A42=39,INDEX(CHROME_ATTR,2,DB$2+1),IF(AND(DB242&gt;=1,DB242&lt;=6),INDEX(ATLAS_ATTR,(DB242-1)*26+$A42-INDEX(WIN_Y,DB242)+1,DB$2-INDEX(WIN_X,DB242)+1),IF(DB242=90,11,0))))+(THEME-1)*20</f>
        <v/>
      </c>
      <c r="DC142" s="6">
        <f>IF($A42=0,INDEX(CHROME_ATTR,1,DC$2+1),IF($A42=39,INDEX(CHROME_ATTR,2,DC$2+1),IF(AND(DC242&gt;=1,DC242&lt;=6),INDEX(ATLAS_ATTR,(DC242-1)*26+$A42-INDEX(WIN_Y,DC242)+1,DC$2-INDEX(WIN_X,DC242)+1),IF(DC242=90,11,0))))+(THEME-1)*20</f>
        <v/>
      </c>
      <c r="DD142" s="6">
        <f>IF($A42=0,INDEX(CHROME_ATTR,1,DD$2+1),IF($A42=39,INDEX(CHROME_ATTR,2,DD$2+1),IF(AND(DD242&gt;=1,DD242&lt;=6),INDEX(ATLAS_ATTR,(DD242-1)*26+$A42-INDEX(WIN_Y,DD242)+1,DD$2-INDEX(WIN_X,DD242)+1),IF(DD242=90,11,0))))+(THEME-1)*20</f>
        <v/>
      </c>
      <c r="DE142" s="6">
        <f>IF($A42=0,INDEX(CHROME_ATTR,1,DE$2+1),IF($A42=39,INDEX(CHROME_ATTR,2,DE$2+1),IF(AND(DE242&gt;=1,DE242&lt;=6),INDEX(ATLAS_ATTR,(DE242-1)*26+$A42-INDEX(WIN_Y,DE242)+1,DE$2-INDEX(WIN_X,DE242)+1),IF(DE242=90,11,0))))+(THEME-1)*20</f>
        <v/>
      </c>
      <c r="DF142" s="6">
        <f>IF($A42=0,INDEX(CHROME_ATTR,1,DF$2+1),IF($A42=39,INDEX(CHROME_ATTR,2,DF$2+1),IF(AND(DF242&gt;=1,DF242&lt;=6),INDEX(ATLAS_ATTR,(DF242-1)*26+$A42-INDEX(WIN_Y,DF242)+1,DF$2-INDEX(WIN_X,DF242)+1),IF(DF242=90,11,0))))+(THEME-1)*20</f>
        <v/>
      </c>
      <c r="DG142" s="6">
        <f>IF($A42=0,INDEX(CHROME_ATTR,1,DG$2+1),IF($A42=39,INDEX(CHROME_ATTR,2,DG$2+1),IF(AND(DG242&gt;=1,DG242&lt;=6),INDEX(ATLAS_ATTR,(DG242-1)*26+$A42-INDEX(WIN_Y,DG242)+1,DG$2-INDEX(WIN_X,DG242)+1),IF(DG242=90,11,0))))+(THEME-1)*20</f>
        <v/>
      </c>
      <c r="DH142" s="6">
        <f>IF($A42=0,INDEX(CHROME_ATTR,1,DH$2+1),IF($A42=39,INDEX(CHROME_ATTR,2,DH$2+1),IF(AND(DH242&gt;=1,DH242&lt;=6),INDEX(ATLAS_ATTR,(DH242-1)*26+$A42-INDEX(WIN_Y,DH242)+1,DH$2-INDEX(WIN_X,DH242)+1),IF(DH242=90,11,0))))+(THEME-1)*20</f>
        <v/>
      </c>
      <c r="DI142" s="6">
        <f>IF($A42=0,INDEX(CHROME_ATTR,1,DI$2+1),IF($A42=39,INDEX(CHROME_ATTR,2,DI$2+1),IF(AND(DI242&gt;=1,DI242&lt;=6),INDEX(ATLAS_ATTR,(DI242-1)*26+$A42-INDEX(WIN_Y,DI242)+1,DI$2-INDEX(WIN_X,DI242)+1),IF(DI242=90,11,0))))+(THEME-1)*20</f>
        <v/>
      </c>
      <c r="DJ142" s="6">
        <f>IF($A42=0,INDEX(CHROME_ATTR,1,DJ$2+1),IF($A42=39,INDEX(CHROME_ATTR,2,DJ$2+1),IF(AND(DJ242&gt;=1,DJ242&lt;=6),INDEX(ATLAS_ATTR,(DJ242-1)*26+$A42-INDEX(WIN_Y,DJ242)+1,DJ$2-INDEX(WIN_X,DJ242)+1),IF(DJ242=90,11,0))))+(THEME-1)*20</f>
        <v/>
      </c>
      <c r="DK142" s="6">
        <f>IF($A42=0,INDEX(CHROME_ATTR,1,DK$2+1),IF($A42=39,INDEX(CHROME_ATTR,2,DK$2+1),IF(AND(DK242&gt;=1,DK242&lt;=6),INDEX(ATLAS_ATTR,(DK242-1)*26+$A42-INDEX(WIN_Y,DK242)+1,DK$2-INDEX(WIN_X,DK242)+1),IF(DK242=90,11,0))))+(THEME-1)*20</f>
        <v/>
      </c>
      <c r="DL142" s="6">
        <f>IF($A42=0,INDEX(CHROME_ATTR,1,DL$2+1),IF($A42=39,INDEX(CHROME_ATTR,2,DL$2+1),IF(AND(DL242&gt;=1,DL242&lt;=6),INDEX(ATLAS_ATTR,(DL242-1)*26+$A42-INDEX(WIN_Y,DL242)+1,DL$2-INDEX(WIN_X,DL242)+1),IF(DL242=90,11,0))))+(THEME-1)*20</f>
        <v/>
      </c>
      <c r="DM142" s="6">
        <f>IF($A42=0,INDEX(CHROME_ATTR,1,DM$2+1),IF($A42=39,INDEX(CHROME_ATTR,2,DM$2+1),IF(AND(DM242&gt;=1,DM242&lt;=6),INDEX(ATLAS_ATTR,(DM242-1)*26+$A42-INDEX(WIN_Y,DM242)+1,DM$2-INDEX(WIN_X,DM242)+1),IF(DM242=90,11,0))))+(THEME-1)*20</f>
        <v/>
      </c>
      <c r="DN142" s="6">
        <f>IF($A42=0,INDEX(CHROME_ATTR,1,DN$2+1),IF($A42=39,INDEX(CHROME_ATTR,2,DN$2+1),IF(AND(DN242&gt;=1,DN242&lt;=6),INDEX(ATLAS_ATTR,(DN242-1)*26+$A42-INDEX(WIN_Y,DN242)+1,DN$2-INDEX(WIN_X,DN242)+1),IF(DN242=90,11,0))))+(THEME-1)*20</f>
        <v/>
      </c>
      <c r="DO142" s="6">
        <f>IF($A42=0,INDEX(CHROME_ATTR,1,DO$2+1),IF($A42=39,INDEX(CHROME_ATTR,2,DO$2+1),IF(AND(DO242&gt;=1,DO242&lt;=6),INDEX(ATLAS_ATTR,(DO242-1)*26+$A42-INDEX(WIN_Y,DO242)+1,DO$2-INDEX(WIN_X,DO242)+1),IF(DO242=90,11,0))))+(THEME-1)*20</f>
        <v/>
      </c>
    </row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>
      <c r="B201" s="2" t="inlineStr">
        <is>
          <t>▼ OWNER BUFFER — which window owns each screen cell. 0 = desktop, 90 = drop shadow, 1-6 = a window.</t>
        </is>
      </c>
    </row>
    <row r="202"/>
    <row r="203" ht="8" customHeight="1">
      <c r="B203" s="6">
        <f>IF(B303&gt;0,MOD(B303,100),IF(A302&gt;0,90,0))</f>
        <v/>
      </c>
      <c r="C203" s="6">
        <f>IF(C303&gt;0,MOD(C303,100),IF(B302&gt;0,90,0))</f>
        <v/>
      </c>
      <c r="D203" s="6">
        <f>IF(D303&gt;0,MOD(D303,100),IF(C302&gt;0,90,0))</f>
        <v/>
      </c>
      <c r="E203" s="6">
        <f>IF(E303&gt;0,MOD(E303,100),IF(D302&gt;0,90,0))</f>
        <v/>
      </c>
      <c r="F203" s="6">
        <f>IF(F303&gt;0,MOD(F303,100),IF(E302&gt;0,90,0))</f>
        <v/>
      </c>
      <c r="G203" s="6">
        <f>IF(G303&gt;0,MOD(G303,100),IF(F302&gt;0,90,0))</f>
        <v/>
      </c>
      <c r="H203" s="6">
        <f>IF(H303&gt;0,MOD(H303,100),IF(G302&gt;0,90,0))</f>
        <v/>
      </c>
      <c r="I203" s="6">
        <f>IF(I303&gt;0,MOD(I303,100),IF(H302&gt;0,90,0))</f>
        <v/>
      </c>
      <c r="J203" s="6">
        <f>IF(J303&gt;0,MOD(J303,100),IF(I302&gt;0,90,0))</f>
        <v/>
      </c>
      <c r="K203" s="6">
        <f>IF(K303&gt;0,MOD(K303,100),IF(J302&gt;0,90,0))</f>
        <v/>
      </c>
      <c r="L203" s="6">
        <f>IF(L303&gt;0,MOD(L303,100),IF(K302&gt;0,90,0))</f>
        <v/>
      </c>
      <c r="M203" s="6">
        <f>IF(M303&gt;0,MOD(M303,100),IF(L302&gt;0,90,0))</f>
        <v/>
      </c>
      <c r="N203" s="6">
        <f>IF(N303&gt;0,MOD(N303,100),IF(M302&gt;0,90,0))</f>
        <v/>
      </c>
      <c r="O203" s="6">
        <f>IF(O303&gt;0,MOD(O303,100),IF(N302&gt;0,90,0))</f>
        <v/>
      </c>
      <c r="P203" s="6">
        <f>IF(P303&gt;0,MOD(P303,100),IF(O302&gt;0,90,0))</f>
        <v/>
      </c>
      <c r="Q203" s="6">
        <f>IF(Q303&gt;0,MOD(Q303,100),IF(P302&gt;0,90,0))</f>
        <v/>
      </c>
      <c r="R203" s="6">
        <f>IF(R303&gt;0,MOD(R303,100),IF(Q302&gt;0,90,0))</f>
        <v/>
      </c>
      <c r="S203" s="6">
        <f>IF(S303&gt;0,MOD(S303,100),IF(R302&gt;0,90,0))</f>
        <v/>
      </c>
      <c r="T203" s="6">
        <f>IF(T303&gt;0,MOD(T303,100),IF(S302&gt;0,90,0))</f>
        <v/>
      </c>
      <c r="U203" s="6">
        <f>IF(U303&gt;0,MOD(U303,100),IF(T302&gt;0,90,0))</f>
        <v/>
      </c>
      <c r="V203" s="6">
        <f>IF(V303&gt;0,MOD(V303,100),IF(U302&gt;0,90,0))</f>
        <v/>
      </c>
      <c r="W203" s="6">
        <f>IF(W303&gt;0,MOD(W303,100),IF(V302&gt;0,90,0))</f>
        <v/>
      </c>
      <c r="X203" s="6">
        <f>IF(X303&gt;0,MOD(X303,100),IF(W302&gt;0,90,0))</f>
        <v/>
      </c>
      <c r="Y203" s="6">
        <f>IF(Y303&gt;0,MOD(Y303,100),IF(X302&gt;0,90,0))</f>
        <v/>
      </c>
      <c r="Z203" s="6">
        <f>IF(Z303&gt;0,MOD(Z303,100),IF(Y302&gt;0,90,0))</f>
        <v/>
      </c>
      <c r="AA203" s="6">
        <f>IF(AA303&gt;0,MOD(AA303,100),IF(Z302&gt;0,90,0))</f>
        <v/>
      </c>
      <c r="AB203" s="6">
        <f>IF(AB303&gt;0,MOD(AB303,100),IF(AA302&gt;0,90,0))</f>
        <v/>
      </c>
      <c r="AC203" s="6">
        <f>IF(AC303&gt;0,MOD(AC303,100),IF(AB302&gt;0,90,0))</f>
        <v/>
      </c>
      <c r="AD203" s="6">
        <f>IF(AD303&gt;0,MOD(AD303,100),IF(AC302&gt;0,90,0))</f>
        <v/>
      </c>
      <c r="AE203" s="6">
        <f>IF(AE303&gt;0,MOD(AE303,100),IF(AD302&gt;0,90,0))</f>
        <v/>
      </c>
      <c r="AF203" s="6">
        <f>IF(AF303&gt;0,MOD(AF303,100),IF(AE302&gt;0,90,0))</f>
        <v/>
      </c>
      <c r="AG203" s="6">
        <f>IF(AG303&gt;0,MOD(AG303,100),IF(AF302&gt;0,90,0))</f>
        <v/>
      </c>
      <c r="AH203" s="6">
        <f>IF(AH303&gt;0,MOD(AH303,100),IF(AG302&gt;0,90,0))</f>
        <v/>
      </c>
      <c r="AI203" s="6">
        <f>IF(AI303&gt;0,MOD(AI303,100),IF(AH302&gt;0,90,0))</f>
        <v/>
      </c>
      <c r="AJ203" s="6">
        <f>IF(AJ303&gt;0,MOD(AJ303,100),IF(AI302&gt;0,90,0))</f>
        <v/>
      </c>
      <c r="AK203" s="6">
        <f>IF(AK303&gt;0,MOD(AK303,100),IF(AJ302&gt;0,90,0))</f>
        <v/>
      </c>
      <c r="AL203" s="6">
        <f>IF(AL303&gt;0,MOD(AL303,100),IF(AK302&gt;0,90,0))</f>
        <v/>
      </c>
      <c r="AM203" s="6">
        <f>IF(AM303&gt;0,MOD(AM303,100),IF(AL302&gt;0,90,0))</f>
        <v/>
      </c>
      <c r="AN203" s="6">
        <f>IF(AN303&gt;0,MOD(AN303,100),IF(AM302&gt;0,90,0))</f>
        <v/>
      </c>
      <c r="AO203" s="6">
        <f>IF(AO303&gt;0,MOD(AO303,100),IF(AN302&gt;0,90,0))</f>
        <v/>
      </c>
      <c r="AP203" s="6">
        <f>IF(AP303&gt;0,MOD(AP303,100),IF(AO302&gt;0,90,0))</f>
        <v/>
      </c>
      <c r="AQ203" s="6">
        <f>IF(AQ303&gt;0,MOD(AQ303,100),IF(AP302&gt;0,90,0))</f>
        <v/>
      </c>
      <c r="AR203" s="6">
        <f>IF(AR303&gt;0,MOD(AR303,100),IF(AQ302&gt;0,90,0))</f>
        <v/>
      </c>
      <c r="AS203" s="6">
        <f>IF(AS303&gt;0,MOD(AS303,100),IF(AR302&gt;0,90,0))</f>
        <v/>
      </c>
      <c r="AT203" s="6">
        <f>IF(AT303&gt;0,MOD(AT303,100),IF(AS302&gt;0,90,0))</f>
        <v/>
      </c>
      <c r="AU203" s="6">
        <f>IF(AU303&gt;0,MOD(AU303,100),IF(AT302&gt;0,90,0))</f>
        <v/>
      </c>
      <c r="AV203" s="6">
        <f>IF(AV303&gt;0,MOD(AV303,100),IF(AU302&gt;0,90,0))</f>
        <v/>
      </c>
      <c r="AW203" s="6">
        <f>IF(AW303&gt;0,MOD(AW303,100),IF(AV302&gt;0,90,0))</f>
        <v/>
      </c>
      <c r="AX203" s="6">
        <f>IF(AX303&gt;0,MOD(AX303,100),IF(AW302&gt;0,90,0))</f>
        <v/>
      </c>
      <c r="AY203" s="6">
        <f>IF(AY303&gt;0,MOD(AY303,100),IF(AX302&gt;0,90,0))</f>
        <v/>
      </c>
      <c r="AZ203" s="6">
        <f>IF(AZ303&gt;0,MOD(AZ303,100),IF(AY302&gt;0,90,0))</f>
        <v/>
      </c>
      <c r="BA203" s="6">
        <f>IF(BA303&gt;0,MOD(BA303,100),IF(AZ302&gt;0,90,0))</f>
        <v/>
      </c>
      <c r="BB203" s="6">
        <f>IF(BB303&gt;0,MOD(BB303,100),IF(BA302&gt;0,90,0))</f>
        <v/>
      </c>
      <c r="BC203" s="6">
        <f>IF(BC303&gt;0,MOD(BC303,100),IF(BB302&gt;0,90,0))</f>
        <v/>
      </c>
      <c r="BD203" s="6">
        <f>IF(BD303&gt;0,MOD(BD303,100),IF(BC302&gt;0,90,0))</f>
        <v/>
      </c>
      <c r="BE203" s="6">
        <f>IF(BE303&gt;0,MOD(BE303,100),IF(BD302&gt;0,90,0))</f>
        <v/>
      </c>
      <c r="BF203" s="6">
        <f>IF(BF303&gt;0,MOD(BF303,100),IF(BE302&gt;0,90,0))</f>
        <v/>
      </c>
      <c r="BG203" s="6">
        <f>IF(BG303&gt;0,MOD(BG303,100),IF(BF302&gt;0,90,0))</f>
        <v/>
      </c>
      <c r="BH203" s="6">
        <f>IF(BH303&gt;0,MOD(BH303,100),IF(BG302&gt;0,90,0))</f>
        <v/>
      </c>
      <c r="BI203" s="6">
        <f>IF(BI303&gt;0,MOD(BI303,100),IF(BH302&gt;0,90,0))</f>
        <v/>
      </c>
      <c r="BJ203" s="6">
        <f>IF(BJ303&gt;0,MOD(BJ303,100),IF(BI302&gt;0,90,0))</f>
        <v/>
      </c>
      <c r="BK203" s="6">
        <f>IF(BK303&gt;0,MOD(BK303,100),IF(BJ302&gt;0,90,0))</f>
        <v/>
      </c>
      <c r="BL203" s="6">
        <f>IF(BL303&gt;0,MOD(BL303,100),IF(BK302&gt;0,90,0))</f>
        <v/>
      </c>
      <c r="BM203" s="6">
        <f>IF(BM303&gt;0,MOD(BM303,100),IF(BL302&gt;0,90,0))</f>
        <v/>
      </c>
      <c r="BN203" s="6">
        <f>IF(BN303&gt;0,MOD(BN303,100),IF(BM302&gt;0,90,0))</f>
        <v/>
      </c>
      <c r="BO203" s="6">
        <f>IF(BO303&gt;0,MOD(BO303,100),IF(BN302&gt;0,90,0))</f>
        <v/>
      </c>
      <c r="BP203" s="6">
        <f>IF(BP303&gt;0,MOD(BP303,100),IF(BO302&gt;0,90,0))</f>
        <v/>
      </c>
      <c r="BQ203" s="6">
        <f>IF(BQ303&gt;0,MOD(BQ303,100),IF(BP302&gt;0,90,0))</f>
        <v/>
      </c>
      <c r="BR203" s="6">
        <f>IF(BR303&gt;0,MOD(BR303,100),IF(BQ302&gt;0,90,0))</f>
        <v/>
      </c>
      <c r="BS203" s="6">
        <f>IF(BS303&gt;0,MOD(BS303,100),IF(BR302&gt;0,90,0))</f>
        <v/>
      </c>
      <c r="BT203" s="6">
        <f>IF(BT303&gt;0,MOD(BT303,100),IF(BS302&gt;0,90,0))</f>
        <v/>
      </c>
      <c r="BU203" s="6">
        <f>IF(BU303&gt;0,MOD(BU303,100),IF(BT302&gt;0,90,0))</f>
        <v/>
      </c>
      <c r="BV203" s="6">
        <f>IF(BV303&gt;0,MOD(BV303,100),IF(BU302&gt;0,90,0))</f>
        <v/>
      </c>
      <c r="BW203" s="6">
        <f>IF(BW303&gt;0,MOD(BW303,100),IF(BV302&gt;0,90,0))</f>
        <v/>
      </c>
      <c r="BX203" s="6">
        <f>IF(BX303&gt;0,MOD(BX303,100),IF(BW302&gt;0,90,0))</f>
        <v/>
      </c>
      <c r="BY203" s="6">
        <f>IF(BY303&gt;0,MOD(BY303,100),IF(BX302&gt;0,90,0))</f>
        <v/>
      </c>
      <c r="BZ203" s="6">
        <f>IF(BZ303&gt;0,MOD(BZ303,100),IF(BY302&gt;0,90,0))</f>
        <v/>
      </c>
      <c r="CA203" s="6">
        <f>IF(CA303&gt;0,MOD(CA303,100),IF(BZ302&gt;0,90,0))</f>
        <v/>
      </c>
      <c r="CB203" s="6">
        <f>IF(CB303&gt;0,MOD(CB303,100),IF(CA302&gt;0,90,0))</f>
        <v/>
      </c>
      <c r="CC203" s="6">
        <f>IF(CC303&gt;0,MOD(CC303,100),IF(CB302&gt;0,90,0))</f>
        <v/>
      </c>
      <c r="CD203" s="6">
        <f>IF(CD303&gt;0,MOD(CD303,100),IF(CC302&gt;0,90,0))</f>
        <v/>
      </c>
      <c r="CE203" s="6">
        <f>IF(CE303&gt;0,MOD(CE303,100),IF(CD302&gt;0,90,0))</f>
        <v/>
      </c>
      <c r="CF203" s="6">
        <f>IF(CF303&gt;0,MOD(CF303,100),IF(CE302&gt;0,90,0))</f>
        <v/>
      </c>
      <c r="CG203" s="6">
        <f>IF(CG303&gt;0,MOD(CG303,100),IF(CF302&gt;0,90,0))</f>
        <v/>
      </c>
      <c r="CH203" s="6">
        <f>IF(CH303&gt;0,MOD(CH303,100),IF(CG302&gt;0,90,0))</f>
        <v/>
      </c>
      <c r="CI203" s="6">
        <f>IF(CI303&gt;0,MOD(CI303,100),IF(CH302&gt;0,90,0))</f>
        <v/>
      </c>
      <c r="CJ203" s="6">
        <f>IF(CJ303&gt;0,MOD(CJ303,100),IF(CI302&gt;0,90,0))</f>
        <v/>
      </c>
      <c r="CK203" s="6">
        <f>IF(CK303&gt;0,MOD(CK303,100),IF(CJ302&gt;0,90,0))</f>
        <v/>
      </c>
      <c r="CL203" s="6">
        <f>IF(CL303&gt;0,MOD(CL303,100),IF(CK302&gt;0,90,0))</f>
        <v/>
      </c>
      <c r="CM203" s="6">
        <f>IF(CM303&gt;0,MOD(CM303,100),IF(CL302&gt;0,90,0))</f>
        <v/>
      </c>
      <c r="CN203" s="6">
        <f>IF(CN303&gt;0,MOD(CN303,100),IF(CM302&gt;0,90,0))</f>
        <v/>
      </c>
      <c r="CO203" s="6">
        <f>IF(CO303&gt;0,MOD(CO303,100),IF(CN302&gt;0,90,0))</f>
        <v/>
      </c>
      <c r="CP203" s="6">
        <f>IF(CP303&gt;0,MOD(CP303,100),IF(CO302&gt;0,90,0))</f>
        <v/>
      </c>
      <c r="CQ203" s="6">
        <f>IF(CQ303&gt;0,MOD(CQ303,100),IF(CP302&gt;0,90,0))</f>
        <v/>
      </c>
      <c r="CR203" s="6">
        <f>IF(CR303&gt;0,MOD(CR303,100),IF(CQ302&gt;0,90,0))</f>
        <v/>
      </c>
      <c r="CS203" s="6">
        <f>IF(CS303&gt;0,MOD(CS303,100),IF(CR302&gt;0,90,0))</f>
        <v/>
      </c>
      <c r="CT203" s="6">
        <f>IF(CT303&gt;0,MOD(CT303,100),IF(CS302&gt;0,90,0))</f>
        <v/>
      </c>
      <c r="CU203" s="6">
        <f>IF(CU303&gt;0,MOD(CU303,100),IF(CT302&gt;0,90,0))</f>
        <v/>
      </c>
      <c r="CV203" s="6">
        <f>IF(CV303&gt;0,MOD(CV303,100),IF(CU302&gt;0,90,0))</f>
        <v/>
      </c>
      <c r="CW203" s="6">
        <f>IF(CW303&gt;0,MOD(CW303,100),IF(CV302&gt;0,90,0))</f>
        <v/>
      </c>
      <c r="CX203" s="6">
        <f>IF(CX303&gt;0,MOD(CX303,100),IF(CW302&gt;0,90,0))</f>
        <v/>
      </c>
      <c r="CY203" s="6">
        <f>IF(CY303&gt;0,MOD(CY303,100),IF(CX302&gt;0,90,0))</f>
        <v/>
      </c>
      <c r="CZ203" s="6">
        <f>IF(CZ303&gt;0,MOD(CZ303,100),IF(CY302&gt;0,90,0))</f>
        <v/>
      </c>
      <c r="DA203" s="6">
        <f>IF(DA303&gt;0,MOD(DA303,100),IF(CZ302&gt;0,90,0))</f>
        <v/>
      </c>
      <c r="DB203" s="6">
        <f>IF(DB303&gt;0,MOD(DB303,100),IF(DA302&gt;0,90,0))</f>
        <v/>
      </c>
      <c r="DC203" s="6">
        <f>IF(DC303&gt;0,MOD(DC303,100),IF(DB302&gt;0,90,0))</f>
        <v/>
      </c>
      <c r="DD203" s="6">
        <f>IF(DD303&gt;0,MOD(DD303,100),IF(DC302&gt;0,90,0))</f>
        <v/>
      </c>
      <c r="DE203" s="6">
        <f>IF(DE303&gt;0,MOD(DE303,100),IF(DD302&gt;0,90,0))</f>
        <v/>
      </c>
      <c r="DF203" s="6">
        <f>IF(DF303&gt;0,MOD(DF303,100),IF(DE302&gt;0,90,0))</f>
        <v/>
      </c>
      <c r="DG203" s="6">
        <f>IF(DG303&gt;0,MOD(DG303,100),IF(DF302&gt;0,90,0))</f>
        <v/>
      </c>
      <c r="DH203" s="6">
        <f>IF(DH303&gt;0,MOD(DH303,100),IF(DG302&gt;0,90,0))</f>
        <v/>
      </c>
      <c r="DI203" s="6">
        <f>IF(DI303&gt;0,MOD(DI303,100),IF(DH302&gt;0,90,0))</f>
        <v/>
      </c>
      <c r="DJ203" s="6">
        <f>IF(DJ303&gt;0,MOD(DJ303,100),IF(DI302&gt;0,90,0))</f>
        <v/>
      </c>
      <c r="DK203" s="6">
        <f>IF(DK303&gt;0,MOD(DK303,100),IF(DJ302&gt;0,90,0))</f>
        <v/>
      </c>
      <c r="DL203" s="6">
        <f>IF(DL303&gt;0,MOD(DL303,100),IF(DK302&gt;0,90,0))</f>
        <v/>
      </c>
      <c r="DM203" s="6">
        <f>IF(DM303&gt;0,MOD(DM303,100),IF(DL302&gt;0,90,0))</f>
        <v/>
      </c>
      <c r="DN203" s="6">
        <f>IF(DN303&gt;0,MOD(DN303,100),IF(DM302&gt;0,90,0))</f>
        <v/>
      </c>
      <c r="DO203" s="6">
        <f>IF(DO303&gt;0,MOD(DO303,100),IF(DN302&gt;0,90,0))</f>
        <v/>
      </c>
    </row>
    <row r="204" ht="8" customHeight="1">
      <c r="B204" s="6">
        <f>IF(B304&gt;0,MOD(B304,100),IF(A303&gt;0,90,0))</f>
        <v/>
      </c>
      <c r="C204" s="6">
        <f>IF(C304&gt;0,MOD(C304,100),IF(B303&gt;0,90,0))</f>
        <v/>
      </c>
      <c r="D204" s="6">
        <f>IF(D304&gt;0,MOD(D304,100),IF(C303&gt;0,90,0))</f>
        <v/>
      </c>
      <c r="E204" s="6">
        <f>IF(E304&gt;0,MOD(E304,100),IF(D303&gt;0,90,0))</f>
        <v/>
      </c>
      <c r="F204" s="6">
        <f>IF(F304&gt;0,MOD(F304,100),IF(E303&gt;0,90,0))</f>
        <v/>
      </c>
      <c r="G204" s="6">
        <f>IF(G304&gt;0,MOD(G304,100),IF(F303&gt;0,90,0))</f>
        <v/>
      </c>
      <c r="H204" s="6">
        <f>IF(H304&gt;0,MOD(H304,100),IF(G303&gt;0,90,0))</f>
        <v/>
      </c>
      <c r="I204" s="6">
        <f>IF(I304&gt;0,MOD(I304,100),IF(H303&gt;0,90,0))</f>
        <v/>
      </c>
      <c r="J204" s="6">
        <f>IF(J304&gt;0,MOD(J304,100),IF(I303&gt;0,90,0))</f>
        <v/>
      </c>
      <c r="K204" s="6">
        <f>IF(K304&gt;0,MOD(K304,100),IF(J303&gt;0,90,0))</f>
        <v/>
      </c>
      <c r="L204" s="6">
        <f>IF(L304&gt;0,MOD(L304,100),IF(K303&gt;0,90,0))</f>
        <v/>
      </c>
      <c r="M204" s="6">
        <f>IF(M304&gt;0,MOD(M304,100),IF(L303&gt;0,90,0))</f>
        <v/>
      </c>
      <c r="N204" s="6">
        <f>IF(N304&gt;0,MOD(N304,100),IF(M303&gt;0,90,0))</f>
        <v/>
      </c>
      <c r="O204" s="6">
        <f>IF(O304&gt;0,MOD(O304,100),IF(N303&gt;0,90,0))</f>
        <v/>
      </c>
      <c r="P204" s="6">
        <f>IF(P304&gt;0,MOD(P304,100),IF(O303&gt;0,90,0))</f>
        <v/>
      </c>
      <c r="Q204" s="6">
        <f>IF(Q304&gt;0,MOD(Q304,100),IF(P303&gt;0,90,0))</f>
        <v/>
      </c>
      <c r="R204" s="6">
        <f>IF(R304&gt;0,MOD(R304,100),IF(Q303&gt;0,90,0))</f>
        <v/>
      </c>
      <c r="S204" s="6">
        <f>IF(S304&gt;0,MOD(S304,100),IF(R303&gt;0,90,0))</f>
        <v/>
      </c>
      <c r="T204" s="6">
        <f>IF(T304&gt;0,MOD(T304,100),IF(S303&gt;0,90,0))</f>
        <v/>
      </c>
      <c r="U204" s="6">
        <f>IF(U304&gt;0,MOD(U304,100),IF(T303&gt;0,90,0))</f>
        <v/>
      </c>
      <c r="V204" s="6">
        <f>IF(V304&gt;0,MOD(V304,100),IF(U303&gt;0,90,0))</f>
        <v/>
      </c>
      <c r="W204" s="6">
        <f>IF(W304&gt;0,MOD(W304,100),IF(V303&gt;0,90,0))</f>
        <v/>
      </c>
      <c r="X204" s="6">
        <f>IF(X304&gt;0,MOD(X304,100),IF(W303&gt;0,90,0))</f>
        <v/>
      </c>
      <c r="Y204" s="6">
        <f>IF(Y304&gt;0,MOD(Y304,100),IF(X303&gt;0,90,0))</f>
        <v/>
      </c>
      <c r="Z204" s="6">
        <f>IF(Z304&gt;0,MOD(Z304,100),IF(Y303&gt;0,90,0))</f>
        <v/>
      </c>
      <c r="AA204" s="6">
        <f>IF(AA304&gt;0,MOD(AA304,100),IF(Z303&gt;0,90,0))</f>
        <v/>
      </c>
      <c r="AB204" s="6">
        <f>IF(AB304&gt;0,MOD(AB304,100),IF(AA303&gt;0,90,0))</f>
        <v/>
      </c>
      <c r="AC204" s="6">
        <f>IF(AC304&gt;0,MOD(AC304,100),IF(AB303&gt;0,90,0))</f>
        <v/>
      </c>
      <c r="AD204" s="6">
        <f>IF(AD304&gt;0,MOD(AD304,100),IF(AC303&gt;0,90,0))</f>
        <v/>
      </c>
      <c r="AE204" s="6">
        <f>IF(AE304&gt;0,MOD(AE304,100),IF(AD303&gt;0,90,0))</f>
        <v/>
      </c>
      <c r="AF204" s="6">
        <f>IF(AF304&gt;0,MOD(AF304,100),IF(AE303&gt;0,90,0))</f>
        <v/>
      </c>
      <c r="AG204" s="6">
        <f>IF(AG304&gt;0,MOD(AG304,100),IF(AF303&gt;0,90,0))</f>
        <v/>
      </c>
      <c r="AH204" s="6">
        <f>IF(AH304&gt;0,MOD(AH304,100),IF(AG303&gt;0,90,0))</f>
        <v/>
      </c>
      <c r="AI204" s="6">
        <f>IF(AI304&gt;0,MOD(AI304,100),IF(AH303&gt;0,90,0))</f>
        <v/>
      </c>
      <c r="AJ204" s="6">
        <f>IF(AJ304&gt;0,MOD(AJ304,100),IF(AI303&gt;0,90,0))</f>
        <v/>
      </c>
      <c r="AK204" s="6">
        <f>IF(AK304&gt;0,MOD(AK304,100),IF(AJ303&gt;0,90,0))</f>
        <v/>
      </c>
      <c r="AL204" s="6">
        <f>IF(AL304&gt;0,MOD(AL304,100),IF(AK303&gt;0,90,0))</f>
        <v/>
      </c>
      <c r="AM204" s="6">
        <f>IF(AM304&gt;0,MOD(AM304,100),IF(AL303&gt;0,90,0))</f>
        <v/>
      </c>
      <c r="AN204" s="6">
        <f>IF(AN304&gt;0,MOD(AN304,100),IF(AM303&gt;0,90,0))</f>
        <v/>
      </c>
      <c r="AO204" s="6">
        <f>IF(AO304&gt;0,MOD(AO304,100),IF(AN303&gt;0,90,0))</f>
        <v/>
      </c>
      <c r="AP204" s="6">
        <f>IF(AP304&gt;0,MOD(AP304,100),IF(AO303&gt;0,90,0))</f>
        <v/>
      </c>
      <c r="AQ204" s="6">
        <f>IF(AQ304&gt;0,MOD(AQ304,100),IF(AP303&gt;0,90,0))</f>
        <v/>
      </c>
      <c r="AR204" s="6">
        <f>IF(AR304&gt;0,MOD(AR304,100),IF(AQ303&gt;0,90,0))</f>
        <v/>
      </c>
      <c r="AS204" s="6">
        <f>IF(AS304&gt;0,MOD(AS304,100),IF(AR303&gt;0,90,0))</f>
        <v/>
      </c>
      <c r="AT204" s="6">
        <f>IF(AT304&gt;0,MOD(AT304,100),IF(AS303&gt;0,90,0))</f>
        <v/>
      </c>
      <c r="AU204" s="6">
        <f>IF(AU304&gt;0,MOD(AU304,100),IF(AT303&gt;0,90,0))</f>
        <v/>
      </c>
      <c r="AV204" s="6">
        <f>IF(AV304&gt;0,MOD(AV304,100),IF(AU303&gt;0,90,0))</f>
        <v/>
      </c>
      <c r="AW204" s="6">
        <f>IF(AW304&gt;0,MOD(AW304,100),IF(AV303&gt;0,90,0))</f>
        <v/>
      </c>
      <c r="AX204" s="6">
        <f>IF(AX304&gt;0,MOD(AX304,100),IF(AW303&gt;0,90,0))</f>
        <v/>
      </c>
      <c r="AY204" s="6">
        <f>IF(AY304&gt;0,MOD(AY304,100),IF(AX303&gt;0,90,0))</f>
        <v/>
      </c>
      <c r="AZ204" s="6">
        <f>IF(AZ304&gt;0,MOD(AZ304,100),IF(AY303&gt;0,90,0))</f>
        <v/>
      </c>
      <c r="BA204" s="6">
        <f>IF(BA304&gt;0,MOD(BA304,100),IF(AZ303&gt;0,90,0))</f>
        <v/>
      </c>
      <c r="BB204" s="6">
        <f>IF(BB304&gt;0,MOD(BB304,100),IF(BA303&gt;0,90,0))</f>
        <v/>
      </c>
      <c r="BC204" s="6">
        <f>IF(BC304&gt;0,MOD(BC304,100),IF(BB303&gt;0,90,0))</f>
        <v/>
      </c>
      <c r="BD204" s="6">
        <f>IF(BD304&gt;0,MOD(BD304,100),IF(BC303&gt;0,90,0))</f>
        <v/>
      </c>
      <c r="BE204" s="6">
        <f>IF(BE304&gt;0,MOD(BE304,100),IF(BD303&gt;0,90,0))</f>
        <v/>
      </c>
      <c r="BF204" s="6">
        <f>IF(BF304&gt;0,MOD(BF304,100),IF(BE303&gt;0,90,0))</f>
        <v/>
      </c>
      <c r="BG204" s="6">
        <f>IF(BG304&gt;0,MOD(BG304,100),IF(BF303&gt;0,90,0))</f>
        <v/>
      </c>
      <c r="BH204" s="6">
        <f>IF(BH304&gt;0,MOD(BH304,100),IF(BG303&gt;0,90,0))</f>
        <v/>
      </c>
      <c r="BI204" s="6">
        <f>IF(BI304&gt;0,MOD(BI304,100),IF(BH303&gt;0,90,0))</f>
        <v/>
      </c>
      <c r="BJ204" s="6">
        <f>IF(BJ304&gt;0,MOD(BJ304,100),IF(BI303&gt;0,90,0))</f>
        <v/>
      </c>
      <c r="BK204" s="6">
        <f>IF(BK304&gt;0,MOD(BK304,100),IF(BJ303&gt;0,90,0))</f>
        <v/>
      </c>
      <c r="BL204" s="6">
        <f>IF(BL304&gt;0,MOD(BL304,100),IF(BK303&gt;0,90,0))</f>
        <v/>
      </c>
      <c r="BM204" s="6">
        <f>IF(BM304&gt;0,MOD(BM304,100),IF(BL303&gt;0,90,0))</f>
        <v/>
      </c>
      <c r="BN204" s="6">
        <f>IF(BN304&gt;0,MOD(BN304,100),IF(BM303&gt;0,90,0))</f>
        <v/>
      </c>
      <c r="BO204" s="6">
        <f>IF(BO304&gt;0,MOD(BO304,100),IF(BN303&gt;0,90,0))</f>
        <v/>
      </c>
      <c r="BP204" s="6">
        <f>IF(BP304&gt;0,MOD(BP304,100),IF(BO303&gt;0,90,0))</f>
        <v/>
      </c>
      <c r="BQ204" s="6">
        <f>IF(BQ304&gt;0,MOD(BQ304,100),IF(BP303&gt;0,90,0))</f>
        <v/>
      </c>
      <c r="BR204" s="6">
        <f>IF(BR304&gt;0,MOD(BR304,100),IF(BQ303&gt;0,90,0))</f>
        <v/>
      </c>
      <c r="BS204" s="6">
        <f>IF(BS304&gt;0,MOD(BS304,100),IF(BR303&gt;0,90,0))</f>
        <v/>
      </c>
      <c r="BT204" s="6">
        <f>IF(BT304&gt;0,MOD(BT304,100),IF(BS303&gt;0,90,0))</f>
        <v/>
      </c>
      <c r="BU204" s="6">
        <f>IF(BU304&gt;0,MOD(BU304,100),IF(BT303&gt;0,90,0))</f>
        <v/>
      </c>
      <c r="BV204" s="6">
        <f>IF(BV304&gt;0,MOD(BV304,100),IF(BU303&gt;0,90,0))</f>
        <v/>
      </c>
      <c r="BW204" s="6">
        <f>IF(BW304&gt;0,MOD(BW304,100),IF(BV303&gt;0,90,0))</f>
        <v/>
      </c>
      <c r="BX204" s="6">
        <f>IF(BX304&gt;0,MOD(BX304,100),IF(BW303&gt;0,90,0))</f>
        <v/>
      </c>
      <c r="BY204" s="6">
        <f>IF(BY304&gt;0,MOD(BY304,100),IF(BX303&gt;0,90,0))</f>
        <v/>
      </c>
      <c r="BZ204" s="6">
        <f>IF(BZ304&gt;0,MOD(BZ304,100),IF(BY303&gt;0,90,0))</f>
        <v/>
      </c>
      <c r="CA204" s="6">
        <f>IF(CA304&gt;0,MOD(CA304,100),IF(BZ303&gt;0,90,0))</f>
        <v/>
      </c>
      <c r="CB204" s="6">
        <f>IF(CB304&gt;0,MOD(CB304,100),IF(CA303&gt;0,90,0))</f>
        <v/>
      </c>
      <c r="CC204" s="6">
        <f>IF(CC304&gt;0,MOD(CC304,100),IF(CB303&gt;0,90,0))</f>
        <v/>
      </c>
      <c r="CD204" s="6">
        <f>IF(CD304&gt;0,MOD(CD304,100),IF(CC303&gt;0,90,0))</f>
        <v/>
      </c>
      <c r="CE204" s="6">
        <f>IF(CE304&gt;0,MOD(CE304,100),IF(CD303&gt;0,90,0))</f>
        <v/>
      </c>
      <c r="CF204" s="6">
        <f>IF(CF304&gt;0,MOD(CF304,100),IF(CE303&gt;0,90,0))</f>
        <v/>
      </c>
      <c r="CG204" s="6">
        <f>IF(CG304&gt;0,MOD(CG304,100),IF(CF303&gt;0,90,0))</f>
        <v/>
      </c>
      <c r="CH204" s="6">
        <f>IF(CH304&gt;0,MOD(CH304,100),IF(CG303&gt;0,90,0))</f>
        <v/>
      </c>
      <c r="CI204" s="6">
        <f>IF(CI304&gt;0,MOD(CI304,100),IF(CH303&gt;0,90,0))</f>
        <v/>
      </c>
      <c r="CJ204" s="6">
        <f>IF(CJ304&gt;0,MOD(CJ304,100),IF(CI303&gt;0,90,0))</f>
        <v/>
      </c>
      <c r="CK204" s="6">
        <f>IF(CK304&gt;0,MOD(CK304,100),IF(CJ303&gt;0,90,0))</f>
        <v/>
      </c>
      <c r="CL204" s="6">
        <f>IF(CL304&gt;0,MOD(CL304,100),IF(CK303&gt;0,90,0))</f>
        <v/>
      </c>
      <c r="CM204" s="6">
        <f>IF(CM304&gt;0,MOD(CM304,100),IF(CL303&gt;0,90,0))</f>
        <v/>
      </c>
      <c r="CN204" s="6">
        <f>IF(CN304&gt;0,MOD(CN304,100),IF(CM303&gt;0,90,0))</f>
        <v/>
      </c>
      <c r="CO204" s="6">
        <f>IF(CO304&gt;0,MOD(CO304,100),IF(CN303&gt;0,90,0))</f>
        <v/>
      </c>
      <c r="CP204" s="6">
        <f>IF(CP304&gt;0,MOD(CP304,100),IF(CO303&gt;0,90,0))</f>
        <v/>
      </c>
      <c r="CQ204" s="6">
        <f>IF(CQ304&gt;0,MOD(CQ304,100),IF(CP303&gt;0,90,0))</f>
        <v/>
      </c>
      <c r="CR204" s="6">
        <f>IF(CR304&gt;0,MOD(CR304,100),IF(CQ303&gt;0,90,0))</f>
        <v/>
      </c>
      <c r="CS204" s="6">
        <f>IF(CS304&gt;0,MOD(CS304,100),IF(CR303&gt;0,90,0))</f>
        <v/>
      </c>
      <c r="CT204" s="6">
        <f>IF(CT304&gt;0,MOD(CT304,100),IF(CS303&gt;0,90,0))</f>
        <v/>
      </c>
      <c r="CU204" s="6">
        <f>IF(CU304&gt;0,MOD(CU304,100),IF(CT303&gt;0,90,0))</f>
        <v/>
      </c>
      <c r="CV204" s="6">
        <f>IF(CV304&gt;0,MOD(CV304,100),IF(CU303&gt;0,90,0))</f>
        <v/>
      </c>
      <c r="CW204" s="6">
        <f>IF(CW304&gt;0,MOD(CW304,100),IF(CV303&gt;0,90,0))</f>
        <v/>
      </c>
      <c r="CX204" s="6">
        <f>IF(CX304&gt;0,MOD(CX304,100),IF(CW303&gt;0,90,0))</f>
        <v/>
      </c>
      <c r="CY204" s="6">
        <f>IF(CY304&gt;0,MOD(CY304,100),IF(CX303&gt;0,90,0))</f>
        <v/>
      </c>
      <c r="CZ204" s="6">
        <f>IF(CZ304&gt;0,MOD(CZ304,100),IF(CY303&gt;0,90,0))</f>
        <v/>
      </c>
      <c r="DA204" s="6">
        <f>IF(DA304&gt;0,MOD(DA304,100),IF(CZ303&gt;0,90,0))</f>
        <v/>
      </c>
      <c r="DB204" s="6">
        <f>IF(DB304&gt;0,MOD(DB304,100),IF(DA303&gt;0,90,0))</f>
        <v/>
      </c>
      <c r="DC204" s="6">
        <f>IF(DC304&gt;0,MOD(DC304,100),IF(DB303&gt;0,90,0))</f>
        <v/>
      </c>
      <c r="DD204" s="6">
        <f>IF(DD304&gt;0,MOD(DD304,100),IF(DC303&gt;0,90,0))</f>
        <v/>
      </c>
      <c r="DE204" s="6">
        <f>IF(DE304&gt;0,MOD(DE304,100),IF(DD303&gt;0,90,0))</f>
        <v/>
      </c>
      <c r="DF204" s="6">
        <f>IF(DF304&gt;0,MOD(DF304,100),IF(DE303&gt;0,90,0))</f>
        <v/>
      </c>
      <c r="DG204" s="6">
        <f>IF(DG304&gt;0,MOD(DG304,100),IF(DF303&gt;0,90,0))</f>
        <v/>
      </c>
      <c r="DH204" s="6">
        <f>IF(DH304&gt;0,MOD(DH304,100),IF(DG303&gt;0,90,0))</f>
        <v/>
      </c>
      <c r="DI204" s="6">
        <f>IF(DI304&gt;0,MOD(DI304,100),IF(DH303&gt;0,90,0))</f>
        <v/>
      </c>
      <c r="DJ204" s="6">
        <f>IF(DJ304&gt;0,MOD(DJ304,100),IF(DI303&gt;0,90,0))</f>
        <v/>
      </c>
      <c r="DK204" s="6">
        <f>IF(DK304&gt;0,MOD(DK304,100),IF(DJ303&gt;0,90,0))</f>
        <v/>
      </c>
      <c r="DL204" s="6">
        <f>IF(DL304&gt;0,MOD(DL304,100),IF(DK303&gt;0,90,0))</f>
        <v/>
      </c>
      <c r="DM204" s="6">
        <f>IF(DM304&gt;0,MOD(DM304,100),IF(DL303&gt;0,90,0))</f>
        <v/>
      </c>
      <c r="DN204" s="6">
        <f>IF(DN304&gt;0,MOD(DN304,100),IF(DM303&gt;0,90,0))</f>
        <v/>
      </c>
      <c r="DO204" s="6">
        <f>IF(DO304&gt;0,MOD(DO304,100),IF(DN303&gt;0,90,0))</f>
        <v/>
      </c>
    </row>
    <row r="205" ht="8" customHeight="1">
      <c r="B205" s="6">
        <f>IF(B305&gt;0,MOD(B305,100),IF(A304&gt;0,90,0))</f>
        <v/>
      </c>
      <c r="C205" s="6">
        <f>IF(C305&gt;0,MOD(C305,100),IF(B304&gt;0,90,0))</f>
        <v/>
      </c>
      <c r="D205" s="6">
        <f>IF(D305&gt;0,MOD(D305,100),IF(C304&gt;0,90,0))</f>
        <v/>
      </c>
      <c r="E205" s="6">
        <f>IF(E305&gt;0,MOD(E305,100),IF(D304&gt;0,90,0))</f>
        <v/>
      </c>
      <c r="F205" s="6">
        <f>IF(F305&gt;0,MOD(F305,100),IF(E304&gt;0,90,0))</f>
        <v/>
      </c>
      <c r="G205" s="6">
        <f>IF(G305&gt;0,MOD(G305,100),IF(F304&gt;0,90,0))</f>
        <v/>
      </c>
      <c r="H205" s="6">
        <f>IF(H305&gt;0,MOD(H305,100),IF(G304&gt;0,90,0))</f>
        <v/>
      </c>
      <c r="I205" s="6">
        <f>IF(I305&gt;0,MOD(I305,100),IF(H304&gt;0,90,0))</f>
        <v/>
      </c>
      <c r="J205" s="6">
        <f>IF(J305&gt;0,MOD(J305,100),IF(I304&gt;0,90,0))</f>
        <v/>
      </c>
      <c r="K205" s="6">
        <f>IF(K305&gt;0,MOD(K305,100),IF(J304&gt;0,90,0))</f>
        <v/>
      </c>
      <c r="L205" s="6">
        <f>IF(L305&gt;0,MOD(L305,100),IF(K304&gt;0,90,0))</f>
        <v/>
      </c>
      <c r="M205" s="6">
        <f>IF(M305&gt;0,MOD(M305,100),IF(L304&gt;0,90,0))</f>
        <v/>
      </c>
      <c r="N205" s="6">
        <f>IF(N305&gt;0,MOD(N305,100),IF(M304&gt;0,90,0))</f>
        <v/>
      </c>
      <c r="O205" s="6">
        <f>IF(O305&gt;0,MOD(O305,100),IF(N304&gt;0,90,0))</f>
        <v/>
      </c>
      <c r="P205" s="6">
        <f>IF(P305&gt;0,MOD(P305,100),IF(O304&gt;0,90,0))</f>
        <v/>
      </c>
      <c r="Q205" s="6">
        <f>IF(Q305&gt;0,MOD(Q305,100),IF(P304&gt;0,90,0))</f>
        <v/>
      </c>
      <c r="R205" s="6">
        <f>IF(R305&gt;0,MOD(R305,100),IF(Q304&gt;0,90,0))</f>
        <v/>
      </c>
      <c r="S205" s="6">
        <f>IF(S305&gt;0,MOD(S305,100),IF(R304&gt;0,90,0))</f>
        <v/>
      </c>
      <c r="T205" s="6">
        <f>IF(T305&gt;0,MOD(T305,100),IF(S304&gt;0,90,0))</f>
        <v/>
      </c>
      <c r="U205" s="6">
        <f>IF(U305&gt;0,MOD(U305,100),IF(T304&gt;0,90,0))</f>
        <v/>
      </c>
      <c r="V205" s="6">
        <f>IF(V305&gt;0,MOD(V305,100),IF(U304&gt;0,90,0))</f>
        <v/>
      </c>
      <c r="W205" s="6">
        <f>IF(W305&gt;0,MOD(W305,100),IF(V304&gt;0,90,0))</f>
        <v/>
      </c>
      <c r="X205" s="6">
        <f>IF(X305&gt;0,MOD(X305,100),IF(W304&gt;0,90,0))</f>
        <v/>
      </c>
      <c r="Y205" s="6">
        <f>IF(Y305&gt;0,MOD(Y305,100),IF(X304&gt;0,90,0))</f>
        <v/>
      </c>
      <c r="Z205" s="6">
        <f>IF(Z305&gt;0,MOD(Z305,100),IF(Y304&gt;0,90,0))</f>
        <v/>
      </c>
      <c r="AA205" s="6">
        <f>IF(AA305&gt;0,MOD(AA305,100),IF(Z304&gt;0,90,0))</f>
        <v/>
      </c>
      <c r="AB205" s="6">
        <f>IF(AB305&gt;0,MOD(AB305,100),IF(AA304&gt;0,90,0))</f>
        <v/>
      </c>
      <c r="AC205" s="6">
        <f>IF(AC305&gt;0,MOD(AC305,100),IF(AB304&gt;0,90,0))</f>
        <v/>
      </c>
      <c r="AD205" s="6">
        <f>IF(AD305&gt;0,MOD(AD305,100),IF(AC304&gt;0,90,0))</f>
        <v/>
      </c>
      <c r="AE205" s="6">
        <f>IF(AE305&gt;0,MOD(AE305,100),IF(AD304&gt;0,90,0))</f>
        <v/>
      </c>
      <c r="AF205" s="6">
        <f>IF(AF305&gt;0,MOD(AF305,100),IF(AE304&gt;0,90,0))</f>
        <v/>
      </c>
      <c r="AG205" s="6">
        <f>IF(AG305&gt;0,MOD(AG305,100),IF(AF304&gt;0,90,0))</f>
        <v/>
      </c>
      <c r="AH205" s="6">
        <f>IF(AH305&gt;0,MOD(AH305,100),IF(AG304&gt;0,90,0))</f>
        <v/>
      </c>
      <c r="AI205" s="6">
        <f>IF(AI305&gt;0,MOD(AI305,100),IF(AH304&gt;0,90,0))</f>
        <v/>
      </c>
      <c r="AJ205" s="6">
        <f>IF(AJ305&gt;0,MOD(AJ305,100),IF(AI304&gt;0,90,0))</f>
        <v/>
      </c>
      <c r="AK205" s="6">
        <f>IF(AK305&gt;0,MOD(AK305,100),IF(AJ304&gt;0,90,0))</f>
        <v/>
      </c>
      <c r="AL205" s="6">
        <f>IF(AL305&gt;0,MOD(AL305,100),IF(AK304&gt;0,90,0))</f>
        <v/>
      </c>
      <c r="AM205" s="6">
        <f>IF(AM305&gt;0,MOD(AM305,100),IF(AL304&gt;0,90,0))</f>
        <v/>
      </c>
      <c r="AN205" s="6">
        <f>IF(AN305&gt;0,MOD(AN305,100),IF(AM304&gt;0,90,0))</f>
        <v/>
      </c>
      <c r="AO205" s="6">
        <f>IF(AO305&gt;0,MOD(AO305,100),IF(AN304&gt;0,90,0))</f>
        <v/>
      </c>
      <c r="AP205" s="6">
        <f>IF(AP305&gt;0,MOD(AP305,100),IF(AO304&gt;0,90,0))</f>
        <v/>
      </c>
      <c r="AQ205" s="6">
        <f>IF(AQ305&gt;0,MOD(AQ305,100),IF(AP304&gt;0,90,0))</f>
        <v/>
      </c>
      <c r="AR205" s="6">
        <f>IF(AR305&gt;0,MOD(AR305,100),IF(AQ304&gt;0,90,0))</f>
        <v/>
      </c>
      <c r="AS205" s="6">
        <f>IF(AS305&gt;0,MOD(AS305,100),IF(AR304&gt;0,90,0))</f>
        <v/>
      </c>
      <c r="AT205" s="6">
        <f>IF(AT305&gt;0,MOD(AT305,100),IF(AS304&gt;0,90,0))</f>
        <v/>
      </c>
      <c r="AU205" s="6">
        <f>IF(AU305&gt;0,MOD(AU305,100),IF(AT304&gt;0,90,0))</f>
        <v/>
      </c>
      <c r="AV205" s="6">
        <f>IF(AV305&gt;0,MOD(AV305,100),IF(AU304&gt;0,90,0))</f>
        <v/>
      </c>
      <c r="AW205" s="6">
        <f>IF(AW305&gt;0,MOD(AW305,100),IF(AV304&gt;0,90,0))</f>
        <v/>
      </c>
      <c r="AX205" s="6">
        <f>IF(AX305&gt;0,MOD(AX305,100),IF(AW304&gt;0,90,0))</f>
        <v/>
      </c>
      <c r="AY205" s="6">
        <f>IF(AY305&gt;0,MOD(AY305,100),IF(AX304&gt;0,90,0))</f>
        <v/>
      </c>
      <c r="AZ205" s="6">
        <f>IF(AZ305&gt;0,MOD(AZ305,100),IF(AY304&gt;0,90,0))</f>
        <v/>
      </c>
      <c r="BA205" s="6">
        <f>IF(BA305&gt;0,MOD(BA305,100),IF(AZ304&gt;0,90,0))</f>
        <v/>
      </c>
      <c r="BB205" s="6">
        <f>IF(BB305&gt;0,MOD(BB305,100),IF(BA304&gt;0,90,0))</f>
        <v/>
      </c>
      <c r="BC205" s="6">
        <f>IF(BC305&gt;0,MOD(BC305,100),IF(BB304&gt;0,90,0))</f>
        <v/>
      </c>
      <c r="BD205" s="6">
        <f>IF(BD305&gt;0,MOD(BD305,100),IF(BC304&gt;0,90,0))</f>
        <v/>
      </c>
      <c r="BE205" s="6">
        <f>IF(BE305&gt;0,MOD(BE305,100),IF(BD304&gt;0,90,0))</f>
        <v/>
      </c>
      <c r="BF205" s="6">
        <f>IF(BF305&gt;0,MOD(BF305,100),IF(BE304&gt;0,90,0))</f>
        <v/>
      </c>
      <c r="BG205" s="6">
        <f>IF(BG305&gt;0,MOD(BG305,100),IF(BF304&gt;0,90,0))</f>
        <v/>
      </c>
      <c r="BH205" s="6">
        <f>IF(BH305&gt;0,MOD(BH305,100),IF(BG304&gt;0,90,0))</f>
        <v/>
      </c>
      <c r="BI205" s="6">
        <f>IF(BI305&gt;0,MOD(BI305,100),IF(BH304&gt;0,90,0))</f>
        <v/>
      </c>
      <c r="BJ205" s="6">
        <f>IF(BJ305&gt;0,MOD(BJ305,100),IF(BI304&gt;0,90,0))</f>
        <v/>
      </c>
      <c r="BK205" s="6">
        <f>IF(BK305&gt;0,MOD(BK305,100),IF(BJ304&gt;0,90,0))</f>
        <v/>
      </c>
      <c r="BL205" s="6">
        <f>IF(BL305&gt;0,MOD(BL305,100),IF(BK304&gt;0,90,0))</f>
        <v/>
      </c>
      <c r="BM205" s="6">
        <f>IF(BM305&gt;0,MOD(BM305,100),IF(BL304&gt;0,90,0))</f>
        <v/>
      </c>
      <c r="BN205" s="6">
        <f>IF(BN305&gt;0,MOD(BN305,100),IF(BM304&gt;0,90,0))</f>
        <v/>
      </c>
      <c r="BO205" s="6">
        <f>IF(BO305&gt;0,MOD(BO305,100),IF(BN304&gt;0,90,0))</f>
        <v/>
      </c>
      <c r="BP205" s="6">
        <f>IF(BP305&gt;0,MOD(BP305,100),IF(BO304&gt;0,90,0))</f>
        <v/>
      </c>
      <c r="BQ205" s="6">
        <f>IF(BQ305&gt;0,MOD(BQ305,100),IF(BP304&gt;0,90,0))</f>
        <v/>
      </c>
      <c r="BR205" s="6">
        <f>IF(BR305&gt;0,MOD(BR305,100),IF(BQ304&gt;0,90,0))</f>
        <v/>
      </c>
      <c r="BS205" s="6">
        <f>IF(BS305&gt;0,MOD(BS305,100),IF(BR304&gt;0,90,0))</f>
        <v/>
      </c>
      <c r="BT205" s="6">
        <f>IF(BT305&gt;0,MOD(BT305,100),IF(BS304&gt;0,90,0))</f>
        <v/>
      </c>
      <c r="BU205" s="6">
        <f>IF(BU305&gt;0,MOD(BU305,100),IF(BT304&gt;0,90,0))</f>
        <v/>
      </c>
      <c r="BV205" s="6">
        <f>IF(BV305&gt;0,MOD(BV305,100),IF(BU304&gt;0,90,0))</f>
        <v/>
      </c>
      <c r="BW205" s="6">
        <f>IF(BW305&gt;0,MOD(BW305,100),IF(BV304&gt;0,90,0))</f>
        <v/>
      </c>
      <c r="BX205" s="6">
        <f>IF(BX305&gt;0,MOD(BX305,100),IF(BW304&gt;0,90,0))</f>
        <v/>
      </c>
      <c r="BY205" s="6">
        <f>IF(BY305&gt;0,MOD(BY305,100),IF(BX304&gt;0,90,0))</f>
        <v/>
      </c>
      <c r="BZ205" s="6">
        <f>IF(BZ305&gt;0,MOD(BZ305,100),IF(BY304&gt;0,90,0))</f>
        <v/>
      </c>
      <c r="CA205" s="6">
        <f>IF(CA305&gt;0,MOD(CA305,100),IF(BZ304&gt;0,90,0))</f>
        <v/>
      </c>
      <c r="CB205" s="6">
        <f>IF(CB305&gt;0,MOD(CB305,100),IF(CA304&gt;0,90,0))</f>
        <v/>
      </c>
      <c r="CC205" s="6">
        <f>IF(CC305&gt;0,MOD(CC305,100),IF(CB304&gt;0,90,0))</f>
        <v/>
      </c>
      <c r="CD205" s="6">
        <f>IF(CD305&gt;0,MOD(CD305,100),IF(CC304&gt;0,90,0))</f>
        <v/>
      </c>
      <c r="CE205" s="6">
        <f>IF(CE305&gt;0,MOD(CE305,100),IF(CD304&gt;0,90,0))</f>
        <v/>
      </c>
      <c r="CF205" s="6">
        <f>IF(CF305&gt;0,MOD(CF305,100),IF(CE304&gt;0,90,0))</f>
        <v/>
      </c>
      <c r="CG205" s="6">
        <f>IF(CG305&gt;0,MOD(CG305,100),IF(CF304&gt;0,90,0))</f>
        <v/>
      </c>
      <c r="CH205" s="6">
        <f>IF(CH305&gt;0,MOD(CH305,100),IF(CG304&gt;0,90,0))</f>
        <v/>
      </c>
      <c r="CI205" s="6">
        <f>IF(CI305&gt;0,MOD(CI305,100),IF(CH304&gt;0,90,0))</f>
        <v/>
      </c>
      <c r="CJ205" s="6">
        <f>IF(CJ305&gt;0,MOD(CJ305,100),IF(CI304&gt;0,90,0))</f>
        <v/>
      </c>
      <c r="CK205" s="6">
        <f>IF(CK305&gt;0,MOD(CK305,100),IF(CJ304&gt;0,90,0))</f>
        <v/>
      </c>
      <c r="CL205" s="6">
        <f>IF(CL305&gt;0,MOD(CL305,100),IF(CK304&gt;0,90,0))</f>
        <v/>
      </c>
      <c r="CM205" s="6">
        <f>IF(CM305&gt;0,MOD(CM305,100),IF(CL304&gt;0,90,0))</f>
        <v/>
      </c>
      <c r="CN205" s="6">
        <f>IF(CN305&gt;0,MOD(CN305,100),IF(CM304&gt;0,90,0))</f>
        <v/>
      </c>
      <c r="CO205" s="6">
        <f>IF(CO305&gt;0,MOD(CO305,100),IF(CN304&gt;0,90,0))</f>
        <v/>
      </c>
      <c r="CP205" s="6">
        <f>IF(CP305&gt;0,MOD(CP305,100),IF(CO304&gt;0,90,0))</f>
        <v/>
      </c>
      <c r="CQ205" s="6">
        <f>IF(CQ305&gt;0,MOD(CQ305,100),IF(CP304&gt;0,90,0))</f>
        <v/>
      </c>
      <c r="CR205" s="6">
        <f>IF(CR305&gt;0,MOD(CR305,100),IF(CQ304&gt;0,90,0))</f>
        <v/>
      </c>
      <c r="CS205" s="6">
        <f>IF(CS305&gt;0,MOD(CS305,100),IF(CR304&gt;0,90,0))</f>
        <v/>
      </c>
      <c r="CT205" s="6">
        <f>IF(CT305&gt;0,MOD(CT305,100),IF(CS304&gt;0,90,0))</f>
        <v/>
      </c>
      <c r="CU205" s="6">
        <f>IF(CU305&gt;0,MOD(CU305,100),IF(CT304&gt;0,90,0))</f>
        <v/>
      </c>
      <c r="CV205" s="6">
        <f>IF(CV305&gt;0,MOD(CV305,100),IF(CU304&gt;0,90,0))</f>
        <v/>
      </c>
      <c r="CW205" s="6">
        <f>IF(CW305&gt;0,MOD(CW305,100),IF(CV304&gt;0,90,0))</f>
        <v/>
      </c>
      <c r="CX205" s="6">
        <f>IF(CX305&gt;0,MOD(CX305,100),IF(CW304&gt;0,90,0))</f>
        <v/>
      </c>
      <c r="CY205" s="6">
        <f>IF(CY305&gt;0,MOD(CY305,100),IF(CX304&gt;0,90,0))</f>
        <v/>
      </c>
      <c r="CZ205" s="6">
        <f>IF(CZ305&gt;0,MOD(CZ305,100),IF(CY304&gt;0,90,0))</f>
        <v/>
      </c>
      <c r="DA205" s="6">
        <f>IF(DA305&gt;0,MOD(DA305,100),IF(CZ304&gt;0,90,0))</f>
        <v/>
      </c>
      <c r="DB205" s="6">
        <f>IF(DB305&gt;0,MOD(DB305,100),IF(DA304&gt;0,90,0))</f>
        <v/>
      </c>
      <c r="DC205" s="6">
        <f>IF(DC305&gt;0,MOD(DC305,100),IF(DB304&gt;0,90,0))</f>
        <v/>
      </c>
      <c r="DD205" s="6">
        <f>IF(DD305&gt;0,MOD(DD305,100),IF(DC304&gt;0,90,0))</f>
        <v/>
      </c>
      <c r="DE205" s="6">
        <f>IF(DE305&gt;0,MOD(DE305,100),IF(DD304&gt;0,90,0))</f>
        <v/>
      </c>
      <c r="DF205" s="6">
        <f>IF(DF305&gt;0,MOD(DF305,100),IF(DE304&gt;0,90,0))</f>
        <v/>
      </c>
      <c r="DG205" s="6">
        <f>IF(DG305&gt;0,MOD(DG305,100),IF(DF304&gt;0,90,0))</f>
        <v/>
      </c>
      <c r="DH205" s="6">
        <f>IF(DH305&gt;0,MOD(DH305,100),IF(DG304&gt;0,90,0))</f>
        <v/>
      </c>
      <c r="DI205" s="6">
        <f>IF(DI305&gt;0,MOD(DI305,100),IF(DH304&gt;0,90,0))</f>
        <v/>
      </c>
      <c r="DJ205" s="6">
        <f>IF(DJ305&gt;0,MOD(DJ305,100),IF(DI304&gt;0,90,0))</f>
        <v/>
      </c>
      <c r="DK205" s="6">
        <f>IF(DK305&gt;0,MOD(DK305,100),IF(DJ304&gt;0,90,0))</f>
        <v/>
      </c>
      <c r="DL205" s="6">
        <f>IF(DL305&gt;0,MOD(DL305,100),IF(DK304&gt;0,90,0))</f>
        <v/>
      </c>
      <c r="DM205" s="6">
        <f>IF(DM305&gt;0,MOD(DM305,100),IF(DL304&gt;0,90,0))</f>
        <v/>
      </c>
      <c r="DN205" s="6">
        <f>IF(DN305&gt;0,MOD(DN305,100),IF(DM304&gt;0,90,0))</f>
        <v/>
      </c>
      <c r="DO205" s="6">
        <f>IF(DO305&gt;0,MOD(DO305,100),IF(DN304&gt;0,90,0))</f>
        <v/>
      </c>
    </row>
    <row r="206" ht="8" customHeight="1">
      <c r="B206" s="6">
        <f>IF(B306&gt;0,MOD(B306,100),IF(A305&gt;0,90,0))</f>
        <v/>
      </c>
      <c r="C206" s="6">
        <f>IF(C306&gt;0,MOD(C306,100),IF(B305&gt;0,90,0))</f>
        <v/>
      </c>
      <c r="D206" s="6">
        <f>IF(D306&gt;0,MOD(D306,100),IF(C305&gt;0,90,0))</f>
        <v/>
      </c>
      <c r="E206" s="6">
        <f>IF(E306&gt;0,MOD(E306,100),IF(D305&gt;0,90,0))</f>
        <v/>
      </c>
      <c r="F206" s="6">
        <f>IF(F306&gt;0,MOD(F306,100),IF(E305&gt;0,90,0))</f>
        <v/>
      </c>
      <c r="G206" s="6">
        <f>IF(G306&gt;0,MOD(G306,100),IF(F305&gt;0,90,0))</f>
        <v/>
      </c>
      <c r="H206" s="6">
        <f>IF(H306&gt;0,MOD(H306,100),IF(G305&gt;0,90,0))</f>
        <v/>
      </c>
      <c r="I206" s="6">
        <f>IF(I306&gt;0,MOD(I306,100),IF(H305&gt;0,90,0))</f>
        <v/>
      </c>
      <c r="J206" s="6">
        <f>IF(J306&gt;0,MOD(J306,100),IF(I305&gt;0,90,0))</f>
        <v/>
      </c>
      <c r="K206" s="6">
        <f>IF(K306&gt;0,MOD(K306,100),IF(J305&gt;0,90,0))</f>
        <v/>
      </c>
      <c r="L206" s="6">
        <f>IF(L306&gt;0,MOD(L306,100),IF(K305&gt;0,90,0))</f>
        <v/>
      </c>
      <c r="M206" s="6">
        <f>IF(M306&gt;0,MOD(M306,100),IF(L305&gt;0,90,0))</f>
        <v/>
      </c>
      <c r="N206" s="6">
        <f>IF(N306&gt;0,MOD(N306,100),IF(M305&gt;0,90,0))</f>
        <v/>
      </c>
      <c r="O206" s="6">
        <f>IF(O306&gt;0,MOD(O306,100),IF(N305&gt;0,90,0))</f>
        <v/>
      </c>
      <c r="P206" s="6">
        <f>IF(P306&gt;0,MOD(P306,100),IF(O305&gt;0,90,0))</f>
        <v/>
      </c>
      <c r="Q206" s="6">
        <f>IF(Q306&gt;0,MOD(Q306,100),IF(P305&gt;0,90,0))</f>
        <v/>
      </c>
      <c r="R206" s="6">
        <f>IF(R306&gt;0,MOD(R306,100),IF(Q305&gt;0,90,0))</f>
        <v/>
      </c>
      <c r="S206" s="6">
        <f>IF(S306&gt;0,MOD(S306,100),IF(R305&gt;0,90,0))</f>
        <v/>
      </c>
      <c r="T206" s="6">
        <f>IF(T306&gt;0,MOD(T306,100),IF(S305&gt;0,90,0))</f>
        <v/>
      </c>
      <c r="U206" s="6">
        <f>IF(U306&gt;0,MOD(U306,100),IF(T305&gt;0,90,0))</f>
        <v/>
      </c>
      <c r="V206" s="6">
        <f>IF(V306&gt;0,MOD(V306,100),IF(U305&gt;0,90,0))</f>
        <v/>
      </c>
      <c r="W206" s="6">
        <f>IF(W306&gt;0,MOD(W306,100),IF(V305&gt;0,90,0))</f>
        <v/>
      </c>
      <c r="X206" s="6">
        <f>IF(X306&gt;0,MOD(X306,100),IF(W305&gt;0,90,0))</f>
        <v/>
      </c>
      <c r="Y206" s="6">
        <f>IF(Y306&gt;0,MOD(Y306,100),IF(X305&gt;0,90,0))</f>
        <v/>
      </c>
      <c r="Z206" s="6">
        <f>IF(Z306&gt;0,MOD(Z306,100),IF(Y305&gt;0,90,0))</f>
        <v/>
      </c>
      <c r="AA206" s="6">
        <f>IF(AA306&gt;0,MOD(AA306,100),IF(Z305&gt;0,90,0))</f>
        <v/>
      </c>
      <c r="AB206" s="6">
        <f>IF(AB306&gt;0,MOD(AB306,100),IF(AA305&gt;0,90,0))</f>
        <v/>
      </c>
      <c r="AC206" s="6">
        <f>IF(AC306&gt;0,MOD(AC306,100),IF(AB305&gt;0,90,0))</f>
        <v/>
      </c>
      <c r="AD206" s="6">
        <f>IF(AD306&gt;0,MOD(AD306,100),IF(AC305&gt;0,90,0))</f>
        <v/>
      </c>
      <c r="AE206" s="6">
        <f>IF(AE306&gt;0,MOD(AE306,100),IF(AD305&gt;0,90,0))</f>
        <v/>
      </c>
      <c r="AF206" s="6">
        <f>IF(AF306&gt;0,MOD(AF306,100),IF(AE305&gt;0,90,0))</f>
        <v/>
      </c>
      <c r="AG206" s="6">
        <f>IF(AG306&gt;0,MOD(AG306,100),IF(AF305&gt;0,90,0))</f>
        <v/>
      </c>
      <c r="AH206" s="6">
        <f>IF(AH306&gt;0,MOD(AH306,100),IF(AG305&gt;0,90,0))</f>
        <v/>
      </c>
      <c r="AI206" s="6">
        <f>IF(AI306&gt;0,MOD(AI306,100),IF(AH305&gt;0,90,0))</f>
        <v/>
      </c>
      <c r="AJ206" s="6">
        <f>IF(AJ306&gt;0,MOD(AJ306,100),IF(AI305&gt;0,90,0))</f>
        <v/>
      </c>
      <c r="AK206" s="6">
        <f>IF(AK306&gt;0,MOD(AK306,100),IF(AJ305&gt;0,90,0))</f>
        <v/>
      </c>
      <c r="AL206" s="6">
        <f>IF(AL306&gt;0,MOD(AL306,100),IF(AK305&gt;0,90,0))</f>
        <v/>
      </c>
      <c r="AM206" s="6">
        <f>IF(AM306&gt;0,MOD(AM306,100),IF(AL305&gt;0,90,0))</f>
        <v/>
      </c>
      <c r="AN206" s="6">
        <f>IF(AN306&gt;0,MOD(AN306,100),IF(AM305&gt;0,90,0))</f>
        <v/>
      </c>
      <c r="AO206" s="6">
        <f>IF(AO306&gt;0,MOD(AO306,100),IF(AN305&gt;0,90,0))</f>
        <v/>
      </c>
      <c r="AP206" s="6">
        <f>IF(AP306&gt;0,MOD(AP306,100),IF(AO305&gt;0,90,0))</f>
        <v/>
      </c>
      <c r="AQ206" s="6">
        <f>IF(AQ306&gt;0,MOD(AQ306,100),IF(AP305&gt;0,90,0))</f>
        <v/>
      </c>
      <c r="AR206" s="6">
        <f>IF(AR306&gt;0,MOD(AR306,100),IF(AQ305&gt;0,90,0))</f>
        <v/>
      </c>
      <c r="AS206" s="6">
        <f>IF(AS306&gt;0,MOD(AS306,100),IF(AR305&gt;0,90,0))</f>
        <v/>
      </c>
      <c r="AT206" s="6">
        <f>IF(AT306&gt;0,MOD(AT306,100),IF(AS305&gt;0,90,0))</f>
        <v/>
      </c>
      <c r="AU206" s="6">
        <f>IF(AU306&gt;0,MOD(AU306,100),IF(AT305&gt;0,90,0))</f>
        <v/>
      </c>
      <c r="AV206" s="6">
        <f>IF(AV306&gt;0,MOD(AV306,100),IF(AU305&gt;0,90,0))</f>
        <v/>
      </c>
      <c r="AW206" s="6">
        <f>IF(AW306&gt;0,MOD(AW306,100),IF(AV305&gt;0,90,0))</f>
        <v/>
      </c>
      <c r="AX206" s="6">
        <f>IF(AX306&gt;0,MOD(AX306,100),IF(AW305&gt;0,90,0))</f>
        <v/>
      </c>
      <c r="AY206" s="6">
        <f>IF(AY306&gt;0,MOD(AY306,100),IF(AX305&gt;0,90,0))</f>
        <v/>
      </c>
      <c r="AZ206" s="6">
        <f>IF(AZ306&gt;0,MOD(AZ306,100),IF(AY305&gt;0,90,0))</f>
        <v/>
      </c>
      <c r="BA206" s="6">
        <f>IF(BA306&gt;0,MOD(BA306,100),IF(AZ305&gt;0,90,0))</f>
        <v/>
      </c>
      <c r="BB206" s="6">
        <f>IF(BB306&gt;0,MOD(BB306,100),IF(BA305&gt;0,90,0))</f>
        <v/>
      </c>
      <c r="BC206" s="6">
        <f>IF(BC306&gt;0,MOD(BC306,100),IF(BB305&gt;0,90,0))</f>
        <v/>
      </c>
      <c r="BD206" s="6">
        <f>IF(BD306&gt;0,MOD(BD306,100),IF(BC305&gt;0,90,0))</f>
        <v/>
      </c>
      <c r="BE206" s="6">
        <f>IF(BE306&gt;0,MOD(BE306,100),IF(BD305&gt;0,90,0))</f>
        <v/>
      </c>
      <c r="BF206" s="6">
        <f>IF(BF306&gt;0,MOD(BF306,100),IF(BE305&gt;0,90,0))</f>
        <v/>
      </c>
      <c r="BG206" s="6">
        <f>IF(BG306&gt;0,MOD(BG306,100),IF(BF305&gt;0,90,0))</f>
        <v/>
      </c>
      <c r="BH206" s="6">
        <f>IF(BH306&gt;0,MOD(BH306,100),IF(BG305&gt;0,90,0))</f>
        <v/>
      </c>
      <c r="BI206" s="6">
        <f>IF(BI306&gt;0,MOD(BI306,100),IF(BH305&gt;0,90,0))</f>
        <v/>
      </c>
      <c r="BJ206" s="6">
        <f>IF(BJ306&gt;0,MOD(BJ306,100),IF(BI305&gt;0,90,0))</f>
        <v/>
      </c>
      <c r="BK206" s="6">
        <f>IF(BK306&gt;0,MOD(BK306,100),IF(BJ305&gt;0,90,0))</f>
        <v/>
      </c>
      <c r="BL206" s="6">
        <f>IF(BL306&gt;0,MOD(BL306,100),IF(BK305&gt;0,90,0))</f>
        <v/>
      </c>
      <c r="BM206" s="6">
        <f>IF(BM306&gt;0,MOD(BM306,100),IF(BL305&gt;0,90,0))</f>
        <v/>
      </c>
      <c r="BN206" s="6">
        <f>IF(BN306&gt;0,MOD(BN306,100),IF(BM305&gt;0,90,0))</f>
        <v/>
      </c>
      <c r="BO206" s="6">
        <f>IF(BO306&gt;0,MOD(BO306,100),IF(BN305&gt;0,90,0))</f>
        <v/>
      </c>
      <c r="BP206" s="6">
        <f>IF(BP306&gt;0,MOD(BP306,100),IF(BO305&gt;0,90,0))</f>
        <v/>
      </c>
      <c r="BQ206" s="6">
        <f>IF(BQ306&gt;0,MOD(BQ306,100),IF(BP305&gt;0,90,0))</f>
        <v/>
      </c>
      <c r="BR206" s="6">
        <f>IF(BR306&gt;0,MOD(BR306,100),IF(BQ305&gt;0,90,0))</f>
        <v/>
      </c>
      <c r="BS206" s="6">
        <f>IF(BS306&gt;0,MOD(BS306,100),IF(BR305&gt;0,90,0))</f>
        <v/>
      </c>
      <c r="BT206" s="6">
        <f>IF(BT306&gt;0,MOD(BT306,100),IF(BS305&gt;0,90,0))</f>
        <v/>
      </c>
      <c r="BU206" s="6">
        <f>IF(BU306&gt;0,MOD(BU306,100),IF(BT305&gt;0,90,0))</f>
        <v/>
      </c>
      <c r="BV206" s="6">
        <f>IF(BV306&gt;0,MOD(BV306,100),IF(BU305&gt;0,90,0))</f>
        <v/>
      </c>
      <c r="BW206" s="6">
        <f>IF(BW306&gt;0,MOD(BW306,100),IF(BV305&gt;0,90,0))</f>
        <v/>
      </c>
      <c r="BX206" s="6">
        <f>IF(BX306&gt;0,MOD(BX306,100),IF(BW305&gt;0,90,0))</f>
        <v/>
      </c>
      <c r="BY206" s="6">
        <f>IF(BY306&gt;0,MOD(BY306,100),IF(BX305&gt;0,90,0))</f>
        <v/>
      </c>
      <c r="BZ206" s="6">
        <f>IF(BZ306&gt;0,MOD(BZ306,100),IF(BY305&gt;0,90,0))</f>
        <v/>
      </c>
      <c r="CA206" s="6">
        <f>IF(CA306&gt;0,MOD(CA306,100),IF(BZ305&gt;0,90,0))</f>
        <v/>
      </c>
      <c r="CB206" s="6">
        <f>IF(CB306&gt;0,MOD(CB306,100),IF(CA305&gt;0,90,0))</f>
        <v/>
      </c>
      <c r="CC206" s="6">
        <f>IF(CC306&gt;0,MOD(CC306,100),IF(CB305&gt;0,90,0))</f>
        <v/>
      </c>
      <c r="CD206" s="6">
        <f>IF(CD306&gt;0,MOD(CD306,100),IF(CC305&gt;0,90,0))</f>
        <v/>
      </c>
      <c r="CE206" s="6">
        <f>IF(CE306&gt;0,MOD(CE306,100),IF(CD305&gt;0,90,0))</f>
        <v/>
      </c>
      <c r="CF206" s="6">
        <f>IF(CF306&gt;0,MOD(CF306,100),IF(CE305&gt;0,90,0))</f>
        <v/>
      </c>
      <c r="CG206" s="6">
        <f>IF(CG306&gt;0,MOD(CG306,100),IF(CF305&gt;0,90,0))</f>
        <v/>
      </c>
      <c r="CH206" s="6">
        <f>IF(CH306&gt;0,MOD(CH306,100),IF(CG305&gt;0,90,0))</f>
        <v/>
      </c>
      <c r="CI206" s="6">
        <f>IF(CI306&gt;0,MOD(CI306,100),IF(CH305&gt;0,90,0))</f>
        <v/>
      </c>
      <c r="CJ206" s="6">
        <f>IF(CJ306&gt;0,MOD(CJ306,100),IF(CI305&gt;0,90,0))</f>
        <v/>
      </c>
      <c r="CK206" s="6">
        <f>IF(CK306&gt;0,MOD(CK306,100),IF(CJ305&gt;0,90,0))</f>
        <v/>
      </c>
      <c r="CL206" s="6">
        <f>IF(CL306&gt;0,MOD(CL306,100),IF(CK305&gt;0,90,0))</f>
        <v/>
      </c>
      <c r="CM206" s="6">
        <f>IF(CM306&gt;0,MOD(CM306,100),IF(CL305&gt;0,90,0))</f>
        <v/>
      </c>
      <c r="CN206" s="6">
        <f>IF(CN306&gt;0,MOD(CN306,100),IF(CM305&gt;0,90,0))</f>
        <v/>
      </c>
      <c r="CO206" s="6">
        <f>IF(CO306&gt;0,MOD(CO306,100),IF(CN305&gt;0,90,0))</f>
        <v/>
      </c>
      <c r="CP206" s="6">
        <f>IF(CP306&gt;0,MOD(CP306,100),IF(CO305&gt;0,90,0))</f>
        <v/>
      </c>
      <c r="CQ206" s="6">
        <f>IF(CQ306&gt;0,MOD(CQ306,100),IF(CP305&gt;0,90,0))</f>
        <v/>
      </c>
      <c r="CR206" s="6">
        <f>IF(CR306&gt;0,MOD(CR306,100),IF(CQ305&gt;0,90,0))</f>
        <v/>
      </c>
      <c r="CS206" s="6">
        <f>IF(CS306&gt;0,MOD(CS306,100),IF(CR305&gt;0,90,0))</f>
        <v/>
      </c>
      <c r="CT206" s="6">
        <f>IF(CT306&gt;0,MOD(CT306,100),IF(CS305&gt;0,90,0))</f>
        <v/>
      </c>
      <c r="CU206" s="6">
        <f>IF(CU306&gt;0,MOD(CU306,100),IF(CT305&gt;0,90,0))</f>
        <v/>
      </c>
      <c r="CV206" s="6">
        <f>IF(CV306&gt;0,MOD(CV306,100),IF(CU305&gt;0,90,0))</f>
        <v/>
      </c>
      <c r="CW206" s="6">
        <f>IF(CW306&gt;0,MOD(CW306,100),IF(CV305&gt;0,90,0))</f>
        <v/>
      </c>
      <c r="CX206" s="6">
        <f>IF(CX306&gt;0,MOD(CX306,100),IF(CW305&gt;0,90,0))</f>
        <v/>
      </c>
      <c r="CY206" s="6">
        <f>IF(CY306&gt;0,MOD(CY306,100),IF(CX305&gt;0,90,0))</f>
        <v/>
      </c>
      <c r="CZ206" s="6">
        <f>IF(CZ306&gt;0,MOD(CZ306,100),IF(CY305&gt;0,90,0))</f>
        <v/>
      </c>
      <c r="DA206" s="6">
        <f>IF(DA306&gt;0,MOD(DA306,100),IF(CZ305&gt;0,90,0))</f>
        <v/>
      </c>
      <c r="DB206" s="6">
        <f>IF(DB306&gt;0,MOD(DB306,100),IF(DA305&gt;0,90,0))</f>
        <v/>
      </c>
      <c r="DC206" s="6">
        <f>IF(DC306&gt;0,MOD(DC306,100),IF(DB305&gt;0,90,0))</f>
        <v/>
      </c>
      <c r="DD206" s="6">
        <f>IF(DD306&gt;0,MOD(DD306,100),IF(DC305&gt;0,90,0))</f>
        <v/>
      </c>
      <c r="DE206" s="6">
        <f>IF(DE306&gt;0,MOD(DE306,100),IF(DD305&gt;0,90,0))</f>
        <v/>
      </c>
      <c r="DF206" s="6">
        <f>IF(DF306&gt;0,MOD(DF306,100),IF(DE305&gt;0,90,0))</f>
        <v/>
      </c>
      <c r="DG206" s="6">
        <f>IF(DG306&gt;0,MOD(DG306,100),IF(DF305&gt;0,90,0))</f>
        <v/>
      </c>
      <c r="DH206" s="6">
        <f>IF(DH306&gt;0,MOD(DH306,100),IF(DG305&gt;0,90,0))</f>
        <v/>
      </c>
      <c r="DI206" s="6">
        <f>IF(DI306&gt;0,MOD(DI306,100),IF(DH305&gt;0,90,0))</f>
        <v/>
      </c>
      <c r="DJ206" s="6">
        <f>IF(DJ306&gt;0,MOD(DJ306,100),IF(DI305&gt;0,90,0))</f>
        <v/>
      </c>
      <c r="DK206" s="6">
        <f>IF(DK306&gt;0,MOD(DK306,100),IF(DJ305&gt;0,90,0))</f>
        <v/>
      </c>
      <c r="DL206" s="6">
        <f>IF(DL306&gt;0,MOD(DL306,100),IF(DK305&gt;0,90,0))</f>
        <v/>
      </c>
      <c r="DM206" s="6">
        <f>IF(DM306&gt;0,MOD(DM306,100),IF(DL305&gt;0,90,0))</f>
        <v/>
      </c>
      <c r="DN206" s="6">
        <f>IF(DN306&gt;0,MOD(DN306,100),IF(DM305&gt;0,90,0))</f>
        <v/>
      </c>
      <c r="DO206" s="6">
        <f>IF(DO306&gt;0,MOD(DO306,100),IF(DN305&gt;0,90,0))</f>
        <v/>
      </c>
    </row>
    <row r="207" ht="8" customHeight="1">
      <c r="B207" s="6">
        <f>IF(B307&gt;0,MOD(B307,100),IF(A306&gt;0,90,0))</f>
        <v/>
      </c>
      <c r="C207" s="6">
        <f>IF(C307&gt;0,MOD(C307,100),IF(B306&gt;0,90,0))</f>
        <v/>
      </c>
      <c r="D207" s="6">
        <f>IF(D307&gt;0,MOD(D307,100),IF(C306&gt;0,90,0))</f>
        <v/>
      </c>
      <c r="E207" s="6">
        <f>IF(E307&gt;0,MOD(E307,100),IF(D306&gt;0,90,0))</f>
        <v/>
      </c>
      <c r="F207" s="6">
        <f>IF(F307&gt;0,MOD(F307,100),IF(E306&gt;0,90,0))</f>
        <v/>
      </c>
      <c r="G207" s="6">
        <f>IF(G307&gt;0,MOD(G307,100),IF(F306&gt;0,90,0))</f>
        <v/>
      </c>
      <c r="H207" s="6">
        <f>IF(H307&gt;0,MOD(H307,100),IF(G306&gt;0,90,0))</f>
        <v/>
      </c>
      <c r="I207" s="6">
        <f>IF(I307&gt;0,MOD(I307,100),IF(H306&gt;0,90,0))</f>
        <v/>
      </c>
      <c r="J207" s="6">
        <f>IF(J307&gt;0,MOD(J307,100),IF(I306&gt;0,90,0))</f>
        <v/>
      </c>
      <c r="K207" s="6">
        <f>IF(K307&gt;0,MOD(K307,100),IF(J306&gt;0,90,0))</f>
        <v/>
      </c>
      <c r="L207" s="6">
        <f>IF(L307&gt;0,MOD(L307,100),IF(K306&gt;0,90,0))</f>
        <v/>
      </c>
      <c r="M207" s="6">
        <f>IF(M307&gt;0,MOD(M307,100),IF(L306&gt;0,90,0))</f>
        <v/>
      </c>
      <c r="N207" s="6">
        <f>IF(N307&gt;0,MOD(N307,100),IF(M306&gt;0,90,0))</f>
        <v/>
      </c>
      <c r="O207" s="6">
        <f>IF(O307&gt;0,MOD(O307,100),IF(N306&gt;0,90,0))</f>
        <v/>
      </c>
      <c r="P207" s="6">
        <f>IF(P307&gt;0,MOD(P307,100),IF(O306&gt;0,90,0))</f>
        <v/>
      </c>
      <c r="Q207" s="6">
        <f>IF(Q307&gt;0,MOD(Q307,100),IF(P306&gt;0,90,0))</f>
        <v/>
      </c>
      <c r="R207" s="6">
        <f>IF(R307&gt;0,MOD(R307,100),IF(Q306&gt;0,90,0))</f>
        <v/>
      </c>
      <c r="S207" s="6">
        <f>IF(S307&gt;0,MOD(S307,100),IF(R306&gt;0,90,0))</f>
        <v/>
      </c>
      <c r="T207" s="6">
        <f>IF(T307&gt;0,MOD(T307,100),IF(S306&gt;0,90,0))</f>
        <v/>
      </c>
      <c r="U207" s="6">
        <f>IF(U307&gt;0,MOD(U307,100),IF(T306&gt;0,90,0))</f>
        <v/>
      </c>
      <c r="V207" s="6">
        <f>IF(V307&gt;0,MOD(V307,100),IF(U306&gt;0,90,0))</f>
        <v/>
      </c>
      <c r="W207" s="6">
        <f>IF(W307&gt;0,MOD(W307,100),IF(V306&gt;0,90,0))</f>
        <v/>
      </c>
      <c r="X207" s="6">
        <f>IF(X307&gt;0,MOD(X307,100),IF(W306&gt;0,90,0))</f>
        <v/>
      </c>
      <c r="Y207" s="6">
        <f>IF(Y307&gt;0,MOD(Y307,100),IF(X306&gt;0,90,0))</f>
        <v/>
      </c>
      <c r="Z207" s="6">
        <f>IF(Z307&gt;0,MOD(Z307,100),IF(Y306&gt;0,90,0))</f>
        <v/>
      </c>
      <c r="AA207" s="6">
        <f>IF(AA307&gt;0,MOD(AA307,100),IF(Z306&gt;0,90,0))</f>
        <v/>
      </c>
      <c r="AB207" s="6">
        <f>IF(AB307&gt;0,MOD(AB307,100),IF(AA306&gt;0,90,0))</f>
        <v/>
      </c>
      <c r="AC207" s="6">
        <f>IF(AC307&gt;0,MOD(AC307,100),IF(AB306&gt;0,90,0))</f>
        <v/>
      </c>
      <c r="AD207" s="6">
        <f>IF(AD307&gt;0,MOD(AD307,100),IF(AC306&gt;0,90,0))</f>
        <v/>
      </c>
      <c r="AE207" s="6">
        <f>IF(AE307&gt;0,MOD(AE307,100),IF(AD306&gt;0,90,0))</f>
        <v/>
      </c>
      <c r="AF207" s="6">
        <f>IF(AF307&gt;0,MOD(AF307,100),IF(AE306&gt;0,90,0))</f>
        <v/>
      </c>
      <c r="AG207" s="6">
        <f>IF(AG307&gt;0,MOD(AG307,100),IF(AF306&gt;0,90,0))</f>
        <v/>
      </c>
      <c r="AH207" s="6">
        <f>IF(AH307&gt;0,MOD(AH307,100),IF(AG306&gt;0,90,0))</f>
        <v/>
      </c>
      <c r="AI207" s="6">
        <f>IF(AI307&gt;0,MOD(AI307,100),IF(AH306&gt;0,90,0))</f>
        <v/>
      </c>
      <c r="AJ207" s="6">
        <f>IF(AJ307&gt;0,MOD(AJ307,100),IF(AI306&gt;0,90,0))</f>
        <v/>
      </c>
      <c r="AK207" s="6">
        <f>IF(AK307&gt;0,MOD(AK307,100),IF(AJ306&gt;0,90,0))</f>
        <v/>
      </c>
      <c r="AL207" s="6">
        <f>IF(AL307&gt;0,MOD(AL307,100),IF(AK306&gt;0,90,0))</f>
        <v/>
      </c>
      <c r="AM207" s="6">
        <f>IF(AM307&gt;0,MOD(AM307,100),IF(AL306&gt;0,90,0))</f>
        <v/>
      </c>
      <c r="AN207" s="6">
        <f>IF(AN307&gt;0,MOD(AN307,100),IF(AM306&gt;0,90,0))</f>
        <v/>
      </c>
      <c r="AO207" s="6">
        <f>IF(AO307&gt;0,MOD(AO307,100),IF(AN306&gt;0,90,0))</f>
        <v/>
      </c>
      <c r="AP207" s="6">
        <f>IF(AP307&gt;0,MOD(AP307,100),IF(AO306&gt;0,90,0))</f>
        <v/>
      </c>
      <c r="AQ207" s="6">
        <f>IF(AQ307&gt;0,MOD(AQ307,100),IF(AP306&gt;0,90,0))</f>
        <v/>
      </c>
      <c r="AR207" s="6">
        <f>IF(AR307&gt;0,MOD(AR307,100),IF(AQ306&gt;0,90,0))</f>
        <v/>
      </c>
      <c r="AS207" s="6">
        <f>IF(AS307&gt;0,MOD(AS307,100),IF(AR306&gt;0,90,0))</f>
        <v/>
      </c>
      <c r="AT207" s="6">
        <f>IF(AT307&gt;0,MOD(AT307,100),IF(AS306&gt;0,90,0))</f>
        <v/>
      </c>
      <c r="AU207" s="6">
        <f>IF(AU307&gt;0,MOD(AU307,100),IF(AT306&gt;0,90,0))</f>
        <v/>
      </c>
      <c r="AV207" s="6">
        <f>IF(AV307&gt;0,MOD(AV307,100),IF(AU306&gt;0,90,0))</f>
        <v/>
      </c>
      <c r="AW207" s="6">
        <f>IF(AW307&gt;0,MOD(AW307,100),IF(AV306&gt;0,90,0))</f>
        <v/>
      </c>
      <c r="AX207" s="6">
        <f>IF(AX307&gt;0,MOD(AX307,100),IF(AW306&gt;0,90,0))</f>
        <v/>
      </c>
      <c r="AY207" s="6">
        <f>IF(AY307&gt;0,MOD(AY307,100),IF(AX306&gt;0,90,0))</f>
        <v/>
      </c>
      <c r="AZ207" s="6">
        <f>IF(AZ307&gt;0,MOD(AZ307,100),IF(AY306&gt;0,90,0))</f>
        <v/>
      </c>
      <c r="BA207" s="6">
        <f>IF(BA307&gt;0,MOD(BA307,100),IF(AZ306&gt;0,90,0))</f>
        <v/>
      </c>
      <c r="BB207" s="6">
        <f>IF(BB307&gt;0,MOD(BB307,100),IF(BA306&gt;0,90,0))</f>
        <v/>
      </c>
      <c r="BC207" s="6">
        <f>IF(BC307&gt;0,MOD(BC307,100),IF(BB306&gt;0,90,0))</f>
        <v/>
      </c>
      <c r="BD207" s="6">
        <f>IF(BD307&gt;0,MOD(BD307,100),IF(BC306&gt;0,90,0))</f>
        <v/>
      </c>
      <c r="BE207" s="6">
        <f>IF(BE307&gt;0,MOD(BE307,100),IF(BD306&gt;0,90,0))</f>
        <v/>
      </c>
      <c r="BF207" s="6">
        <f>IF(BF307&gt;0,MOD(BF307,100),IF(BE306&gt;0,90,0))</f>
        <v/>
      </c>
      <c r="BG207" s="6">
        <f>IF(BG307&gt;0,MOD(BG307,100),IF(BF306&gt;0,90,0))</f>
        <v/>
      </c>
      <c r="BH207" s="6">
        <f>IF(BH307&gt;0,MOD(BH307,100),IF(BG306&gt;0,90,0))</f>
        <v/>
      </c>
      <c r="BI207" s="6">
        <f>IF(BI307&gt;0,MOD(BI307,100),IF(BH306&gt;0,90,0))</f>
        <v/>
      </c>
      <c r="BJ207" s="6">
        <f>IF(BJ307&gt;0,MOD(BJ307,100),IF(BI306&gt;0,90,0))</f>
        <v/>
      </c>
      <c r="BK207" s="6">
        <f>IF(BK307&gt;0,MOD(BK307,100),IF(BJ306&gt;0,90,0))</f>
        <v/>
      </c>
      <c r="BL207" s="6">
        <f>IF(BL307&gt;0,MOD(BL307,100),IF(BK306&gt;0,90,0))</f>
        <v/>
      </c>
      <c r="BM207" s="6">
        <f>IF(BM307&gt;0,MOD(BM307,100),IF(BL306&gt;0,90,0))</f>
        <v/>
      </c>
      <c r="BN207" s="6">
        <f>IF(BN307&gt;0,MOD(BN307,100),IF(BM306&gt;0,90,0))</f>
        <v/>
      </c>
      <c r="BO207" s="6">
        <f>IF(BO307&gt;0,MOD(BO307,100),IF(BN306&gt;0,90,0))</f>
        <v/>
      </c>
      <c r="BP207" s="6">
        <f>IF(BP307&gt;0,MOD(BP307,100),IF(BO306&gt;0,90,0))</f>
        <v/>
      </c>
      <c r="BQ207" s="6">
        <f>IF(BQ307&gt;0,MOD(BQ307,100),IF(BP306&gt;0,90,0))</f>
        <v/>
      </c>
      <c r="BR207" s="6">
        <f>IF(BR307&gt;0,MOD(BR307,100),IF(BQ306&gt;0,90,0))</f>
        <v/>
      </c>
      <c r="BS207" s="6">
        <f>IF(BS307&gt;0,MOD(BS307,100),IF(BR306&gt;0,90,0))</f>
        <v/>
      </c>
      <c r="BT207" s="6">
        <f>IF(BT307&gt;0,MOD(BT307,100),IF(BS306&gt;0,90,0))</f>
        <v/>
      </c>
      <c r="BU207" s="6">
        <f>IF(BU307&gt;0,MOD(BU307,100),IF(BT306&gt;0,90,0))</f>
        <v/>
      </c>
      <c r="BV207" s="6">
        <f>IF(BV307&gt;0,MOD(BV307,100),IF(BU306&gt;0,90,0))</f>
        <v/>
      </c>
      <c r="BW207" s="6">
        <f>IF(BW307&gt;0,MOD(BW307,100),IF(BV306&gt;0,90,0))</f>
        <v/>
      </c>
      <c r="BX207" s="6">
        <f>IF(BX307&gt;0,MOD(BX307,100),IF(BW306&gt;0,90,0))</f>
        <v/>
      </c>
      <c r="BY207" s="6">
        <f>IF(BY307&gt;0,MOD(BY307,100),IF(BX306&gt;0,90,0))</f>
        <v/>
      </c>
      <c r="BZ207" s="6">
        <f>IF(BZ307&gt;0,MOD(BZ307,100),IF(BY306&gt;0,90,0))</f>
        <v/>
      </c>
      <c r="CA207" s="6">
        <f>IF(CA307&gt;0,MOD(CA307,100),IF(BZ306&gt;0,90,0))</f>
        <v/>
      </c>
      <c r="CB207" s="6">
        <f>IF(CB307&gt;0,MOD(CB307,100),IF(CA306&gt;0,90,0))</f>
        <v/>
      </c>
      <c r="CC207" s="6">
        <f>IF(CC307&gt;0,MOD(CC307,100),IF(CB306&gt;0,90,0))</f>
        <v/>
      </c>
      <c r="CD207" s="6">
        <f>IF(CD307&gt;0,MOD(CD307,100),IF(CC306&gt;0,90,0))</f>
        <v/>
      </c>
      <c r="CE207" s="6">
        <f>IF(CE307&gt;0,MOD(CE307,100),IF(CD306&gt;0,90,0))</f>
        <v/>
      </c>
      <c r="CF207" s="6">
        <f>IF(CF307&gt;0,MOD(CF307,100),IF(CE306&gt;0,90,0))</f>
        <v/>
      </c>
      <c r="CG207" s="6">
        <f>IF(CG307&gt;0,MOD(CG307,100),IF(CF306&gt;0,90,0))</f>
        <v/>
      </c>
      <c r="CH207" s="6">
        <f>IF(CH307&gt;0,MOD(CH307,100),IF(CG306&gt;0,90,0))</f>
        <v/>
      </c>
      <c r="CI207" s="6">
        <f>IF(CI307&gt;0,MOD(CI307,100),IF(CH306&gt;0,90,0))</f>
        <v/>
      </c>
      <c r="CJ207" s="6">
        <f>IF(CJ307&gt;0,MOD(CJ307,100),IF(CI306&gt;0,90,0))</f>
        <v/>
      </c>
      <c r="CK207" s="6">
        <f>IF(CK307&gt;0,MOD(CK307,100),IF(CJ306&gt;0,90,0))</f>
        <v/>
      </c>
      <c r="CL207" s="6">
        <f>IF(CL307&gt;0,MOD(CL307,100),IF(CK306&gt;0,90,0))</f>
        <v/>
      </c>
      <c r="CM207" s="6">
        <f>IF(CM307&gt;0,MOD(CM307,100),IF(CL306&gt;0,90,0))</f>
        <v/>
      </c>
      <c r="CN207" s="6">
        <f>IF(CN307&gt;0,MOD(CN307,100),IF(CM306&gt;0,90,0))</f>
        <v/>
      </c>
      <c r="CO207" s="6">
        <f>IF(CO307&gt;0,MOD(CO307,100),IF(CN306&gt;0,90,0))</f>
        <v/>
      </c>
      <c r="CP207" s="6">
        <f>IF(CP307&gt;0,MOD(CP307,100),IF(CO306&gt;0,90,0))</f>
        <v/>
      </c>
      <c r="CQ207" s="6">
        <f>IF(CQ307&gt;0,MOD(CQ307,100),IF(CP306&gt;0,90,0))</f>
        <v/>
      </c>
      <c r="CR207" s="6">
        <f>IF(CR307&gt;0,MOD(CR307,100),IF(CQ306&gt;0,90,0))</f>
        <v/>
      </c>
      <c r="CS207" s="6">
        <f>IF(CS307&gt;0,MOD(CS307,100),IF(CR306&gt;0,90,0))</f>
        <v/>
      </c>
      <c r="CT207" s="6">
        <f>IF(CT307&gt;0,MOD(CT307,100),IF(CS306&gt;0,90,0))</f>
        <v/>
      </c>
      <c r="CU207" s="6">
        <f>IF(CU307&gt;0,MOD(CU307,100),IF(CT306&gt;0,90,0))</f>
        <v/>
      </c>
      <c r="CV207" s="6">
        <f>IF(CV307&gt;0,MOD(CV307,100),IF(CU306&gt;0,90,0))</f>
        <v/>
      </c>
      <c r="CW207" s="6">
        <f>IF(CW307&gt;0,MOD(CW307,100),IF(CV306&gt;0,90,0))</f>
        <v/>
      </c>
      <c r="CX207" s="6">
        <f>IF(CX307&gt;0,MOD(CX307,100),IF(CW306&gt;0,90,0))</f>
        <v/>
      </c>
      <c r="CY207" s="6">
        <f>IF(CY307&gt;0,MOD(CY307,100),IF(CX306&gt;0,90,0))</f>
        <v/>
      </c>
      <c r="CZ207" s="6">
        <f>IF(CZ307&gt;0,MOD(CZ307,100),IF(CY306&gt;0,90,0))</f>
        <v/>
      </c>
      <c r="DA207" s="6">
        <f>IF(DA307&gt;0,MOD(DA307,100),IF(CZ306&gt;0,90,0))</f>
        <v/>
      </c>
      <c r="DB207" s="6">
        <f>IF(DB307&gt;0,MOD(DB307,100),IF(DA306&gt;0,90,0))</f>
        <v/>
      </c>
      <c r="DC207" s="6">
        <f>IF(DC307&gt;0,MOD(DC307,100),IF(DB306&gt;0,90,0))</f>
        <v/>
      </c>
      <c r="DD207" s="6">
        <f>IF(DD307&gt;0,MOD(DD307,100),IF(DC306&gt;0,90,0))</f>
        <v/>
      </c>
      <c r="DE207" s="6">
        <f>IF(DE307&gt;0,MOD(DE307,100),IF(DD306&gt;0,90,0))</f>
        <v/>
      </c>
      <c r="DF207" s="6">
        <f>IF(DF307&gt;0,MOD(DF307,100),IF(DE306&gt;0,90,0))</f>
        <v/>
      </c>
      <c r="DG207" s="6">
        <f>IF(DG307&gt;0,MOD(DG307,100),IF(DF306&gt;0,90,0))</f>
        <v/>
      </c>
      <c r="DH207" s="6">
        <f>IF(DH307&gt;0,MOD(DH307,100),IF(DG306&gt;0,90,0))</f>
        <v/>
      </c>
      <c r="DI207" s="6">
        <f>IF(DI307&gt;0,MOD(DI307,100),IF(DH306&gt;0,90,0))</f>
        <v/>
      </c>
      <c r="DJ207" s="6">
        <f>IF(DJ307&gt;0,MOD(DJ307,100),IF(DI306&gt;0,90,0))</f>
        <v/>
      </c>
      <c r="DK207" s="6">
        <f>IF(DK307&gt;0,MOD(DK307,100),IF(DJ306&gt;0,90,0))</f>
        <v/>
      </c>
      <c r="DL207" s="6">
        <f>IF(DL307&gt;0,MOD(DL307,100),IF(DK306&gt;0,90,0))</f>
        <v/>
      </c>
      <c r="DM207" s="6">
        <f>IF(DM307&gt;0,MOD(DM307,100),IF(DL306&gt;0,90,0))</f>
        <v/>
      </c>
      <c r="DN207" s="6">
        <f>IF(DN307&gt;0,MOD(DN307,100),IF(DM306&gt;0,90,0))</f>
        <v/>
      </c>
      <c r="DO207" s="6">
        <f>IF(DO307&gt;0,MOD(DO307,100),IF(DN306&gt;0,90,0))</f>
        <v/>
      </c>
    </row>
    <row r="208" ht="8" customHeight="1">
      <c r="B208" s="6">
        <f>IF(B308&gt;0,MOD(B308,100),IF(A307&gt;0,90,0))</f>
        <v/>
      </c>
      <c r="C208" s="6">
        <f>IF(C308&gt;0,MOD(C308,100),IF(B307&gt;0,90,0))</f>
        <v/>
      </c>
      <c r="D208" s="6">
        <f>IF(D308&gt;0,MOD(D308,100),IF(C307&gt;0,90,0))</f>
        <v/>
      </c>
      <c r="E208" s="6">
        <f>IF(E308&gt;0,MOD(E308,100),IF(D307&gt;0,90,0))</f>
        <v/>
      </c>
      <c r="F208" s="6">
        <f>IF(F308&gt;0,MOD(F308,100),IF(E307&gt;0,90,0))</f>
        <v/>
      </c>
      <c r="G208" s="6">
        <f>IF(G308&gt;0,MOD(G308,100),IF(F307&gt;0,90,0))</f>
        <v/>
      </c>
      <c r="H208" s="6">
        <f>IF(H308&gt;0,MOD(H308,100),IF(G307&gt;0,90,0))</f>
        <v/>
      </c>
      <c r="I208" s="6">
        <f>IF(I308&gt;0,MOD(I308,100),IF(H307&gt;0,90,0))</f>
        <v/>
      </c>
      <c r="J208" s="6">
        <f>IF(J308&gt;0,MOD(J308,100),IF(I307&gt;0,90,0))</f>
        <v/>
      </c>
      <c r="K208" s="6">
        <f>IF(K308&gt;0,MOD(K308,100),IF(J307&gt;0,90,0))</f>
        <v/>
      </c>
      <c r="L208" s="6">
        <f>IF(L308&gt;0,MOD(L308,100),IF(K307&gt;0,90,0))</f>
        <v/>
      </c>
      <c r="M208" s="6">
        <f>IF(M308&gt;0,MOD(M308,100),IF(L307&gt;0,90,0))</f>
        <v/>
      </c>
      <c r="N208" s="6">
        <f>IF(N308&gt;0,MOD(N308,100),IF(M307&gt;0,90,0))</f>
        <v/>
      </c>
      <c r="O208" s="6">
        <f>IF(O308&gt;0,MOD(O308,100),IF(N307&gt;0,90,0))</f>
        <v/>
      </c>
      <c r="P208" s="6">
        <f>IF(P308&gt;0,MOD(P308,100),IF(O307&gt;0,90,0))</f>
        <v/>
      </c>
      <c r="Q208" s="6">
        <f>IF(Q308&gt;0,MOD(Q308,100),IF(P307&gt;0,90,0))</f>
        <v/>
      </c>
      <c r="R208" s="6">
        <f>IF(R308&gt;0,MOD(R308,100),IF(Q307&gt;0,90,0))</f>
        <v/>
      </c>
      <c r="S208" s="6">
        <f>IF(S308&gt;0,MOD(S308,100),IF(R307&gt;0,90,0))</f>
        <v/>
      </c>
      <c r="T208" s="6">
        <f>IF(T308&gt;0,MOD(T308,100),IF(S307&gt;0,90,0))</f>
        <v/>
      </c>
      <c r="U208" s="6">
        <f>IF(U308&gt;0,MOD(U308,100),IF(T307&gt;0,90,0))</f>
        <v/>
      </c>
      <c r="V208" s="6">
        <f>IF(V308&gt;0,MOD(V308,100),IF(U307&gt;0,90,0))</f>
        <v/>
      </c>
      <c r="W208" s="6">
        <f>IF(W308&gt;0,MOD(W308,100),IF(V307&gt;0,90,0))</f>
        <v/>
      </c>
      <c r="X208" s="6">
        <f>IF(X308&gt;0,MOD(X308,100),IF(W307&gt;0,90,0))</f>
        <v/>
      </c>
      <c r="Y208" s="6">
        <f>IF(Y308&gt;0,MOD(Y308,100),IF(X307&gt;0,90,0))</f>
        <v/>
      </c>
      <c r="Z208" s="6">
        <f>IF(Z308&gt;0,MOD(Z308,100),IF(Y307&gt;0,90,0))</f>
        <v/>
      </c>
      <c r="AA208" s="6">
        <f>IF(AA308&gt;0,MOD(AA308,100),IF(Z307&gt;0,90,0))</f>
        <v/>
      </c>
      <c r="AB208" s="6">
        <f>IF(AB308&gt;0,MOD(AB308,100),IF(AA307&gt;0,90,0))</f>
        <v/>
      </c>
      <c r="AC208" s="6">
        <f>IF(AC308&gt;0,MOD(AC308,100),IF(AB307&gt;0,90,0))</f>
        <v/>
      </c>
      <c r="AD208" s="6">
        <f>IF(AD308&gt;0,MOD(AD308,100),IF(AC307&gt;0,90,0))</f>
        <v/>
      </c>
      <c r="AE208" s="6">
        <f>IF(AE308&gt;0,MOD(AE308,100),IF(AD307&gt;0,90,0))</f>
        <v/>
      </c>
      <c r="AF208" s="6">
        <f>IF(AF308&gt;0,MOD(AF308,100),IF(AE307&gt;0,90,0))</f>
        <v/>
      </c>
      <c r="AG208" s="6">
        <f>IF(AG308&gt;0,MOD(AG308,100),IF(AF307&gt;0,90,0))</f>
        <v/>
      </c>
      <c r="AH208" s="6">
        <f>IF(AH308&gt;0,MOD(AH308,100),IF(AG307&gt;0,90,0))</f>
        <v/>
      </c>
      <c r="AI208" s="6">
        <f>IF(AI308&gt;0,MOD(AI308,100),IF(AH307&gt;0,90,0))</f>
        <v/>
      </c>
      <c r="AJ208" s="6">
        <f>IF(AJ308&gt;0,MOD(AJ308,100),IF(AI307&gt;0,90,0))</f>
        <v/>
      </c>
      <c r="AK208" s="6">
        <f>IF(AK308&gt;0,MOD(AK308,100),IF(AJ307&gt;0,90,0))</f>
        <v/>
      </c>
      <c r="AL208" s="6">
        <f>IF(AL308&gt;0,MOD(AL308,100),IF(AK307&gt;0,90,0))</f>
        <v/>
      </c>
      <c r="AM208" s="6">
        <f>IF(AM308&gt;0,MOD(AM308,100),IF(AL307&gt;0,90,0))</f>
        <v/>
      </c>
      <c r="AN208" s="6">
        <f>IF(AN308&gt;0,MOD(AN308,100),IF(AM307&gt;0,90,0))</f>
        <v/>
      </c>
      <c r="AO208" s="6">
        <f>IF(AO308&gt;0,MOD(AO308,100),IF(AN307&gt;0,90,0))</f>
        <v/>
      </c>
      <c r="AP208" s="6">
        <f>IF(AP308&gt;0,MOD(AP308,100),IF(AO307&gt;0,90,0))</f>
        <v/>
      </c>
      <c r="AQ208" s="6">
        <f>IF(AQ308&gt;0,MOD(AQ308,100),IF(AP307&gt;0,90,0))</f>
        <v/>
      </c>
      <c r="AR208" s="6">
        <f>IF(AR308&gt;0,MOD(AR308,100),IF(AQ307&gt;0,90,0))</f>
        <v/>
      </c>
      <c r="AS208" s="6">
        <f>IF(AS308&gt;0,MOD(AS308,100),IF(AR307&gt;0,90,0))</f>
        <v/>
      </c>
      <c r="AT208" s="6">
        <f>IF(AT308&gt;0,MOD(AT308,100),IF(AS307&gt;0,90,0))</f>
        <v/>
      </c>
      <c r="AU208" s="6">
        <f>IF(AU308&gt;0,MOD(AU308,100),IF(AT307&gt;0,90,0))</f>
        <v/>
      </c>
      <c r="AV208" s="6">
        <f>IF(AV308&gt;0,MOD(AV308,100),IF(AU307&gt;0,90,0))</f>
        <v/>
      </c>
      <c r="AW208" s="6">
        <f>IF(AW308&gt;0,MOD(AW308,100),IF(AV307&gt;0,90,0))</f>
        <v/>
      </c>
      <c r="AX208" s="6">
        <f>IF(AX308&gt;0,MOD(AX308,100),IF(AW307&gt;0,90,0))</f>
        <v/>
      </c>
      <c r="AY208" s="6">
        <f>IF(AY308&gt;0,MOD(AY308,100),IF(AX307&gt;0,90,0))</f>
        <v/>
      </c>
      <c r="AZ208" s="6">
        <f>IF(AZ308&gt;0,MOD(AZ308,100),IF(AY307&gt;0,90,0))</f>
        <v/>
      </c>
      <c r="BA208" s="6">
        <f>IF(BA308&gt;0,MOD(BA308,100),IF(AZ307&gt;0,90,0))</f>
        <v/>
      </c>
      <c r="BB208" s="6">
        <f>IF(BB308&gt;0,MOD(BB308,100),IF(BA307&gt;0,90,0))</f>
        <v/>
      </c>
      <c r="BC208" s="6">
        <f>IF(BC308&gt;0,MOD(BC308,100),IF(BB307&gt;0,90,0))</f>
        <v/>
      </c>
      <c r="BD208" s="6">
        <f>IF(BD308&gt;0,MOD(BD308,100),IF(BC307&gt;0,90,0))</f>
        <v/>
      </c>
      <c r="BE208" s="6">
        <f>IF(BE308&gt;0,MOD(BE308,100),IF(BD307&gt;0,90,0))</f>
        <v/>
      </c>
      <c r="BF208" s="6">
        <f>IF(BF308&gt;0,MOD(BF308,100),IF(BE307&gt;0,90,0))</f>
        <v/>
      </c>
      <c r="BG208" s="6">
        <f>IF(BG308&gt;0,MOD(BG308,100),IF(BF307&gt;0,90,0))</f>
        <v/>
      </c>
      <c r="BH208" s="6">
        <f>IF(BH308&gt;0,MOD(BH308,100),IF(BG307&gt;0,90,0))</f>
        <v/>
      </c>
      <c r="BI208" s="6">
        <f>IF(BI308&gt;0,MOD(BI308,100),IF(BH307&gt;0,90,0))</f>
        <v/>
      </c>
      <c r="BJ208" s="6">
        <f>IF(BJ308&gt;0,MOD(BJ308,100),IF(BI307&gt;0,90,0))</f>
        <v/>
      </c>
      <c r="BK208" s="6">
        <f>IF(BK308&gt;0,MOD(BK308,100),IF(BJ307&gt;0,90,0))</f>
        <v/>
      </c>
      <c r="BL208" s="6">
        <f>IF(BL308&gt;0,MOD(BL308,100),IF(BK307&gt;0,90,0))</f>
        <v/>
      </c>
      <c r="BM208" s="6">
        <f>IF(BM308&gt;0,MOD(BM308,100),IF(BL307&gt;0,90,0))</f>
        <v/>
      </c>
      <c r="BN208" s="6">
        <f>IF(BN308&gt;0,MOD(BN308,100),IF(BM307&gt;0,90,0))</f>
        <v/>
      </c>
      <c r="BO208" s="6">
        <f>IF(BO308&gt;0,MOD(BO308,100),IF(BN307&gt;0,90,0))</f>
        <v/>
      </c>
      <c r="BP208" s="6">
        <f>IF(BP308&gt;0,MOD(BP308,100),IF(BO307&gt;0,90,0))</f>
        <v/>
      </c>
      <c r="BQ208" s="6">
        <f>IF(BQ308&gt;0,MOD(BQ308,100),IF(BP307&gt;0,90,0))</f>
        <v/>
      </c>
      <c r="BR208" s="6">
        <f>IF(BR308&gt;0,MOD(BR308,100),IF(BQ307&gt;0,90,0))</f>
        <v/>
      </c>
      <c r="BS208" s="6">
        <f>IF(BS308&gt;0,MOD(BS308,100),IF(BR307&gt;0,90,0))</f>
        <v/>
      </c>
      <c r="BT208" s="6">
        <f>IF(BT308&gt;0,MOD(BT308,100),IF(BS307&gt;0,90,0))</f>
        <v/>
      </c>
      <c r="BU208" s="6">
        <f>IF(BU308&gt;0,MOD(BU308,100),IF(BT307&gt;0,90,0))</f>
        <v/>
      </c>
      <c r="BV208" s="6">
        <f>IF(BV308&gt;0,MOD(BV308,100),IF(BU307&gt;0,90,0))</f>
        <v/>
      </c>
      <c r="BW208" s="6">
        <f>IF(BW308&gt;0,MOD(BW308,100),IF(BV307&gt;0,90,0))</f>
        <v/>
      </c>
      <c r="BX208" s="6">
        <f>IF(BX308&gt;0,MOD(BX308,100),IF(BW307&gt;0,90,0))</f>
        <v/>
      </c>
      <c r="BY208" s="6">
        <f>IF(BY308&gt;0,MOD(BY308,100),IF(BX307&gt;0,90,0))</f>
        <v/>
      </c>
      <c r="BZ208" s="6">
        <f>IF(BZ308&gt;0,MOD(BZ308,100),IF(BY307&gt;0,90,0))</f>
        <v/>
      </c>
      <c r="CA208" s="6">
        <f>IF(CA308&gt;0,MOD(CA308,100),IF(BZ307&gt;0,90,0))</f>
        <v/>
      </c>
      <c r="CB208" s="6">
        <f>IF(CB308&gt;0,MOD(CB308,100),IF(CA307&gt;0,90,0))</f>
        <v/>
      </c>
      <c r="CC208" s="6">
        <f>IF(CC308&gt;0,MOD(CC308,100),IF(CB307&gt;0,90,0))</f>
        <v/>
      </c>
      <c r="CD208" s="6">
        <f>IF(CD308&gt;0,MOD(CD308,100),IF(CC307&gt;0,90,0))</f>
        <v/>
      </c>
      <c r="CE208" s="6">
        <f>IF(CE308&gt;0,MOD(CE308,100),IF(CD307&gt;0,90,0))</f>
        <v/>
      </c>
      <c r="CF208" s="6">
        <f>IF(CF308&gt;0,MOD(CF308,100),IF(CE307&gt;0,90,0))</f>
        <v/>
      </c>
      <c r="CG208" s="6">
        <f>IF(CG308&gt;0,MOD(CG308,100),IF(CF307&gt;0,90,0))</f>
        <v/>
      </c>
      <c r="CH208" s="6">
        <f>IF(CH308&gt;0,MOD(CH308,100),IF(CG307&gt;0,90,0))</f>
        <v/>
      </c>
      <c r="CI208" s="6">
        <f>IF(CI308&gt;0,MOD(CI308,100),IF(CH307&gt;0,90,0))</f>
        <v/>
      </c>
      <c r="CJ208" s="6">
        <f>IF(CJ308&gt;0,MOD(CJ308,100),IF(CI307&gt;0,90,0))</f>
        <v/>
      </c>
      <c r="CK208" s="6">
        <f>IF(CK308&gt;0,MOD(CK308,100),IF(CJ307&gt;0,90,0))</f>
        <v/>
      </c>
      <c r="CL208" s="6">
        <f>IF(CL308&gt;0,MOD(CL308,100),IF(CK307&gt;0,90,0))</f>
        <v/>
      </c>
      <c r="CM208" s="6">
        <f>IF(CM308&gt;0,MOD(CM308,100),IF(CL307&gt;0,90,0))</f>
        <v/>
      </c>
      <c r="CN208" s="6">
        <f>IF(CN308&gt;0,MOD(CN308,100),IF(CM307&gt;0,90,0))</f>
        <v/>
      </c>
      <c r="CO208" s="6">
        <f>IF(CO308&gt;0,MOD(CO308,100),IF(CN307&gt;0,90,0))</f>
        <v/>
      </c>
      <c r="CP208" s="6">
        <f>IF(CP308&gt;0,MOD(CP308,100),IF(CO307&gt;0,90,0))</f>
        <v/>
      </c>
      <c r="CQ208" s="6">
        <f>IF(CQ308&gt;0,MOD(CQ308,100),IF(CP307&gt;0,90,0))</f>
        <v/>
      </c>
      <c r="CR208" s="6">
        <f>IF(CR308&gt;0,MOD(CR308,100),IF(CQ307&gt;0,90,0))</f>
        <v/>
      </c>
      <c r="CS208" s="6">
        <f>IF(CS308&gt;0,MOD(CS308,100),IF(CR307&gt;0,90,0))</f>
        <v/>
      </c>
      <c r="CT208" s="6">
        <f>IF(CT308&gt;0,MOD(CT308,100),IF(CS307&gt;0,90,0))</f>
        <v/>
      </c>
      <c r="CU208" s="6">
        <f>IF(CU308&gt;0,MOD(CU308,100),IF(CT307&gt;0,90,0))</f>
        <v/>
      </c>
      <c r="CV208" s="6">
        <f>IF(CV308&gt;0,MOD(CV308,100),IF(CU307&gt;0,90,0))</f>
        <v/>
      </c>
      <c r="CW208" s="6">
        <f>IF(CW308&gt;0,MOD(CW308,100),IF(CV307&gt;0,90,0))</f>
        <v/>
      </c>
      <c r="CX208" s="6">
        <f>IF(CX308&gt;0,MOD(CX308,100),IF(CW307&gt;0,90,0))</f>
        <v/>
      </c>
      <c r="CY208" s="6">
        <f>IF(CY308&gt;0,MOD(CY308,100),IF(CX307&gt;0,90,0))</f>
        <v/>
      </c>
      <c r="CZ208" s="6">
        <f>IF(CZ308&gt;0,MOD(CZ308,100),IF(CY307&gt;0,90,0))</f>
        <v/>
      </c>
      <c r="DA208" s="6">
        <f>IF(DA308&gt;0,MOD(DA308,100),IF(CZ307&gt;0,90,0))</f>
        <v/>
      </c>
      <c r="DB208" s="6">
        <f>IF(DB308&gt;0,MOD(DB308,100),IF(DA307&gt;0,90,0))</f>
        <v/>
      </c>
      <c r="DC208" s="6">
        <f>IF(DC308&gt;0,MOD(DC308,100),IF(DB307&gt;0,90,0))</f>
        <v/>
      </c>
      <c r="DD208" s="6">
        <f>IF(DD308&gt;0,MOD(DD308,100),IF(DC307&gt;0,90,0))</f>
        <v/>
      </c>
      <c r="DE208" s="6">
        <f>IF(DE308&gt;0,MOD(DE308,100),IF(DD307&gt;0,90,0))</f>
        <v/>
      </c>
      <c r="DF208" s="6">
        <f>IF(DF308&gt;0,MOD(DF308,100),IF(DE307&gt;0,90,0))</f>
        <v/>
      </c>
      <c r="DG208" s="6">
        <f>IF(DG308&gt;0,MOD(DG308,100),IF(DF307&gt;0,90,0))</f>
        <v/>
      </c>
      <c r="DH208" s="6">
        <f>IF(DH308&gt;0,MOD(DH308,100),IF(DG307&gt;0,90,0))</f>
        <v/>
      </c>
      <c r="DI208" s="6">
        <f>IF(DI308&gt;0,MOD(DI308,100),IF(DH307&gt;0,90,0))</f>
        <v/>
      </c>
      <c r="DJ208" s="6">
        <f>IF(DJ308&gt;0,MOD(DJ308,100),IF(DI307&gt;0,90,0))</f>
        <v/>
      </c>
      <c r="DK208" s="6">
        <f>IF(DK308&gt;0,MOD(DK308,100),IF(DJ307&gt;0,90,0))</f>
        <v/>
      </c>
      <c r="DL208" s="6">
        <f>IF(DL308&gt;0,MOD(DL308,100),IF(DK307&gt;0,90,0))</f>
        <v/>
      </c>
      <c r="DM208" s="6">
        <f>IF(DM308&gt;0,MOD(DM308,100),IF(DL307&gt;0,90,0))</f>
        <v/>
      </c>
      <c r="DN208" s="6">
        <f>IF(DN308&gt;0,MOD(DN308,100),IF(DM307&gt;0,90,0))</f>
        <v/>
      </c>
      <c r="DO208" s="6">
        <f>IF(DO308&gt;0,MOD(DO308,100),IF(DN307&gt;0,90,0))</f>
        <v/>
      </c>
    </row>
    <row r="209" ht="8" customHeight="1">
      <c r="B209" s="6">
        <f>IF(B309&gt;0,MOD(B309,100),IF(A308&gt;0,90,0))</f>
        <v/>
      </c>
      <c r="C209" s="6">
        <f>IF(C309&gt;0,MOD(C309,100),IF(B308&gt;0,90,0))</f>
        <v/>
      </c>
      <c r="D209" s="6">
        <f>IF(D309&gt;0,MOD(D309,100),IF(C308&gt;0,90,0))</f>
        <v/>
      </c>
      <c r="E209" s="6">
        <f>IF(E309&gt;0,MOD(E309,100),IF(D308&gt;0,90,0))</f>
        <v/>
      </c>
      <c r="F209" s="6">
        <f>IF(F309&gt;0,MOD(F309,100),IF(E308&gt;0,90,0))</f>
        <v/>
      </c>
      <c r="G209" s="6">
        <f>IF(G309&gt;0,MOD(G309,100),IF(F308&gt;0,90,0))</f>
        <v/>
      </c>
      <c r="H209" s="6">
        <f>IF(H309&gt;0,MOD(H309,100),IF(G308&gt;0,90,0))</f>
        <v/>
      </c>
      <c r="I209" s="6">
        <f>IF(I309&gt;0,MOD(I309,100),IF(H308&gt;0,90,0))</f>
        <v/>
      </c>
      <c r="J209" s="6">
        <f>IF(J309&gt;0,MOD(J309,100),IF(I308&gt;0,90,0))</f>
        <v/>
      </c>
      <c r="K209" s="6">
        <f>IF(K309&gt;0,MOD(K309,100),IF(J308&gt;0,90,0))</f>
        <v/>
      </c>
      <c r="L209" s="6">
        <f>IF(L309&gt;0,MOD(L309,100),IF(K308&gt;0,90,0))</f>
        <v/>
      </c>
      <c r="M209" s="6">
        <f>IF(M309&gt;0,MOD(M309,100),IF(L308&gt;0,90,0))</f>
        <v/>
      </c>
      <c r="N209" s="6">
        <f>IF(N309&gt;0,MOD(N309,100),IF(M308&gt;0,90,0))</f>
        <v/>
      </c>
      <c r="O209" s="6">
        <f>IF(O309&gt;0,MOD(O309,100),IF(N308&gt;0,90,0))</f>
        <v/>
      </c>
      <c r="P209" s="6">
        <f>IF(P309&gt;0,MOD(P309,100),IF(O308&gt;0,90,0))</f>
        <v/>
      </c>
      <c r="Q209" s="6">
        <f>IF(Q309&gt;0,MOD(Q309,100),IF(P308&gt;0,90,0))</f>
        <v/>
      </c>
      <c r="R209" s="6">
        <f>IF(R309&gt;0,MOD(R309,100),IF(Q308&gt;0,90,0))</f>
        <v/>
      </c>
      <c r="S209" s="6">
        <f>IF(S309&gt;0,MOD(S309,100),IF(R308&gt;0,90,0))</f>
        <v/>
      </c>
      <c r="T209" s="6">
        <f>IF(T309&gt;0,MOD(T309,100),IF(S308&gt;0,90,0))</f>
        <v/>
      </c>
      <c r="U209" s="6">
        <f>IF(U309&gt;0,MOD(U309,100),IF(T308&gt;0,90,0))</f>
        <v/>
      </c>
      <c r="V209" s="6">
        <f>IF(V309&gt;0,MOD(V309,100),IF(U308&gt;0,90,0))</f>
        <v/>
      </c>
      <c r="W209" s="6">
        <f>IF(W309&gt;0,MOD(W309,100),IF(V308&gt;0,90,0))</f>
        <v/>
      </c>
      <c r="X209" s="6">
        <f>IF(X309&gt;0,MOD(X309,100),IF(W308&gt;0,90,0))</f>
        <v/>
      </c>
      <c r="Y209" s="6">
        <f>IF(Y309&gt;0,MOD(Y309,100),IF(X308&gt;0,90,0))</f>
        <v/>
      </c>
      <c r="Z209" s="6">
        <f>IF(Z309&gt;0,MOD(Z309,100),IF(Y308&gt;0,90,0))</f>
        <v/>
      </c>
      <c r="AA209" s="6">
        <f>IF(AA309&gt;0,MOD(AA309,100),IF(Z308&gt;0,90,0))</f>
        <v/>
      </c>
      <c r="AB209" s="6">
        <f>IF(AB309&gt;0,MOD(AB309,100),IF(AA308&gt;0,90,0))</f>
        <v/>
      </c>
      <c r="AC209" s="6">
        <f>IF(AC309&gt;0,MOD(AC309,100),IF(AB308&gt;0,90,0))</f>
        <v/>
      </c>
      <c r="AD209" s="6">
        <f>IF(AD309&gt;0,MOD(AD309,100),IF(AC308&gt;0,90,0))</f>
        <v/>
      </c>
      <c r="AE209" s="6">
        <f>IF(AE309&gt;0,MOD(AE309,100),IF(AD308&gt;0,90,0))</f>
        <v/>
      </c>
      <c r="AF209" s="6">
        <f>IF(AF309&gt;0,MOD(AF309,100),IF(AE308&gt;0,90,0))</f>
        <v/>
      </c>
      <c r="AG209" s="6">
        <f>IF(AG309&gt;0,MOD(AG309,100),IF(AF308&gt;0,90,0))</f>
        <v/>
      </c>
      <c r="AH209" s="6">
        <f>IF(AH309&gt;0,MOD(AH309,100),IF(AG308&gt;0,90,0))</f>
        <v/>
      </c>
      <c r="AI209" s="6">
        <f>IF(AI309&gt;0,MOD(AI309,100),IF(AH308&gt;0,90,0))</f>
        <v/>
      </c>
      <c r="AJ209" s="6">
        <f>IF(AJ309&gt;0,MOD(AJ309,100),IF(AI308&gt;0,90,0))</f>
        <v/>
      </c>
      <c r="AK209" s="6">
        <f>IF(AK309&gt;0,MOD(AK309,100),IF(AJ308&gt;0,90,0))</f>
        <v/>
      </c>
      <c r="AL209" s="6">
        <f>IF(AL309&gt;0,MOD(AL309,100),IF(AK308&gt;0,90,0))</f>
        <v/>
      </c>
      <c r="AM209" s="6">
        <f>IF(AM309&gt;0,MOD(AM309,100),IF(AL308&gt;0,90,0))</f>
        <v/>
      </c>
      <c r="AN209" s="6">
        <f>IF(AN309&gt;0,MOD(AN309,100),IF(AM308&gt;0,90,0))</f>
        <v/>
      </c>
      <c r="AO209" s="6">
        <f>IF(AO309&gt;0,MOD(AO309,100),IF(AN308&gt;0,90,0))</f>
        <v/>
      </c>
      <c r="AP209" s="6">
        <f>IF(AP309&gt;0,MOD(AP309,100),IF(AO308&gt;0,90,0))</f>
        <v/>
      </c>
      <c r="AQ209" s="6">
        <f>IF(AQ309&gt;0,MOD(AQ309,100),IF(AP308&gt;0,90,0))</f>
        <v/>
      </c>
      <c r="AR209" s="6">
        <f>IF(AR309&gt;0,MOD(AR309,100),IF(AQ308&gt;0,90,0))</f>
        <v/>
      </c>
      <c r="AS209" s="6">
        <f>IF(AS309&gt;0,MOD(AS309,100),IF(AR308&gt;0,90,0))</f>
        <v/>
      </c>
      <c r="AT209" s="6">
        <f>IF(AT309&gt;0,MOD(AT309,100),IF(AS308&gt;0,90,0))</f>
        <v/>
      </c>
      <c r="AU209" s="6">
        <f>IF(AU309&gt;0,MOD(AU309,100),IF(AT308&gt;0,90,0))</f>
        <v/>
      </c>
      <c r="AV209" s="6">
        <f>IF(AV309&gt;0,MOD(AV309,100),IF(AU308&gt;0,90,0))</f>
        <v/>
      </c>
      <c r="AW209" s="6">
        <f>IF(AW309&gt;0,MOD(AW309,100),IF(AV308&gt;0,90,0))</f>
        <v/>
      </c>
      <c r="AX209" s="6">
        <f>IF(AX309&gt;0,MOD(AX309,100),IF(AW308&gt;0,90,0))</f>
        <v/>
      </c>
      <c r="AY209" s="6">
        <f>IF(AY309&gt;0,MOD(AY309,100),IF(AX308&gt;0,90,0))</f>
        <v/>
      </c>
      <c r="AZ209" s="6">
        <f>IF(AZ309&gt;0,MOD(AZ309,100),IF(AY308&gt;0,90,0))</f>
        <v/>
      </c>
      <c r="BA209" s="6">
        <f>IF(BA309&gt;0,MOD(BA309,100),IF(AZ308&gt;0,90,0))</f>
        <v/>
      </c>
      <c r="BB209" s="6">
        <f>IF(BB309&gt;0,MOD(BB309,100),IF(BA308&gt;0,90,0))</f>
        <v/>
      </c>
      <c r="BC209" s="6">
        <f>IF(BC309&gt;0,MOD(BC309,100),IF(BB308&gt;0,90,0))</f>
        <v/>
      </c>
      <c r="BD209" s="6">
        <f>IF(BD309&gt;0,MOD(BD309,100),IF(BC308&gt;0,90,0))</f>
        <v/>
      </c>
      <c r="BE209" s="6">
        <f>IF(BE309&gt;0,MOD(BE309,100),IF(BD308&gt;0,90,0))</f>
        <v/>
      </c>
      <c r="BF209" s="6">
        <f>IF(BF309&gt;0,MOD(BF309,100),IF(BE308&gt;0,90,0))</f>
        <v/>
      </c>
      <c r="BG209" s="6">
        <f>IF(BG309&gt;0,MOD(BG309,100),IF(BF308&gt;0,90,0))</f>
        <v/>
      </c>
      <c r="BH209" s="6">
        <f>IF(BH309&gt;0,MOD(BH309,100),IF(BG308&gt;0,90,0))</f>
        <v/>
      </c>
      <c r="BI209" s="6">
        <f>IF(BI309&gt;0,MOD(BI309,100),IF(BH308&gt;0,90,0))</f>
        <v/>
      </c>
      <c r="BJ209" s="6">
        <f>IF(BJ309&gt;0,MOD(BJ309,100),IF(BI308&gt;0,90,0))</f>
        <v/>
      </c>
      <c r="BK209" s="6">
        <f>IF(BK309&gt;0,MOD(BK309,100),IF(BJ308&gt;0,90,0))</f>
        <v/>
      </c>
      <c r="BL209" s="6">
        <f>IF(BL309&gt;0,MOD(BL309,100),IF(BK308&gt;0,90,0))</f>
        <v/>
      </c>
      <c r="BM209" s="6">
        <f>IF(BM309&gt;0,MOD(BM309,100),IF(BL308&gt;0,90,0))</f>
        <v/>
      </c>
      <c r="BN209" s="6">
        <f>IF(BN309&gt;0,MOD(BN309,100),IF(BM308&gt;0,90,0))</f>
        <v/>
      </c>
      <c r="BO209" s="6">
        <f>IF(BO309&gt;0,MOD(BO309,100),IF(BN308&gt;0,90,0))</f>
        <v/>
      </c>
      <c r="BP209" s="6">
        <f>IF(BP309&gt;0,MOD(BP309,100),IF(BO308&gt;0,90,0))</f>
        <v/>
      </c>
      <c r="BQ209" s="6">
        <f>IF(BQ309&gt;0,MOD(BQ309,100),IF(BP308&gt;0,90,0))</f>
        <v/>
      </c>
      <c r="BR209" s="6">
        <f>IF(BR309&gt;0,MOD(BR309,100),IF(BQ308&gt;0,90,0))</f>
        <v/>
      </c>
      <c r="BS209" s="6">
        <f>IF(BS309&gt;0,MOD(BS309,100),IF(BR308&gt;0,90,0))</f>
        <v/>
      </c>
      <c r="BT209" s="6">
        <f>IF(BT309&gt;0,MOD(BT309,100),IF(BS308&gt;0,90,0))</f>
        <v/>
      </c>
      <c r="BU209" s="6">
        <f>IF(BU309&gt;0,MOD(BU309,100),IF(BT308&gt;0,90,0))</f>
        <v/>
      </c>
      <c r="BV209" s="6">
        <f>IF(BV309&gt;0,MOD(BV309,100),IF(BU308&gt;0,90,0))</f>
        <v/>
      </c>
      <c r="BW209" s="6">
        <f>IF(BW309&gt;0,MOD(BW309,100),IF(BV308&gt;0,90,0))</f>
        <v/>
      </c>
      <c r="BX209" s="6">
        <f>IF(BX309&gt;0,MOD(BX309,100),IF(BW308&gt;0,90,0))</f>
        <v/>
      </c>
      <c r="BY209" s="6">
        <f>IF(BY309&gt;0,MOD(BY309,100),IF(BX308&gt;0,90,0))</f>
        <v/>
      </c>
      <c r="BZ209" s="6">
        <f>IF(BZ309&gt;0,MOD(BZ309,100),IF(BY308&gt;0,90,0))</f>
        <v/>
      </c>
      <c r="CA209" s="6">
        <f>IF(CA309&gt;0,MOD(CA309,100),IF(BZ308&gt;0,90,0))</f>
        <v/>
      </c>
      <c r="CB209" s="6">
        <f>IF(CB309&gt;0,MOD(CB309,100),IF(CA308&gt;0,90,0))</f>
        <v/>
      </c>
      <c r="CC209" s="6">
        <f>IF(CC309&gt;0,MOD(CC309,100),IF(CB308&gt;0,90,0))</f>
        <v/>
      </c>
      <c r="CD209" s="6">
        <f>IF(CD309&gt;0,MOD(CD309,100),IF(CC308&gt;0,90,0))</f>
        <v/>
      </c>
      <c r="CE209" s="6">
        <f>IF(CE309&gt;0,MOD(CE309,100),IF(CD308&gt;0,90,0))</f>
        <v/>
      </c>
      <c r="CF209" s="6">
        <f>IF(CF309&gt;0,MOD(CF309,100),IF(CE308&gt;0,90,0))</f>
        <v/>
      </c>
      <c r="CG209" s="6">
        <f>IF(CG309&gt;0,MOD(CG309,100),IF(CF308&gt;0,90,0))</f>
        <v/>
      </c>
      <c r="CH209" s="6">
        <f>IF(CH309&gt;0,MOD(CH309,100),IF(CG308&gt;0,90,0))</f>
        <v/>
      </c>
      <c r="CI209" s="6">
        <f>IF(CI309&gt;0,MOD(CI309,100),IF(CH308&gt;0,90,0))</f>
        <v/>
      </c>
      <c r="CJ209" s="6">
        <f>IF(CJ309&gt;0,MOD(CJ309,100),IF(CI308&gt;0,90,0))</f>
        <v/>
      </c>
      <c r="CK209" s="6">
        <f>IF(CK309&gt;0,MOD(CK309,100),IF(CJ308&gt;0,90,0))</f>
        <v/>
      </c>
      <c r="CL209" s="6">
        <f>IF(CL309&gt;0,MOD(CL309,100),IF(CK308&gt;0,90,0))</f>
        <v/>
      </c>
      <c r="CM209" s="6">
        <f>IF(CM309&gt;0,MOD(CM309,100),IF(CL308&gt;0,90,0))</f>
        <v/>
      </c>
      <c r="CN209" s="6">
        <f>IF(CN309&gt;0,MOD(CN309,100),IF(CM308&gt;0,90,0))</f>
        <v/>
      </c>
      <c r="CO209" s="6">
        <f>IF(CO309&gt;0,MOD(CO309,100),IF(CN308&gt;0,90,0))</f>
        <v/>
      </c>
      <c r="CP209" s="6">
        <f>IF(CP309&gt;0,MOD(CP309,100),IF(CO308&gt;0,90,0))</f>
        <v/>
      </c>
      <c r="CQ209" s="6">
        <f>IF(CQ309&gt;0,MOD(CQ309,100),IF(CP308&gt;0,90,0))</f>
        <v/>
      </c>
      <c r="CR209" s="6">
        <f>IF(CR309&gt;0,MOD(CR309,100),IF(CQ308&gt;0,90,0))</f>
        <v/>
      </c>
      <c r="CS209" s="6">
        <f>IF(CS309&gt;0,MOD(CS309,100),IF(CR308&gt;0,90,0))</f>
        <v/>
      </c>
      <c r="CT209" s="6">
        <f>IF(CT309&gt;0,MOD(CT309,100),IF(CS308&gt;0,90,0))</f>
        <v/>
      </c>
      <c r="CU209" s="6">
        <f>IF(CU309&gt;0,MOD(CU309,100),IF(CT308&gt;0,90,0))</f>
        <v/>
      </c>
      <c r="CV209" s="6">
        <f>IF(CV309&gt;0,MOD(CV309,100),IF(CU308&gt;0,90,0))</f>
        <v/>
      </c>
      <c r="CW209" s="6">
        <f>IF(CW309&gt;0,MOD(CW309,100),IF(CV308&gt;0,90,0))</f>
        <v/>
      </c>
      <c r="CX209" s="6">
        <f>IF(CX309&gt;0,MOD(CX309,100),IF(CW308&gt;0,90,0))</f>
        <v/>
      </c>
      <c r="CY209" s="6">
        <f>IF(CY309&gt;0,MOD(CY309,100),IF(CX308&gt;0,90,0))</f>
        <v/>
      </c>
      <c r="CZ209" s="6">
        <f>IF(CZ309&gt;0,MOD(CZ309,100),IF(CY308&gt;0,90,0))</f>
        <v/>
      </c>
      <c r="DA209" s="6">
        <f>IF(DA309&gt;0,MOD(DA309,100),IF(CZ308&gt;0,90,0))</f>
        <v/>
      </c>
      <c r="DB209" s="6">
        <f>IF(DB309&gt;0,MOD(DB309,100),IF(DA308&gt;0,90,0))</f>
        <v/>
      </c>
      <c r="DC209" s="6">
        <f>IF(DC309&gt;0,MOD(DC309,100),IF(DB308&gt;0,90,0))</f>
        <v/>
      </c>
      <c r="DD209" s="6">
        <f>IF(DD309&gt;0,MOD(DD309,100),IF(DC308&gt;0,90,0))</f>
        <v/>
      </c>
      <c r="DE209" s="6">
        <f>IF(DE309&gt;0,MOD(DE309,100),IF(DD308&gt;0,90,0))</f>
        <v/>
      </c>
      <c r="DF209" s="6">
        <f>IF(DF309&gt;0,MOD(DF309,100),IF(DE308&gt;0,90,0))</f>
        <v/>
      </c>
      <c r="DG209" s="6">
        <f>IF(DG309&gt;0,MOD(DG309,100),IF(DF308&gt;0,90,0))</f>
        <v/>
      </c>
      <c r="DH209" s="6">
        <f>IF(DH309&gt;0,MOD(DH309,100),IF(DG308&gt;0,90,0))</f>
        <v/>
      </c>
      <c r="DI209" s="6">
        <f>IF(DI309&gt;0,MOD(DI309,100),IF(DH308&gt;0,90,0))</f>
        <v/>
      </c>
      <c r="DJ209" s="6">
        <f>IF(DJ309&gt;0,MOD(DJ309,100),IF(DI308&gt;0,90,0))</f>
        <v/>
      </c>
      <c r="DK209" s="6">
        <f>IF(DK309&gt;0,MOD(DK309,100),IF(DJ308&gt;0,90,0))</f>
        <v/>
      </c>
      <c r="DL209" s="6">
        <f>IF(DL309&gt;0,MOD(DL309,100),IF(DK308&gt;0,90,0))</f>
        <v/>
      </c>
      <c r="DM209" s="6">
        <f>IF(DM309&gt;0,MOD(DM309,100),IF(DL308&gt;0,90,0))</f>
        <v/>
      </c>
      <c r="DN209" s="6">
        <f>IF(DN309&gt;0,MOD(DN309,100),IF(DM308&gt;0,90,0))</f>
        <v/>
      </c>
      <c r="DO209" s="6">
        <f>IF(DO309&gt;0,MOD(DO309,100),IF(DN308&gt;0,90,0))</f>
        <v/>
      </c>
    </row>
    <row r="210" ht="8" customHeight="1">
      <c r="B210" s="6">
        <f>IF(B310&gt;0,MOD(B310,100),IF(A309&gt;0,90,0))</f>
        <v/>
      </c>
      <c r="C210" s="6">
        <f>IF(C310&gt;0,MOD(C310,100),IF(B309&gt;0,90,0))</f>
        <v/>
      </c>
      <c r="D210" s="6">
        <f>IF(D310&gt;0,MOD(D310,100),IF(C309&gt;0,90,0))</f>
        <v/>
      </c>
      <c r="E210" s="6">
        <f>IF(E310&gt;0,MOD(E310,100),IF(D309&gt;0,90,0))</f>
        <v/>
      </c>
      <c r="F210" s="6">
        <f>IF(F310&gt;0,MOD(F310,100),IF(E309&gt;0,90,0))</f>
        <v/>
      </c>
      <c r="G210" s="6">
        <f>IF(G310&gt;0,MOD(G310,100),IF(F309&gt;0,90,0))</f>
        <v/>
      </c>
      <c r="H210" s="6">
        <f>IF(H310&gt;0,MOD(H310,100),IF(G309&gt;0,90,0))</f>
        <v/>
      </c>
      <c r="I210" s="6">
        <f>IF(I310&gt;0,MOD(I310,100),IF(H309&gt;0,90,0))</f>
        <v/>
      </c>
      <c r="J210" s="6">
        <f>IF(J310&gt;0,MOD(J310,100),IF(I309&gt;0,90,0))</f>
        <v/>
      </c>
      <c r="K210" s="6">
        <f>IF(K310&gt;0,MOD(K310,100),IF(J309&gt;0,90,0))</f>
        <v/>
      </c>
      <c r="L210" s="6">
        <f>IF(L310&gt;0,MOD(L310,100),IF(K309&gt;0,90,0))</f>
        <v/>
      </c>
      <c r="M210" s="6">
        <f>IF(M310&gt;0,MOD(M310,100),IF(L309&gt;0,90,0))</f>
        <v/>
      </c>
      <c r="N210" s="6">
        <f>IF(N310&gt;0,MOD(N310,100),IF(M309&gt;0,90,0))</f>
        <v/>
      </c>
      <c r="O210" s="6">
        <f>IF(O310&gt;0,MOD(O310,100),IF(N309&gt;0,90,0))</f>
        <v/>
      </c>
      <c r="P210" s="6">
        <f>IF(P310&gt;0,MOD(P310,100),IF(O309&gt;0,90,0))</f>
        <v/>
      </c>
      <c r="Q210" s="6">
        <f>IF(Q310&gt;0,MOD(Q310,100),IF(P309&gt;0,90,0))</f>
        <v/>
      </c>
      <c r="R210" s="6">
        <f>IF(R310&gt;0,MOD(R310,100),IF(Q309&gt;0,90,0))</f>
        <v/>
      </c>
      <c r="S210" s="6">
        <f>IF(S310&gt;0,MOD(S310,100),IF(R309&gt;0,90,0))</f>
        <v/>
      </c>
      <c r="T210" s="6">
        <f>IF(T310&gt;0,MOD(T310,100),IF(S309&gt;0,90,0))</f>
        <v/>
      </c>
      <c r="U210" s="6">
        <f>IF(U310&gt;0,MOD(U310,100),IF(T309&gt;0,90,0))</f>
        <v/>
      </c>
      <c r="V210" s="6">
        <f>IF(V310&gt;0,MOD(V310,100),IF(U309&gt;0,90,0))</f>
        <v/>
      </c>
      <c r="W210" s="6">
        <f>IF(W310&gt;0,MOD(W310,100),IF(V309&gt;0,90,0))</f>
        <v/>
      </c>
      <c r="X210" s="6">
        <f>IF(X310&gt;0,MOD(X310,100),IF(W309&gt;0,90,0))</f>
        <v/>
      </c>
      <c r="Y210" s="6">
        <f>IF(Y310&gt;0,MOD(Y310,100),IF(X309&gt;0,90,0))</f>
        <v/>
      </c>
      <c r="Z210" s="6">
        <f>IF(Z310&gt;0,MOD(Z310,100),IF(Y309&gt;0,90,0))</f>
        <v/>
      </c>
      <c r="AA210" s="6">
        <f>IF(AA310&gt;0,MOD(AA310,100),IF(Z309&gt;0,90,0))</f>
        <v/>
      </c>
      <c r="AB210" s="6">
        <f>IF(AB310&gt;0,MOD(AB310,100),IF(AA309&gt;0,90,0))</f>
        <v/>
      </c>
      <c r="AC210" s="6">
        <f>IF(AC310&gt;0,MOD(AC310,100),IF(AB309&gt;0,90,0))</f>
        <v/>
      </c>
      <c r="AD210" s="6">
        <f>IF(AD310&gt;0,MOD(AD310,100),IF(AC309&gt;0,90,0))</f>
        <v/>
      </c>
      <c r="AE210" s="6">
        <f>IF(AE310&gt;0,MOD(AE310,100),IF(AD309&gt;0,90,0))</f>
        <v/>
      </c>
      <c r="AF210" s="6">
        <f>IF(AF310&gt;0,MOD(AF310,100),IF(AE309&gt;0,90,0))</f>
        <v/>
      </c>
      <c r="AG210" s="6">
        <f>IF(AG310&gt;0,MOD(AG310,100),IF(AF309&gt;0,90,0))</f>
        <v/>
      </c>
      <c r="AH210" s="6">
        <f>IF(AH310&gt;0,MOD(AH310,100),IF(AG309&gt;0,90,0))</f>
        <v/>
      </c>
      <c r="AI210" s="6">
        <f>IF(AI310&gt;0,MOD(AI310,100),IF(AH309&gt;0,90,0))</f>
        <v/>
      </c>
      <c r="AJ210" s="6">
        <f>IF(AJ310&gt;0,MOD(AJ310,100),IF(AI309&gt;0,90,0))</f>
        <v/>
      </c>
      <c r="AK210" s="6">
        <f>IF(AK310&gt;0,MOD(AK310,100),IF(AJ309&gt;0,90,0))</f>
        <v/>
      </c>
      <c r="AL210" s="6">
        <f>IF(AL310&gt;0,MOD(AL310,100),IF(AK309&gt;0,90,0))</f>
        <v/>
      </c>
      <c r="AM210" s="6">
        <f>IF(AM310&gt;0,MOD(AM310,100),IF(AL309&gt;0,90,0))</f>
        <v/>
      </c>
      <c r="AN210" s="6">
        <f>IF(AN310&gt;0,MOD(AN310,100),IF(AM309&gt;0,90,0))</f>
        <v/>
      </c>
      <c r="AO210" s="6">
        <f>IF(AO310&gt;0,MOD(AO310,100),IF(AN309&gt;0,90,0))</f>
        <v/>
      </c>
      <c r="AP210" s="6">
        <f>IF(AP310&gt;0,MOD(AP310,100),IF(AO309&gt;0,90,0))</f>
        <v/>
      </c>
      <c r="AQ210" s="6">
        <f>IF(AQ310&gt;0,MOD(AQ310,100),IF(AP309&gt;0,90,0))</f>
        <v/>
      </c>
      <c r="AR210" s="6">
        <f>IF(AR310&gt;0,MOD(AR310,100),IF(AQ309&gt;0,90,0))</f>
        <v/>
      </c>
      <c r="AS210" s="6">
        <f>IF(AS310&gt;0,MOD(AS310,100),IF(AR309&gt;0,90,0))</f>
        <v/>
      </c>
      <c r="AT210" s="6">
        <f>IF(AT310&gt;0,MOD(AT310,100),IF(AS309&gt;0,90,0))</f>
        <v/>
      </c>
      <c r="AU210" s="6">
        <f>IF(AU310&gt;0,MOD(AU310,100),IF(AT309&gt;0,90,0))</f>
        <v/>
      </c>
      <c r="AV210" s="6">
        <f>IF(AV310&gt;0,MOD(AV310,100),IF(AU309&gt;0,90,0))</f>
        <v/>
      </c>
      <c r="AW210" s="6">
        <f>IF(AW310&gt;0,MOD(AW310,100),IF(AV309&gt;0,90,0))</f>
        <v/>
      </c>
      <c r="AX210" s="6">
        <f>IF(AX310&gt;0,MOD(AX310,100),IF(AW309&gt;0,90,0))</f>
        <v/>
      </c>
      <c r="AY210" s="6">
        <f>IF(AY310&gt;0,MOD(AY310,100),IF(AX309&gt;0,90,0))</f>
        <v/>
      </c>
      <c r="AZ210" s="6">
        <f>IF(AZ310&gt;0,MOD(AZ310,100),IF(AY309&gt;0,90,0))</f>
        <v/>
      </c>
      <c r="BA210" s="6">
        <f>IF(BA310&gt;0,MOD(BA310,100),IF(AZ309&gt;0,90,0))</f>
        <v/>
      </c>
      <c r="BB210" s="6">
        <f>IF(BB310&gt;0,MOD(BB310,100),IF(BA309&gt;0,90,0))</f>
        <v/>
      </c>
      <c r="BC210" s="6">
        <f>IF(BC310&gt;0,MOD(BC310,100),IF(BB309&gt;0,90,0))</f>
        <v/>
      </c>
      <c r="BD210" s="6">
        <f>IF(BD310&gt;0,MOD(BD310,100),IF(BC309&gt;0,90,0))</f>
        <v/>
      </c>
      <c r="BE210" s="6">
        <f>IF(BE310&gt;0,MOD(BE310,100),IF(BD309&gt;0,90,0))</f>
        <v/>
      </c>
      <c r="BF210" s="6">
        <f>IF(BF310&gt;0,MOD(BF310,100),IF(BE309&gt;0,90,0))</f>
        <v/>
      </c>
      <c r="BG210" s="6">
        <f>IF(BG310&gt;0,MOD(BG310,100),IF(BF309&gt;0,90,0))</f>
        <v/>
      </c>
      <c r="BH210" s="6">
        <f>IF(BH310&gt;0,MOD(BH310,100),IF(BG309&gt;0,90,0))</f>
        <v/>
      </c>
      <c r="BI210" s="6">
        <f>IF(BI310&gt;0,MOD(BI310,100),IF(BH309&gt;0,90,0))</f>
        <v/>
      </c>
      <c r="BJ210" s="6">
        <f>IF(BJ310&gt;0,MOD(BJ310,100),IF(BI309&gt;0,90,0))</f>
        <v/>
      </c>
      <c r="BK210" s="6">
        <f>IF(BK310&gt;0,MOD(BK310,100),IF(BJ309&gt;0,90,0))</f>
        <v/>
      </c>
      <c r="BL210" s="6">
        <f>IF(BL310&gt;0,MOD(BL310,100),IF(BK309&gt;0,90,0))</f>
        <v/>
      </c>
      <c r="BM210" s="6">
        <f>IF(BM310&gt;0,MOD(BM310,100),IF(BL309&gt;0,90,0))</f>
        <v/>
      </c>
      <c r="BN210" s="6">
        <f>IF(BN310&gt;0,MOD(BN310,100),IF(BM309&gt;0,90,0))</f>
        <v/>
      </c>
      <c r="BO210" s="6">
        <f>IF(BO310&gt;0,MOD(BO310,100),IF(BN309&gt;0,90,0))</f>
        <v/>
      </c>
      <c r="BP210" s="6">
        <f>IF(BP310&gt;0,MOD(BP310,100),IF(BO309&gt;0,90,0))</f>
        <v/>
      </c>
      <c r="BQ210" s="6">
        <f>IF(BQ310&gt;0,MOD(BQ310,100),IF(BP309&gt;0,90,0))</f>
        <v/>
      </c>
      <c r="BR210" s="6">
        <f>IF(BR310&gt;0,MOD(BR310,100),IF(BQ309&gt;0,90,0))</f>
        <v/>
      </c>
      <c r="BS210" s="6">
        <f>IF(BS310&gt;0,MOD(BS310,100),IF(BR309&gt;0,90,0))</f>
        <v/>
      </c>
      <c r="BT210" s="6">
        <f>IF(BT310&gt;0,MOD(BT310,100),IF(BS309&gt;0,90,0))</f>
        <v/>
      </c>
      <c r="BU210" s="6">
        <f>IF(BU310&gt;0,MOD(BU310,100),IF(BT309&gt;0,90,0))</f>
        <v/>
      </c>
      <c r="BV210" s="6">
        <f>IF(BV310&gt;0,MOD(BV310,100),IF(BU309&gt;0,90,0))</f>
        <v/>
      </c>
      <c r="BW210" s="6">
        <f>IF(BW310&gt;0,MOD(BW310,100),IF(BV309&gt;0,90,0))</f>
        <v/>
      </c>
      <c r="BX210" s="6">
        <f>IF(BX310&gt;0,MOD(BX310,100),IF(BW309&gt;0,90,0))</f>
        <v/>
      </c>
      <c r="BY210" s="6">
        <f>IF(BY310&gt;0,MOD(BY310,100),IF(BX309&gt;0,90,0))</f>
        <v/>
      </c>
      <c r="BZ210" s="6">
        <f>IF(BZ310&gt;0,MOD(BZ310,100),IF(BY309&gt;0,90,0))</f>
        <v/>
      </c>
      <c r="CA210" s="6">
        <f>IF(CA310&gt;0,MOD(CA310,100),IF(BZ309&gt;0,90,0))</f>
        <v/>
      </c>
      <c r="CB210" s="6">
        <f>IF(CB310&gt;0,MOD(CB310,100),IF(CA309&gt;0,90,0))</f>
        <v/>
      </c>
      <c r="CC210" s="6">
        <f>IF(CC310&gt;0,MOD(CC310,100),IF(CB309&gt;0,90,0))</f>
        <v/>
      </c>
      <c r="CD210" s="6">
        <f>IF(CD310&gt;0,MOD(CD310,100),IF(CC309&gt;0,90,0))</f>
        <v/>
      </c>
      <c r="CE210" s="6">
        <f>IF(CE310&gt;0,MOD(CE310,100),IF(CD309&gt;0,90,0))</f>
        <v/>
      </c>
      <c r="CF210" s="6">
        <f>IF(CF310&gt;0,MOD(CF310,100),IF(CE309&gt;0,90,0))</f>
        <v/>
      </c>
      <c r="CG210" s="6">
        <f>IF(CG310&gt;0,MOD(CG310,100),IF(CF309&gt;0,90,0))</f>
        <v/>
      </c>
      <c r="CH210" s="6">
        <f>IF(CH310&gt;0,MOD(CH310,100),IF(CG309&gt;0,90,0))</f>
        <v/>
      </c>
      <c r="CI210" s="6">
        <f>IF(CI310&gt;0,MOD(CI310,100),IF(CH309&gt;0,90,0))</f>
        <v/>
      </c>
      <c r="CJ210" s="6">
        <f>IF(CJ310&gt;0,MOD(CJ310,100),IF(CI309&gt;0,90,0))</f>
        <v/>
      </c>
      <c r="CK210" s="6">
        <f>IF(CK310&gt;0,MOD(CK310,100),IF(CJ309&gt;0,90,0))</f>
        <v/>
      </c>
      <c r="CL210" s="6">
        <f>IF(CL310&gt;0,MOD(CL310,100),IF(CK309&gt;0,90,0))</f>
        <v/>
      </c>
      <c r="CM210" s="6">
        <f>IF(CM310&gt;0,MOD(CM310,100),IF(CL309&gt;0,90,0))</f>
        <v/>
      </c>
      <c r="CN210" s="6">
        <f>IF(CN310&gt;0,MOD(CN310,100),IF(CM309&gt;0,90,0))</f>
        <v/>
      </c>
      <c r="CO210" s="6">
        <f>IF(CO310&gt;0,MOD(CO310,100),IF(CN309&gt;0,90,0))</f>
        <v/>
      </c>
      <c r="CP210" s="6">
        <f>IF(CP310&gt;0,MOD(CP310,100),IF(CO309&gt;0,90,0))</f>
        <v/>
      </c>
      <c r="CQ210" s="6">
        <f>IF(CQ310&gt;0,MOD(CQ310,100),IF(CP309&gt;0,90,0))</f>
        <v/>
      </c>
      <c r="CR210" s="6">
        <f>IF(CR310&gt;0,MOD(CR310,100),IF(CQ309&gt;0,90,0))</f>
        <v/>
      </c>
      <c r="CS210" s="6">
        <f>IF(CS310&gt;0,MOD(CS310,100),IF(CR309&gt;0,90,0))</f>
        <v/>
      </c>
      <c r="CT210" s="6">
        <f>IF(CT310&gt;0,MOD(CT310,100),IF(CS309&gt;0,90,0))</f>
        <v/>
      </c>
      <c r="CU210" s="6">
        <f>IF(CU310&gt;0,MOD(CU310,100),IF(CT309&gt;0,90,0))</f>
        <v/>
      </c>
      <c r="CV210" s="6">
        <f>IF(CV310&gt;0,MOD(CV310,100),IF(CU309&gt;0,90,0))</f>
        <v/>
      </c>
      <c r="CW210" s="6">
        <f>IF(CW310&gt;0,MOD(CW310,100),IF(CV309&gt;0,90,0))</f>
        <v/>
      </c>
      <c r="CX210" s="6">
        <f>IF(CX310&gt;0,MOD(CX310,100),IF(CW309&gt;0,90,0))</f>
        <v/>
      </c>
      <c r="CY210" s="6">
        <f>IF(CY310&gt;0,MOD(CY310,100),IF(CX309&gt;0,90,0))</f>
        <v/>
      </c>
      <c r="CZ210" s="6">
        <f>IF(CZ310&gt;0,MOD(CZ310,100),IF(CY309&gt;0,90,0))</f>
        <v/>
      </c>
      <c r="DA210" s="6">
        <f>IF(DA310&gt;0,MOD(DA310,100),IF(CZ309&gt;0,90,0))</f>
        <v/>
      </c>
      <c r="DB210" s="6">
        <f>IF(DB310&gt;0,MOD(DB310,100),IF(DA309&gt;0,90,0))</f>
        <v/>
      </c>
      <c r="DC210" s="6">
        <f>IF(DC310&gt;0,MOD(DC310,100),IF(DB309&gt;0,90,0))</f>
        <v/>
      </c>
      <c r="DD210" s="6">
        <f>IF(DD310&gt;0,MOD(DD310,100),IF(DC309&gt;0,90,0))</f>
        <v/>
      </c>
      <c r="DE210" s="6">
        <f>IF(DE310&gt;0,MOD(DE310,100),IF(DD309&gt;0,90,0))</f>
        <v/>
      </c>
      <c r="DF210" s="6">
        <f>IF(DF310&gt;0,MOD(DF310,100),IF(DE309&gt;0,90,0))</f>
        <v/>
      </c>
      <c r="DG210" s="6">
        <f>IF(DG310&gt;0,MOD(DG310,100),IF(DF309&gt;0,90,0))</f>
        <v/>
      </c>
      <c r="DH210" s="6">
        <f>IF(DH310&gt;0,MOD(DH310,100),IF(DG309&gt;0,90,0))</f>
        <v/>
      </c>
      <c r="DI210" s="6">
        <f>IF(DI310&gt;0,MOD(DI310,100),IF(DH309&gt;0,90,0))</f>
        <v/>
      </c>
      <c r="DJ210" s="6">
        <f>IF(DJ310&gt;0,MOD(DJ310,100),IF(DI309&gt;0,90,0))</f>
        <v/>
      </c>
      <c r="DK210" s="6">
        <f>IF(DK310&gt;0,MOD(DK310,100),IF(DJ309&gt;0,90,0))</f>
        <v/>
      </c>
      <c r="DL210" s="6">
        <f>IF(DL310&gt;0,MOD(DL310,100),IF(DK309&gt;0,90,0))</f>
        <v/>
      </c>
      <c r="DM210" s="6">
        <f>IF(DM310&gt;0,MOD(DM310,100),IF(DL309&gt;0,90,0))</f>
        <v/>
      </c>
      <c r="DN210" s="6">
        <f>IF(DN310&gt;0,MOD(DN310,100),IF(DM309&gt;0,90,0))</f>
        <v/>
      </c>
      <c r="DO210" s="6">
        <f>IF(DO310&gt;0,MOD(DO310,100),IF(DN309&gt;0,90,0))</f>
        <v/>
      </c>
    </row>
    <row r="211" ht="8" customHeight="1">
      <c r="B211" s="6">
        <f>IF(B311&gt;0,MOD(B311,100),IF(A310&gt;0,90,0))</f>
        <v/>
      </c>
      <c r="C211" s="6">
        <f>IF(C311&gt;0,MOD(C311,100),IF(B310&gt;0,90,0))</f>
        <v/>
      </c>
      <c r="D211" s="6">
        <f>IF(D311&gt;0,MOD(D311,100),IF(C310&gt;0,90,0))</f>
        <v/>
      </c>
      <c r="E211" s="6">
        <f>IF(E311&gt;0,MOD(E311,100),IF(D310&gt;0,90,0))</f>
        <v/>
      </c>
      <c r="F211" s="6">
        <f>IF(F311&gt;0,MOD(F311,100),IF(E310&gt;0,90,0))</f>
        <v/>
      </c>
      <c r="G211" s="6">
        <f>IF(G311&gt;0,MOD(G311,100),IF(F310&gt;0,90,0))</f>
        <v/>
      </c>
      <c r="H211" s="6">
        <f>IF(H311&gt;0,MOD(H311,100),IF(G310&gt;0,90,0))</f>
        <v/>
      </c>
      <c r="I211" s="6">
        <f>IF(I311&gt;0,MOD(I311,100),IF(H310&gt;0,90,0))</f>
        <v/>
      </c>
      <c r="J211" s="6">
        <f>IF(J311&gt;0,MOD(J311,100),IF(I310&gt;0,90,0))</f>
        <v/>
      </c>
      <c r="K211" s="6">
        <f>IF(K311&gt;0,MOD(K311,100),IF(J310&gt;0,90,0))</f>
        <v/>
      </c>
      <c r="L211" s="6">
        <f>IF(L311&gt;0,MOD(L311,100),IF(K310&gt;0,90,0))</f>
        <v/>
      </c>
      <c r="M211" s="6">
        <f>IF(M311&gt;0,MOD(M311,100),IF(L310&gt;0,90,0))</f>
        <v/>
      </c>
      <c r="N211" s="6">
        <f>IF(N311&gt;0,MOD(N311,100),IF(M310&gt;0,90,0))</f>
        <v/>
      </c>
      <c r="O211" s="6">
        <f>IF(O311&gt;0,MOD(O311,100),IF(N310&gt;0,90,0))</f>
        <v/>
      </c>
      <c r="P211" s="6">
        <f>IF(P311&gt;0,MOD(P311,100),IF(O310&gt;0,90,0))</f>
        <v/>
      </c>
      <c r="Q211" s="6">
        <f>IF(Q311&gt;0,MOD(Q311,100),IF(P310&gt;0,90,0))</f>
        <v/>
      </c>
      <c r="R211" s="6">
        <f>IF(R311&gt;0,MOD(R311,100),IF(Q310&gt;0,90,0))</f>
        <v/>
      </c>
      <c r="S211" s="6">
        <f>IF(S311&gt;0,MOD(S311,100),IF(R310&gt;0,90,0))</f>
        <v/>
      </c>
      <c r="T211" s="6">
        <f>IF(T311&gt;0,MOD(T311,100),IF(S310&gt;0,90,0))</f>
        <v/>
      </c>
      <c r="U211" s="6">
        <f>IF(U311&gt;0,MOD(U311,100),IF(T310&gt;0,90,0))</f>
        <v/>
      </c>
      <c r="V211" s="6">
        <f>IF(V311&gt;0,MOD(V311,100),IF(U310&gt;0,90,0))</f>
        <v/>
      </c>
      <c r="W211" s="6">
        <f>IF(W311&gt;0,MOD(W311,100),IF(V310&gt;0,90,0))</f>
        <v/>
      </c>
      <c r="X211" s="6">
        <f>IF(X311&gt;0,MOD(X311,100),IF(W310&gt;0,90,0))</f>
        <v/>
      </c>
      <c r="Y211" s="6">
        <f>IF(Y311&gt;0,MOD(Y311,100),IF(X310&gt;0,90,0))</f>
        <v/>
      </c>
      <c r="Z211" s="6">
        <f>IF(Z311&gt;0,MOD(Z311,100),IF(Y310&gt;0,90,0))</f>
        <v/>
      </c>
      <c r="AA211" s="6">
        <f>IF(AA311&gt;0,MOD(AA311,100),IF(Z310&gt;0,90,0))</f>
        <v/>
      </c>
      <c r="AB211" s="6">
        <f>IF(AB311&gt;0,MOD(AB311,100),IF(AA310&gt;0,90,0))</f>
        <v/>
      </c>
      <c r="AC211" s="6">
        <f>IF(AC311&gt;0,MOD(AC311,100),IF(AB310&gt;0,90,0))</f>
        <v/>
      </c>
      <c r="AD211" s="6">
        <f>IF(AD311&gt;0,MOD(AD311,100),IF(AC310&gt;0,90,0))</f>
        <v/>
      </c>
      <c r="AE211" s="6">
        <f>IF(AE311&gt;0,MOD(AE311,100),IF(AD310&gt;0,90,0))</f>
        <v/>
      </c>
      <c r="AF211" s="6">
        <f>IF(AF311&gt;0,MOD(AF311,100),IF(AE310&gt;0,90,0))</f>
        <v/>
      </c>
      <c r="AG211" s="6">
        <f>IF(AG311&gt;0,MOD(AG311,100),IF(AF310&gt;0,90,0))</f>
        <v/>
      </c>
      <c r="AH211" s="6">
        <f>IF(AH311&gt;0,MOD(AH311,100),IF(AG310&gt;0,90,0))</f>
        <v/>
      </c>
      <c r="AI211" s="6">
        <f>IF(AI311&gt;0,MOD(AI311,100),IF(AH310&gt;0,90,0))</f>
        <v/>
      </c>
      <c r="AJ211" s="6">
        <f>IF(AJ311&gt;0,MOD(AJ311,100),IF(AI310&gt;0,90,0))</f>
        <v/>
      </c>
      <c r="AK211" s="6">
        <f>IF(AK311&gt;0,MOD(AK311,100),IF(AJ310&gt;0,90,0))</f>
        <v/>
      </c>
      <c r="AL211" s="6">
        <f>IF(AL311&gt;0,MOD(AL311,100),IF(AK310&gt;0,90,0))</f>
        <v/>
      </c>
      <c r="AM211" s="6">
        <f>IF(AM311&gt;0,MOD(AM311,100),IF(AL310&gt;0,90,0))</f>
        <v/>
      </c>
      <c r="AN211" s="6">
        <f>IF(AN311&gt;0,MOD(AN311,100),IF(AM310&gt;0,90,0))</f>
        <v/>
      </c>
      <c r="AO211" s="6">
        <f>IF(AO311&gt;0,MOD(AO311,100),IF(AN310&gt;0,90,0))</f>
        <v/>
      </c>
      <c r="AP211" s="6">
        <f>IF(AP311&gt;0,MOD(AP311,100),IF(AO310&gt;0,90,0))</f>
        <v/>
      </c>
      <c r="AQ211" s="6">
        <f>IF(AQ311&gt;0,MOD(AQ311,100),IF(AP310&gt;0,90,0))</f>
        <v/>
      </c>
      <c r="AR211" s="6">
        <f>IF(AR311&gt;0,MOD(AR311,100),IF(AQ310&gt;0,90,0))</f>
        <v/>
      </c>
      <c r="AS211" s="6">
        <f>IF(AS311&gt;0,MOD(AS311,100),IF(AR310&gt;0,90,0))</f>
        <v/>
      </c>
      <c r="AT211" s="6">
        <f>IF(AT311&gt;0,MOD(AT311,100),IF(AS310&gt;0,90,0))</f>
        <v/>
      </c>
      <c r="AU211" s="6">
        <f>IF(AU311&gt;0,MOD(AU311,100),IF(AT310&gt;0,90,0))</f>
        <v/>
      </c>
      <c r="AV211" s="6">
        <f>IF(AV311&gt;0,MOD(AV311,100),IF(AU310&gt;0,90,0))</f>
        <v/>
      </c>
      <c r="AW211" s="6">
        <f>IF(AW311&gt;0,MOD(AW311,100),IF(AV310&gt;0,90,0))</f>
        <v/>
      </c>
      <c r="AX211" s="6">
        <f>IF(AX311&gt;0,MOD(AX311,100),IF(AW310&gt;0,90,0))</f>
        <v/>
      </c>
      <c r="AY211" s="6">
        <f>IF(AY311&gt;0,MOD(AY311,100),IF(AX310&gt;0,90,0))</f>
        <v/>
      </c>
      <c r="AZ211" s="6">
        <f>IF(AZ311&gt;0,MOD(AZ311,100),IF(AY310&gt;0,90,0))</f>
        <v/>
      </c>
      <c r="BA211" s="6">
        <f>IF(BA311&gt;0,MOD(BA311,100),IF(AZ310&gt;0,90,0))</f>
        <v/>
      </c>
      <c r="BB211" s="6">
        <f>IF(BB311&gt;0,MOD(BB311,100),IF(BA310&gt;0,90,0))</f>
        <v/>
      </c>
      <c r="BC211" s="6">
        <f>IF(BC311&gt;0,MOD(BC311,100),IF(BB310&gt;0,90,0))</f>
        <v/>
      </c>
      <c r="BD211" s="6">
        <f>IF(BD311&gt;0,MOD(BD311,100),IF(BC310&gt;0,90,0))</f>
        <v/>
      </c>
      <c r="BE211" s="6">
        <f>IF(BE311&gt;0,MOD(BE311,100),IF(BD310&gt;0,90,0))</f>
        <v/>
      </c>
      <c r="BF211" s="6">
        <f>IF(BF311&gt;0,MOD(BF311,100),IF(BE310&gt;0,90,0))</f>
        <v/>
      </c>
      <c r="BG211" s="6">
        <f>IF(BG311&gt;0,MOD(BG311,100),IF(BF310&gt;0,90,0))</f>
        <v/>
      </c>
      <c r="BH211" s="6">
        <f>IF(BH311&gt;0,MOD(BH311,100),IF(BG310&gt;0,90,0))</f>
        <v/>
      </c>
      <c r="BI211" s="6">
        <f>IF(BI311&gt;0,MOD(BI311,100),IF(BH310&gt;0,90,0))</f>
        <v/>
      </c>
      <c r="BJ211" s="6">
        <f>IF(BJ311&gt;0,MOD(BJ311,100),IF(BI310&gt;0,90,0))</f>
        <v/>
      </c>
      <c r="BK211" s="6">
        <f>IF(BK311&gt;0,MOD(BK311,100),IF(BJ310&gt;0,90,0))</f>
        <v/>
      </c>
      <c r="BL211" s="6">
        <f>IF(BL311&gt;0,MOD(BL311,100),IF(BK310&gt;0,90,0))</f>
        <v/>
      </c>
      <c r="BM211" s="6">
        <f>IF(BM311&gt;0,MOD(BM311,100),IF(BL310&gt;0,90,0))</f>
        <v/>
      </c>
      <c r="BN211" s="6">
        <f>IF(BN311&gt;0,MOD(BN311,100),IF(BM310&gt;0,90,0))</f>
        <v/>
      </c>
      <c r="BO211" s="6">
        <f>IF(BO311&gt;0,MOD(BO311,100),IF(BN310&gt;0,90,0))</f>
        <v/>
      </c>
      <c r="BP211" s="6">
        <f>IF(BP311&gt;0,MOD(BP311,100),IF(BO310&gt;0,90,0))</f>
        <v/>
      </c>
      <c r="BQ211" s="6">
        <f>IF(BQ311&gt;0,MOD(BQ311,100),IF(BP310&gt;0,90,0))</f>
        <v/>
      </c>
      <c r="BR211" s="6">
        <f>IF(BR311&gt;0,MOD(BR311,100),IF(BQ310&gt;0,90,0))</f>
        <v/>
      </c>
      <c r="BS211" s="6">
        <f>IF(BS311&gt;0,MOD(BS311,100),IF(BR310&gt;0,90,0))</f>
        <v/>
      </c>
      <c r="BT211" s="6">
        <f>IF(BT311&gt;0,MOD(BT311,100),IF(BS310&gt;0,90,0))</f>
        <v/>
      </c>
      <c r="BU211" s="6">
        <f>IF(BU311&gt;0,MOD(BU311,100),IF(BT310&gt;0,90,0))</f>
        <v/>
      </c>
      <c r="BV211" s="6">
        <f>IF(BV311&gt;0,MOD(BV311,100),IF(BU310&gt;0,90,0))</f>
        <v/>
      </c>
      <c r="BW211" s="6">
        <f>IF(BW311&gt;0,MOD(BW311,100),IF(BV310&gt;0,90,0))</f>
        <v/>
      </c>
      <c r="BX211" s="6">
        <f>IF(BX311&gt;0,MOD(BX311,100),IF(BW310&gt;0,90,0))</f>
        <v/>
      </c>
      <c r="BY211" s="6">
        <f>IF(BY311&gt;0,MOD(BY311,100),IF(BX310&gt;0,90,0))</f>
        <v/>
      </c>
      <c r="BZ211" s="6">
        <f>IF(BZ311&gt;0,MOD(BZ311,100),IF(BY310&gt;0,90,0))</f>
        <v/>
      </c>
      <c r="CA211" s="6">
        <f>IF(CA311&gt;0,MOD(CA311,100),IF(BZ310&gt;0,90,0))</f>
        <v/>
      </c>
      <c r="CB211" s="6">
        <f>IF(CB311&gt;0,MOD(CB311,100),IF(CA310&gt;0,90,0))</f>
        <v/>
      </c>
      <c r="CC211" s="6">
        <f>IF(CC311&gt;0,MOD(CC311,100),IF(CB310&gt;0,90,0))</f>
        <v/>
      </c>
      <c r="CD211" s="6">
        <f>IF(CD311&gt;0,MOD(CD311,100),IF(CC310&gt;0,90,0))</f>
        <v/>
      </c>
      <c r="CE211" s="6">
        <f>IF(CE311&gt;0,MOD(CE311,100),IF(CD310&gt;0,90,0))</f>
        <v/>
      </c>
      <c r="CF211" s="6">
        <f>IF(CF311&gt;0,MOD(CF311,100),IF(CE310&gt;0,90,0))</f>
        <v/>
      </c>
      <c r="CG211" s="6">
        <f>IF(CG311&gt;0,MOD(CG311,100),IF(CF310&gt;0,90,0))</f>
        <v/>
      </c>
      <c r="CH211" s="6">
        <f>IF(CH311&gt;0,MOD(CH311,100),IF(CG310&gt;0,90,0))</f>
        <v/>
      </c>
      <c r="CI211" s="6">
        <f>IF(CI311&gt;0,MOD(CI311,100),IF(CH310&gt;0,90,0))</f>
        <v/>
      </c>
      <c r="CJ211" s="6">
        <f>IF(CJ311&gt;0,MOD(CJ311,100),IF(CI310&gt;0,90,0))</f>
        <v/>
      </c>
      <c r="CK211" s="6">
        <f>IF(CK311&gt;0,MOD(CK311,100),IF(CJ310&gt;0,90,0))</f>
        <v/>
      </c>
      <c r="CL211" s="6">
        <f>IF(CL311&gt;0,MOD(CL311,100),IF(CK310&gt;0,90,0))</f>
        <v/>
      </c>
      <c r="CM211" s="6">
        <f>IF(CM311&gt;0,MOD(CM311,100),IF(CL310&gt;0,90,0))</f>
        <v/>
      </c>
      <c r="CN211" s="6">
        <f>IF(CN311&gt;0,MOD(CN311,100),IF(CM310&gt;0,90,0))</f>
        <v/>
      </c>
      <c r="CO211" s="6">
        <f>IF(CO311&gt;0,MOD(CO311,100),IF(CN310&gt;0,90,0))</f>
        <v/>
      </c>
      <c r="CP211" s="6">
        <f>IF(CP311&gt;0,MOD(CP311,100),IF(CO310&gt;0,90,0))</f>
        <v/>
      </c>
      <c r="CQ211" s="6">
        <f>IF(CQ311&gt;0,MOD(CQ311,100),IF(CP310&gt;0,90,0))</f>
        <v/>
      </c>
      <c r="CR211" s="6">
        <f>IF(CR311&gt;0,MOD(CR311,100),IF(CQ310&gt;0,90,0))</f>
        <v/>
      </c>
      <c r="CS211" s="6">
        <f>IF(CS311&gt;0,MOD(CS311,100),IF(CR310&gt;0,90,0))</f>
        <v/>
      </c>
      <c r="CT211" s="6">
        <f>IF(CT311&gt;0,MOD(CT311,100),IF(CS310&gt;0,90,0))</f>
        <v/>
      </c>
      <c r="CU211" s="6">
        <f>IF(CU311&gt;0,MOD(CU311,100),IF(CT310&gt;0,90,0))</f>
        <v/>
      </c>
      <c r="CV211" s="6">
        <f>IF(CV311&gt;0,MOD(CV311,100),IF(CU310&gt;0,90,0))</f>
        <v/>
      </c>
      <c r="CW211" s="6">
        <f>IF(CW311&gt;0,MOD(CW311,100),IF(CV310&gt;0,90,0))</f>
        <v/>
      </c>
      <c r="CX211" s="6">
        <f>IF(CX311&gt;0,MOD(CX311,100),IF(CW310&gt;0,90,0))</f>
        <v/>
      </c>
      <c r="CY211" s="6">
        <f>IF(CY311&gt;0,MOD(CY311,100),IF(CX310&gt;0,90,0))</f>
        <v/>
      </c>
      <c r="CZ211" s="6">
        <f>IF(CZ311&gt;0,MOD(CZ311,100),IF(CY310&gt;0,90,0))</f>
        <v/>
      </c>
      <c r="DA211" s="6">
        <f>IF(DA311&gt;0,MOD(DA311,100),IF(CZ310&gt;0,90,0))</f>
        <v/>
      </c>
      <c r="DB211" s="6">
        <f>IF(DB311&gt;0,MOD(DB311,100),IF(DA310&gt;0,90,0))</f>
        <v/>
      </c>
      <c r="DC211" s="6">
        <f>IF(DC311&gt;0,MOD(DC311,100),IF(DB310&gt;0,90,0))</f>
        <v/>
      </c>
      <c r="DD211" s="6">
        <f>IF(DD311&gt;0,MOD(DD311,100),IF(DC310&gt;0,90,0))</f>
        <v/>
      </c>
      <c r="DE211" s="6">
        <f>IF(DE311&gt;0,MOD(DE311,100),IF(DD310&gt;0,90,0))</f>
        <v/>
      </c>
      <c r="DF211" s="6">
        <f>IF(DF311&gt;0,MOD(DF311,100),IF(DE310&gt;0,90,0))</f>
        <v/>
      </c>
      <c r="DG211" s="6">
        <f>IF(DG311&gt;0,MOD(DG311,100),IF(DF310&gt;0,90,0))</f>
        <v/>
      </c>
      <c r="DH211" s="6">
        <f>IF(DH311&gt;0,MOD(DH311,100),IF(DG310&gt;0,90,0))</f>
        <v/>
      </c>
      <c r="DI211" s="6">
        <f>IF(DI311&gt;0,MOD(DI311,100),IF(DH310&gt;0,90,0))</f>
        <v/>
      </c>
      <c r="DJ211" s="6">
        <f>IF(DJ311&gt;0,MOD(DJ311,100),IF(DI310&gt;0,90,0))</f>
        <v/>
      </c>
      <c r="DK211" s="6">
        <f>IF(DK311&gt;0,MOD(DK311,100),IF(DJ310&gt;0,90,0))</f>
        <v/>
      </c>
      <c r="DL211" s="6">
        <f>IF(DL311&gt;0,MOD(DL311,100),IF(DK310&gt;0,90,0))</f>
        <v/>
      </c>
      <c r="DM211" s="6">
        <f>IF(DM311&gt;0,MOD(DM311,100),IF(DL310&gt;0,90,0))</f>
        <v/>
      </c>
      <c r="DN211" s="6">
        <f>IF(DN311&gt;0,MOD(DN311,100),IF(DM310&gt;0,90,0))</f>
        <v/>
      </c>
      <c r="DO211" s="6">
        <f>IF(DO311&gt;0,MOD(DO311,100),IF(DN310&gt;0,90,0))</f>
        <v/>
      </c>
    </row>
    <row r="212" ht="8" customHeight="1">
      <c r="B212" s="6">
        <f>IF(B312&gt;0,MOD(B312,100),IF(A311&gt;0,90,0))</f>
        <v/>
      </c>
      <c r="C212" s="6">
        <f>IF(C312&gt;0,MOD(C312,100),IF(B311&gt;0,90,0))</f>
        <v/>
      </c>
      <c r="D212" s="6">
        <f>IF(D312&gt;0,MOD(D312,100),IF(C311&gt;0,90,0))</f>
        <v/>
      </c>
      <c r="E212" s="6">
        <f>IF(E312&gt;0,MOD(E312,100),IF(D311&gt;0,90,0))</f>
        <v/>
      </c>
      <c r="F212" s="6">
        <f>IF(F312&gt;0,MOD(F312,100),IF(E311&gt;0,90,0))</f>
        <v/>
      </c>
      <c r="G212" s="6">
        <f>IF(G312&gt;0,MOD(G312,100),IF(F311&gt;0,90,0))</f>
        <v/>
      </c>
      <c r="H212" s="6">
        <f>IF(H312&gt;0,MOD(H312,100),IF(G311&gt;0,90,0))</f>
        <v/>
      </c>
      <c r="I212" s="6">
        <f>IF(I312&gt;0,MOD(I312,100),IF(H311&gt;0,90,0))</f>
        <v/>
      </c>
      <c r="J212" s="6">
        <f>IF(J312&gt;0,MOD(J312,100),IF(I311&gt;0,90,0))</f>
        <v/>
      </c>
      <c r="K212" s="6">
        <f>IF(K312&gt;0,MOD(K312,100),IF(J311&gt;0,90,0))</f>
        <v/>
      </c>
      <c r="L212" s="6">
        <f>IF(L312&gt;0,MOD(L312,100),IF(K311&gt;0,90,0))</f>
        <v/>
      </c>
      <c r="M212" s="6">
        <f>IF(M312&gt;0,MOD(M312,100),IF(L311&gt;0,90,0))</f>
        <v/>
      </c>
      <c r="N212" s="6">
        <f>IF(N312&gt;0,MOD(N312,100),IF(M311&gt;0,90,0))</f>
        <v/>
      </c>
      <c r="O212" s="6">
        <f>IF(O312&gt;0,MOD(O312,100),IF(N311&gt;0,90,0))</f>
        <v/>
      </c>
      <c r="P212" s="6">
        <f>IF(P312&gt;0,MOD(P312,100),IF(O311&gt;0,90,0))</f>
        <v/>
      </c>
      <c r="Q212" s="6">
        <f>IF(Q312&gt;0,MOD(Q312,100),IF(P311&gt;0,90,0))</f>
        <v/>
      </c>
      <c r="R212" s="6">
        <f>IF(R312&gt;0,MOD(R312,100),IF(Q311&gt;0,90,0))</f>
        <v/>
      </c>
      <c r="S212" s="6">
        <f>IF(S312&gt;0,MOD(S312,100),IF(R311&gt;0,90,0))</f>
        <v/>
      </c>
      <c r="T212" s="6">
        <f>IF(T312&gt;0,MOD(T312,100),IF(S311&gt;0,90,0))</f>
        <v/>
      </c>
      <c r="U212" s="6">
        <f>IF(U312&gt;0,MOD(U312,100),IF(T311&gt;0,90,0))</f>
        <v/>
      </c>
      <c r="V212" s="6">
        <f>IF(V312&gt;0,MOD(V312,100),IF(U311&gt;0,90,0))</f>
        <v/>
      </c>
      <c r="W212" s="6">
        <f>IF(W312&gt;0,MOD(W312,100),IF(V311&gt;0,90,0))</f>
        <v/>
      </c>
      <c r="X212" s="6">
        <f>IF(X312&gt;0,MOD(X312,100),IF(W311&gt;0,90,0))</f>
        <v/>
      </c>
      <c r="Y212" s="6">
        <f>IF(Y312&gt;0,MOD(Y312,100),IF(X311&gt;0,90,0))</f>
        <v/>
      </c>
      <c r="Z212" s="6">
        <f>IF(Z312&gt;0,MOD(Z312,100),IF(Y311&gt;0,90,0))</f>
        <v/>
      </c>
      <c r="AA212" s="6">
        <f>IF(AA312&gt;0,MOD(AA312,100),IF(Z311&gt;0,90,0))</f>
        <v/>
      </c>
      <c r="AB212" s="6">
        <f>IF(AB312&gt;0,MOD(AB312,100),IF(AA311&gt;0,90,0))</f>
        <v/>
      </c>
      <c r="AC212" s="6">
        <f>IF(AC312&gt;0,MOD(AC312,100),IF(AB311&gt;0,90,0))</f>
        <v/>
      </c>
      <c r="AD212" s="6">
        <f>IF(AD312&gt;0,MOD(AD312,100),IF(AC311&gt;0,90,0))</f>
        <v/>
      </c>
      <c r="AE212" s="6">
        <f>IF(AE312&gt;0,MOD(AE312,100),IF(AD311&gt;0,90,0))</f>
        <v/>
      </c>
      <c r="AF212" s="6">
        <f>IF(AF312&gt;0,MOD(AF312,100),IF(AE311&gt;0,90,0))</f>
        <v/>
      </c>
      <c r="AG212" s="6">
        <f>IF(AG312&gt;0,MOD(AG312,100),IF(AF311&gt;0,90,0))</f>
        <v/>
      </c>
      <c r="AH212" s="6">
        <f>IF(AH312&gt;0,MOD(AH312,100),IF(AG311&gt;0,90,0))</f>
        <v/>
      </c>
      <c r="AI212" s="6">
        <f>IF(AI312&gt;0,MOD(AI312,100),IF(AH311&gt;0,90,0))</f>
        <v/>
      </c>
      <c r="AJ212" s="6">
        <f>IF(AJ312&gt;0,MOD(AJ312,100),IF(AI311&gt;0,90,0))</f>
        <v/>
      </c>
      <c r="AK212" s="6">
        <f>IF(AK312&gt;0,MOD(AK312,100),IF(AJ311&gt;0,90,0))</f>
        <v/>
      </c>
      <c r="AL212" s="6">
        <f>IF(AL312&gt;0,MOD(AL312,100),IF(AK311&gt;0,90,0))</f>
        <v/>
      </c>
      <c r="AM212" s="6">
        <f>IF(AM312&gt;0,MOD(AM312,100),IF(AL311&gt;0,90,0))</f>
        <v/>
      </c>
      <c r="AN212" s="6">
        <f>IF(AN312&gt;0,MOD(AN312,100),IF(AM311&gt;0,90,0))</f>
        <v/>
      </c>
      <c r="AO212" s="6">
        <f>IF(AO312&gt;0,MOD(AO312,100),IF(AN311&gt;0,90,0))</f>
        <v/>
      </c>
      <c r="AP212" s="6">
        <f>IF(AP312&gt;0,MOD(AP312,100),IF(AO311&gt;0,90,0))</f>
        <v/>
      </c>
      <c r="AQ212" s="6">
        <f>IF(AQ312&gt;0,MOD(AQ312,100),IF(AP311&gt;0,90,0))</f>
        <v/>
      </c>
      <c r="AR212" s="6">
        <f>IF(AR312&gt;0,MOD(AR312,100),IF(AQ311&gt;0,90,0))</f>
        <v/>
      </c>
      <c r="AS212" s="6">
        <f>IF(AS312&gt;0,MOD(AS312,100),IF(AR311&gt;0,90,0))</f>
        <v/>
      </c>
      <c r="AT212" s="6">
        <f>IF(AT312&gt;0,MOD(AT312,100),IF(AS311&gt;0,90,0))</f>
        <v/>
      </c>
      <c r="AU212" s="6">
        <f>IF(AU312&gt;0,MOD(AU312,100),IF(AT311&gt;0,90,0))</f>
        <v/>
      </c>
      <c r="AV212" s="6">
        <f>IF(AV312&gt;0,MOD(AV312,100),IF(AU311&gt;0,90,0))</f>
        <v/>
      </c>
      <c r="AW212" s="6">
        <f>IF(AW312&gt;0,MOD(AW312,100),IF(AV311&gt;0,90,0))</f>
        <v/>
      </c>
      <c r="AX212" s="6">
        <f>IF(AX312&gt;0,MOD(AX312,100),IF(AW311&gt;0,90,0))</f>
        <v/>
      </c>
      <c r="AY212" s="6">
        <f>IF(AY312&gt;0,MOD(AY312,100),IF(AX311&gt;0,90,0))</f>
        <v/>
      </c>
      <c r="AZ212" s="6">
        <f>IF(AZ312&gt;0,MOD(AZ312,100),IF(AY311&gt;0,90,0))</f>
        <v/>
      </c>
      <c r="BA212" s="6">
        <f>IF(BA312&gt;0,MOD(BA312,100),IF(AZ311&gt;0,90,0))</f>
        <v/>
      </c>
      <c r="BB212" s="6">
        <f>IF(BB312&gt;0,MOD(BB312,100),IF(BA311&gt;0,90,0))</f>
        <v/>
      </c>
      <c r="BC212" s="6">
        <f>IF(BC312&gt;0,MOD(BC312,100),IF(BB311&gt;0,90,0))</f>
        <v/>
      </c>
      <c r="BD212" s="6">
        <f>IF(BD312&gt;0,MOD(BD312,100),IF(BC311&gt;0,90,0))</f>
        <v/>
      </c>
      <c r="BE212" s="6">
        <f>IF(BE312&gt;0,MOD(BE312,100),IF(BD311&gt;0,90,0))</f>
        <v/>
      </c>
      <c r="BF212" s="6">
        <f>IF(BF312&gt;0,MOD(BF312,100),IF(BE311&gt;0,90,0))</f>
        <v/>
      </c>
      <c r="BG212" s="6">
        <f>IF(BG312&gt;0,MOD(BG312,100),IF(BF311&gt;0,90,0))</f>
        <v/>
      </c>
      <c r="BH212" s="6">
        <f>IF(BH312&gt;0,MOD(BH312,100),IF(BG311&gt;0,90,0))</f>
        <v/>
      </c>
      <c r="BI212" s="6">
        <f>IF(BI312&gt;0,MOD(BI312,100),IF(BH311&gt;0,90,0))</f>
        <v/>
      </c>
      <c r="BJ212" s="6">
        <f>IF(BJ312&gt;0,MOD(BJ312,100),IF(BI311&gt;0,90,0))</f>
        <v/>
      </c>
      <c r="BK212" s="6">
        <f>IF(BK312&gt;0,MOD(BK312,100),IF(BJ311&gt;0,90,0))</f>
        <v/>
      </c>
      <c r="BL212" s="6">
        <f>IF(BL312&gt;0,MOD(BL312,100),IF(BK311&gt;0,90,0))</f>
        <v/>
      </c>
      <c r="BM212" s="6">
        <f>IF(BM312&gt;0,MOD(BM312,100),IF(BL311&gt;0,90,0))</f>
        <v/>
      </c>
      <c r="BN212" s="6">
        <f>IF(BN312&gt;0,MOD(BN312,100),IF(BM311&gt;0,90,0))</f>
        <v/>
      </c>
      <c r="BO212" s="6">
        <f>IF(BO312&gt;0,MOD(BO312,100),IF(BN311&gt;0,90,0))</f>
        <v/>
      </c>
      <c r="BP212" s="6">
        <f>IF(BP312&gt;0,MOD(BP312,100),IF(BO311&gt;0,90,0))</f>
        <v/>
      </c>
      <c r="BQ212" s="6">
        <f>IF(BQ312&gt;0,MOD(BQ312,100),IF(BP311&gt;0,90,0))</f>
        <v/>
      </c>
      <c r="BR212" s="6">
        <f>IF(BR312&gt;0,MOD(BR312,100),IF(BQ311&gt;0,90,0))</f>
        <v/>
      </c>
      <c r="BS212" s="6">
        <f>IF(BS312&gt;0,MOD(BS312,100),IF(BR311&gt;0,90,0))</f>
        <v/>
      </c>
      <c r="BT212" s="6">
        <f>IF(BT312&gt;0,MOD(BT312,100),IF(BS311&gt;0,90,0))</f>
        <v/>
      </c>
      <c r="BU212" s="6">
        <f>IF(BU312&gt;0,MOD(BU312,100),IF(BT311&gt;0,90,0))</f>
        <v/>
      </c>
      <c r="BV212" s="6">
        <f>IF(BV312&gt;0,MOD(BV312,100),IF(BU311&gt;0,90,0))</f>
        <v/>
      </c>
      <c r="BW212" s="6">
        <f>IF(BW312&gt;0,MOD(BW312,100),IF(BV311&gt;0,90,0))</f>
        <v/>
      </c>
      <c r="BX212" s="6">
        <f>IF(BX312&gt;0,MOD(BX312,100),IF(BW311&gt;0,90,0))</f>
        <v/>
      </c>
      <c r="BY212" s="6">
        <f>IF(BY312&gt;0,MOD(BY312,100),IF(BX311&gt;0,90,0))</f>
        <v/>
      </c>
      <c r="BZ212" s="6">
        <f>IF(BZ312&gt;0,MOD(BZ312,100),IF(BY311&gt;0,90,0))</f>
        <v/>
      </c>
      <c r="CA212" s="6">
        <f>IF(CA312&gt;0,MOD(CA312,100),IF(BZ311&gt;0,90,0))</f>
        <v/>
      </c>
      <c r="CB212" s="6">
        <f>IF(CB312&gt;0,MOD(CB312,100),IF(CA311&gt;0,90,0))</f>
        <v/>
      </c>
      <c r="CC212" s="6">
        <f>IF(CC312&gt;0,MOD(CC312,100),IF(CB311&gt;0,90,0))</f>
        <v/>
      </c>
      <c r="CD212" s="6">
        <f>IF(CD312&gt;0,MOD(CD312,100),IF(CC311&gt;0,90,0))</f>
        <v/>
      </c>
      <c r="CE212" s="6">
        <f>IF(CE312&gt;0,MOD(CE312,100),IF(CD311&gt;0,90,0))</f>
        <v/>
      </c>
      <c r="CF212" s="6">
        <f>IF(CF312&gt;0,MOD(CF312,100),IF(CE311&gt;0,90,0))</f>
        <v/>
      </c>
      <c r="CG212" s="6">
        <f>IF(CG312&gt;0,MOD(CG312,100),IF(CF311&gt;0,90,0))</f>
        <v/>
      </c>
      <c r="CH212" s="6">
        <f>IF(CH312&gt;0,MOD(CH312,100),IF(CG311&gt;0,90,0))</f>
        <v/>
      </c>
      <c r="CI212" s="6">
        <f>IF(CI312&gt;0,MOD(CI312,100),IF(CH311&gt;0,90,0))</f>
        <v/>
      </c>
      <c r="CJ212" s="6">
        <f>IF(CJ312&gt;0,MOD(CJ312,100),IF(CI311&gt;0,90,0))</f>
        <v/>
      </c>
      <c r="CK212" s="6">
        <f>IF(CK312&gt;0,MOD(CK312,100),IF(CJ311&gt;0,90,0))</f>
        <v/>
      </c>
      <c r="CL212" s="6">
        <f>IF(CL312&gt;0,MOD(CL312,100),IF(CK311&gt;0,90,0))</f>
        <v/>
      </c>
      <c r="CM212" s="6">
        <f>IF(CM312&gt;0,MOD(CM312,100),IF(CL311&gt;0,90,0))</f>
        <v/>
      </c>
      <c r="CN212" s="6">
        <f>IF(CN312&gt;0,MOD(CN312,100),IF(CM311&gt;0,90,0))</f>
        <v/>
      </c>
      <c r="CO212" s="6">
        <f>IF(CO312&gt;0,MOD(CO312,100),IF(CN311&gt;0,90,0))</f>
        <v/>
      </c>
      <c r="CP212" s="6">
        <f>IF(CP312&gt;0,MOD(CP312,100),IF(CO311&gt;0,90,0))</f>
        <v/>
      </c>
      <c r="CQ212" s="6">
        <f>IF(CQ312&gt;0,MOD(CQ312,100),IF(CP311&gt;0,90,0))</f>
        <v/>
      </c>
      <c r="CR212" s="6">
        <f>IF(CR312&gt;0,MOD(CR312,100),IF(CQ311&gt;0,90,0))</f>
        <v/>
      </c>
      <c r="CS212" s="6">
        <f>IF(CS312&gt;0,MOD(CS312,100),IF(CR311&gt;0,90,0))</f>
        <v/>
      </c>
      <c r="CT212" s="6">
        <f>IF(CT312&gt;0,MOD(CT312,100),IF(CS311&gt;0,90,0))</f>
        <v/>
      </c>
      <c r="CU212" s="6">
        <f>IF(CU312&gt;0,MOD(CU312,100),IF(CT311&gt;0,90,0))</f>
        <v/>
      </c>
      <c r="CV212" s="6">
        <f>IF(CV312&gt;0,MOD(CV312,100),IF(CU311&gt;0,90,0))</f>
        <v/>
      </c>
      <c r="CW212" s="6">
        <f>IF(CW312&gt;0,MOD(CW312,100),IF(CV311&gt;0,90,0))</f>
        <v/>
      </c>
      <c r="CX212" s="6">
        <f>IF(CX312&gt;0,MOD(CX312,100),IF(CW311&gt;0,90,0))</f>
        <v/>
      </c>
      <c r="CY212" s="6">
        <f>IF(CY312&gt;0,MOD(CY312,100),IF(CX311&gt;0,90,0))</f>
        <v/>
      </c>
      <c r="CZ212" s="6">
        <f>IF(CZ312&gt;0,MOD(CZ312,100),IF(CY311&gt;0,90,0))</f>
        <v/>
      </c>
      <c r="DA212" s="6">
        <f>IF(DA312&gt;0,MOD(DA312,100),IF(CZ311&gt;0,90,0))</f>
        <v/>
      </c>
      <c r="DB212" s="6">
        <f>IF(DB312&gt;0,MOD(DB312,100),IF(DA311&gt;0,90,0))</f>
        <v/>
      </c>
      <c r="DC212" s="6">
        <f>IF(DC312&gt;0,MOD(DC312,100),IF(DB311&gt;0,90,0))</f>
        <v/>
      </c>
      <c r="DD212" s="6">
        <f>IF(DD312&gt;0,MOD(DD312,100),IF(DC311&gt;0,90,0))</f>
        <v/>
      </c>
      <c r="DE212" s="6">
        <f>IF(DE312&gt;0,MOD(DE312,100),IF(DD311&gt;0,90,0))</f>
        <v/>
      </c>
      <c r="DF212" s="6">
        <f>IF(DF312&gt;0,MOD(DF312,100),IF(DE311&gt;0,90,0))</f>
        <v/>
      </c>
      <c r="DG212" s="6">
        <f>IF(DG312&gt;0,MOD(DG312,100),IF(DF311&gt;0,90,0))</f>
        <v/>
      </c>
      <c r="DH212" s="6">
        <f>IF(DH312&gt;0,MOD(DH312,100),IF(DG311&gt;0,90,0))</f>
        <v/>
      </c>
      <c r="DI212" s="6">
        <f>IF(DI312&gt;0,MOD(DI312,100),IF(DH311&gt;0,90,0))</f>
        <v/>
      </c>
      <c r="DJ212" s="6">
        <f>IF(DJ312&gt;0,MOD(DJ312,100),IF(DI311&gt;0,90,0))</f>
        <v/>
      </c>
      <c r="DK212" s="6">
        <f>IF(DK312&gt;0,MOD(DK312,100),IF(DJ311&gt;0,90,0))</f>
        <v/>
      </c>
      <c r="DL212" s="6">
        <f>IF(DL312&gt;0,MOD(DL312,100),IF(DK311&gt;0,90,0))</f>
        <v/>
      </c>
      <c r="DM212" s="6">
        <f>IF(DM312&gt;0,MOD(DM312,100),IF(DL311&gt;0,90,0))</f>
        <v/>
      </c>
      <c r="DN212" s="6">
        <f>IF(DN312&gt;0,MOD(DN312,100),IF(DM311&gt;0,90,0))</f>
        <v/>
      </c>
      <c r="DO212" s="6">
        <f>IF(DO312&gt;0,MOD(DO312,100),IF(DN311&gt;0,90,0))</f>
        <v/>
      </c>
    </row>
    <row r="213" ht="8" customHeight="1">
      <c r="B213" s="6">
        <f>IF(B313&gt;0,MOD(B313,100),IF(A312&gt;0,90,0))</f>
        <v/>
      </c>
      <c r="C213" s="6">
        <f>IF(C313&gt;0,MOD(C313,100),IF(B312&gt;0,90,0))</f>
        <v/>
      </c>
      <c r="D213" s="6">
        <f>IF(D313&gt;0,MOD(D313,100),IF(C312&gt;0,90,0))</f>
        <v/>
      </c>
      <c r="E213" s="6">
        <f>IF(E313&gt;0,MOD(E313,100),IF(D312&gt;0,90,0))</f>
        <v/>
      </c>
      <c r="F213" s="6">
        <f>IF(F313&gt;0,MOD(F313,100),IF(E312&gt;0,90,0))</f>
        <v/>
      </c>
      <c r="G213" s="6">
        <f>IF(G313&gt;0,MOD(G313,100),IF(F312&gt;0,90,0))</f>
        <v/>
      </c>
      <c r="H213" s="6">
        <f>IF(H313&gt;0,MOD(H313,100),IF(G312&gt;0,90,0))</f>
        <v/>
      </c>
      <c r="I213" s="6">
        <f>IF(I313&gt;0,MOD(I313,100),IF(H312&gt;0,90,0))</f>
        <v/>
      </c>
      <c r="J213" s="6">
        <f>IF(J313&gt;0,MOD(J313,100),IF(I312&gt;0,90,0))</f>
        <v/>
      </c>
      <c r="K213" s="6">
        <f>IF(K313&gt;0,MOD(K313,100),IF(J312&gt;0,90,0))</f>
        <v/>
      </c>
      <c r="L213" s="6">
        <f>IF(L313&gt;0,MOD(L313,100),IF(K312&gt;0,90,0))</f>
        <v/>
      </c>
      <c r="M213" s="6">
        <f>IF(M313&gt;0,MOD(M313,100),IF(L312&gt;0,90,0))</f>
        <v/>
      </c>
      <c r="N213" s="6">
        <f>IF(N313&gt;0,MOD(N313,100),IF(M312&gt;0,90,0))</f>
        <v/>
      </c>
      <c r="O213" s="6">
        <f>IF(O313&gt;0,MOD(O313,100),IF(N312&gt;0,90,0))</f>
        <v/>
      </c>
      <c r="P213" s="6">
        <f>IF(P313&gt;0,MOD(P313,100),IF(O312&gt;0,90,0))</f>
        <v/>
      </c>
      <c r="Q213" s="6">
        <f>IF(Q313&gt;0,MOD(Q313,100),IF(P312&gt;0,90,0))</f>
        <v/>
      </c>
      <c r="R213" s="6">
        <f>IF(R313&gt;0,MOD(R313,100),IF(Q312&gt;0,90,0))</f>
        <v/>
      </c>
      <c r="S213" s="6">
        <f>IF(S313&gt;0,MOD(S313,100),IF(R312&gt;0,90,0))</f>
        <v/>
      </c>
      <c r="T213" s="6">
        <f>IF(T313&gt;0,MOD(T313,100),IF(S312&gt;0,90,0))</f>
        <v/>
      </c>
      <c r="U213" s="6">
        <f>IF(U313&gt;0,MOD(U313,100),IF(T312&gt;0,90,0))</f>
        <v/>
      </c>
      <c r="V213" s="6">
        <f>IF(V313&gt;0,MOD(V313,100),IF(U312&gt;0,90,0))</f>
        <v/>
      </c>
      <c r="W213" s="6">
        <f>IF(W313&gt;0,MOD(W313,100),IF(V312&gt;0,90,0))</f>
        <v/>
      </c>
      <c r="X213" s="6">
        <f>IF(X313&gt;0,MOD(X313,100),IF(W312&gt;0,90,0))</f>
        <v/>
      </c>
      <c r="Y213" s="6">
        <f>IF(Y313&gt;0,MOD(Y313,100),IF(X312&gt;0,90,0))</f>
        <v/>
      </c>
      <c r="Z213" s="6">
        <f>IF(Z313&gt;0,MOD(Z313,100),IF(Y312&gt;0,90,0))</f>
        <v/>
      </c>
      <c r="AA213" s="6">
        <f>IF(AA313&gt;0,MOD(AA313,100),IF(Z312&gt;0,90,0))</f>
        <v/>
      </c>
      <c r="AB213" s="6">
        <f>IF(AB313&gt;0,MOD(AB313,100),IF(AA312&gt;0,90,0))</f>
        <v/>
      </c>
      <c r="AC213" s="6">
        <f>IF(AC313&gt;0,MOD(AC313,100),IF(AB312&gt;0,90,0))</f>
        <v/>
      </c>
      <c r="AD213" s="6">
        <f>IF(AD313&gt;0,MOD(AD313,100),IF(AC312&gt;0,90,0))</f>
        <v/>
      </c>
      <c r="AE213" s="6">
        <f>IF(AE313&gt;0,MOD(AE313,100),IF(AD312&gt;0,90,0))</f>
        <v/>
      </c>
      <c r="AF213" s="6">
        <f>IF(AF313&gt;0,MOD(AF313,100),IF(AE312&gt;0,90,0))</f>
        <v/>
      </c>
      <c r="AG213" s="6">
        <f>IF(AG313&gt;0,MOD(AG313,100),IF(AF312&gt;0,90,0))</f>
        <v/>
      </c>
      <c r="AH213" s="6">
        <f>IF(AH313&gt;0,MOD(AH313,100),IF(AG312&gt;0,90,0))</f>
        <v/>
      </c>
      <c r="AI213" s="6">
        <f>IF(AI313&gt;0,MOD(AI313,100),IF(AH312&gt;0,90,0))</f>
        <v/>
      </c>
      <c r="AJ213" s="6">
        <f>IF(AJ313&gt;0,MOD(AJ313,100),IF(AI312&gt;0,90,0))</f>
        <v/>
      </c>
      <c r="AK213" s="6">
        <f>IF(AK313&gt;0,MOD(AK313,100),IF(AJ312&gt;0,90,0))</f>
        <v/>
      </c>
      <c r="AL213" s="6">
        <f>IF(AL313&gt;0,MOD(AL313,100),IF(AK312&gt;0,90,0))</f>
        <v/>
      </c>
      <c r="AM213" s="6">
        <f>IF(AM313&gt;0,MOD(AM313,100),IF(AL312&gt;0,90,0))</f>
        <v/>
      </c>
      <c r="AN213" s="6">
        <f>IF(AN313&gt;0,MOD(AN313,100),IF(AM312&gt;0,90,0))</f>
        <v/>
      </c>
      <c r="AO213" s="6">
        <f>IF(AO313&gt;0,MOD(AO313,100),IF(AN312&gt;0,90,0))</f>
        <v/>
      </c>
      <c r="AP213" s="6">
        <f>IF(AP313&gt;0,MOD(AP313,100),IF(AO312&gt;0,90,0))</f>
        <v/>
      </c>
      <c r="AQ213" s="6">
        <f>IF(AQ313&gt;0,MOD(AQ313,100),IF(AP312&gt;0,90,0))</f>
        <v/>
      </c>
      <c r="AR213" s="6">
        <f>IF(AR313&gt;0,MOD(AR313,100),IF(AQ312&gt;0,90,0))</f>
        <v/>
      </c>
      <c r="AS213" s="6">
        <f>IF(AS313&gt;0,MOD(AS313,100),IF(AR312&gt;0,90,0))</f>
        <v/>
      </c>
      <c r="AT213" s="6">
        <f>IF(AT313&gt;0,MOD(AT313,100),IF(AS312&gt;0,90,0))</f>
        <v/>
      </c>
      <c r="AU213" s="6">
        <f>IF(AU313&gt;0,MOD(AU313,100),IF(AT312&gt;0,90,0))</f>
        <v/>
      </c>
      <c r="AV213" s="6">
        <f>IF(AV313&gt;0,MOD(AV313,100),IF(AU312&gt;0,90,0))</f>
        <v/>
      </c>
      <c r="AW213" s="6">
        <f>IF(AW313&gt;0,MOD(AW313,100),IF(AV312&gt;0,90,0))</f>
        <v/>
      </c>
      <c r="AX213" s="6">
        <f>IF(AX313&gt;0,MOD(AX313,100),IF(AW312&gt;0,90,0))</f>
        <v/>
      </c>
      <c r="AY213" s="6">
        <f>IF(AY313&gt;0,MOD(AY313,100),IF(AX312&gt;0,90,0))</f>
        <v/>
      </c>
      <c r="AZ213" s="6">
        <f>IF(AZ313&gt;0,MOD(AZ313,100),IF(AY312&gt;0,90,0))</f>
        <v/>
      </c>
      <c r="BA213" s="6">
        <f>IF(BA313&gt;0,MOD(BA313,100),IF(AZ312&gt;0,90,0))</f>
        <v/>
      </c>
      <c r="BB213" s="6">
        <f>IF(BB313&gt;0,MOD(BB313,100),IF(BA312&gt;0,90,0))</f>
        <v/>
      </c>
      <c r="BC213" s="6">
        <f>IF(BC313&gt;0,MOD(BC313,100),IF(BB312&gt;0,90,0))</f>
        <v/>
      </c>
      <c r="BD213" s="6">
        <f>IF(BD313&gt;0,MOD(BD313,100),IF(BC312&gt;0,90,0))</f>
        <v/>
      </c>
      <c r="BE213" s="6">
        <f>IF(BE313&gt;0,MOD(BE313,100),IF(BD312&gt;0,90,0))</f>
        <v/>
      </c>
      <c r="BF213" s="6">
        <f>IF(BF313&gt;0,MOD(BF313,100),IF(BE312&gt;0,90,0))</f>
        <v/>
      </c>
      <c r="BG213" s="6">
        <f>IF(BG313&gt;0,MOD(BG313,100),IF(BF312&gt;0,90,0))</f>
        <v/>
      </c>
      <c r="BH213" s="6">
        <f>IF(BH313&gt;0,MOD(BH313,100),IF(BG312&gt;0,90,0))</f>
        <v/>
      </c>
      <c r="BI213" s="6">
        <f>IF(BI313&gt;0,MOD(BI313,100),IF(BH312&gt;0,90,0))</f>
        <v/>
      </c>
      <c r="BJ213" s="6">
        <f>IF(BJ313&gt;0,MOD(BJ313,100),IF(BI312&gt;0,90,0))</f>
        <v/>
      </c>
      <c r="BK213" s="6">
        <f>IF(BK313&gt;0,MOD(BK313,100),IF(BJ312&gt;0,90,0))</f>
        <v/>
      </c>
      <c r="BL213" s="6">
        <f>IF(BL313&gt;0,MOD(BL313,100),IF(BK312&gt;0,90,0))</f>
        <v/>
      </c>
      <c r="BM213" s="6">
        <f>IF(BM313&gt;0,MOD(BM313,100),IF(BL312&gt;0,90,0))</f>
        <v/>
      </c>
      <c r="BN213" s="6">
        <f>IF(BN313&gt;0,MOD(BN313,100),IF(BM312&gt;0,90,0))</f>
        <v/>
      </c>
      <c r="BO213" s="6">
        <f>IF(BO313&gt;0,MOD(BO313,100),IF(BN312&gt;0,90,0))</f>
        <v/>
      </c>
      <c r="BP213" s="6">
        <f>IF(BP313&gt;0,MOD(BP313,100),IF(BO312&gt;0,90,0))</f>
        <v/>
      </c>
      <c r="BQ213" s="6">
        <f>IF(BQ313&gt;0,MOD(BQ313,100),IF(BP312&gt;0,90,0))</f>
        <v/>
      </c>
      <c r="BR213" s="6">
        <f>IF(BR313&gt;0,MOD(BR313,100),IF(BQ312&gt;0,90,0))</f>
        <v/>
      </c>
      <c r="BS213" s="6">
        <f>IF(BS313&gt;0,MOD(BS313,100),IF(BR312&gt;0,90,0))</f>
        <v/>
      </c>
      <c r="BT213" s="6">
        <f>IF(BT313&gt;0,MOD(BT313,100),IF(BS312&gt;0,90,0))</f>
        <v/>
      </c>
      <c r="BU213" s="6">
        <f>IF(BU313&gt;0,MOD(BU313,100),IF(BT312&gt;0,90,0))</f>
        <v/>
      </c>
      <c r="BV213" s="6">
        <f>IF(BV313&gt;0,MOD(BV313,100),IF(BU312&gt;0,90,0))</f>
        <v/>
      </c>
      <c r="BW213" s="6">
        <f>IF(BW313&gt;0,MOD(BW313,100),IF(BV312&gt;0,90,0))</f>
        <v/>
      </c>
      <c r="BX213" s="6">
        <f>IF(BX313&gt;0,MOD(BX313,100),IF(BW312&gt;0,90,0))</f>
        <v/>
      </c>
      <c r="BY213" s="6">
        <f>IF(BY313&gt;0,MOD(BY313,100),IF(BX312&gt;0,90,0))</f>
        <v/>
      </c>
      <c r="BZ213" s="6">
        <f>IF(BZ313&gt;0,MOD(BZ313,100),IF(BY312&gt;0,90,0))</f>
        <v/>
      </c>
      <c r="CA213" s="6">
        <f>IF(CA313&gt;0,MOD(CA313,100),IF(BZ312&gt;0,90,0))</f>
        <v/>
      </c>
      <c r="CB213" s="6">
        <f>IF(CB313&gt;0,MOD(CB313,100),IF(CA312&gt;0,90,0))</f>
        <v/>
      </c>
      <c r="CC213" s="6">
        <f>IF(CC313&gt;0,MOD(CC313,100),IF(CB312&gt;0,90,0))</f>
        <v/>
      </c>
      <c r="CD213" s="6">
        <f>IF(CD313&gt;0,MOD(CD313,100),IF(CC312&gt;0,90,0))</f>
        <v/>
      </c>
      <c r="CE213" s="6">
        <f>IF(CE313&gt;0,MOD(CE313,100),IF(CD312&gt;0,90,0))</f>
        <v/>
      </c>
      <c r="CF213" s="6">
        <f>IF(CF313&gt;0,MOD(CF313,100),IF(CE312&gt;0,90,0))</f>
        <v/>
      </c>
      <c r="CG213" s="6">
        <f>IF(CG313&gt;0,MOD(CG313,100),IF(CF312&gt;0,90,0))</f>
        <v/>
      </c>
      <c r="CH213" s="6">
        <f>IF(CH313&gt;0,MOD(CH313,100),IF(CG312&gt;0,90,0))</f>
        <v/>
      </c>
      <c r="CI213" s="6">
        <f>IF(CI313&gt;0,MOD(CI313,100),IF(CH312&gt;0,90,0))</f>
        <v/>
      </c>
      <c r="CJ213" s="6">
        <f>IF(CJ313&gt;0,MOD(CJ313,100),IF(CI312&gt;0,90,0))</f>
        <v/>
      </c>
      <c r="CK213" s="6">
        <f>IF(CK313&gt;0,MOD(CK313,100),IF(CJ312&gt;0,90,0))</f>
        <v/>
      </c>
      <c r="CL213" s="6">
        <f>IF(CL313&gt;0,MOD(CL313,100),IF(CK312&gt;0,90,0))</f>
        <v/>
      </c>
      <c r="CM213" s="6">
        <f>IF(CM313&gt;0,MOD(CM313,100),IF(CL312&gt;0,90,0))</f>
        <v/>
      </c>
      <c r="CN213" s="6">
        <f>IF(CN313&gt;0,MOD(CN313,100),IF(CM312&gt;0,90,0))</f>
        <v/>
      </c>
      <c r="CO213" s="6">
        <f>IF(CO313&gt;0,MOD(CO313,100),IF(CN312&gt;0,90,0))</f>
        <v/>
      </c>
      <c r="CP213" s="6">
        <f>IF(CP313&gt;0,MOD(CP313,100),IF(CO312&gt;0,90,0))</f>
        <v/>
      </c>
      <c r="CQ213" s="6">
        <f>IF(CQ313&gt;0,MOD(CQ313,100),IF(CP312&gt;0,90,0))</f>
        <v/>
      </c>
      <c r="CR213" s="6">
        <f>IF(CR313&gt;0,MOD(CR313,100),IF(CQ312&gt;0,90,0))</f>
        <v/>
      </c>
      <c r="CS213" s="6">
        <f>IF(CS313&gt;0,MOD(CS313,100),IF(CR312&gt;0,90,0))</f>
        <v/>
      </c>
      <c r="CT213" s="6">
        <f>IF(CT313&gt;0,MOD(CT313,100),IF(CS312&gt;0,90,0))</f>
        <v/>
      </c>
      <c r="CU213" s="6">
        <f>IF(CU313&gt;0,MOD(CU313,100),IF(CT312&gt;0,90,0))</f>
        <v/>
      </c>
      <c r="CV213" s="6">
        <f>IF(CV313&gt;0,MOD(CV313,100),IF(CU312&gt;0,90,0))</f>
        <v/>
      </c>
      <c r="CW213" s="6">
        <f>IF(CW313&gt;0,MOD(CW313,100),IF(CV312&gt;0,90,0))</f>
        <v/>
      </c>
      <c r="CX213" s="6">
        <f>IF(CX313&gt;0,MOD(CX313,100),IF(CW312&gt;0,90,0))</f>
        <v/>
      </c>
      <c r="CY213" s="6">
        <f>IF(CY313&gt;0,MOD(CY313,100),IF(CX312&gt;0,90,0))</f>
        <v/>
      </c>
      <c r="CZ213" s="6">
        <f>IF(CZ313&gt;0,MOD(CZ313,100),IF(CY312&gt;0,90,0))</f>
        <v/>
      </c>
      <c r="DA213" s="6">
        <f>IF(DA313&gt;0,MOD(DA313,100),IF(CZ312&gt;0,90,0))</f>
        <v/>
      </c>
      <c r="DB213" s="6">
        <f>IF(DB313&gt;0,MOD(DB313,100),IF(DA312&gt;0,90,0))</f>
        <v/>
      </c>
      <c r="DC213" s="6">
        <f>IF(DC313&gt;0,MOD(DC313,100),IF(DB312&gt;0,90,0))</f>
        <v/>
      </c>
      <c r="DD213" s="6">
        <f>IF(DD313&gt;0,MOD(DD313,100),IF(DC312&gt;0,90,0))</f>
        <v/>
      </c>
      <c r="DE213" s="6">
        <f>IF(DE313&gt;0,MOD(DE313,100),IF(DD312&gt;0,90,0))</f>
        <v/>
      </c>
      <c r="DF213" s="6">
        <f>IF(DF313&gt;0,MOD(DF313,100),IF(DE312&gt;0,90,0))</f>
        <v/>
      </c>
      <c r="DG213" s="6">
        <f>IF(DG313&gt;0,MOD(DG313,100),IF(DF312&gt;0,90,0))</f>
        <v/>
      </c>
      <c r="DH213" s="6">
        <f>IF(DH313&gt;0,MOD(DH313,100),IF(DG312&gt;0,90,0))</f>
        <v/>
      </c>
      <c r="DI213" s="6">
        <f>IF(DI313&gt;0,MOD(DI313,100),IF(DH312&gt;0,90,0))</f>
        <v/>
      </c>
      <c r="DJ213" s="6">
        <f>IF(DJ313&gt;0,MOD(DJ313,100),IF(DI312&gt;0,90,0))</f>
        <v/>
      </c>
      <c r="DK213" s="6">
        <f>IF(DK313&gt;0,MOD(DK313,100),IF(DJ312&gt;0,90,0))</f>
        <v/>
      </c>
      <c r="DL213" s="6">
        <f>IF(DL313&gt;0,MOD(DL313,100),IF(DK312&gt;0,90,0))</f>
        <v/>
      </c>
      <c r="DM213" s="6">
        <f>IF(DM313&gt;0,MOD(DM313,100),IF(DL312&gt;0,90,0))</f>
        <v/>
      </c>
      <c r="DN213" s="6">
        <f>IF(DN313&gt;0,MOD(DN313,100),IF(DM312&gt;0,90,0))</f>
        <v/>
      </c>
      <c r="DO213" s="6">
        <f>IF(DO313&gt;0,MOD(DO313,100),IF(DN312&gt;0,90,0))</f>
        <v/>
      </c>
    </row>
    <row r="214" ht="8" customHeight="1">
      <c r="B214" s="6">
        <f>IF(B314&gt;0,MOD(B314,100),IF(A313&gt;0,90,0))</f>
        <v/>
      </c>
      <c r="C214" s="6">
        <f>IF(C314&gt;0,MOD(C314,100),IF(B313&gt;0,90,0))</f>
        <v/>
      </c>
      <c r="D214" s="6">
        <f>IF(D314&gt;0,MOD(D314,100),IF(C313&gt;0,90,0))</f>
        <v/>
      </c>
      <c r="E214" s="6">
        <f>IF(E314&gt;0,MOD(E314,100),IF(D313&gt;0,90,0))</f>
        <v/>
      </c>
      <c r="F214" s="6">
        <f>IF(F314&gt;0,MOD(F314,100),IF(E313&gt;0,90,0))</f>
        <v/>
      </c>
      <c r="G214" s="6">
        <f>IF(G314&gt;0,MOD(G314,100),IF(F313&gt;0,90,0))</f>
        <v/>
      </c>
      <c r="H214" s="6">
        <f>IF(H314&gt;0,MOD(H314,100),IF(G313&gt;0,90,0))</f>
        <v/>
      </c>
      <c r="I214" s="6">
        <f>IF(I314&gt;0,MOD(I314,100),IF(H313&gt;0,90,0))</f>
        <v/>
      </c>
      <c r="J214" s="6">
        <f>IF(J314&gt;0,MOD(J314,100),IF(I313&gt;0,90,0))</f>
        <v/>
      </c>
      <c r="K214" s="6">
        <f>IF(K314&gt;0,MOD(K314,100),IF(J313&gt;0,90,0))</f>
        <v/>
      </c>
      <c r="L214" s="6">
        <f>IF(L314&gt;0,MOD(L314,100),IF(K313&gt;0,90,0))</f>
        <v/>
      </c>
      <c r="M214" s="6">
        <f>IF(M314&gt;0,MOD(M314,100),IF(L313&gt;0,90,0))</f>
        <v/>
      </c>
      <c r="N214" s="6">
        <f>IF(N314&gt;0,MOD(N314,100),IF(M313&gt;0,90,0))</f>
        <v/>
      </c>
      <c r="O214" s="6">
        <f>IF(O314&gt;0,MOD(O314,100),IF(N313&gt;0,90,0))</f>
        <v/>
      </c>
      <c r="P214" s="6">
        <f>IF(P314&gt;0,MOD(P314,100),IF(O313&gt;0,90,0))</f>
        <v/>
      </c>
      <c r="Q214" s="6">
        <f>IF(Q314&gt;0,MOD(Q314,100),IF(P313&gt;0,90,0))</f>
        <v/>
      </c>
      <c r="R214" s="6">
        <f>IF(R314&gt;0,MOD(R314,100),IF(Q313&gt;0,90,0))</f>
        <v/>
      </c>
      <c r="S214" s="6">
        <f>IF(S314&gt;0,MOD(S314,100),IF(R313&gt;0,90,0))</f>
        <v/>
      </c>
      <c r="T214" s="6">
        <f>IF(T314&gt;0,MOD(T314,100),IF(S313&gt;0,90,0))</f>
        <v/>
      </c>
      <c r="U214" s="6">
        <f>IF(U314&gt;0,MOD(U314,100),IF(T313&gt;0,90,0))</f>
        <v/>
      </c>
      <c r="V214" s="6">
        <f>IF(V314&gt;0,MOD(V314,100),IF(U313&gt;0,90,0))</f>
        <v/>
      </c>
      <c r="W214" s="6">
        <f>IF(W314&gt;0,MOD(W314,100),IF(V313&gt;0,90,0))</f>
        <v/>
      </c>
      <c r="X214" s="6">
        <f>IF(X314&gt;0,MOD(X314,100),IF(W313&gt;0,90,0))</f>
        <v/>
      </c>
      <c r="Y214" s="6">
        <f>IF(Y314&gt;0,MOD(Y314,100),IF(X313&gt;0,90,0))</f>
        <v/>
      </c>
      <c r="Z214" s="6">
        <f>IF(Z314&gt;0,MOD(Z314,100),IF(Y313&gt;0,90,0))</f>
        <v/>
      </c>
      <c r="AA214" s="6">
        <f>IF(AA314&gt;0,MOD(AA314,100),IF(Z313&gt;0,90,0))</f>
        <v/>
      </c>
      <c r="AB214" s="6">
        <f>IF(AB314&gt;0,MOD(AB314,100),IF(AA313&gt;0,90,0))</f>
        <v/>
      </c>
      <c r="AC214" s="6">
        <f>IF(AC314&gt;0,MOD(AC314,100),IF(AB313&gt;0,90,0))</f>
        <v/>
      </c>
      <c r="AD214" s="6">
        <f>IF(AD314&gt;0,MOD(AD314,100),IF(AC313&gt;0,90,0))</f>
        <v/>
      </c>
      <c r="AE214" s="6">
        <f>IF(AE314&gt;0,MOD(AE314,100),IF(AD313&gt;0,90,0))</f>
        <v/>
      </c>
      <c r="AF214" s="6">
        <f>IF(AF314&gt;0,MOD(AF314,100),IF(AE313&gt;0,90,0))</f>
        <v/>
      </c>
      <c r="AG214" s="6">
        <f>IF(AG314&gt;0,MOD(AG314,100),IF(AF313&gt;0,90,0))</f>
        <v/>
      </c>
      <c r="AH214" s="6">
        <f>IF(AH314&gt;0,MOD(AH314,100),IF(AG313&gt;0,90,0))</f>
        <v/>
      </c>
      <c r="AI214" s="6">
        <f>IF(AI314&gt;0,MOD(AI314,100),IF(AH313&gt;0,90,0))</f>
        <v/>
      </c>
      <c r="AJ214" s="6">
        <f>IF(AJ314&gt;0,MOD(AJ314,100),IF(AI313&gt;0,90,0))</f>
        <v/>
      </c>
      <c r="AK214" s="6">
        <f>IF(AK314&gt;0,MOD(AK314,100),IF(AJ313&gt;0,90,0))</f>
        <v/>
      </c>
      <c r="AL214" s="6">
        <f>IF(AL314&gt;0,MOD(AL314,100),IF(AK313&gt;0,90,0))</f>
        <v/>
      </c>
      <c r="AM214" s="6">
        <f>IF(AM314&gt;0,MOD(AM314,100),IF(AL313&gt;0,90,0))</f>
        <v/>
      </c>
      <c r="AN214" s="6">
        <f>IF(AN314&gt;0,MOD(AN314,100),IF(AM313&gt;0,90,0))</f>
        <v/>
      </c>
      <c r="AO214" s="6">
        <f>IF(AO314&gt;0,MOD(AO314,100),IF(AN313&gt;0,90,0))</f>
        <v/>
      </c>
      <c r="AP214" s="6">
        <f>IF(AP314&gt;0,MOD(AP314,100),IF(AO313&gt;0,90,0))</f>
        <v/>
      </c>
      <c r="AQ214" s="6">
        <f>IF(AQ314&gt;0,MOD(AQ314,100),IF(AP313&gt;0,90,0))</f>
        <v/>
      </c>
      <c r="AR214" s="6">
        <f>IF(AR314&gt;0,MOD(AR314,100),IF(AQ313&gt;0,90,0))</f>
        <v/>
      </c>
      <c r="AS214" s="6">
        <f>IF(AS314&gt;0,MOD(AS314,100),IF(AR313&gt;0,90,0))</f>
        <v/>
      </c>
      <c r="AT214" s="6">
        <f>IF(AT314&gt;0,MOD(AT314,100),IF(AS313&gt;0,90,0))</f>
        <v/>
      </c>
      <c r="AU214" s="6">
        <f>IF(AU314&gt;0,MOD(AU314,100),IF(AT313&gt;0,90,0))</f>
        <v/>
      </c>
      <c r="AV214" s="6">
        <f>IF(AV314&gt;0,MOD(AV314,100),IF(AU313&gt;0,90,0))</f>
        <v/>
      </c>
      <c r="AW214" s="6">
        <f>IF(AW314&gt;0,MOD(AW314,100),IF(AV313&gt;0,90,0))</f>
        <v/>
      </c>
      <c r="AX214" s="6">
        <f>IF(AX314&gt;0,MOD(AX314,100),IF(AW313&gt;0,90,0))</f>
        <v/>
      </c>
      <c r="AY214" s="6">
        <f>IF(AY314&gt;0,MOD(AY314,100),IF(AX313&gt;0,90,0))</f>
        <v/>
      </c>
      <c r="AZ214" s="6">
        <f>IF(AZ314&gt;0,MOD(AZ314,100),IF(AY313&gt;0,90,0))</f>
        <v/>
      </c>
      <c r="BA214" s="6">
        <f>IF(BA314&gt;0,MOD(BA314,100),IF(AZ313&gt;0,90,0))</f>
        <v/>
      </c>
      <c r="BB214" s="6">
        <f>IF(BB314&gt;0,MOD(BB314,100),IF(BA313&gt;0,90,0))</f>
        <v/>
      </c>
      <c r="BC214" s="6">
        <f>IF(BC314&gt;0,MOD(BC314,100),IF(BB313&gt;0,90,0))</f>
        <v/>
      </c>
      <c r="BD214" s="6">
        <f>IF(BD314&gt;0,MOD(BD314,100),IF(BC313&gt;0,90,0))</f>
        <v/>
      </c>
      <c r="BE214" s="6">
        <f>IF(BE314&gt;0,MOD(BE314,100),IF(BD313&gt;0,90,0))</f>
        <v/>
      </c>
      <c r="BF214" s="6">
        <f>IF(BF314&gt;0,MOD(BF314,100),IF(BE313&gt;0,90,0))</f>
        <v/>
      </c>
      <c r="BG214" s="6">
        <f>IF(BG314&gt;0,MOD(BG314,100),IF(BF313&gt;0,90,0))</f>
        <v/>
      </c>
      <c r="BH214" s="6">
        <f>IF(BH314&gt;0,MOD(BH314,100),IF(BG313&gt;0,90,0))</f>
        <v/>
      </c>
      <c r="BI214" s="6">
        <f>IF(BI314&gt;0,MOD(BI314,100),IF(BH313&gt;0,90,0))</f>
        <v/>
      </c>
      <c r="BJ214" s="6">
        <f>IF(BJ314&gt;0,MOD(BJ314,100),IF(BI313&gt;0,90,0))</f>
        <v/>
      </c>
      <c r="BK214" s="6">
        <f>IF(BK314&gt;0,MOD(BK314,100),IF(BJ313&gt;0,90,0))</f>
        <v/>
      </c>
      <c r="BL214" s="6">
        <f>IF(BL314&gt;0,MOD(BL314,100),IF(BK313&gt;0,90,0))</f>
        <v/>
      </c>
      <c r="BM214" s="6">
        <f>IF(BM314&gt;0,MOD(BM314,100),IF(BL313&gt;0,90,0))</f>
        <v/>
      </c>
      <c r="BN214" s="6">
        <f>IF(BN314&gt;0,MOD(BN314,100),IF(BM313&gt;0,90,0))</f>
        <v/>
      </c>
      <c r="BO214" s="6">
        <f>IF(BO314&gt;0,MOD(BO314,100),IF(BN313&gt;0,90,0))</f>
        <v/>
      </c>
      <c r="BP214" s="6">
        <f>IF(BP314&gt;0,MOD(BP314,100),IF(BO313&gt;0,90,0))</f>
        <v/>
      </c>
      <c r="BQ214" s="6">
        <f>IF(BQ314&gt;0,MOD(BQ314,100),IF(BP313&gt;0,90,0))</f>
        <v/>
      </c>
      <c r="BR214" s="6">
        <f>IF(BR314&gt;0,MOD(BR314,100),IF(BQ313&gt;0,90,0))</f>
        <v/>
      </c>
      <c r="BS214" s="6">
        <f>IF(BS314&gt;0,MOD(BS314,100),IF(BR313&gt;0,90,0))</f>
        <v/>
      </c>
      <c r="BT214" s="6">
        <f>IF(BT314&gt;0,MOD(BT314,100),IF(BS313&gt;0,90,0))</f>
        <v/>
      </c>
      <c r="BU214" s="6">
        <f>IF(BU314&gt;0,MOD(BU314,100),IF(BT313&gt;0,90,0))</f>
        <v/>
      </c>
      <c r="BV214" s="6">
        <f>IF(BV314&gt;0,MOD(BV314,100),IF(BU313&gt;0,90,0))</f>
        <v/>
      </c>
      <c r="BW214" s="6">
        <f>IF(BW314&gt;0,MOD(BW314,100),IF(BV313&gt;0,90,0))</f>
        <v/>
      </c>
      <c r="BX214" s="6">
        <f>IF(BX314&gt;0,MOD(BX314,100),IF(BW313&gt;0,90,0))</f>
        <v/>
      </c>
      <c r="BY214" s="6">
        <f>IF(BY314&gt;0,MOD(BY314,100),IF(BX313&gt;0,90,0))</f>
        <v/>
      </c>
      <c r="BZ214" s="6">
        <f>IF(BZ314&gt;0,MOD(BZ314,100),IF(BY313&gt;0,90,0))</f>
        <v/>
      </c>
      <c r="CA214" s="6">
        <f>IF(CA314&gt;0,MOD(CA314,100),IF(BZ313&gt;0,90,0))</f>
        <v/>
      </c>
      <c r="CB214" s="6">
        <f>IF(CB314&gt;0,MOD(CB314,100),IF(CA313&gt;0,90,0))</f>
        <v/>
      </c>
      <c r="CC214" s="6">
        <f>IF(CC314&gt;0,MOD(CC314,100),IF(CB313&gt;0,90,0))</f>
        <v/>
      </c>
      <c r="CD214" s="6">
        <f>IF(CD314&gt;0,MOD(CD314,100),IF(CC313&gt;0,90,0))</f>
        <v/>
      </c>
      <c r="CE214" s="6">
        <f>IF(CE314&gt;0,MOD(CE314,100),IF(CD313&gt;0,90,0))</f>
        <v/>
      </c>
      <c r="CF214" s="6">
        <f>IF(CF314&gt;0,MOD(CF314,100),IF(CE313&gt;0,90,0))</f>
        <v/>
      </c>
      <c r="CG214" s="6">
        <f>IF(CG314&gt;0,MOD(CG314,100),IF(CF313&gt;0,90,0))</f>
        <v/>
      </c>
      <c r="CH214" s="6">
        <f>IF(CH314&gt;0,MOD(CH314,100),IF(CG313&gt;0,90,0))</f>
        <v/>
      </c>
      <c r="CI214" s="6">
        <f>IF(CI314&gt;0,MOD(CI314,100),IF(CH313&gt;0,90,0))</f>
        <v/>
      </c>
      <c r="CJ214" s="6">
        <f>IF(CJ314&gt;0,MOD(CJ314,100),IF(CI313&gt;0,90,0))</f>
        <v/>
      </c>
      <c r="CK214" s="6">
        <f>IF(CK314&gt;0,MOD(CK314,100),IF(CJ313&gt;0,90,0))</f>
        <v/>
      </c>
      <c r="CL214" s="6">
        <f>IF(CL314&gt;0,MOD(CL314,100),IF(CK313&gt;0,90,0))</f>
        <v/>
      </c>
      <c r="CM214" s="6">
        <f>IF(CM314&gt;0,MOD(CM314,100),IF(CL313&gt;0,90,0))</f>
        <v/>
      </c>
      <c r="CN214" s="6">
        <f>IF(CN314&gt;0,MOD(CN314,100),IF(CM313&gt;0,90,0))</f>
        <v/>
      </c>
      <c r="CO214" s="6">
        <f>IF(CO314&gt;0,MOD(CO314,100),IF(CN313&gt;0,90,0))</f>
        <v/>
      </c>
      <c r="CP214" s="6">
        <f>IF(CP314&gt;0,MOD(CP314,100),IF(CO313&gt;0,90,0))</f>
        <v/>
      </c>
      <c r="CQ214" s="6">
        <f>IF(CQ314&gt;0,MOD(CQ314,100),IF(CP313&gt;0,90,0))</f>
        <v/>
      </c>
      <c r="CR214" s="6">
        <f>IF(CR314&gt;0,MOD(CR314,100),IF(CQ313&gt;0,90,0))</f>
        <v/>
      </c>
      <c r="CS214" s="6">
        <f>IF(CS314&gt;0,MOD(CS314,100),IF(CR313&gt;0,90,0))</f>
        <v/>
      </c>
      <c r="CT214" s="6">
        <f>IF(CT314&gt;0,MOD(CT314,100),IF(CS313&gt;0,90,0))</f>
        <v/>
      </c>
      <c r="CU214" s="6">
        <f>IF(CU314&gt;0,MOD(CU314,100),IF(CT313&gt;0,90,0))</f>
        <v/>
      </c>
      <c r="CV214" s="6">
        <f>IF(CV314&gt;0,MOD(CV314,100),IF(CU313&gt;0,90,0))</f>
        <v/>
      </c>
      <c r="CW214" s="6">
        <f>IF(CW314&gt;0,MOD(CW314,100),IF(CV313&gt;0,90,0))</f>
        <v/>
      </c>
      <c r="CX214" s="6">
        <f>IF(CX314&gt;0,MOD(CX314,100),IF(CW313&gt;0,90,0))</f>
        <v/>
      </c>
      <c r="CY214" s="6">
        <f>IF(CY314&gt;0,MOD(CY314,100),IF(CX313&gt;0,90,0))</f>
        <v/>
      </c>
      <c r="CZ214" s="6">
        <f>IF(CZ314&gt;0,MOD(CZ314,100),IF(CY313&gt;0,90,0))</f>
        <v/>
      </c>
      <c r="DA214" s="6">
        <f>IF(DA314&gt;0,MOD(DA314,100),IF(CZ313&gt;0,90,0))</f>
        <v/>
      </c>
      <c r="DB214" s="6">
        <f>IF(DB314&gt;0,MOD(DB314,100),IF(DA313&gt;0,90,0))</f>
        <v/>
      </c>
      <c r="DC214" s="6">
        <f>IF(DC314&gt;0,MOD(DC314,100),IF(DB313&gt;0,90,0))</f>
        <v/>
      </c>
      <c r="DD214" s="6">
        <f>IF(DD314&gt;0,MOD(DD314,100),IF(DC313&gt;0,90,0))</f>
        <v/>
      </c>
      <c r="DE214" s="6">
        <f>IF(DE314&gt;0,MOD(DE314,100),IF(DD313&gt;0,90,0))</f>
        <v/>
      </c>
      <c r="DF214" s="6">
        <f>IF(DF314&gt;0,MOD(DF314,100),IF(DE313&gt;0,90,0))</f>
        <v/>
      </c>
      <c r="DG214" s="6">
        <f>IF(DG314&gt;0,MOD(DG314,100),IF(DF313&gt;0,90,0))</f>
        <v/>
      </c>
      <c r="DH214" s="6">
        <f>IF(DH314&gt;0,MOD(DH314,100),IF(DG313&gt;0,90,0))</f>
        <v/>
      </c>
      <c r="DI214" s="6">
        <f>IF(DI314&gt;0,MOD(DI314,100),IF(DH313&gt;0,90,0))</f>
        <v/>
      </c>
      <c r="DJ214" s="6">
        <f>IF(DJ314&gt;0,MOD(DJ314,100),IF(DI313&gt;0,90,0))</f>
        <v/>
      </c>
      <c r="DK214" s="6">
        <f>IF(DK314&gt;0,MOD(DK314,100),IF(DJ313&gt;0,90,0))</f>
        <v/>
      </c>
      <c r="DL214" s="6">
        <f>IF(DL314&gt;0,MOD(DL314,100),IF(DK313&gt;0,90,0))</f>
        <v/>
      </c>
      <c r="DM214" s="6">
        <f>IF(DM314&gt;0,MOD(DM314,100),IF(DL313&gt;0,90,0))</f>
        <v/>
      </c>
      <c r="DN214" s="6">
        <f>IF(DN314&gt;0,MOD(DN314,100),IF(DM313&gt;0,90,0))</f>
        <v/>
      </c>
      <c r="DO214" s="6">
        <f>IF(DO314&gt;0,MOD(DO314,100),IF(DN313&gt;0,90,0))</f>
        <v/>
      </c>
    </row>
    <row r="215" ht="8" customHeight="1">
      <c r="B215" s="6">
        <f>IF(B315&gt;0,MOD(B315,100),IF(A314&gt;0,90,0))</f>
        <v/>
      </c>
      <c r="C215" s="6">
        <f>IF(C315&gt;0,MOD(C315,100),IF(B314&gt;0,90,0))</f>
        <v/>
      </c>
      <c r="D215" s="6">
        <f>IF(D315&gt;0,MOD(D315,100),IF(C314&gt;0,90,0))</f>
        <v/>
      </c>
      <c r="E215" s="6">
        <f>IF(E315&gt;0,MOD(E315,100),IF(D314&gt;0,90,0))</f>
        <v/>
      </c>
      <c r="F215" s="6">
        <f>IF(F315&gt;0,MOD(F315,100),IF(E314&gt;0,90,0))</f>
        <v/>
      </c>
      <c r="G215" s="6">
        <f>IF(G315&gt;0,MOD(G315,100),IF(F314&gt;0,90,0))</f>
        <v/>
      </c>
      <c r="H215" s="6">
        <f>IF(H315&gt;0,MOD(H315,100),IF(G314&gt;0,90,0))</f>
        <v/>
      </c>
      <c r="I215" s="6">
        <f>IF(I315&gt;0,MOD(I315,100),IF(H314&gt;0,90,0))</f>
        <v/>
      </c>
      <c r="J215" s="6">
        <f>IF(J315&gt;0,MOD(J315,100),IF(I314&gt;0,90,0))</f>
        <v/>
      </c>
      <c r="K215" s="6">
        <f>IF(K315&gt;0,MOD(K315,100),IF(J314&gt;0,90,0))</f>
        <v/>
      </c>
      <c r="L215" s="6">
        <f>IF(L315&gt;0,MOD(L315,100),IF(K314&gt;0,90,0))</f>
        <v/>
      </c>
      <c r="M215" s="6">
        <f>IF(M315&gt;0,MOD(M315,100),IF(L314&gt;0,90,0))</f>
        <v/>
      </c>
      <c r="N215" s="6">
        <f>IF(N315&gt;0,MOD(N315,100),IF(M314&gt;0,90,0))</f>
        <v/>
      </c>
      <c r="O215" s="6">
        <f>IF(O315&gt;0,MOD(O315,100),IF(N314&gt;0,90,0))</f>
        <v/>
      </c>
      <c r="P215" s="6">
        <f>IF(P315&gt;0,MOD(P315,100),IF(O314&gt;0,90,0))</f>
        <v/>
      </c>
      <c r="Q215" s="6">
        <f>IF(Q315&gt;0,MOD(Q315,100),IF(P314&gt;0,90,0))</f>
        <v/>
      </c>
      <c r="R215" s="6">
        <f>IF(R315&gt;0,MOD(R315,100),IF(Q314&gt;0,90,0))</f>
        <v/>
      </c>
      <c r="S215" s="6">
        <f>IF(S315&gt;0,MOD(S315,100),IF(R314&gt;0,90,0))</f>
        <v/>
      </c>
      <c r="T215" s="6">
        <f>IF(T315&gt;0,MOD(T315,100),IF(S314&gt;0,90,0))</f>
        <v/>
      </c>
      <c r="U215" s="6">
        <f>IF(U315&gt;0,MOD(U315,100),IF(T314&gt;0,90,0))</f>
        <v/>
      </c>
      <c r="V215" s="6">
        <f>IF(V315&gt;0,MOD(V315,100),IF(U314&gt;0,90,0))</f>
        <v/>
      </c>
      <c r="W215" s="6">
        <f>IF(W315&gt;0,MOD(W315,100),IF(V314&gt;0,90,0))</f>
        <v/>
      </c>
      <c r="X215" s="6">
        <f>IF(X315&gt;0,MOD(X315,100),IF(W314&gt;0,90,0))</f>
        <v/>
      </c>
      <c r="Y215" s="6">
        <f>IF(Y315&gt;0,MOD(Y315,100),IF(X314&gt;0,90,0))</f>
        <v/>
      </c>
      <c r="Z215" s="6">
        <f>IF(Z315&gt;0,MOD(Z315,100),IF(Y314&gt;0,90,0))</f>
        <v/>
      </c>
      <c r="AA215" s="6">
        <f>IF(AA315&gt;0,MOD(AA315,100),IF(Z314&gt;0,90,0))</f>
        <v/>
      </c>
      <c r="AB215" s="6">
        <f>IF(AB315&gt;0,MOD(AB315,100),IF(AA314&gt;0,90,0))</f>
        <v/>
      </c>
      <c r="AC215" s="6">
        <f>IF(AC315&gt;0,MOD(AC315,100),IF(AB314&gt;0,90,0))</f>
        <v/>
      </c>
      <c r="AD215" s="6">
        <f>IF(AD315&gt;0,MOD(AD315,100),IF(AC314&gt;0,90,0))</f>
        <v/>
      </c>
      <c r="AE215" s="6">
        <f>IF(AE315&gt;0,MOD(AE315,100),IF(AD314&gt;0,90,0))</f>
        <v/>
      </c>
      <c r="AF215" s="6">
        <f>IF(AF315&gt;0,MOD(AF315,100),IF(AE314&gt;0,90,0))</f>
        <v/>
      </c>
      <c r="AG215" s="6">
        <f>IF(AG315&gt;0,MOD(AG315,100),IF(AF314&gt;0,90,0))</f>
        <v/>
      </c>
      <c r="AH215" s="6">
        <f>IF(AH315&gt;0,MOD(AH315,100),IF(AG314&gt;0,90,0))</f>
        <v/>
      </c>
      <c r="AI215" s="6">
        <f>IF(AI315&gt;0,MOD(AI315,100),IF(AH314&gt;0,90,0))</f>
        <v/>
      </c>
      <c r="AJ215" s="6">
        <f>IF(AJ315&gt;0,MOD(AJ315,100),IF(AI314&gt;0,90,0))</f>
        <v/>
      </c>
      <c r="AK215" s="6">
        <f>IF(AK315&gt;0,MOD(AK315,100),IF(AJ314&gt;0,90,0))</f>
        <v/>
      </c>
      <c r="AL215" s="6">
        <f>IF(AL315&gt;0,MOD(AL315,100),IF(AK314&gt;0,90,0))</f>
        <v/>
      </c>
      <c r="AM215" s="6">
        <f>IF(AM315&gt;0,MOD(AM315,100),IF(AL314&gt;0,90,0))</f>
        <v/>
      </c>
      <c r="AN215" s="6">
        <f>IF(AN315&gt;0,MOD(AN315,100),IF(AM314&gt;0,90,0))</f>
        <v/>
      </c>
      <c r="AO215" s="6">
        <f>IF(AO315&gt;0,MOD(AO315,100),IF(AN314&gt;0,90,0))</f>
        <v/>
      </c>
      <c r="AP215" s="6">
        <f>IF(AP315&gt;0,MOD(AP315,100),IF(AO314&gt;0,90,0))</f>
        <v/>
      </c>
      <c r="AQ215" s="6">
        <f>IF(AQ315&gt;0,MOD(AQ315,100),IF(AP314&gt;0,90,0))</f>
        <v/>
      </c>
      <c r="AR215" s="6">
        <f>IF(AR315&gt;0,MOD(AR315,100),IF(AQ314&gt;0,90,0))</f>
        <v/>
      </c>
      <c r="AS215" s="6">
        <f>IF(AS315&gt;0,MOD(AS315,100),IF(AR314&gt;0,90,0))</f>
        <v/>
      </c>
      <c r="AT215" s="6">
        <f>IF(AT315&gt;0,MOD(AT315,100),IF(AS314&gt;0,90,0))</f>
        <v/>
      </c>
      <c r="AU215" s="6">
        <f>IF(AU315&gt;0,MOD(AU315,100),IF(AT314&gt;0,90,0))</f>
        <v/>
      </c>
      <c r="AV215" s="6">
        <f>IF(AV315&gt;0,MOD(AV315,100),IF(AU314&gt;0,90,0))</f>
        <v/>
      </c>
      <c r="AW215" s="6">
        <f>IF(AW315&gt;0,MOD(AW315,100),IF(AV314&gt;0,90,0))</f>
        <v/>
      </c>
      <c r="AX215" s="6">
        <f>IF(AX315&gt;0,MOD(AX315,100),IF(AW314&gt;0,90,0))</f>
        <v/>
      </c>
      <c r="AY215" s="6">
        <f>IF(AY315&gt;0,MOD(AY315,100),IF(AX314&gt;0,90,0))</f>
        <v/>
      </c>
      <c r="AZ215" s="6">
        <f>IF(AZ315&gt;0,MOD(AZ315,100),IF(AY314&gt;0,90,0))</f>
        <v/>
      </c>
      <c r="BA215" s="6">
        <f>IF(BA315&gt;0,MOD(BA315,100),IF(AZ314&gt;0,90,0))</f>
        <v/>
      </c>
      <c r="BB215" s="6">
        <f>IF(BB315&gt;0,MOD(BB315,100),IF(BA314&gt;0,90,0))</f>
        <v/>
      </c>
      <c r="BC215" s="6">
        <f>IF(BC315&gt;0,MOD(BC315,100),IF(BB314&gt;0,90,0))</f>
        <v/>
      </c>
      <c r="BD215" s="6">
        <f>IF(BD315&gt;0,MOD(BD315,100),IF(BC314&gt;0,90,0))</f>
        <v/>
      </c>
      <c r="BE215" s="6">
        <f>IF(BE315&gt;0,MOD(BE315,100),IF(BD314&gt;0,90,0))</f>
        <v/>
      </c>
      <c r="BF215" s="6">
        <f>IF(BF315&gt;0,MOD(BF315,100),IF(BE314&gt;0,90,0))</f>
        <v/>
      </c>
      <c r="BG215" s="6">
        <f>IF(BG315&gt;0,MOD(BG315,100),IF(BF314&gt;0,90,0))</f>
        <v/>
      </c>
      <c r="BH215" s="6">
        <f>IF(BH315&gt;0,MOD(BH315,100),IF(BG314&gt;0,90,0))</f>
        <v/>
      </c>
      <c r="BI215" s="6">
        <f>IF(BI315&gt;0,MOD(BI315,100),IF(BH314&gt;0,90,0))</f>
        <v/>
      </c>
      <c r="BJ215" s="6">
        <f>IF(BJ315&gt;0,MOD(BJ315,100),IF(BI314&gt;0,90,0))</f>
        <v/>
      </c>
      <c r="BK215" s="6">
        <f>IF(BK315&gt;0,MOD(BK315,100),IF(BJ314&gt;0,90,0))</f>
        <v/>
      </c>
      <c r="BL215" s="6">
        <f>IF(BL315&gt;0,MOD(BL315,100),IF(BK314&gt;0,90,0))</f>
        <v/>
      </c>
      <c r="BM215" s="6">
        <f>IF(BM315&gt;0,MOD(BM315,100),IF(BL314&gt;0,90,0))</f>
        <v/>
      </c>
      <c r="BN215" s="6">
        <f>IF(BN315&gt;0,MOD(BN315,100),IF(BM314&gt;0,90,0))</f>
        <v/>
      </c>
      <c r="BO215" s="6">
        <f>IF(BO315&gt;0,MOD(BO315,100),IF(BN314&gt;0,90,0))</f>
        <v/>
      </c>
      <c r="BP215" s="6">
        <f>IF(BP315&gt;0,MOD(BP315,100),IF(BO314&gt;0,90,0))</f>
        <v/>
      </c>
      <c r="BQ215" s="6">
        <f>IF(BQ315&gt;0,MOD(BQ315,100),IF(BP314&gt;0,90,0))</f>
        <v/>
      </c>
      <c r="BR215" s="6">
        <f>IF(BR315&gt;0,MOD(BR315,100),IF(BQ314&gt;0,90,0))</f>
        <v/>
      </c>
      <c r="BS215" s="6">
        <f>IF(BS315&gt;0,MOD(BS315,100),IF(BR314&gt;0,90,0))</f>
        <v/>
      </c>
      <c r="BT215" s="6">
        <f>IF(BT315&gt;0,MOD(BT315,100),IF(BS314&gt;0,90,0))</f>
        <v/>
      </c>
      <c r="BU215" s="6">
        <f>IF(BU315&gt;0,MOD(BU315,100),IF(BT314&gt;0,90,0))</f>
        <v/>
      </c>
      <c r="BV215" s="6">
        <f>IF(BV315&gt;0,MOD(BV315,100),IF(BU314&gt;0,90,0))</f>
        <v/>
      </c>
      <c r="BW215" s="6">
        <f>IF(BW315&gt;0,MOD(BW315,100),IF(BV314&gt;0,90,0))</f>
        <v/>
      </c>
      <c r="BX215" s="6">
        <f>IF(BX315&gt;0,MOD(BX315,100),IF(BW314&gt;0,90,0))</f>
        <v/>
      </c>
      <c r="BY215" s="6">
        <f>IF(BY315&gt;0,MOD(BY315,100),IF(BX314&gt;0,90,0))</f>
        <v/>
      </c>
      <c r="BZ215" s="6">
        <f>IF(BZ315&gt;0,MOD(BZ315,100),IF(BY314&gt;0,90,0))</f>
        <v/>
      </c>
      <c r="CA215" s="6">
        <f>IF(CA315&gt;0,MOD(CA315,100),IF(BZ314&gt;0,90,0))</f>
        <v/>
      </c>
      <c r="CB215" s="6">
        <f>IF(CB315&gt;0,MOD(CB315,100),IF(CA314&gt;0,90,0))</f>
        <v/>
      </c>
      <c r="CC215" s="6">
        <f>IF(CC315&gt;0,MOD(CC315,100),IF(CB314&gt;0,90,0))</f>
        <v/>
      </c>
      <c r="CD215" s="6">
        <f>IF(CD315&gt;0,MOD(CD315,100),IF(CC314&gt;0,90,0))</f>
        <v/>
      </c>
      <c r="CE215" s="6">
        <f>IF(CE315&gt;0,MOD(CE315,100),IF(CD314&gt;0,90,0))</f>
        <v/>
      </c>
      <c r="CF215" s="6">
        <f>IF(CF315&gt;0,MOD(CF315,100),IF(CE314&gt;0,90,0))</f>
        <v/>
      </c>
      <c r="CG215" s="6">
        <f>IF(CG315&gt;0,MOD(CG315,100),IF(CF314&gt;0,90,0))</f>
        <v/>
      </c>
      <c r="CH215" s="6">
        <f>IF(CH315&gt;0,MOD(CH315,100),IF(CG314&gt;0,90,0))</f>
        <v/>
      </c>
      <c r="CI215" s="6">
        <f>IF(CI315&gt;0,MOD(CI315,100),IF(CH314&gt;0,90,0))</f>
        <v/>
      </c>
      <c r="CJ215" s="6">
        <f>IF(CJ315&gt;0,MOD(CJ315,100),IF(CI314&gt;0,90,0))</f>
        <v/>
      </c>
      <c r="CK215" s="6">
        <f>IF(CK315&gt;0,MOD(CK315,100),IF(CJ314&gt;0,90,0))</f>
        <v/>
      </c>
      <c r="CL215" s="6">
        <f>IF(CL315&gt;0,MOD(CL315,100),IF(CK314&gt;0,90,0))</f>
        <v/>
      </c>
      <c r="CM215" s="6">
        <f>IF(CM315&gt;0,MOD(CM315,100),IF(CL314&gt;0,90,0))</f>
        <v/>
      </c>
      <c r="CN215" s="6">
        <f>IF(CN315&gt;0,MOD(CN315,100),IF(CM314&gt;0,90,0))</f>
        <v/>
      </c>
      <c r="CO215" s="6">
        <f>IF(CO315&gt;0,MOD(CO315,100),IF(CN314&gt;0,90,0))</f>
        <v/>
      </c>
      <c r="CP215" s="6">
        <f>IF(CP315&gt;0,MOD(CP315,100),IF(CO314&gt;0,90,0))</f>
        <v/>
      </c>
      <c r="CQ215" s="6">
        <f>IF(CQ315&gt;0,MOD(CQ315,100),IF(CP314&gt;0,90,0))</f>
        <v/>
      </c>
      <c r="CR215" s="6">
        <f>IF(CR315&gt;0,MOD(CR315,100),IF(CQ314&gt;0,90,0))</f>
        <v/>
      </c>
      <c r="CS215" s="6">
        <f>IF(CS315&gt;0,MOD(CS315,100),IF(CR314&gt;0,90,0))</f>
        <v/>
      </c>
      <c r="CT215" s="6">
        <f>IF(CT315&gt;0,MOD(CT315,100),IF(CS314&gt;0,90,0))</f>
        <v/>
      </c>
      <c r="CU215" s="6">
        <f>IF(CU315&gt;0,MOD(CU315,100),IF(CT314&gt;0,90,0))</f>
        <v/>
      </c>
      <c r="CV215" s="6">
        <f>IF(CV315&gt;0,MOD(CV315,100),IF(CU314&gt;0,90,0))</f>
        <v/>
      </c>
      <c r="CW215" s="6">
        <f>IF(CW315&gt;0,MOD(CW315,100),IF(CV314&gt;0,90,0))</f>
        <v/>
      </c>
      <c r="CX215" s="6">
        <f>IF(CX315&gt;0,MOD(CX315,100),IF(CW314&gt;0,90,0))</f>
        <v/>
      </c>
      <c r="CY215" s="6">
        <f>IF(CY315&gt;0,MOD(CY315,100),IF(CX314&gt;0,90,0))</f>
        <v/>
      </c>
      <c r="CZ215" s="6">
        <f>IF(CZ315&gt;0,MOD(CZ315,100),IF(CY314&gt;0,90,0))</f>
        <v/>
      </c>
      <c r="DA215" s="6">
        <f>IF(DA315&gt;0,MOD(DA315,100),IF(CZ314&gt;0,90,0))</f>
        <v/>
      </c>
      <c r="DB215" s="6">
        <f>IF(DB315&gt;0,MOD(DB315,100),IF(DA314&gt;0,90,0))</f>
        <v/>
      </c>
      <c r="DC215" s="6">
        <f>IF(DC315&gt;0,MOD(DC315,100),IF(DB314&gt;0,90,0))</f>
        <v/>
      </c>
      <c r="DD215" s="6">
        <f>IF(DD315&gt;0,MOD(DD315,100),IF(DC314&gt;0,90,0))</f>
        <v/>
      </c>
      <c r="DE215" s="6">
        <f>IF(DE315&gt;0,MOD(DE315,100),IF(DD314&gt;0,90,0))</f>
        <v/>
      </c>
      <c r="DF215" s="6">
        <f>IF(DF315&gt;0,MOD(DF315,100),IF(DE314&gt;0,90,0))</f>
        <v/>
      </c>
      <c r="DG215" s="6">
        <f>IF(DG315&gt;0,MOD(DG315,100),IF(DF314&gt;0,90,0))</f>
        <v/>
      </c>
      <c r="DH215" s="6">
        <f>IF(DH315&gt;0,MOD(DH315,100),IF(DG314&gt;0,90,0))</f>
        <v/>
      </c>
      <c r="DI215" s="6">
        <f>IF(DI315&gt;0,MOD(DI315,100),IF(DH314&gt;0,90,0))</f>
        <v/>
      </c>
      <c r="DJ215" s="6">
        <f>IF(DJ315&gt;0,MOD(DJ315,100),IF(DI314&gt;0,90,0))</f>
        <v/>
      </c>
      <c r="DK215" s="6">
        <f>IF(DK315&gt;0,MOD(DK315,100),IF(DJ314&gt;0,90,0))</f>
        <v/>
      </c>
      <c r="DL215" s="6">
        <f>IF(DL315&gt;0,MOD(DL315,100),IF(DK314&gt;0,90,0))</f>
        <v/>
      </c>
      <c r="DM215" s="6">
        <f>IF(DM315&gt;0,MOD(DM315,100),IF(DL314&gt;0,90,0))</f>
        <v/>
      </c>
      <c r="DN215" s="6">
        <f>IF(DN315&gt;0,MOD(DN315,100),IF(DM314&gt;0,90,0))</f>
        <v/>
      </c>
      <c r="DO215" s="6">
        <f>IF(DO315&gt;0,MOD(DO315,100),IF(DN314&gt;0,90,0))</f>
        <v/>
      </c>
    </row>
    <row r="216" ht="8" customHeight="1">
      <c r="B216" s="6">
        <f>IF(B316&gt;0,MOD(B316,100),IF(A315&gt;0,90,0))</f>
        <v/>
      </c>
      <c r="C216" s="6">
        <f>IF(C316&gt;0,MOD(C316,100),IF(B315&gt;0,90,0))</f>
        <v/>
      </c>
      <c r="D216" s="6">
        <f>IF(D316&gt;0,MOD(D316,100),IF(C315&gt;0,90,0))</f>
        <v/>
      </c>
      <c r="E216" s="6">
        <f>IF(E316&gt;0,MOD(E316,100),IF(D315&gt;0,90,0))</f>
        <v/>
      </c>
      <c r="F216" s="6">
        <f>IF(F316&gt;0,MOD(F316,100),IF(E315&gt;0,90,0))</f>
        <v/>
      </c>
      <c r="G216" s="6">
        <f>IF(G316&gt;0,MOD(G316,100),IF(F315&gt;0,90,0))</f>
        <v/>
      </c>
      <c r="H216" s="6">
        <f>IF(H316&gt;0,MOD(H316,100),IF(G315&gt;0,90,0))</f>
        <v/>
      </c>
      <c r="I216" s="6">
        <f>IF(I316&gt;0,MOD(I316,100),IF(H315&gt;0,90,0))</f>
        <v/>
      </c>
      <c r="J216" s="6">
        <f>IF(J316&gt;0,MOD(J316,100),IF(I315&gt;0,90,0))</f>
        <v/>
      </c>
      <c r="K216" s="6">
        <f>IF(K316&gt;0,MOD(K316,100),IF(J315&gt;0,90,0))</f>
        <v/>
      </c>
      <c r="L216" s="6">
        <f>IF(L316&gt;0,MOD(L316,100),IF(K315&gt;0,90,0))</f>
        <v/>
      </c>
      <c r="M216" s="6">
        <f>IF(M316&gt;0,MOD(M316,100),IF(L315&gt;0,90,0))</f>
        <v/>
      </c>
      <c r="N216" s="6">
        <f>IF(N316&gt;0,MOD(N316,100),IF(M315&gt;0,90,0))</f>
        <v/>
      </c>
      <c r="O216" s="6">
        <f>IF(O316&gt;0,MOD(O316,100),IF(N315&gt;0,90,0))</f>
        <v/>
      </c>
      <c r="P216" s="6">
        <f>IF(P316&gt;0,MOD(P316,100),IF(O315&gt;0,90,0))</f>
        <v/>
      </c>
      <c r="Q216" s="6">
        <f>IF(Q316&gt;0,MOD(Q316,100),IF(P315&gt;0,90,0))</f>
        <v/>
      </c>
      <c r="R216" s="6">
        <f>IF(R316&gt;0,MOD(R316,100),IF(Q315&gt;0,90,0))</f>
        <v/>
      </c>
      <c r="S216" s="6">
        <f>IF(S316&gt;0,MOD(S316,100),IF(R315&gt;0,90,0))</f>
        <v/>
      </c>
      <c r="T216" s="6">
        <f>IF(T316&gt;0,MOD(T316,100),IF(S315&gt;0,90,0))</f>
        <v/>
      </c>
      <c r="U216" s="6">
        <f>IF(U316&gt;0,MOD(U316,100),IF(T315&gt;0,90,0))</f>
        <v/>
      </c>
      <c r="V216" s="6">
        <f>IF(V316&gt;0,MOD(V316,100),IF(U315&gt;0,90,0))</f>
        <v/>
      </c>
      <c r="W216" s="6">
        <f>IF(W316&gt;0,MOD(W316,100),IF(V315&gt;0,90,0))</f>
        <v/>
      </c>
      <c r="X216" s="6">
        <f>IF(X316&gt;0,MOD(X316,100),IF(W315&gt;0,90,0))</f>
        <v/>
      </c>
      <c r="Y216" s="6">
        <f>IF(Y316&gt;0,MOD(Y316,100),IF(X315&gt;0,90,0))</f>
        <v/>
      </c>
      <c r="Z216" s="6">
        <f>IF(Z316&gt;0,MOD(Z316,100),IF(Y315&gt;0,90,0))</f>
        <v/>
      </c>
      <c r="AA216" s="6">
        <f>IF(AA316&gt;0,MOD(AA316,100),IF(Z315&gt;0,90,0))</f>
        <v/>
      </c>
      <c r="AB216" s="6">
        <f>IF(AB316&gt;0,MOD(AB316,100),IF(AA315&gt;0,90,0))</f>
        <v/>
      </c>
      <c r="AC216" s="6">
        <f>IF(AC316&gt;0,MOD(AC316,100),IF(AB315&gt;0,90,0))</f>
        <v/>
      </c>
      <c r="AD216" s="6">
        <f>IF(AD316&gt;0,MOD(AD316,100),IF(AC315&gt;0,90,0))</f>
        <v/>
      </c>
      <c r="AE216" s="6">
        <f>IF(AE316&gt;0,MOD(AE316,100),IF(AD315&gt;0,90,0))</f>
        <v/>
      </c>
      <c r="AF216" s="6">
        <f>IF(AF316&gt;0,MOD(AF316,100),IF(AE315&gt;0,90,0))</f>
        <v/>
      </c>
      <c r="AG216" s="6">
        <f>IF(AG316&gt;0,MOD(AG316,100),IF(AF315&gt;0,90,0))</f>
        <v/>
      </c>
      <c r="AH216" s="6">
        <f>IF(AH316&gt;0,MOD(AH316,100),IF(AG315&gt;0,90,0))</f>
        <v/>
      </c>
      <c r="AI216" s="6">
        <f>IF(AI316&gt;0,MOD(AI316,100),IF(AH315&gt;0,90,0))</f>
        <v/>
      </c>
      <c r="AJ216" s="6">
        <f>IF(AJ316&gt;0,MOD(AJ316,100),IF(AI315&gt;0,90,0))</f>
        <v/>
      </c>
      <c r="AK216" s="6">
        <f>IF(AK316&gt;0,MOD(AK316,100),IF(AJ315&gt;0,90,0))</f>
        <v/>
      </c>
      <c r="AL216" s="6">
        <f>IF(AL316&gt;0,MOD(AL316,100),IF(AK315&gt;0,90,0))</f>
        <v/>
      </c>
      <c r="AM216" s="6">
        <f>IF(AM316&gt;0,MOD(AM316,100),IF(AL315&gt;0,90,0))</f>
        <v/>
      </c>
      <c r="AN216" s="6">
        <f>IF(AN316&gt;0,MOD(AN316,100),IF(AM315&gt;0,90,0))</f>
        <v/>
      </c>
      <c r="AO216" s="6">
        <f>IF(AO316&gt;0,MOD(AO316,100),IF(AN315&gt;0,90,0))</f>
        <v/>
      </c>
      <c r="AP216" s="6">
        <f>IF(AP316&gt;0,MOD(AP316,100),IF(AO315&gt;0,90,0))</f>
        <v/>
      </c>
      <c r="AQ216" s="6">
        <f>IF(AQ316&gt;0,MOD(AQ316,100),IF(AP315&gt;0,90,0))</f>
        <v/>
      </c>
      <c r="AR216" s="6">
        <f>IF(AR316&gt;0,MOD(AR316,100),IF(AQ315&gt;0,90,0))</f>
        <v/>
      </c>
      <c r="AS216" s="6">
        <f>IF(AS316&gt;0,MOD(AS316,100),IF(AR315&gt;0,90,0))</f>
        <v/>
      </c>
      <c r="AT216" s="6">
        <f>IF(AT316&gt;0,MOD(AT316,100),IF(AS315&gt;0,90,0))</f>
        <v/>
      </c>
      <c r="AU216" s="6">
        <f>IF(AU316&gt;0,MOD(AU316,100),IF(AT315&gt;0,90,0))</f>
        <v/>
      </c>
      <c r="AV216" s="6">
        <f>IF(AV316&gt;0,MOD(AV316,100),IF(AU315&gt;0,90,0))</f>
        <v/>
      </c>
      <c r="AW216" s="6">
        <f>IF(AW316&gt;0,MOD(AW316,100),IF(AV315&gt;0,90,0))</f>
        <v/>
      </c>
      <c r="AX216" s="6">
        <f>IF(AX316&gt;0,MOD(AX316,100),IF(AW315&gt;0,90,0))</f>
        <v/>
      </c>
      <c r="AY216" s="6">
        <f>IF(AY316&gt;0,MOD(AY316,100),IF(AX315&gt;0,90,0))</f>
        <v/>
      </c>
      <c r="AZ216" s="6">
        <f>IF(AZ316&gt;0,MOD(AZ316,100),IF(AY315&gt;0,90,0))</f>
        <v/>
      </c>
      <c r="BA216" s="6">
        <f>IF(BA316&gt;0,MOD(BA316,100),IF(AZ315&gt;0,90,0))</f>
        <v/>
      </c>
      <c r="BB216" s="6">
        <f>IF(BB316&gt;0,MOD(BB316,100),IF(BA315&gt;0,90,0))</f>
        <v/>
      </c>
      <c r="BC216" s="6">
        <f>IF(BC316&gt;0,MOD(BC316,100),IF(BB315&gt;0,90,0))</f>
        <v/>
      </c>
      <c r="BD216" s="6">
        <f>IF(BD316&gt;0,MOD(BD316,100),IF(BC315&gt;0,90,0))</f>
        <v/>
      </c>
      <c r="BE216" s="6">
        <f>IF(BE316&gt;0,MOD(BE316,100),IF(BD315&gt;0,90,0))</f>
        <v/>
      </c>
      <c r="BF216" s="6">
        <f>IF(BF316&gt;0,MOD(BF316,100),IF(BE315&gt;0,90,0))</f>
        <v/>
      </c>
      <c r="BG216" s="6">
        <f>IF(BG316&gt;0,MOD(BG316,100),IF(BF315&gt;0,90,0))</f>
        <v/>
      </c>
      <c r="BH216" s="6">
        <f>IF(BH316&gt;0,MOD(BH316,100),IF(BG315&gt;0,90,0))</f>
        <v/>
      </c>
      <c r="BI216" s="6">
        <f>IF(BI316&gt;0,MOD(BI316,100),IF(BH315&gt;0,90,0))</f>
        <v/>
      </c>
      <c r="BJ216" s="6">
        <f>IF(BJ316&gt;0,MOD(BJ316,100),IF(BI315&gt;0,90,0))</f>
        <v/>
      </c>
      <c r="BK216" s="6">
        <f>IF(BK316&gt;0,MOD(BK316,100),IF(BJ315&gt;0,90,0))</f>
        <v/>
      </c>
      <c r="BL216" s="6">
        <f>IF(BL316&gt;0,MOD(BL316,100),IF(BK315&gt;0,90,0))</f>
        <v/>
      </c>
      <c r="BM216" s="6">
        <f>IF(BM316&gt;0,MOD(BM316,100),IF(BL315&gt;0,90,0))</f>
        <v/>
      </c>
      <c r="BN216" s="6">
        <f>IF(BN316&gt;0,MOD(BN316,100),IF(BM315&gt;0,90,0))</f>
        <v/>
      </c>
      <c r="BO216" s="6">
        <f>IF(BO316&gt;0,MOD(BO316,100),IF(BN315&gt;0,90,0))</f>
        <v/>
      </c>
      <c r="BP216" s="6">
        <f>IF(BP316&gt;0,MOD(BP316,100),IF(BO315&gt;0,90,0))</f>
        <v/>
      </c>
      <c r="BQ216" s="6">
        <f>IF(BQ316&gt;0,MOD(BQ316,100),IF(BP315&gt;0,90,0))</f>
        <v/>
      </c>
      <c r="BR216" s="6">
        <f>IF(BR316&gt;0,MOD(BR316,100),IF(BQ315&gt;0,90,0))</f>
        <v/>
      </c>
      <c r="BS216" s="6">
        <f>IF(BS316&gt;0,MOD(BS316,100),IF(BR315&gt;0,90,0))</f>
        <v/>
      </c>
      <c r="BT216" s="6">
        <f>IF(BT316&gt;0,MOD(BT316,100),IF(BS315&gt;0,90,0))</f>
        <v/>
      </c>
      <c r="BU216" s="6">
        <f>IF(BU316&gt;0,MOD(BU316,100),IF(BT315&gt;0,90,0))</f>
        <v/>
      </c>
      <c r="BV216" s="6">
        <f>IF(BV316&gt;0,MOD(BV316,100),IF(BU315&gt;0,90,0))</f>
        <v/>
      </c>
      <c r="BW216" s="6">
        <f>IF(BW316&gt;0,MOD(BW316,100),IF(BV315&gt;0,90,0))</f>
        <v/>
      </c>
      <c r="BX216" s="6">
        <f>IF(BX316&gt;0,MOD(BX316,100),IF(BW315&gt;0,90,0))</f>
        <v/>
      </c>
      <c r="BY216" s="6">
        <f>IF(BY316&gt;0,MOD(BY316,100),IF(BX315&gt;0,90,0))</f>
        <v/>
      </c>
      <c r="BZ216" s="6">
        <f>IF(BZ316&gt;0,MOD(BZ316,100),IF(BY315&gt;0,90,0))</f>
        <v/>
      </c>
      <c r="CA216" s="6">
        <f>IF(CA316&gt;0,MOD(CA316,100),IF(BZ315&gt;0,90,0))</f>
        <v/>
      </c>
      <c r="CB216" s="6">
        <f>IF(CB316&gt;0,MOD(CB316,100),IF(CA315&gt;0,90,0))</f>
        <v/>
      </c>
      <c r="CC216" s="6">
        <f>IF(CC316&gt;0,MOD(CC316,100),IF(CB315&gt;0,90,0))</f>
        <v/>
      </c>
      <c r="CD216" s="6">
        <f>IF(CD316&gt;0,MOD(CD316,100),IF(CC315&gt;0,90,0))</f>
        <v/>
      </c>
      <c r="CE216" s="6">
        <f>IF(CE316&gt;0,MOD(CE316,100),IF(CD315&gt;0,90,0))</f>
        <v/>
      </c>
      <c r="CF216" s="6">
        <f>IF(CF316&gt;0,MOD(CF316,100),IF(CE315&gt;0,90,0))</f>
        <v/>
      </c>
      <c r="CG216" s="6">
        <f>IF(CG316&gt;0,MOD(CG316,100),IF(CF315&gt;0,90,0))</f>
        <v/>
      </c>
      <c r="CH216" s="6">
        <f>IF(CH316&gt;0,MOD(CH316,100),IF(CG315&gt;0,90,0))</f>
        <v/>
      </c>
      <c r="CI216" s="6">
        <f>IF(CI316&gt;0,MOD(CI316,100),IF(CH315&gt;0,90,0))</f>
        <v/>
      </c>
      <c r="CJ216" s="6">
        <f>IF(CJ316&gt;0,MOD(CJ316,100),IF(CI315&gt;0,90,0))</f>
        <v/>
      </c>
      <c r="CK216" s="6">
        <f>IF(CK316&gt;0,MOD(CK316,100),IF(CJ315&gt;0,90,0))</f>
        <v/>
      </c>
      <c r="CL216" s="6">
        <f>IF(CL316&gt;0,MOD(CL316,100),IF(CK315&gt;0,90,0))</f>
        <v/>
      </c>
      <c r="CM216" s="6">
        <f>IF(CM316&gt;0,MOD(CM316,100),IF(CL315&gt;0,90,0))</f>
        <v/>
      </c>
      <c r="CN216" s="6">
        <f>IF(CN316&gt;0,MOD(CN316,100),IF(CM315&gt;0,90,0))</f>
        <v/>
      </c>
      <c r="CO216" s="6">
        <f>IF(CO316&gt;0,MOD(CO316,100),IF(CN315&gt;0,90,0))</f>
        <v/>
      </c>
      <c r="CP216" s="6">
        <f>IF(CP316&gt;0,MOD(CP316,100),IF(CO315&gt;0,90,0))</f>
        <v/>
      </c>
      <c r="CQ216" s="6">
        <f>IF(CQ316&gt;0,MOD(CQ316,100),IF(CP315&gt;0,90,0))</f>
        <v/>
      </c>
      <c r="CR216" s="6">
        <f>IF(CR316&gt;0,MOD(CR316,100),IF(CQ315&gt;0,90,0))</f>
        <v/>
      </c>
      <c r="CS216" s="6">
        <f>IF(CS316&gt;0,MOD(CS316,100),IF(CR315&gt;0,90,0))</f>
        <v/>
      </c>
      <c r="CT216" s="6">
        <f>IF(CT316&gt;0,MOD(CT316,100),IF(CS315&gt;0,90,0))</f>
        <v/>
      </c>
      <c r="CU216" s="6">
        <f>IF(CU316&gt;0,MOD(CU316,100),IF(CT315&gt;0,90,0))</f>
        <v/>
      </c>
      <c r="CV216" s="6">
        <f>IF(CV316&gt;0,MOD(CV316,100),IF(CU315&gt;0,90,0))</f>
        <v/>
      </c>
      <c r="CW216" s="6">
        <f>IF(CW316&gt;0,MOD(CW316,100),IF(CV315&gt;0,90,0))</f>
        <v/>
      </c>
      <c r="CX216" s="6">
        <f>IF(CX316&gt;0,MOD(CX316,100),IF(CW315&gt;0,90,0))</f>
        <v/>
      </c>
      <c r="CY216" s="6">
        <f>IF(CY316&gt;0,MOD(CY316,100),IF(CX315&gt;0,90,0))</f>
        <v/>
      </c>
      <c r="CZ216" s="6">
        <f>IF(CZ316&gt;0,MOD(CZ316,100),IF(CY315&gt;0,90,0))</f>
        <v/>
      </c>
      <c r="DA216" s="6">
        <f>IF(DA316&gt;0,MOD(DA316,100),IF(CZ315&gt;0,90,0))</f>
        <v/>
      </c>
      <c r="DB216" s="6">
        <f>IF(DB316&gt;0,MOD(DB316,100),IF(DA315&gt;0,90,0))</f>
        <v/>
      </c>
      <c r="DC216" s="6">
        <f>IF(DC316&gt;0,MOD(DC316,100),IF(DB315&gt;0,90,0))</f>
        <v/>
      </c>
      <c r="DD216" s="6">
        <f>IF(DD316&gt;0,MOD(DD316,100),IF(DC315&gt;0,90,0))</f>
        <v/>
      </c>
      <c r="DE216" s="6">
        <f>IF(DE316&gt;0,MOD(DE316,100),IF(DD315&gt;0,90,0))</f>
        <v/>
      </c>
      <c r="DF216" s="6">
        <f>IF(DF316&gt;0,MOD(DF316,100),IF(DE315&gt;0,90,0))</f>
        <v/>
      </c>
      <c r="DG216" s="6">
        <f>IF(DG316&gt;0,MOD(DG316,100),IF(DF315&gt;0,90,0))</f>
        <v/>
      </c>
      <c r="DH216" s="6">
        <f>IF(DH316&gt;0,MOD(DH316,100),IF(DG315&gt;0,90,0))</f>
        <v/>
      </c>
      <c r="DI216" s="6">
        <f>IF(DI316&gt;0,MOD(DI316,100),IF(DH315&gt;0,90,0))</f>
        <v/>
      </c>
      <c r="DJ216" s="6">
        <f>IF(DJ316&gt;0,MOD(DJ316,100),IF(DI315&gt;0,90,0))</f>
        <v/>
      </c>
      <c r="DK216" s="6">
        <f>IF(DK316&gt;0,MOD(DK316,100),IF(DJ315&gt;0,90,0))</f>
        <v/>
      </c>
      <c r="DL216" s="6">
        <f>IF(DL316&gt;0,MOD(DL316,100),IF(DK315&gt;0,90,0))</f>
        <v/>
      </c>
      <c r="DM216" s="6">
        <f>IF(DM316&gt;0,MOD(DM316,100),IF(DL315&gt;0,90,0))</f>
        <v/>
      </c>
      <c r="DN216" s="6">
        <f>IF(DN316&gt;0,MOD(DN316,100),IF(DM315&gt;0,90,0))</f>
        <v/>
      </c>
      <c r="DO216" s="6">
        <f>IF(DO316&gt;0,MOD(DO316,100),IF(DN315&gt;0,90,0))</f>
        <v/>
      </c>
    </row>
    <row r="217" ht="8" customHeight="1">
      <c r="B217" s="6">
        <f>IF(B317&gt;0,MOD(B317,100),IF(A316&gt;0,90,0))</f>
        <v/>
      </c>
      <c r="C217" s="6">
        <f>IF(C317&gt;0,MOD(C317,100),IF(B316&gt;0,90,0))</f>
        <v/>
      </c>
      <c r="D217" s="6">
        <f>IF(D317&gt;0,MOD(D317,100),IF(C316&gt;0,90,0))</f>
        <v/>
      </c>
      <c r="E217" s="6">
        <f>IF(E317&gt;0,MOD(E317,100),IF(D316&gt;0,90,0))</f>
        <v/>
      </c>
      <c r="F217" s="6">
        <f>IF(F317&gt;0,MOD(F317,100),IF(E316&gt;0,90,0))</f>
        <v/>
      </c>
      <c r="G217" s="6">
        <f>IF(G317&gt;0,MOD(G317,100),IF(F316&gt;0,90,0))</f>
        <v/>
      </c>
      <c r="H217" s="6">
        <f>IF(H317&gt;0,MOD(H317,100),IF(G316&gt;0,90,0))</f>
        <v/>
      </c>
      <c r="I217" s="6">
        <f>IF(I317&gt;0,MOD(I317,100),IF(H316&gt;0,90,0))</f>
        <v/>
      </c>
      <c r="J217" s="6">
        <f>IF(J317&gt;0,MOD(J317,100),IF(I316&gt;0,90,0))</f>
        <v/>
      </c>
      <c r="K217" s="6">
        <f>IF(K317&gt;0,MOD(K317,100),IF(J316&gt;0,90,0))</f>
        <v/>
      </c>
      <c r="L217" s="6">
        <f>IF(L317&gt;0,MOD(L317,100),IF(K316&gt;0,90,0))</f>
        <v/>
      </c>
      <c r="M217" s="6">
        <f>IF(M317&gt;0,MOD(M317,100),IF(L316&gt;0,90,0))</f>
        <v/>
      </c>
      <c r="N217" s="6">
        <f>IF(N317&gt;0,MOD(N317,100),IF(M316&gt;0,90,0))</f>
        <v/>
      </c>
      <c r="O217" s="6">
        <f>IF(O317&gt;0,MOD(O317,100),IF(N316&gt;0,90,0))</f>
        <v/>
      </c>
      <c r="P217" s="6">
        <f>IF(P317&gt;0,MOD(P317,100),IF(O316&gt;0,90,0))</f>
        <v/>
      </c>
      <c r="Q217" s="6">
        <f>IF(Q317&gt;0,MOD(Q317,100),IF(P316&gt;0,90,0))</f>
        <v/>
      </c>
      <c r="R217" s="6">
        <f>IF(R317&gt;0,MOD(R317,100),IF(Q316&gt;0,90,0))</f>
        <v/>
      </c>
      <c r="S217" s="6">
        <f>IF(S317&gt;0,MOD(S317,100),IF(R316&gt;0,90,0))</f>
        <v/>
      </c>
      <c r="T217" s="6">
        <f>IF(T317&gt;0,MOD(T317,100),IF(S316&gt;0,90,0))</f>
        <v/>
      </c>
      <c r="U217" s="6">
        <f>IF(U317&gt;0,MOD(U317,100),IF(T316&gt;0,90,0))</f>
        <v/>
      </c>
      <c r="V217" s="6">
        <f>IF(V317&gt;0,MOD(V317,100),IF(U316&gt;0,90,0))</f>
        <v/>
      </c>
      <c r="W217" s="6">
        <f>IF(W317&gt;0,MOD(W317,100),IF(V316&gt;0,90,0))</f>
        <v/>
      </c>
      <c r="X217" s="6">
        <f>IF(X317&gt;0,MOD(X317,100),IF(W316&gt;0,90,0))</f>
        <v/>
      </c>
      <c r="Y217" s="6">
        <f>IF(Y317&gt;0,MOD(Y317,100),IF(X316&gt;0,90,0))</f>
        <v/>
      </c>
      <c r="Z217" s="6">
        <f>IF(Z317&gt;0,MOD(Z317,100),IF(Y316&gt;0,90,0))</f>
        <v/>
      </c>
      <c r="AA217" s="6">
        <f>IF(AA317&gt;0,MOD(AA317,100),IF(Z316&gt;0,90,0))</f>
        <v/>
      </c>
      <c r="AB217" s="6">
        <f>IF(AB317&gt;0,MOD(AB317,100),IF(AA316&gt;0,90,0))</f>
        <v/>
      </c>
      <c r="AC217" s="6">
        <f>IF(AC317&gt;0,MOD(AC317,100),IF(AB316&gt;0,90,0))</f>
        <v/>
      </c>
      <c r="AD217" s="6">
        <f>IF(AD317&gt;0,MOD(AD317,100),IF(AC316&gt;0,90,0))</f>
        <v/>
      </c>
      <c r="AE217" s="6">
        <f>IF(AE317&gt;0,MOD(AE317,100),IF(AD316&gt;0,90,0))</f>
        <v/>
      </c>
      <c r="AF217" s="6">
        <f>IF(AF317&gt;0,MOD(AF317,100),IF(AE316&gt;0,90,0))</f>
        <v/>
      </c>
      <c r="AG217" s="6">
        <f>IF(AG317&gt;0,MOD(AG317,100),IF(AF316&gt;0,90,0))</f>
        <v/>
      </c>
      <c r="AH217" s="6">
        <f>IF(AH317&gt;0,MOD(AH317,100),IF(AG316&gt;0,90,0))</f>
        <v/>
      </c>
      <c r="AI217" s="6">
        <f>IF(AI317&gt;0,MOD(AI317,100),IF(AH316&gt;0,90,0))</f>
        <v/>
      </c>
      <c r="AJ217" s="6">
        <f>IF(AJ317&gt;0,MOD(AJ317,100),IF(AI316&gt;0,90,0))</f>
        <v/>
      </c>
      <c r="AK217" s="6">
        <f>IF(AK317&gt;0,MOD(AK317,100),IF(AJ316&gt;0,90,0))</f>
        <v/>
      </c>
      <c r="AL217" s="6">
        <f>IF(AL317&gt;0,MOD(AL317,100),IF(AK316&gt;0,90,0))</f>
        <v/>
      </c>
      <c r="AM217" s="6">
        <f>IF(AM317&gt;0,MOD(AM317,100),IF(AL316&gt;0,90,0))</f>
        <v/>
      </c>
      <c r="AN217" s="6">
        <f>IF(AN317&gt;0,MOD(AN317,100),IF(AM316&gt;0,90,0))</f>
        <v/>
      </c>
      <c r="AO217" s="6">
        <f>IF(AO317&gt;0,MOD(AO317,100),IF(AN316&gt;0,90,0))</f>
        <v/>
      </c>
      <c r="AP217" s="6">
        <f>IF(AP317&gt;0,MOD(AP317,100),IF(AO316&gt;0,90,0))</f>
        <v/>
      </c>
      <c r="AQ217" s="6">
        <f>IF(AQ317&gt;0,MOD(AQ317,100),IF(AP316&gt;0,90,0))</f>
        <v/>
      </c>
      <c r="AR217" s="6">
        <f>IF(AR317&gt;0,MOD(AR317,100),IF(AQ316&gt;0,90,0))</f>
        <v/>
      </c>
      <c r="AS217" s="6">
        <f>IF(AS317&gt;0,MOD(AS317,100),IF(AR316&gt;0,90,0))</f>
        <v/>
      </c>
      <c r="AT217" s="6">
        <f>IF(AT317&gt;0,MOD(AT317,100),IF(AS316&gt;0,90,0))</f>
        <v/>
      </c>
      <c r="AU217" s="6">
        <f>IF(AU317&gt;0,MOD(AU317,100),IF(AT316&gt;0,90,0))</f>
        <v/>
      </c>
      <c r="AV217" s="6">
        <f>IF(AV317&gt;0,MOD(AV317,100),IF(AU316&gt;0,90,0))</f>
        <v/>
      </c>
      <c r="AW217" s="6">
        <f>IF(AW317&gt;0,MOD(AW317,100),IF(AV316&gt;0,90,0))</f>
        <v/>
      </c>
      <c r="AX217" s="6">
        <f>IF(AX317&gt;0,MOD(AX317,100),IF(AW316&gt;0,90,0))</f>
        <v/>
      </c>
      <c r="AY217" s="6">
        <f>IF(AY317&gt;0,MOD(AY317,100),IF(AX316&gt;0,90,0))</f>
        <v/>
      </c>
      <c r="AZ217" s="6">
        <f>IF(AZ317&gt;0,MOD(AZ317,100),IF(AY316&gt;0,90,0))</f>
        <v/>
      </c>
      <c r="BA217" s="6">
        <f>IF(BA317&gt;0,MOD(BA317,100),IF(AZ316&gt;0,90,0))</f>
        <v/>
      </c>
      <c r="BB217" s="6">
        <f>IF(BB317&gt;0,MOD(BB317,100),IF(BA316&gt;0,90,0))</f>
        <v/>
      </c>
      <c r="BC217" s="6">
        <f>IF(BC317&gt;0,MOD(BC317,100),IF(BB316&gt;0,90,0))</f>
        <v/>
      </c>
      <c r="BD217" s="6">
        <f>IF(BD317&gt;0,MOD(BD317,100),IF(BC316&gt;0,90,0))</f>
        <v/>
      </c>
      <c r="BE217" s="6">
        <f>IF(BE317&gt;0,MOD(BE317,100),IF(BD316&gt;0,90,0))</f>
        <v/>
      </c>
      <c r="BF217" s="6">
        <f>IF(BF317&gt;0,MOD(BF317,100),IF(BE316&gt;0,90,0))</f>
        <v/>
      </c>
      <c r="BG217" s="6">
        <f>IF(BG317&gt;0,MOD(BG317,100),IF(BF316&gt;0,90,0))</f>
        <v/>
      </c>
      <c r="BH217" s="6">
        <f>IF(BH317&gt;0,MOD(BH317,100),IF(BG316&gt;0,90,0))</f>
        <v/>
      </c>
      <c r="BI217" s="6">
        <f>IF(BI317&gt;0,MOD(BI317,100),IF(BH316&gt;0,90,0))</f>
        <v/>
      </c>
      <c r="BJ217" s="6">
        <f>IF(BJ317&gt;0,MOD(BJ317,100),IF(BI316&gt;0,90,0))</f>
        <v/>
      </c>
      <c r="BK217" s="6">
        <f>IF(BK317&gt;0,MOD(BK317,100),IF(BJ316&gt;0,90,0))</f>
        <v/>
      </c>
      <c r="BL217" s="6">
        <f>IF(BL317&gt;0,MOD(BL317,100),IF(BK316&gt;0,90,0))</f>
        <v/>
      </c>
      <c r="BM217" s="6">
        <f>IF(BM317&gt;0,MOD(BM317,100),IF(BL316&gt;0,90,0))</f>
        <v/>
      </c>
      <c r="BN217" s="6">
        <f>IF(BN317&gt;0,MOD(BN317,100),IF(BM316&gt;0,90,0))</f>
        <v/>
      </c>
      <c r="BO217" s="6">
        <f>IF(BO317&gt;0,MOD(BO317,100),IF(BN316&gt;0,90,0))</f>
        <v/>
      </c>
      <c r="BP217" s="6">
        <f>IF(BP317&gt;0,MOD(BP317,100),IF(BO316&gt;0,90,0))</f>
        <v/>
      </c>
      <c r="BQ217" s="6">
        <f>IF(BQ317&gt;0,MOD(BQ317,100),IF(BP316&gt;0,90,0))</f>
        <v/>
      </c>
      <c r="BR217" s="6">
        <f>IF(BR317&gt;0,MOD(BR317,100),IF(BQ316&gt;0,90,0))</f>
        <v/>
      </c>
      <c r="BS217" s="6">
        <f>IF(BS317&gt;0,MOD(BS317,100),IF(BR316&gt;0,90,0))</f>
        <v/>
      </c>
      <c r="BT217" s="6">
        <f>IF(BT317&gt;0,MOD(BT317,100),IF(BS316&gt;0,90,0))</f>
        <v/>
      </c>
      <c r="BU217" s="6">
        <f>IF(BU317&gt;0,MOD(BU317,100),IF(BT316&gt;0,90,0))</f>
        <v/>
      </c>
      <c r="BV217" s="6">
        <f>IF(BV317&gt;0,MOD(BV317,100),IF(BU316&gt;0,90,0))</f>
        <v/>
      </c>
      <c r="BW217" s="6">
        <f>IF(BW317&gt;0,MOD(BW317,100),IF(BV316&gt;0,90,0))</f>
        <v/>
      </c>
      <c r="BX217" s="6">
        <f>IF(BX317&gt;0,MOD(BX317,100),IF(BW316&gt;0,90,0))</f>
        <v/>
      </c>
      <c r="BY217" s="6">
        <f>IF(BY317&gt;0,MOD(BY317,100),IF(BX316&gt;0,90,0))</f>
        <v/>
      </c>
      <c r="BZ217" s="6">
        <f>IF(BZ317&gt;0,MOD(BZ317,100),IF(BY316&gt;0,90,0))</f>
        <v/>
      </c>
      <c r="CA217" s="6">
        <f>IF(CA317&gt;0,MOD(CA317,100),IF(BZ316&gt;0,90,0))</f>
        <v/>
      </c>
      <c r="CB217" s="6">
        <f>IF(CB317&gt;0,MOD(CB317,100),IF(CA316&gt;0,90,0))</f>
        <v/>
      </c>
      <c r="CC217" s="6">
        <f>IF(CC317&gt;0,MOD(CC317,100),IF(CB316&gt;0,90,0))</f>
        <v/>
      </c>
      <c r="CD217" s="6">
        <f>IF(CD317&gt;0,MOD(CD317,100),IF(CC316&gt;0,90,0))</f>
        <v/>
      </c>
      <c r="CE217" s="6">
        <f>IF(CE317&gt;0,MOD(CE317,100),IF(CD316&gt;0,90,0))</f>
        <v/>
      </c>
      <c r="CF217" s="6">
        <f>IF(CF317&gt;0,MOD(CF317,100),IF(CE316&gt;0,90,0))</f>
        <v/>
      </c>
      <c r="CG217" s="6">
        <f>IF(CG317&gt;0,MOD(CG317,100),IF(CF316&gt;0,90,0))</f>
        <v/>
      </c>
      <c r="CH217" s="6">
        <f>IF(CH317&gt;0,MOD(CH317,100),IF(CG316&gt;0,90,0))</f>
        <v/>
      </c>
      <c r="CI217" s="6">
        <f>IF(CI317&gt;0,MOD(CI317,100),IF(CH316&gt;0,90,0))</f>
        <v/>
      </c>
      <c r="CJ217" s="6">
        <f>IF(CJ317&gt;0,MOD(CJ317,100),IF(CI316&gt;0,90,0))</f>
        <v/>
      </c>
      <c r="CK217" s="6">
        <f>IF(CK317&gt;0,MOD(CK317,100),IF(CJ316&gt;0,90,0))</f>
        <v/>
      </c>
      <c r="CL217" s="6">
        <f>IF(CL317&gt;0,MOD(CL317,100),IF(CK316&gt;0,90,0))</f>
        <v/>
      </c>
      <c r="CM217" s="6">
        <f>IF(CM317&gt;0,MOD(CM317,100),IF(CL316&gt;0,90,0))</f>
        <v/>
      </c>
      <c r="CN217" s="6">
        <f>IF(CN317&gt;0,MOD(CN317,100),IF(CM316&gt;0,90,0))</f>
        <v/>
      </c>
      <c r="CO217" s="6">
        <f>IF(CO317&gt;0,MOD(CO317,100),IF(CN316&gt;0,90,0))</f>
        <v/>
      </c>
      <c r="CP217" s="6">
        <f>IF(CP317&gt;0,MOD(CP317,100),IF(CO316&gt;0,90,0))</f>
        <v/>
      </c>
      <c r="CQ217" s="6">
        <f>IF(CQ317&gt;0,MOD(CQ317,100),IF(CP316&gt;0,90,0))</f>
        <v/>
      </c>
      <c r="CR217" s="6">
        <f>IF(CR317&gt;0,MOD(CR317,100),IF(CQ316&gt;0,90,0))</f>
        <v/>
      </c>
      <c r="CS217" s="6">
        <f>IF(CS317&gt;0,MOD(CS317,100),IF(CR316&gt;0,90,0))</f>
        <v/>
      </c>
      <c r="CT217" s="6">
        <f>IF(CT317&gt;0,MOD(CT317,100),IF(CS316&gt;0,90,0))</f>
        <v/>
      </c>
      <c r="CU217" s="6">
        <f>IF(CU317&gt;0,MOD(CU317,100),IF(CT316&gt;0,90,0))</f>
        <v/>
      </c>
      <c r="CV217" s="6">
        <f>IF(CV317&gt;0,MOD(CV317,100),IF(CU316&gt;0,90,0))</f>
        <v/>
      </c>
      <c r="CW217" s="6">
        <f>IF(CW317&gt;0,MOD(CW317,100),IF(CV316&gt;0,90,0))</f>
        <v/>
      </c>
      <c r="CX217" s="6">
        <f>IF(CX317&gt;0,MOD(CX317,100),IF(CW316&gt;0,90,0))</f>
        <v/>
      </c>
      <c r="CY217" s="6">
        <f>IF(CY317&gt;0,MOD(CY317,100),IF(CX316&gt;0,90,0))</f>
        <v/>
      </c>
      <c r="CZ217" s="6">
        <f>IF(CZ317&gt;0,MOD(CZ317,100),IF(CY316&gt;0,90,0))</f>
        <v/>
      </c>
      <c r="DA217" s="6">
        <f>IF(DA317&gt;0,MOD(DA317,100),IF(CZ316&gt;0,90,0))</f>
        <v/>
      </c>
      <c r="DB217" s="6">
        <f>IF(DB317&gt;0,MOD(DB317,100),IF(DA316&gt;0,90,0))</f>
        <v/>
      </c>
      <c r="DC217" s="6">
        <f>IF(DC317&gt;0,MOD(DC317,100),IF(DB316&gt;0,90,0))</f>
        <v/>
      </c>
      <c r="DD217" s="6">
        <f>IF(DD317&gt;0,MOD(DD317,100),IF(DC316&gt;0,90,0))</f>
        <v/>
      </c>
      <c r="DE217" s="6">
        <f>IF(DE317&gt;0,MOD(DE317,100),IF(DD316&gt;0,90,0))</f>
        <v/>
      </c>
      <c r="DF217" s="6">
        <f>IF(DF317&gt;0,MOD(DF317,100),IF(DE316&gt;0,90,0))</f>
        <v/>
      </c>
      <c r="DG217" s="6">
        <f>IF(DG317&gt;0,MOD(DG317,100),IF(DF316&gt;0,90,0))</f>
        <v/>
      </c>
      <c r="DH217" s="6">
        <f>IF(DH317&gt;0,MOD(DH317,100),IF(DG316&gt;0,90,0))</f>
        <v/>
      </c>
      <c r="DI217" s="6">
        <f>IF(DI317&gt;0,MOD(DI317,100),IF(DH316&gt;0,90,0))</f>
        <v/>
      </c>
      <c r="DJ217" s="6">
        <f>IF(DJ317&gt;0,MOD(DJ317,100),IF(DI316&gt;0,90,0))</f>
        <v/>
      </c>
      <c r="DK217" s="6">
        <f>IF(DK317&gt;0,MOD(DK317,100),IF(DJ316&gt;0,90,0))</f>
        <v/>
      </c>
      <c r="DL217" s="6">
        <f>IF(DL317&gt;0,MOD(DL317,100),IF(DK316&gt;0,90,0))</f>
        <v/>
      </c>
      <c r="DM217" s="6">
        <f>IF(DM317&gt;0,MOD(DM317,100),IF(DL316&gt;0,90,0))</f>
        <v/>
      </c>
      <c r="DN217" s="6">
        <f>IF(DN317&gt;0,MOD(DN317,100),IF(DM316&gt;0,90,0))</f>
        <v/>
      </c>
      <c r="DO217" s="6">
        <f>IF(DO317&gt;0,MOD(DO317,100),IF(DN316&gt;0,90,0))</f>
        <v/>
      </c>
    </row>
    <row r="218" ht="8" customHeight="1">
      <c r="B218" s="6">
        <f>IF(B318&gt;0,MOD(B318,100),IF(A317&gt;0,90,0))</f>
        <v/>
      </c>
      <c r="C218" s="6">
        <f>IF(C318&gt;0,MOD(C318,100),IF(B317&gt;0,90,0))</f>
        <v/>
      </c>
      <c r="D218" s="6">
        <f>IF(D318&gt;0,MOD(D318,100),IF(C317&gt;0,90,0))</f>
        <v/>
      </c>
      <c r="E218" s="6">
        <f>IF(E318&gt;0,MOD(E318,100),IF(D317&gt;0,90,0))</f>
        <v/>
      </c>
      <c r="F218" s="6">
        <f>IF(F318&gt;0,MOD(F318,100),IF(E317&gt;0,90,0))</f>
        <v/>
      </c>
      <c r="G218" s="6">
        <f>IF(G318&gt;0,MOD(G318,100),IF(F317&gt;0,90,0))</f>
        <v/>
      </c>
      <c r="H218" s="6">
        <f>IF(H318&gt;0,MOD(H318,100),IF(G317&gt;0,90,0))</f>
        <v/>
      </c>
      <c r="I218" s="6">
        <f>IF(I318&gt;0,MOD(I318,100),IF(H317&gt;0,90,0))</f>
        <v/>
      </c>
      <c r="J218" s="6">
        <f>IF(J318&gt;0,MOD(J318,100),IF(I317&gt;0,90,0))</f>
        <v/>
      </c>
      <c r="K218" s="6">
        <f>IF(K318&gt;0,MOD(K318,100),IF(J317&gt;0,90,0))</f>
        <v/>
      </c>
      <c r="L218" s="6">
        <f>IF(L318&gt;0,MOD(L318,100),IF(K317&gt;0,90,0))</f>
        <v/>
      </c>
      <c r="M218" s="6">
        <f>IF(M318&gt;0,MOD(M318,100),IF(L317&gt;0,90,0))</f>
        <v/>
      </c>
      <c r="N218" s="6">
        <f>IF(N318&gt;0,MOD(N318,100),IF(M317&gt;0,90,0))</f>
        <v/>
      </c>
      <c r="O218" s="6">
        <f>IF(O318&gt;0,MOD(O318,100),IF(N317&gt;0,90,0))</f>
        <v/>
      </c>
      <c r="P218" s="6">
        <f>IF(P318&gt;0,MOD(P318,100),IF(O317&gt;0,90,0))</f>
        <v/>
      </c>
      <c r="Q218" s="6">
        <f>IF(Q318&gt;0,MOD(Q318,100),IF(P317&gt;0,90,0))</f>
        <v/>
      </c>
      <c r="R218" s="6">
        <f>IF(R318&gt;0,MOD(R318,100),IF(Q317&gt;0,90,0))</f>
        <v/>
      </c>
      <c r="S218" s="6">
        <f>IF(S318&gt;0,MOD(S318,100),IF(R317&gt;0,90,0))</f>
        <v/>
      </c>
      <c r="T218" s="6">
        <f>IF(T318&gt;0,MOD(T318,100),IF(S317&gt;0,90,0))</f>
        <v/>
      </c>
      <c r="U218" s="6">
        <f>IF(U318&gt;0,MOD(U318,100),IF(T317&gt;0,90,0))</f>
        <v/>
      </c>
      <c r="V218" s="6">
        <f>IF(V318&gt;0,MOD(V318,100),IF(U317&gt;0,90,0))</f>
        <v/>
      </c>
      <c r="W218" s="6">
        <f>IF(W318&gt;0,MOD(W318,100),IF(V317&gt;0,90,0))</f>
        <v/>
      </c>
      <c r="X218" s="6">
        <f>IF(X318&gt;0,MOD(X318,100),IF(W317&gt;0,90,0))</f>
        <v/>
      </c>
      <c r="Y218" s="6">
        <f>IF(Y318&gt;0,MOD(Y318,100),IF(X317&gt;0,90,0))</f>
        <v/>
      </c>
      <c r="Z218" s="6">
        <f>IF(Z318&gt;0,MOD(Z318,100),IF(Y317&gt;0,90,0))</f>
        <v/>
      </c>
      <c r="AA218" s="6">
        <f>IF(AA318&gt;0,MOD(AA318,100),IF(Z317&gt;0,90,0))</f>
        <v/>
      </c>
      <c r="AB218" s="6">
        <f>IF(AB318&gt;0,MOD(AB318,100),IF(AA317&gt;0,90,0))</f>
        <v/>
      </c>
      <c r="AC218" s="6">
        <f>IF(AC318&gt;0,MOD(AC318,100),IF(AB317&gt;0,90,0))</f>
        <v/>
      </c>
      <c r="AD218" s="6">
        <f>IF(AD318&gt;0,MOD(AD318,100),IF(AC317&gt;0,90,0))</f>
        <v/>
      </c>
      <c r="AE218" s="6">
        <f>IF(AE318&gt;0,MOD(AE318,100),IF(AD317&gt;0,90,0))</f>
        <v/>
      </c>
      <c r="AF218" s="6">
        <f>IF(AF318&gt;0,MOD(AF318,100),IF(AE317&gt;0,90,0))</f>
        <v/>
      </c>
      <c r="AG218" s="6">
        <f>IF(AG318&gt;0,MOD(AG318,100),IF(AF317&gt;0,90,0))</f>
        <v/>
      </c>
      <c r="AH218" s="6">
        <f>IF(AH318&gt;0,MOD(AH318,100),IF(AG317&gt;0,90,0))</f>
        <v/>
      </c>
      <c r="AI218" s="6">
        <f>IF(AI318&gt;0,MOD(AI318,100),IF(AH317&gt;0,90,0))</f>
        <v/>
      </c>
      <c r="AJ218" s="6">
        <f>IF(AJ318&gt;0,MOD(AJ318,100),IF(AI317&gt;0,90,0))</f>
        <v/>
      </c>
      <c r="AK218" s="6">
        <f>IF(AK318&gt;0,MOD(AK318,100),IF(AJ317&gt;0,90,0))</f>
        <v/>
      </c>
      <c r="AL218" s="6">
        <f>IF(AL318&gt;0,MOD(AL318,100),IF(AK317&gt;0,90,0))</f>
        <v/>
      </c>
      <c r="AM218" s="6">
        <f>IF(AM318&gt;0,MOD(AM318,100),IF(AL317&gt;0,90,0))</f>
        <v/>
      </c>
      <c r="AN218" s="6">
        <f>IF(AN318&gt;0,MOD(AN318,100),IF(AM317&gt;0,90,0))</f>
        <v/>
      </c>
      <c r="AO218" s="6">
        <f>IF(AO318&gt;0,MOD(AO318,100),IF(AN317&gt;0,90,0))</f>
        <v/>
      </c>
      <c r="AP218" s="6">
        <f>IF(AP318&gt;0,MOD(AP318,100),IF(AO317&gt;0,90,0))</f>
        <v/>
      </c>
      <c r="AQ218" s="6">
        <f>IF(AQ318&gt;0,MOD(AQ318,100),IF(AP317&gt;0,90,0))</f>
        <v/>
      </c>
      <c r="AR218" s="6">
        <f>IF(AR318&gt;0,MOD(AR318,100),IF(AQ317&gt;0,90,0))</f>
        <v/>
      </c>
      <c r="AS218" s="6">
        <f>IF(AS318&gt;0,MOD(AS318,100),IF(AR317&gt;0,90,0))</f>
        <v/>
      </c>
      <c r="AT218" s="6">
        <f>IF(AT318&gt;0,MOD(AT318,100),IF(AS317&gt;0,90,0))</f>
        <v/>
      </c>
      <c r="AU218" s="6">
        <f>IF(AU318&gt;0,MOD(AU318,100),IF(AT317&gt;0,90,0))</f>
        <v/>
      </c>
      <c r="AV218" s="6">
        <f>IF(AV318&gt;0,MOD(AV318,100),IF(AU317&gt;0,90,0))</f>
        <v/>
      </c>
      <c r="AW218" s="6">
        <f>IF(AW318&gt;0,MOD(AW318,100),IF(AV317&gt;0,90,0))</f>
        <v/>
      </c>
      <c r="AX218" s="6">
        <f>IF(AX318&gt;0,MOD(AX318,100),IF(AW317&gt;0,90,0))</f>
        <v/>
      </c>
      <c r="AY218" s="6">
        <f>IF(AY318&gt;0,MOD(AY318,100),IF(AX317&gt;0,90,0))</f>
        <v/>
      </c>
      <c r="AZ218" s="6">
        <f>IF(AZ318&gt;0,MOD(AZ318,100),IF(AY317&gt;0,90,0))</f>
        <v/>
      </c>
      <c r="BA218" s="6">
        <f>IF(BA318&gt;0,MOD(BA318,100),IF(AZ317&gt;0,90,0))</f>
        <v/>
      </c>
      <c r="BB218" s="6">
        <f>IF(BB318&gt;0,MOD(BB318,100),IF(BA317&gt;0,90,0))</f>
        <v/>
      </c>
      <c r="BC218" s="6">
        <f>IF(BC318&gt;0,MOD(BC318,100),IF(BB317&gt;0,90,0))</f>
        <v/>
      </c>
      <c r="BD218" s="6">
        <f>IF(BD318&gt;0,MOD(BD318,100),IF(BC317&gt;0,90,0))</f>
        <v/>
      </c>
      <c r="BE218" s="6">
        <f>IF(BE318&gt;0,MOD(BE318,100),IF(BD317&gt;0,90,0))</f>
        <v/>
      </c>
      <c r="BF218" s="6">
        <f>IF(BF318&gt;0,MOD(BF318,100),IF(BE317&gt;0,90,0))</f>
        <v/>
      </c>
      <c r="BG218" s="6">
        <f>IF(BG318&gt;0,MOD(BG318,100),IF(BF317&gt;0,90,0))</f>
        <v/>
      </c>
      <c r="BH218" s="6">
        <f>IF(BH318&gt;0,MOD(BH318,100),IF(BG317&gt;0,90,0))</f>
        <v/>
      </c>
      <c r="BI218" s="6">
        <f>IF(BI318&gt;0,MOD(BI318,100),IF(BH317&gt;0,90,0))</f>
        <v/>
      </c>
      <c r="BJ218" s="6">
        <f>IF(BJ318&gt;0,MOD(BJ318,100),IF(BI317&gt;0,90,0))</f>
        <v/>
      </c>
      <c r="BK218" s="6">
        <f>IF(BK318&gt;0,MOD(BK318,100),IF(BJ317&gt;0,90,0))</f>
        <v/>
      </c>
      <c r="BL218" s="6">
        <f>IF(BL318&gt;0,MOD(BL318,100),IF(BK317&gt;0,90,0))</f>
        <v/>
      </c>
      <c r="BM218" s="6">
        <f>IF(BM318&gt;0,MOD(BM318,100),IF(BL317&gt;0,90,0))</f>
        <v/>
      </c>
      <c r="BN218" s="6">
        <f>IF(BN318&gt;0,MOD(BN318,100),IF(BM317&gt;0,90,0))</f>
        <v/>
      </c>
      <c r="BO218" s="6">
        <f>IF(BO318&gt;0,MOD(BO318,100),IF(BN317&gt;0,90,0))</f>
        <v/>
      </c>
      <c r="BP218" s="6">
        <f>IF(BP318&gt;0,MOD(BP318,100),IF(BO317&gt;0,90,0))</f>
        <v/>
      </c>
      <c r="BQ218" s="6">
        <f>IF(BQ318&gt;0,MOD(BQ318,100),IF(BP317&gt;0,90,0))</f>
        <v/>
      </c>
      <c r="BR218" s="6">
        <f>IF(BR318&gt;0,MOD(BR318,100),IF(BQ317&gt;0,90,0))</f>
        <v/>
      </c>
      <c r="BS218" s="6">
        <f>IF(BS318&gt;0,MOD(BS318,100),IF(BR317&gt;0,90,0))</f>
        <v/>
      </c>
      <c r="BT218" s="6">
        <f>IF(BT318&gt;0,MOD(BT318,100),IF(BS317&gt;0,90,0))</f>
        <v/>
      </c>
      <c r="BU218" s="6">
        <f>IF(BU318&gt;0,MOD(BU318,100),IF(BT317&gt;0,90,0))</f>
        <v/>
      </c>
      <c r="BV218" s="6">
        <f>IF(BV318&gt;0,MOD(BV318,100),IF(BU317&gt;0,90,0))</f>
        <v/>
      </c>
      <c r="BW218" s="6">
        <f>IF(BW318&gt;0,MOD(BW318,100),IF(BV317&gt;0,90,0))</f>
        <v/>
      </c>
      <c r="BX218" s="6">
        <f>IF(BX318&gt;0,MOD(BX318,100),IF(BW317&gt;0,90,0))</f>
        <v/>
      </c>
      <c r="BY218" s="6">
        <f>IF(BY318&gt;0,MOD(BY318,100),IF(BX317&gt;0,90,0))</f>
        <v/>
      </c>
      <c r="BZ218" s="6">
        <f>IF(BZ318&gt;0,MOD(BZ318,100),IF(BY317&gt;0,90,0))</f>
        <v/>
      </c>
      <c r="CA218" s="6">
        <f>IF(CA318&gt;0,MOD(CA318,100),IF(BZ317&gt;0,90,0))</f>
        <v/>
      </c>
      <c r="CB218" s="6">
        <f>IF(CB318&gt;0,MOD(CB318,100),IF(CA317&gt;0,90,0))</f>
        <v/>
      </c>
      <c r="CC218" s="6">
        <f>IF(CC318&gt;0,MOD(CC318,100),IF(CB317&gt;0,90,0))</f>
        <v/>
      </c>
      <c r="CD218" s="6">
        <f>IF(CD318&gt;0,MOD(CD318,100),IF(CC317&gt;0,90,0))</f>
        <v/>
      </c>
      <c r="CE218" s="6">
        <f>IF(CE318&gt;0,MOD(CE318,100),IF(CD317&gt;0,90,0))</f>
        <v/>
      </c>
      <c r="CF218" s="6">
        <f>IF(CF318&gt;0,MOD(CF318,100),IF(CE317&gt;0,90,0))</f>
        <v/>
      </c>
      <c r="CG218" s="6">
        <f>IF(CG318&gt;0,MOD(CG318,100),IF(CF317&gt;0,90,0))</f>
        <v/>
      </c>
      <c r="CH218" s="6">
        <f>IF(CH318&gt;0,MOD(CH318,100),IF(CG317&gt;0,90,0))</f>
        <v/>
      </c>
      <c r="CI218" s="6">
        <f>IF(CI318&gt;0,MOD(CI318,100),IF(CH317&gt;0,90,0))</f>
        <v/>
      </c>
      <c r="CJ218" s="6">
        <f>IF(CJ318&gt;0,MOD(CJ318,100),IF(CI317&gt;0,90,0))</f>
        <v/>
      </c>
      <c r="CK218" s="6">
        <f>IF(CK318&gt;0,MOD(CK318,100),IF(CJ317&gt;0,90,0))</f>
        <v/>
      </c>
      <c r="CL218" s="6">
        <f>IF(CL318&gt;0,MOD(CL318,100),IF(CK317&gt;0,90,0))</f>
        <v/>
      </c>
      <c r="CM218" s="6">
        <f>IF(CM318&gt;0,MOD(CM318,100),IF(CL317&gt;0,90,0))</f>
        <v/>
      </c>
      <c r="CN218" s="6">
        <f>IF(CN318&gt;0,MOD(CN318,100),IF(CM317&gt;0,90,0))</f>
        <v/>
      </c>
      <c r="CO218" s="6">
        <f>IF(CO318&gt;0,MOD(CO318,100),IF(CN317&gt;0,90,0))</f>
        <v/>
      </c>
      <c r="CP218" s="6">
        <f>IF(CP318&gt;0,MOD(CP318,100),IF(CO317&gt;0,90,0))</f>
        <v/>
      </c>
      <c r="CQ218" s="6">
        <f>IF(CQ318&gt;0,MOD(CQ318,100),IF(CP317&gt;0,90,0))</f>
        <v/>
      </c>
      <c r="CR218" s="6">
        <f>IF(CR318&gt;0,MOD(CR318,100),IF(CQ317&gt;0,90,0))</f>
        <v/>
      </c>
      <c r="CS218" s="6">
        <f>IF(CS318&gt;0,MOD(CS318,100),IF(CR317&gt;0,90,0))</f>
        <v/>
      </c>
      <c r="CT218" s="6">
        <f>IF(CT318&gt;0,MOD(CT318,100),IF(CS317&gt;0,90,0))</f>
        <v/>
      </c>
      <c r="CU218" s="6">
        <f>IF(CU318&gt;0,MOD(CU318,100),IF(CT317&gt;0,90,0))</f>
        <v/>
      </c>
      <c r="CV218" s="6">
        <f>IF(CV318&gt;0,MOD(CV318,100),IF(CU317&gt;0,90,0))</f>
        <v/>
      </c>
      <c r="CW218" s="6">
        <f>IF(CW318&gt;0,MOD(CW318,100),IF(CV317&gt;0,90,0))</f>
        <v/>
      </c>
      <c r="CX218" s="6">
        <f>IF(CX318&gt;0,MOD(CX318,100),IF(CW317&gt;0,90,0))</f>
        <v/>
      </c>
      <c r="CY218" s="6">
        <f>IF(CY318&gt;0,MOD(CY318,100),IF(CX317&gt;0,90,0))</f>
        <v/>
      </c>
      <c r="CZ218" s="6">
        <f>IF(CZ318&gt;0,MOD(CZ318,100),IF(CY317&gt;0,90,0))</f>
        <v/>
      </c>
      <c r="DA218" s="6">
        <f>IF(DA318&gt;0,MOD(DA318,100),IF(CZ317&gt;0,90,0))</f>
        <v/>
      </c>
      <c r="DB218" s="6">
        <f>IF(DB318&gt;0,MOD(DB318,100),IF(DA317&gt;0,90,0))</f>
        <v/>
      </c>
      <c r="DC218" s="6">
        <f>IF(DC318&gt;0,MOD(DC318,100),IF(DB317&gt;0,90,0))</f>
        <v/>
      </c>
      <c r="DD218" s="6">
        <f>IF(DD318&gt;0,MOD(DD318,100),IF(DC317&gt;0,90,0))</f>
        <v/>
      </c>
      <c r="DE218" s="6">
        <f>IF(DE318&gt;0,MOD(DE318,100),IF(DD317&gt;0,90,0))</f>
        <v/>
      </c>
      <c r="DF218" s="6">
        <f>IF(DF318&gt;0,MOD(DF318,100),IF(DE317&gt;0,90,0))</f>
        <v/>
      </c>
      <c r="DG218" s="6">
        <f>IF(DG318&gt;0,MOD(DG318,100),IF(DF317&gt;0,90,0))</f>
        <v/>
      </c>
      <c r="DH218" s="6">
        <f>IF(DH318&gt;0,MOD(DH318,100),IF(DG317&gt;0,90,0))</f>
        <v/>
      </c>
      <c r="DI218" s="6">
        <f>IF(DI318&gt;0,MOD(DI318,100),IF(DH317&gt;0,90,0))</f>
        <v/>
      </c>
      <c r="DJ218" s="6">
        <f>IF(DJ318&gt;0,MOD(DJ318,100),IF(DI317&gt;0,90,0))</f>
        <v/>
      </c>
      <c r="DK218" s="6">
        <f>IF(DK318&gt;0,MOD(DK318,100),IF(DJ317&gt;0,90,0))</f>
        <v/>
      </c>
      <c r="DL218" s="6">
        <f>IF(DL318&gt;0,MOD(DL318,100),IF(DK317&gt;0,90,0))</f>
        <v/>
      </c>
      <c r="DM218" s="6">
        <f>IF(DM318&gt;0,MOD(DM318,100),IF(DL317&gt;0,90,0))</f>
        <v/>
      </c>
      <c r="DN218" s="6">
        <f>IF(DN318&gt;0,MOD(DN318,100),IF(DM317&gt;0,90,0))</f>
        <v/>
      </c>
      <c r="DO218" s="6">
        <f>IF(DO318&gt;0,MOD(DO318,100),IF(DN317&gt;0,90,0))</f>
        <v/>
      </c>
    </row>
    <row r="219" ht="8" customHeight="1">
      <c r="B219" s="6">
        <f>IF(B319&gt;0,MOD(B319,100),IF(A318&gt;0,90,0))</f>
        <v/>
      </c>
      <c r="C219" s="6">
        <f>IF(C319&gt;0,MOD(C319,100),IF(B318&gt;0,90,0))</f>
        <v/>
      </c>
      <c r="D219" s="6">
        <f>IF(D319&gt;0,MOD(D319,100),IF(C318&gt;0,90,0))</f>
        <v/>
      </c>
      <c r="E219" s="6">
        <f>IF(E319&gt;0,MOD(E319,100),IF(D318&gt;0,90,0))</f>
        <v/>
      </c>
      <c r="F219" s="6">
        <f>IF(F319&gt;0,MOD(F319,100),IF(E318&gt;0,90,0))</f>
        <v/>
      </c>
      <c r="G219" s="6">
        <f>IF(G319&gt;0,MOD(G319,100),IF(F318&gt;0,90,0))</f>
        <v/>
      </c>
      <c r="H219" s="6">
        <f>IF(H319&gt;0,MOD(H319,100),IF(G318&gt;0,90,0))</f>
        <v/>
      </c>
      <c r="I219" s="6">
        <f>IF(I319&gt;0,MOD(I319,100),IF(H318&gt;0,90,0))</f>
        <v/>
      </c>
      <c r="J219" s="6">
        <f>IF(J319&gt;0,MOD(J319,100),IF(I318&gt;0,90,0))</f>
        <v/>
      </c>
      <c r="K219" s="6">
        <f>IF(K319&gt;0,MOD(K319,100),IF(J318&gt;0,90,0))</f>
        <v/>
      </c>
      <c r="L219" s="6">
        <f>IF(L319&gt;0,MOD(L319,100),IF(K318&gt;0,90,0))</f>
        <v/>
      </c>
      <c r="M219" s="6">
        <f>IF(M319&gt;0,MOD(M319,100),IF(L318&gt;0,90,0))</f>
        <v/>
      </c>
      <c r="N219" s="6">
        <f>IF(N319&gt;0,MOD(N319,100),IF(M318&gt;0,90,0))</f>
        <v/>
      </c>
      <c r="O219" s="6">
        <f>IF(O319&gt;0,MOD(O319,100),IF(N318&gt;0,90,0))</f>
        <v/>
      </c>
      <c r="P219" s="6">
        <f>IF(P319&gt;0,MOD(P319,100),IF(O318&gt;0,90,0))</f>
        <v/>
      </c>
      <c r="Q219" s="6">
        <f>IF(Q319&gt;0,MOD(Q319,100),IF(P318&gt;0,90,0))</f>
        <v/>
      </c>
      <c r="R219" s="6">
        <f>IF(R319&gt;0,MOD(R319,100),IF(Q318&gt;0,90,0))</f>
        <v/>
      </c>
      <c r="S219" s="6">
        <f>IF(S319&gt;0,MOD(S319,100),IF(R318&gt;0,90,0))</f>
        <v/>
      </c>
      <c r="T219" s="6">
        <f>IF(T319&gt;0,MOD(T319,100),IF(S318&gt;0,90,0))</f>
        <v/>
      </c>
      <c r="U219" s="6">
        <f>IF(U319&gt;0,MOD(U319,100),IF(T318&gt;0,90,0))</f>
        <v/>
      </c>
      <c r="V219" s="6">
        <f>IF(V319&gt;0,MOD(V319,100),IF(U318&gt;0,90,0))</f>
        <v/>
      </c>
      <c r="W219" s="6">
        <f>IF(W319&gt;0,MOD(W319,100),IF(V318&gt;0,90,0))</f>
        <v/>
      </c>
      <c r="X219" s="6">
        <f>IF(X319&gt;0,MOD(X319,100),IF(W318&gt;0,90,0))</f>
        <v/>
      </c>
      <c r="Y219" s="6">
        <f>IF(Y319&gt;0,MOD(Y319,100),IF(X318&gt;0,90,0))</f>
        <v/>
      </c>
      <c r="Z219" s="6">
        <f>IF(Z319&gt;0,MOD(Z319,100),IF(Y318&gt;0,90,0))</f>
        <v/>
      </c>
      <c r="AA219" s="6">
        <f>IF(AA319&gt;0,MOD(AA319,100),IF(Z318&gt;0,90,0))</f>
        <v/>
      </c>
      <c r="AB219" s="6">
        <f>IF(AB319&gt;0,MOD(AB319,100),IF(AA318&gt;0,90,0))</f>
        <v/>
      </c>
      <c r="AC219" s="6">
        <f>IF(AC319&gt;0,MOD(AC319,100),IF(AB318&gt;0,90,0))</f>
        <v/>
      </c>
      <c r="AD219" s="6">
        <f>IF(AD319&gt;0,MOD(AD319,100),IF(AC318&gt;0,90,0))</f>
        <v/>
      </c>
      <c r="AE219" s="6">
        <f>IF(AE319&gt;0,MOD(AE319,100),IF(AD318&gt;0,90,0))</f>
        <v/>
      </c>
      <c r="AF219" s="6">
        <f>IF(AF319&gt;0,MOD(AF319,100),IF(AE318&gt;0,90,0))</f>
        <v/>
      </c>
      <c r="AG219" s="6">
        <f>IF(AG319&gt;0,MOD(AG319,100),IF(AF318&gt;0,90,0))</f>
        <v/>
      </c>
      <c r="AH219" s="6">
        <f>IF(AH319&gt;0,MOD(AH319,100),IF(AG318&gt;0,90,0))</f>
        <v/>
      </c>
      <c r="AI219" s="6">
        <f>IF(AI319&gt;0,MOD(AI319,100),IF(AH318&gt;0,90,0))</f>
        <v/>
      </c>
      <c r="AJ219" s="6">
        <f>IF(AJ319&gt;0,MOD(AJ319,100),IF(AI318&gt;0,90,0))</f>
        <v/>
      </c>
      <c r="AK219" s="6">
        <f>IF(AK319&gt;0,MOD(AK319,100),IF(AJ318&gt;0,90,0))</f>
        <v/>
      </c>
      <c r="AL219" s="6">
        <f>IF(AL319&gt;0,MOD(AL319,100),IF(AK318&gt;0,90,0))</f>
        <v/>
      </c>
      <c r="AM219" s="6">
        <f>IF(AM319&gt;0,MOD(AM319,100),IF(AL318&gt;0,90,0))</f>
        <v/>
      </c>
      <c r="AN219" s="6">
        <f>IF(AN319&gt;0,MOD(AN319,100),IF(AM318&gt;0,90,0))</f>
        <v/>
      </c>
      <c r="AO219" s="6">
        <f>IF(AO319&gt;0,MOD(AO319,100),IF(AN318&gt;0,90,0))</f>
        <v/>
      </c>
      <c r="AP219" s="6">
        <f>IF(AP319&gt;0,MOD(AP319,100),IF(AO318&gt;0,90,0))</f>
        <v/>
      </c>
      <c r="AQ219" s="6">
        <f>IF(AQ319&gt;0,MOD(AQ319,100),IF(AP318&gt;0,90,0))</f>
        <v/>
      </c>
      <c r="AR219" s="6">
        <f>IF(AR319&gt;0,MOD(AR319,100),IF(AQ318&gt;0,90,0))</f>
        <v/>
      </c>
      <c r="AS219" s="6">
        <f>IF(AS319&gt;0,MOD(AS319,100),IF(AR318&gt;0,90,0))</f>
        <v/>
      </c>
      <c r="AT219" s="6">
        <f>IF(AT319&gt;0,MOD(AT319,100),IF(AS318&gt;0,90,0))</f>
        <v/>
      </c>
      <c r="AU219" s="6">
        <f>IF(AU319&gt;0,MOD(AU319,100),IF(AT318&gt;0,90,0))</f>
        <v/>
      </c>
      <c r="AV219" s="6">
        <f>IF(AV319&gt;0,MOD(AV319,100),IF(AU318&gt;0,90,0))</f>
        <v/>
      </c>
      <c r="AW219" s="6">
        <f>IF(AW319&gt;0,MOD(AW319,100),IF(AV318&gt;0,90,0))</f>
        <v/>
      </c>
      <c r="AX219" s="6">
        <f>IF(AX319&gt;0,MOD(AX319,100),IF(AW318&gt;0,90,0))</f>
        <v/>
      </c>
      <c r="AY219" s="6">
        <f>IF(AY319&gt;0,MOD(AY319,100),IF(AX318&gt;0,90,0))</f>
        <v/>
      </c>
      <c r="AZ219" s="6">
        <f>IF(AZ319&gt;0,MOD(AZ319,100),IF(AY318&gt;0,90,0))</f>
        <v/>
      </c>
      <c r="BA219" s="6">
        <f>IF(BA319&gt;0,MOD(BA319,100),IF(AZ318&gt;0,90,0))</f>
        <v/>
      </c>
      <c r="BB219" s="6">
        <f>IF(BB319&gt;0,MOD(BB319,100),IF(BA318&gt;0,90,0))</f>
        <v/>
      </c>
      <c r="BC219" s="6">
        <f>IF(BC319&gt;0,MOD(BC319,100),IF(BB318&gt;0,90,0))</f>
        <v/>
      </c>
      <c r="BD219" s="6">
        <f>IF(BD319&gt;0,MOD(BD319,100),IF(BC318&gt;0,90,0))</f>
        <v/>
      </c>
      <c r="BE219" s="6">
        <f>IF(BE319&gt;0,MOD(BE319,100),IF(BD318&gt;0,90,0))</f>
        <v/>
      </c>
      <c r="BF219" s="6">
        <f>IF(BF319&gt;0,MOD(BF319,100),IF(BE318&gt;0,90,0))</f>
        <v/>
      </c>
      <c r="BG219" s="6">
        <f>IF(BG319&gt;0,MOD(BG319,100),IF(BF318&gt;0,90,0))</f>
        <v/>
      </c>
      <c r="BH219" s="6">
        <f>IF(BH319&gt;0,MOD(BH319,100),IF(BG318&gt;0,90,0))</f>
        <v/>
      </c>
      <c r="BI219" s="6">
        <f>IF(BI319&gt;0,MOD(BI319,100),IF(BH318&gt;0,90,0))</f>
        <v/>
      </c>
      <c r="BJ219" s="6">
        <f>IF(BJ319&gt;0,MOD(BJ319,100),IF(BI318&gt;0,90,0))</f>
        <v/>
      </c>
      <c r="BK219" s="6">
        <f>IF(BK319&gt;0,MOD(BK319,100),IF(BJ318&gt;0,90,0))</f>
        <v/>
      </c>
      <c r="BL219" s="6">
        <f>IF(BL319&gt;0,MOD(BL319,100),IF(BK318&gt;0,90,0))</f>
        <v/>
      </c>
      <c r="BM219" s="6">
        <f>IF(BM319&gt;0,MOD(BM319,100),IF(BL318&gt;0,90,0))</f>
        <v/>
      </c>
      <c r="BN219" s="6">
        <f>IF(BN319&gt;0,MOD(BN319,100),IF(BM318&gt;0,90,0))</f>
        <v/>
      </c>
      <c r="BO219" s="6">
        <f>IF(BO319&gt;0,MOD(BO319,100),IF(BN318&gt;0,90,0))</f>
        <v/>
      </c>
      <c r="BP219" s="6">
        <f>IF(BP319&gt;0,MOD(BP319,100),IF(BO318&gt;0,90,0))</f>
        <v/>
      </c>
      <c r="BQ219" s="6">
        <f>IF(BQ319&gt;0,MOD(BQ319,100),IF(BP318&gt;0,90,0))</f>
        <v/>
      </c>
      <c r="BR219" s="6">
        <f>IF(BR319&gt;0,MOD(BR319,100),IF(BQ318&gt;0,90,0))</f>
        <v/>
      </c>
      <c r="BS219" s="6">
        <f>IF(BS319&gt;0,MOD(BS319,100),IF(BR318&gt;0,90,0))</f>
        <v/>
      </c>
      <c r="BT219" s="6">
        <f>IF(BT319&gt;0,MOD(BT319,100),IF(BS318&gt;0,90,0))</f>
        <v/>
      </c>
      <c r="BU219" s="6">
        <f>IF(BU319&gt;0,MOD(BU319,100),IF(BT318&gt;0,90,0))</f>
        <v/>
      </c>
      <c r="BV219" s="6">
        <f>IF(BV319&gt;0,MOD(BV319,100),IF(BU318&gt;0,90,0))</f>
        <v/>
      </c>
      <c r="BW219" s="6">
        <f>IF(BW319&gt;0,MOD(BW319,100),IF(BV318&gt;0,90,0))</f>
        <v/>
      </c>
      <c r="BX219" s="6">
        <f>IF(BX319&gt;0,MOD(BX319,100),IF(BW318&gt;0,90,0))</f>
        <v/>
      </c>
      <c r="BY219" s="6">
        <f>IF(BY319&gt;0,MOD(BY319,100),IF(BX318&gt;0,90,0))</f>
        <v/>
      </c>
      <c r="BZ219" s="6">
        <f>IF(BZ319&gt;0,MOD(BZ319,100),IF(BY318&gt;0,90,0))</f>
        <v/>
      </c>
      <c r="CA219" s="6">
        <f>IF(CA319&gt;0,MOD(CA319,100),IF(BZ318&gt;0,90,0))</f>
        <v/>
      </c>
      <c r="CB219" s="6">
        <f>IF(CB319&gt;0,MOD(CB319,100),IF(CA318&gt;0,90,0))</f>
        <v/>
      </c>
      <c r="CC219" s="6">
        <f>IF(CC319&gt;0,MOD(CC319,100),IF(CB318&gt;0,90,0))</f>
        <v/>
      </c>
      <c r="CD219" s="6">
        <f>IF(CD319&gt;0,MOD(CD319,100),IF(CC318&gt;0,90,0))</f>
        <v/>
      </c>
      <c r="CE219" s="6">
        <f>IF(CE319&gt;0,MOD(CE319,100),IF(CD318&gt;0,90,0))</f>
        <v/>
      </c>
      <c r="CF219" s="6">
        <f>IF(CF319&gt;0,MOD(CF319,100),IF(CE318&gt;0,90,0))</f>
        <v/>
      </c>
      <c r="CG219" s="6">
        <f>IF(CG319&gt;0,MOD(CG319,100),IF(CF318&gt;0,90,0))</f>
        <v/>
      </c>
      <c r="CH219" s="6">
        <f>IF(CH319&gt;0,MOD(CH319,100),IF(CG318&gt;0,90,0))</f>
        <v/>
      </c>
      <c r="CI219" s="6">
        <f>IF(CI319&gt;0,MOD(CI319,100),IF(CH318&gt;0,90,0))</f>
        <v/>
      </c>
      <c r="CJ219" s="6">
        <f>IF(CJ319&gt;0,MOD(CJ319,100),IF(CI318&gt;0,90,0))</f>
        <v/>
      </c>
      <c r="CK219" s="6">
        <f>IF(CK319&gt;0,MOD(CK319,100),IF(CJ318&gt;0,90,0))</f>
        <v/>
      </c>
      <c r="CL219" s="6">
        <f>IF(CL319&gt;0,MOD(CL319,100),IF(CK318&gt;0,90,0))</f>
        <v/>
      </c>
      <c r="CM219" s="6">
        <f>IF(CM319&gt;0,MOD(CM319,100),IF(CL318&gt;0,90,0))</f>
        <v/>
      </c>
      <c r="CN219" s="6">
        <f>IF(CN319&gt;0,MOD(CN319,100),IF(CM318&gt;0,90,0))</f>
        <v/>
      </c>
      <c r="CO219" s="6">
        <f>IF(CO319&gt;0,MOD(CO319,100),IF(CN318&gt;0,90,0))</f>
        <v/>
      </c>
      <c r="CP219" s="6">
        <f>IF(CP319&gt;0,MOD(CP319,100),IF(CO318&gt;0,90,0))</f>
        <v/>
      </c>
      <c r="CQ219" s="6">
        <f>IF(CQ319&gt;0,MOD(CQ319,100),IF(CP318&gt;0,90,0))</f>
        <v/>
      </c>
      <c r="CR219" s="6">
        <f>IF(CR319&gt;0,MOD(CR319,100),IF(CQ318&gt;0,90,0))</f>
        <v/>
      </c>
      <c r="CS219" s="6">
        <f>IF(CS319&gt;0,MOD(CS319,100),IF(CR318&gt;0,90,0))</f>
        <v/>
      </c>
      <c r="CT219" s="6">
        <f>IF(CT319&gt;0,MOD(CT319,100),IF(CS318&gt;0,90,0))</f>
        <v/>
      </c>
      <c r="CU219" s="6">
        <f>IF(CU319&gt;0,MOD(CU319,100),IF(CT318&gt;0,90,0))</f>
        <v/>
      </c>
      <c r="CV219" s="6">
        <f>IF(CV319&gt;0,MOD(CV319,100),IF(CU318&gt;0,90,0))</f>
        <v/>
      </c>
      <c r="CW219" s="6">
        <f>IF(CW319&gt;0,MOD(CW319,100),IF(CV318&gt;0,90,0))</f>
        <v/>
      </c>
      <c r="CX219" s="6">
        <f>IF(CX319&gt;0,MOD(CX319,100),IF(CW318&gt;0,90,0))</f>
        <v/>
      </c>
      <c r="CY219" s="6">
        <f>IF(CY319&gt;0,MOD(CY319,100),IF(CX318&gt;0,90,0))</f>
        <v/>
      </c>
      <c r="CZ219" s="6">
        <f>IF(CZ319&gt;0,MOD(CZ319,100),IF(CY318&gt;0,90,0))</f>
        <v/>
      </c>
      <c r="DA219" s="6">
        <f>IF(DA319&gt;0,MOD(DA319,100),IF(CZ318&gt;0,90,0))</f>
        <v/>
      </c>
      <c r="DB219" s="6">
        <f>IF(DB319&gt;0,MOD(DB319,100),IF(DA318&gt;0,90,0))</f>
        <v/>
      </c>
      <c r="DC219" s="6">
        <f>IF(DC319&gt;0,MOD(DC319,100),IF(DB318&gt;0,90,0))</f>
        <v/>
      </c>
      <c r="DD219" s="6">
        <f>IF(DD319&gt;0,MOD(DD319,100),IF(DC318&gt;0,90,0))</f>
        <v/>
      </c>
      <c r="DE219" s="6">
        <f>IF(DE319&gt;0,MOD(DE319,100),IF(DD318&gt;0,90,0))</f>
        <v/>
      </c>
      <c r="DF219" s="6">
        <f>IF(DF319&gt;0,MOD(DF319,100),IF(DE318&gt;0,90,0))</f>
        <v/>
      </c>
      <c r="DG219" s="6">
        <f>IF(DG319&gt;0,MOD(DG319,100),IF(DF318&gt;0,90,0))</f>
        <v/>
      </c>
      <c r="DH219" s="6">
        <f>IF(DH319&gt;0,MOD(DH319,100),IF(DG318&gt;0,90,0))</f>
        <v/>
      </c>
      <c r="DI219" s="6">
        <f>IF(DI319&gt;0,MOD(DI319,100),IF(DH318&gt;0,90,0))</f>
        <v/>
      </c>
      <c r="DJ219" s="6">
        <f>IF(DJ319&gt;0,MOD(DJ319,100),IF(DI318&gt;0,90,0))</f>
        <v/>
      </c>
      <c r="DK219" s="6">
        <f>IF(DK319&gt;0,MOD(DK319,100),IF(DJ318&gt;0,90,0))</f>
        <v/>
      </c>
      <c r="DL219" s="6">
        <f>IF(DL319&gt;0,MOD(DL319,100),IF(DK318&gt;0,90,0))</f>
        <v/>
      </c>
      <c r="DM219" s="6">
        <f>IF(DM319&gt;0,MOD(DM319,100),IF(DL318&gt;0,90,0))</f>
        <v/>
      </c>
      <c r="DN219" s="6">
        <f>IF(DN319&gt;0,MOD(DN319,100),IF(DM318&gt;0,90,0))</f>
        <v/>
      </c>
      <c r="DO219" s="6">
        <f>IF(DO319&gt;0,MOD(DO319,100),IF(DN318&gt;0,90,0))</f>
        <v/>
      </c>
    </row>
    <row r="220" ht="8" customHeight="1">
      <c r="B220" s="6">
        <f>IF(B320&gt;0,MOD(B320,100),IF(A319&gt;0,90,0))</f>
        <v/>
      </c>
      <c r="C220" s="6">
        <f>IF(C320&gt;0,MOD(C320,100),IF(B319&gt;0,90,0))</f>
        <v/>
      </c>
      <c r="D220" s="6">
        <f>IF(D320&gt;0,MOD(D320,100),IF(C319&gt;0,90,0))</f>
        <v/>
      </c>
      <c r="E220" s="6">
        <f>IF(E320&gt;0,MOD(E320,100),IF(D319&gt;0,90,0))</f>
        <v/>
      </c>
      <c r="F220" s="6">
        <f>IF(F320&gt;0,MOD(F320,100),IF(E319&gt;0,90,0))</f>
        <v/>
      </c>
      <c r="G220" s="6">
        <f>IF(G320&gt;0,MOD(G320,100),IF(F319&gt;0,90,0))</f>
        <v/>
      </c>
      <c r="H220" s="6">
        <f>IF(H320&gt;0,MOD(H320,100),IF(G319&gt;0,90,0))</f>
        <v/>
      </c>
      <c r="I220" s="6">
        <f>IF(I320&gt;0,MOD(I320,100),IF(H319&gt;0,90,0))</f>
        <v/>
      </c>
      <c r="J220" s="6">
        <f>IF(J320&gt;0,MOD(J320,100),IF(I319&gt;0,90,0))</f>
        <v/>
      </c>
      <c r="K220" s="6">
        <f>IF(K320&gt;0,MOD(K320,100),IF(J319&gt;0,90,0))</f>
        <v/>
      </c>
      <c r="L220" s="6">
        <f>IF(L320&gt;0,MOD(L320,100),IF(K319&gt;0,90,0))</f>
        <v/>
      </c>
      <c r="M220" s="6">
        <f>IF(M320&gt;0,MOD(M320,100),IF(L319&gt;0,90,0))</f>
        <v/>
      </c>
      <c r="N220" s="6">
        <f>IF(N320&gt;0,MOD(N320,100),IF(M319&gt;0,90,0))</f>
        <v/>
      </c>
      <c r="O220" s="6">
        <f>IF(O320&gt;0,MOD(O320,100),IF(N319&gt;0,90,0))</f>
        <v/>
      </c>
      <c r="P220" s="6">
        <f>IF(P320&gt;0,MOD(P320,100),IF(O319&gt;0,90,0))</f>
        <v/>
      </c>
      <c r="Q220" s="6">
        <f>IF(Q320&gt;0,MOD(Q320,100),IF(P319&gt;0,90,0))</f>
        <v/>
      </c>
      <c r="R220" s="6">
        <f>IF(R320&gt;0,MOD(R320,100),IF(Q319&gt;0,90,0))</f>
        <v/>
      </c>
      <c r="S220" s="6">
        <f>IF(S320&gt;0,MOD(S320,100),IF(R319&gt;0,90,0))</f>
        <v/>
      </c>
      <c r="T220" s="6">
        <f>IF(T320&gt;0,MOD(T320,100),IF(S319&gt;0,90,0))</f>
        <v/>
      </c>
      <c r="U220" s="6">
        <f>IF(U320&gt;0,MOD(U320,100),IF(T319&gt;0,90,0))</f>
        <v/>
      </c>
      <c r="V220" s="6">
        <f>IF(V320&gt;0,MOD(V320,100),IF(U319&gt;0,90,0))</f>
        <v/>
      </c>
      <c r="W220" s="6">
        <f>IF(W320&gt;0,MOD(W320,100),IF(V319&gt;0,90,0))</f>
        <v/>
      </c>
      <c r="X220" s="6">
        <f>IF(X320&gt;0,MOD(X320,100),IF(W319&gt;0,90,0))</f>
        <v/>
      </c>
      <c r="Y220" s="6">
        <f>IF(Y320&gt;0,MOD(Y320,100),IF(X319&gt;0,90,0))</f>
        <v/>
      </c>
      <c r="Z220" s="6">
        <f>IF(Z320&gt;0,MOD(Z320,100),IF(Y319&gt;0,90,0))</f>
        <v/>
      </c>
      <c r="AA220" s="6">
        <f>IF(AA320&gt;0,MOD(AA320,100),IF(Z319&gt;0,90,0))</f>
        <v/>
      </c>
      <c r="AB220" s="6">
        <f>IF(AB320&gt;0,MOD(AB320,100),IF(AA319&gt;0,90,0))</f>
        <v/>
      </c>
      <c r="AC220" s="6">
        <f>IF(AC320&gt;0,MOD(AC320,100),IF(AB319&gt;0,90,0))</f>
        <v/>
      </c>
      <c r="AD220" s="6">
        <f>IF(AD320&gt;0,MOD(AD320,100),IF(AC319&gt;0,90,0))</f>
        <v/>
      </c>
      <c r="AE220" s="6">
        <f>IF(AE320&gt;0,MOD(AE320,100),IF(AD319&gt;0,90,0))</f>
        <v/>
      </c>
      <c r="AF220" s="6">
        <f>IF(AF320&gt;0,MOD(AF320,100),IF(AE319&gt;0,90,0))</f>
        <v/>
      </c>
      <c r="AG220" s="6">
        <f>IF(AG320&gt;0,MOD(AG320,100),IF(AF319&gt;0,90,0))</f>
        <v/>
      </c>
      <c r="AH220" s="6">
        <f>IF(AH320&gt;0,MOD(AH320,100),IF(AG319&gt;0,90,0))</f>
        <v/>
      </c>
      <c r="AI220" s="6">
        <f>IF(AI320&gt;0,MOD(AI320,100),IF(AH319&gt;0,90,0))</f>
        <v/>
      </c>
      <c r="AJ220" s="6">
        <f>IF(AJ320&gt;0,MOD(AJ320,100),IF(AI319&gt;0,90,0))</f>
        <v/>
      </c>
      <c r="AK220" s="6">
        <f>IF(AK320&gt;0,MOD(AK320,100),IF(AJ319&gt;0,90,0))</f>
        <v/>
      </c>
      <c r="AL220" s="6">
        <f>IF(AL320&gt;0,MOD(AL320,100),IF(AK319&gt;0,90,0))</f>
        <v/>
      </c>
      <c r="AM220" s="6">
        <f>IF(AM320&gt;0,MOD(AM320,100),IF(AL319&gt;0,90,0))</f>
        <v/>
      </c>
      <c r="AN220" s="6">
        <f>IF(AN320&gt;0,MOD(AN320,100),IF(AM319&gt;0,90,0))</f>
        <v/>
      </c>
      <c r="AO220" s="6">
        <f>IF(AO320&gt;0,MOD(AO320,100),IF(AN319&gt;0,90,0))</f>
        <v/>
      </c>
      <c r="AP220" s="6">
        <f>IF(AP320&gt;0,MOD(AP320,100),IF(AO319&gt;0,90,0))</f>
        <v/>
      </c>
      <c r="AQ220" s="6">
        <f>IF(AQ320&gt;0,MOD(AQ320,100),IF(AP319&gt;0,90,0))</f>
        <v/>
      </c>
      <c r="AR220" s="6">
        <f>IF(AR320&gt;0,MOD(AR320,100),IF(AQ319&gt;0,90,0))</f>
        <v/>
      </c>
      <c r="AS220" s="6">
        <f>IF(AS320&gt;0,MOD(AS320,100),IF(AR319&gt;0,90,0))</f>
        <v/>
      </c>
      <c r="AT220" s="6">
        <f>IF(AT320&gt;0,MOD(AT320,100),IF(AS319&gt;0,90,0))</f>
        <v/>
      </c>
      <c r="AU220" s="6">
        <f>IF(AU320&gt;0,MOD(AU320,100),IF(AT319&gt;0,90,0))</f>
        <v/>
      </c>
      <c r="AV220" s="6">
        <f>IF(AV320&gt;0,MOD(AV320,100),IF(AU319&gt;0,90,0))</f>
        <v/>
      </c>
      <c r="AW220" s="6">
        <f>IF(AW320&gt;0,MOD(AW320,100),IF(AV319&gt;0,90,0))</f>
        <v/>
      </c>
      <c r="AX220" s="6">
        <f>IF(AX320&gt;0,MOD(AX320,100),IF(AW319&gt;0,90,0))</f>
        <v/>
      </c>
      <c r="AY220" s="6">
        <f>IF(AY320&gt;0,MOD(AY320,100),IF(AX319&gt;0,90,0))</f>
        <v/>
      </c>
      <c r="AZ220" s="6">
        <f>IF(AZ320&gt;0,MOD(AZ320,100),IF(AY319&gt;0,90,0))</f>
        <v/>
      </c>
      <c r="BA220" s="6">
        <f>IF(BA320&gt;0,MOD(BA320,100),IF(AZ319&gt;0,90,0))</f>
        <v/>
      </c>
      <c r="BB220" s="6">
        <f>IF(BB320&gt;0,MOD(BB320,100),IF(BA319&gt;0,90,0))</f>
        <v/>
      </c>
      <c r="BC220" s="6">
        <f>IF(BC320&gt;0,MOD(BC320,100),IF(BB319&gt;0,90,0))</f>
        <v/>
      </c>
      <c r="BD220" s="6">
        <f>IF(BD320&gt;0,MOD(BD320,100),IF(BC319&gt;0,90,0))</f>
        <v/>
      </c>
      <c r="BE220" s="6">
        <f>IF(BE320&gt;0,MOD(BE320,100),IF(BD319&gt;0,90,0))</f>
        <v/>
      </c>
      <c r="BF220" s="6">
        <f>IF(BF320&gt;0,MOD(BF320,100),IF(BE319&gt;0,90,0))</f>
        <v/>
      </c>
      <c r="BG220" s="6">
        <f>IF(BG320&gt;0,MOD(BG320,100),IF(BF319&gt;0,90,0))</f>
        <v/>
      </c>
      <c r="BH220" s="6">
        <f>IF(BH320&gt;0,MOD(BH320,100),IF(BG319&gt;0,90,0))</f>
        <v/>
      </c>
      <c r="BI220" s="6">
        <f>IF(BI320&gt;0,MOD(BI320,100),IF(BH319&gt;0,90,0))</f>
        <v/>
      </c>
      <c r="BJ220" s="6">
        <f>IF(BJ320&gt;0,MOD(BJ320,100),IF(BI319&gt;0,90,0))</f>
        <v/>
      </c>
      <c r="BK220" s="6">
        <f>IF(BK320&gt;0,MOD(BK320,100),IF(BJ319&gt;0,90,0))</f>
        <v/>
      </c>
      <c r="BL220" s="6">
        <f>IF(BL320&gt;0,MOD(BL320,100),IF(BK319&gt;0,90,0))</f>
        <v/>
      </c>
      <c r="BM220" s="6">
        <f>IF(BM320&gt;0,MOD(BM320,100),IF(BL319&gt;0,90,0))</f>
        <v/>
      </c>
      <c r="BN220" s="6">
        <f>IF(BN320&gt;0,MOD(BN320,100),IF(BM319&gt;0,90,0))</f>
        <v/>
      </c>
      <c r="BO220" s="6">
        <f>IF(BO320&gt;0,MOD(BO320,100),IF(BN319&gt;0,90,0))</f>
        <v/>
      </c>
      <c r="BP220" s="6">
        <f>IF(BP320&gt;0,MOD(BP320,100),IF(BO319&gt;0,90,0))</f>
        <v/>
      </c>
      <c r="BQ220" s="6">
        <f>IF(BQ320&gt;0,MOD(BQ320,100),IF(BP319&gt;0,90,0))</f>
        <v/>
      </c>
      <c r="BR220" s="6">
        <f>IF(BR320&gt;0,MOD(BR320,100),IF(BQ319&gt;0,90,0))</f>
        <v/>
      </c>
      <c r="BS220" s="6">
        <f>IF(BS320&gt;0,MOD(BS320,100),IF(BR319&gt;0,90,0))</f>
        <v/>
      </c>
      <c r="BT220" s="6">
        <f>IF(BT320&gt;0,MOD(BT320,100),IF(BS319&gt;0,90,0))</f>
        <v/>
      </c>
      <c r="BU220" s="6">
        <f>IF(BU320&gt;0,MOD(BU320,100),IF(BT319&gt;0,90,0))</f>
        <v/>
      </c>
      <c r="BV220" s="6">
        <f>IF(BV320&gt;0,MOD(BV320,100),IF(BU319&gt;0,90,0))</f>
        <v/>
      </c>
      <c r="BW220" s="6">
        <f>IF(BW320&gt;0,MOD(BW320,100),IF(BV319&gt;0,90,0))</f>
        <v/>
      </c>
      <c r="BX220" s="6">
        <f>IF(BX320&gt;0,MOD(BX320,100),IF(BW319&gt;0,90,0))</f>
        <v/>
      </c>
      <c r="BY220" s="6">
        <f>IF(BY320&gt;0,MOD(BY320,100),IF(BX319&gt;0,90,0))</f>
        <v/>
      </c>
      <c r="BZ220" s="6">
        <f>IF(BZ320&gt;0,MOD(BZ320,100),IF(BY319&gt;0,90,0))</f>
        <v/>
      </c>
      <c r="CA220" s="6">
        <f>IF(CA320&gt;0,MOD(CA320,100),IF(BZ319&gt;0,90,0))</f>
        <v/>
      </c>
      <c r="CB220" s="6">
        <f>IF(CB320&gt;0,MOD(CB320,100),IF(CA319&gt;0,90,0))</f>
        <v/>
      </c>
      <c r="CC220" s="6">
        <f>IF(CC320&gt;0,MOD(CC320,100),IF(CB319&gt;0,90,0))</f>
        <v/>
      </c>
      <c r="CD220" s="6">
        <f>IF(CD320&gt;0,MOD(CD320,100),IF(CC319&gt;0,90,0))</f>
        <v/>
      </c>
      <c r="CE220" s="6">
        <f>IF(CE320&gt;0,MOD(CE320,100),IF(CD319&gt;0,90,0))</f>
        <v/>
      </c>
      <c r="CF220" s="6">
        <f>IF(CF320&gt;0,MOD(CF320,100),IF(CE319&gt;0,90,0))</f>
        <v/>
      </c>
      <c r="CG220" s="6">
        <f>IF(CG320&gt;0,MOD(CG320,100),IF(CF319&gt;0,90,0))</f>
        <v/>
      </c>
      <c r="CH220" s="6">
        <f>IF(CH320&gt;0,MOD(CH320,100),IF(CG319&gt;0,90,0))</f>
        <v/>
      </c>
      <c r="CI220" s="6">
        <f>IF(CI320&gt;0,MOD(CI320,100),IF(CH319&gt;0,90,0))</f>
        <v/>
      </c>
      <c r="CJ220" s="6">
        <f>IF(CJ320&gt;0,MOD(CJ320,100),IF(CI319&gt;0,90,0))</f>
        <v/>
      </c>
      <c r="CK220" s="6">
        <f>IF(CK320&gt;0,MOD(CK320,100),IF(CJ319&gt;0,90,0))</f>
        <v/>
      </c>
      <c r="CL220" s="6">
        <f>IF(CL320&gt;0,MOD(CL320,100),IF(CK319&gt;0,90,0))</f>
        <v/>
      </c>
      <c r="CM220" s="6">
        <f>IF(CM320&gt;0,MOD(CM320,100),IF(CL319&gt;0,90,0))</f>
        <v/>
      </c>
      <c r="CN220" s="6">
        <f>IF(CN320&gt;0,MOD(CN320,100),IF(CM319&gt;0,90,0))</f>
        <v/>
      </c>
      <c r="CO220" s="6">
        <f>IF(CO320&gt;0,MOD(CO320,100),IF(CN319&gt;0,90,0))</f>
        <v/>
      </c>
      <c r="CP220" s="6">
        <f>IF(CP320&gt;0,MOD(CP320,100),IF(CO319&gt;0,90,0))</f>
        <v/>
      </c>
      <c r="CQ220" s="6">
        <f>IF(CQ320&gt;0,MOD(CQ320,100),IF(CP319&gt;0,90,0))</f>
        <v/>
      </c>
      <c r="CR220" s="6">
        <f>IF(CR320&gt;0,MOD(CR320,100),IF(CQ319&gt;0,90,0))</f>
        <v/>
      </c>
      <c r="CS220" s="6">
        <f>IF(CS320&gt;0,MOD(CS320,100),IF(CR319&gt;0,90,0))</f>
        <v/>
      </c>
      <c r="CT220" s="6">
        <f>IF(CT320&gt;0,MOD(CT320,100),IF(CS319&gt;0,90,0))</f>
        <v/>
      </c>
      <c r="CU220" s="6">
        <f>IF(CU320&gt;0,MOD(CU320,100),IF(CT319&gt;0,90,0))</f>
        <v/>
      </c>
      <c r="CV220" s="6">
        <f>IF(CV320&gt;0,MOD(CV320,100),IF(CU319&gt;0,90,0))</f>
        <v/>
      </c>
      <c r="CW220" s="6">
        <f>IF(CW320&gt;0,MOD(CW320,100),IF(CV319&gt;0,90,0))</f>
        <v/>
      </c>
      <c r="CX220" s="6">
        <f>IF(CX320&gt;0,MOD(CX320,100),IF(CW319&gt;0,90,0))</f>
        <v/>
      </c>
      <c r="CY220" s="6">
        <f>IF(CY320&gt;0,MOD(CY320,100),IF(CX319&gt;0,90,0))</f>
        <v/>
      </c>
      <c r="CZ220" s="6">
        <f>IF(CZ320&gt;0,MOD(CZ320,100),IF(CY319&gt;0,90,0))</f>
        <v/>
      </c>
      <c r="DA220" s="6">
        <f>IF(DA320&gt;0,MOD(DA320,100),IF(CZ319&gt;0,90,0))</f>
        <v/>
      </c>
      <c r="DB220" s="6">
        <f>IF(DB320&gt;0,MOD(DB320,100),IF(DA319&gt;0,90,0))</f>
        <v/>
      </c>
      <c r="DC220" s="6">
        <f>IF(DC320&gt;0,MOD(DC320,100),IF(DB319&gt;0,90,0))</f>
        <v/>
      </c>
      <c r="DD220" s="6">
        <f>IF(DD320&gt;0,MOD(DD320,100),IF(DC319&gt;0,90,0))</f>
        <v/>
      </c>
      <c r="DE220" s="6">
        <f>IF(DE320&gt;0,MOD(DE320,100),IF(DD319&gt;0,90,0))</f>
        <v/>
      </c>
      <c r="DF220" s="6">
        <f>IF(DF320&gt;0,MOD(DF320,100),IF(DE319&gt;0,90,0))</f>
        <v/>
      </c>
      <c r="DG220" s="6">
        <f>IF(DG320&gt;0,MOD(DG320,100),IF(DF319&gt;0,90,0))</f>
        <v/>
      </c>
      <c r="DH220" s="6">
        <f>IF(DH320&gt;0,MOD(DH320,100),IF(DG319&gt;0,90,0))</f>
        <v/>
      </c>
      <c r="DI220" s="6">
        <f>IF(DI320&gt;0,MOD(DI320,100),IF(DH319&gt;0,90,0))</f>
        <v/>
      </c>
      <c r="DJ220" s="6">
        <f>IF(DJ320&gt;0,MOD(DJ320,100),IF(DI319&gt;0,90,0))</f>
        <v/>
      </c>
      <c r="DK220" s="6">
        <f>IF(DK320&gt;0,MOD(DK320,100),IF(DJ319&gt;0,90,0))</f>
        <v/>
      </c>
      <c r="DL220" s="6">
        <f>IF(DL320&gt;0,MOD(DL320,100),IF(DK319&gt;0,90,0))</f>
        <v/>
      </c>
      <c r="DM220" s="6">
        <f>IF(DM320&gt;0,MOD(DM320,100),IF(DL319&gt;0,90,0))</f>
        <v/>
      </c>
      <c r="DN220" s="6">
        <f>IF(DN320&gt;0,MOD(DN320,100),IF(DM319&gt;0,90,0))</f>
        <v/>
      </c>
      <c r="DO220" s="6">
        <f>IF(DO320&gt;0,MOD(DO320,100),IF(DN319&gt;0,90,0))</f>
        <v/>
      </c>
    </row>
    <row r="221" ht="8" customHeight="1">
      <c r="B221" s="6">
        <f>IF(B321&gt;0,MOD(B321,100),IF(A320&gt;0,90,0))</f>
        <v/>
      </c>
      <c r="C221" s="6">
        <f>IF(C321&gt;0,MOD(C321,100),IF(B320&gt;0,90,0))</f>
        <v/>
      </c>
      <c r="D221" s="6">
        <f>IF(D321&gt;0,MOD(D321,100),IF(C320&gt;0,90,0))</f>
        <v/>
      </c>
      <c r="E221" s="6">
        <f>IF(E321&gt;0,MOD(E321,100),IF(D320&gt;0,90,0))</f>
        <v/>
      </c>
      <c r="F221" s="6">
        <f>IF(F321&gt;0,MOD(F321,100),IF(E320&gt;0,90,0))</f>
        <v/>
      </c>
      <c r="G221" s="6">
        <f>IF(G321&gt;0,MOD(G321,100),IF(F320&gt;0,90,0))</f>
        <v/>
      </c>
      <c r="H221" s="6">
        <f>IF(H321&gt;0,MOD(H321,100),IF(G320&gt;0,90,0))</f>
        <v/>
      </c>
      <c r="I221" s="6">
        <f>IF(I321&gt;0,MOD(I321,100),IF(H320&gt;0,90,0))</f>
        <v/>
      </c>
      <c r="J221" s="6">
        <f>IF(J321&gt;0,MOD(J321,100),IF(I320&gt;0,90,0))</f>
        <v/>
      </c>
      <c r="K221" s="6">
        <f>IF(K321&gt;0,MOD(K321,100),IF(J320&gt;0,90,0))</f>
        <v/>
      </c>
      <c r="L221" s="6">
        <f>IF(L321&gt;0,MOD(L321,100),IF(K320&gt;0,90,0))</f>
        <v/>
      </c>
      <c r="M221" s="6">
        <f>IF(M321&gt;0,MOD(M321,100),IF(L320&gt;0,90,0))</f>
        <v/>
      </c>
      <c r="N221" s="6">
        <f>IF(N321&gt;0,MOD(N321,100),IF(M320&gt;0,90,0))</f>
        <v/>
      </c>
      <c r="O221" s="6">
        <f>IF(O321&gt;0,MOD(O321,100),IF(N320&gt;0,90,0))</f>
        <v/>
      </c>
      <c r="P221" s="6">
        <f>IF(P321&gt;0,MOD(P321,100),IF(O320&gt;0,90,0))</f>
        <v/>
      </c>
      <c r="Q221" s="6">
        <f>IF(Q321&gt;0,MOD(Q321,100),IF(P320&gt;0,90,0))</f>
        <v/>
      </c>
      <c r="R221" s="6">
        <f>IF(R321&gt;0,MOD(R321,100),IF(Q320&gt;0,90,0))</f>
        <v/>
      </c>
      <c r="S221" s="6">
        <f>IF(S321&gt;0,MOD(S321,100),IF(R320&gt;0,90,0))</f>
        <v/>
      </c>
      <c r="T221" s="6">
        <f>IF(T321&gt;0,MOD(T321,100),IF(S320&gt;0,90,0))</f>
        <v/>
      </c>
      <c r="U221" s="6">
        <f>IF(U321&gt;0,MOD(U321,100),IF(T320&gt;0,90,0))</f>
        <v/>
      </c>
      <c r="V221" s="6">
        <f>IF(V321&gt;0,MOD(V321,100),IF(U320&gt;0,90,0))</f>
        <v/>
      </c>
      <c r="W221" s="6">
        <f>IF(W321&gt;0,MOD(W321,100),IF(V320&gt;0,90,0))</f>
        <v/>
      </c>
      <c r="X221" s="6">
        <f>IF(X321&gt;0,MOD(X321,100),IF(W320&gt;0,90,0))</f>
        <v/>
      </c>
      <c r="Y221" s="6">
        <f>IF(Y321&gt;0,MOD(Y321,100),IF(X320&gt;0,90,0))</f>
        <v/>
      </c>
      <c r="Z221" s="6">
        <f>IF(Z321&gt;0,MOD(Z321,100),IF(Y320&gt;0,90,0))</f>
        <v/>
      </c>
      <c r="AA221" s="6">
        <f>IF(AA321&gt;0,MOD(AA321,100),IF(Z320&gt;0,90,0))</f>
        <v/>
      </c>
      <c r="AB221" s="6">
        <f>IF(AB321&gt;0,MOD(AB321,100),IF(AA320&gt;0,90,0))</f>
        <v/>
      </c>
      <c r="AC221" s="6">
        <f>IF(AC321&gt;0,MOD(AC321,100),IF(AB320&gt;0,90,0))</f>
        <v/>
      </c>
      <c r="AD221" s="6">
        <f>IF(AD321&gt;0,MOD(AD321,100),IF(AC320&gt;0,90,0))</f>
        <v/>
      </c>
      <c r="AE221" s="6">
        <f>IF(AE321&gt;0,MOD(AE321,100),IF(AD320&gt;0,90,0))</f>
        <v/>
      </c>
      <c r="AF221" s="6">
        <f>IF(AF321&gt;0,MOD(AF321,100),IF(AE320&gt;0,90,0))</f>
        <v/>
      </c>
      <c r="AG221" s="6">
        <f>IF(AG321&gt;0,MOD(AG321,100),IF(AF320&gt;0,90,0))</f>
        <v/>
      </c>
      <c r="AH221" s="6">
        <f>IF(AH321&gt;0,MOD(AH321,100),IF(AG320&gt;0,90,0))</f>
        <v/>
      </c>
      <c r="AI221" s="6">
        <f>IF(AI321&gt;0,MOD(AI321,100),IF(AH320&gt;0,90,0))</f>
        <v/>
      </c>
      <c r="AJ221" s="6">
        <f>IF(AJ321&gt;0,MOD(AJ321,100),IF(AI320&gt;0,90,0))</f>
        <v/>
      </c>
      <c r="AK221" s="6">
        <f>IF(AK321&gt;0,MOD(AK321,100),IF(AJ320&gt;0,90,0))</f>
        <v/>
      </c>
      <c r="AL221" s="6">
        <f>IF(AL321&gt;0,MOD(AL321,100),IF(AK320&gt;0,90,0))</f>
        <v/>
      </c>
      <c r="AM221" s="6">
        <f>IF(AM321&gt;0,MOD(AM321,100),IF(AL320&gt;0,90,0))</f>
        <v/>
      </c>
      <c r="AN221" s="6">
        <f>IF(AN321&gt;0,MOD(AN321,100),IF(AM320&gt;0,90,0))</f>
        <v/>
      </c>
      <c r="AO221" s="6">
        <f>IF(AO321&gt;0,MOD(AO321,100),IF(AN320&gt;0,90,0))</f>
        <v/>
      </c>
      <c r="AP221" s="6">
        <f>IF(AP321&gt;0,MOD(AP321,100),IF(AO320&gt;0,90,0))</f>
        <v/>
      </c>
      <c r="AQ221" s="6">
        <f>IF(AQ321&gt;0,MOD(AQ321,100),IF(AP320&gt;0,90,0))</f>
        <v/>
      </c>
      <c r="AR221" s="6">
        <f>IF(AR321&gt;0,MOD(AR321,100),IF(AQ320&gt;0,90,0))</f>
        <v/>
      </c>
      <c r="AS221" s="6">
        <f>IF(AS321&gt;0,MOD(AS321,100),IF(AR320&gt;0,90,0))</f>
        <v/>
      </c>
      <c r="AT221" s="6">
        <f>IF(AT321&gt;0,MOD(AT321,100),IF(AS320&gt;0,90,0))</f>
        <v/>
      </c>
      <c r="AU221" s="6">
        <f>IF(AU321&gt;0,MOD(AU321,100),IF(AT320&gt;0,90,0))</f>
        <v/>
      </c>
      <c r="AV221" s="6">
        <f>IF(AV321&gt;0,MOD(AV321,100),IF(AU320&gt;0,90,0))</f>
        <v/>
      </c>
      <c r="AW221" s="6">
        <f>IF(AW321&gt;0,MOD(AW321,100),IF(AV320&gt;0,90,0))</f>
        <v/>
      </c>
      <c r="AX221" s="6">
        <f>IF(AX321&gt;0,MOD(AX321,100),IF(AW320&gt;0,90,0))</f>
        <v/>
      </c>
      <c r="AY221" s="6">
        <f>IF(AY321&gt;0,MOD(AY321,100),IF(AX320&gt;0,90,0))</f>
        <v/>
      </c>
      <c r="AZ221" s="6">
        <f>IF(AZ321&gt;0,MOD(AZ321,100),IF(AY320&gt;0,90,0))</f>
        <v/>
      </c>
      <c r="BA221" s="6">
        <f>IF(BA321&gt;0,MOD(BA321,100),IF(AZ320&gt;0,90,0))</f>
        <v/>
      </c>
      <c r="BB221" s="6">
        <f>IF(BB321&gt;0,MOD(BB321,100),IF(BA320&gt;0,90,0))</f>
        <v/>
      </c>
      <c r="BC221" s="6">
        <f>IF(BC321&gt;0,MOD(BC321,100),IF(BB320&gt;0,90,0))</f>
        <v/>
      </c>
      <c r="BD221" s="6">
        <f>IF(BD321&gt;0,MOD(BD321,100),IF(BC320&gt;0,90,0))</f>
        <v/>
      </c>
      <c r="BE221" s="6">
        <f>IF(BE321&gt;0,MOD(BE321,100),IF(BD320&gt;0,90,0))</f>
        <v/>
      </c>
      <c r="BF221" s="6">
        <f>IF(BF321&gt;0,MOD(BF321,100),IF(BE320&gt;0,90,0))</f>
        <v/>
      </c>
      <c r="BG221" s="6">
        <f>IF(BG321&gt;0,MOD(BG321,100),IF(BF320&gt;0,90,0))</f>
        <v/>
      </c>
      <c r="BH221" s="6">
        <f>IF(BH321&gt;0,MOD(BH321,100),IF(BG320&gt;0,90,0))</f>
        <v/>
      </c>
      <c r="BI221" s="6">
        <f>IF(BI321&gt;0,MOD(BI321,100),IF(BH320&gt;0,90,0))</f>
        <v/>
      </c>
      <c r="BJ221" s="6">
        <f>IF(BJ321&gt;0,MOD(BJ321,100),IF(BI320&gt;0,90,0))</f>
        <v/>
      </c>
      <c r="BK221" s="6">
        <f>IF(BK321&gt;0,MOD(BK321,100),IF(BJ320&gt;0,90,0))</f>
        <v/>
      </c>
      <c r="BL221" s="6">
        <f>IF(BL321&gt;0,MOD(BL321,100),IF(BK320&gt;0,90,0))</f>
        <v/>
      </c>
      <c r="BM221" s="6">
        <f>IF(BM321&gt;0,MOD(BM321,100),IF(BL320&gt;0,90,0))</f>
        <v/>
      </c>
      <c r="BN221" s="6">
        <f>IF(BN321&gt;0,MOD(BN321,100),IF(BM320&gt;0,90,0))</f>
        <v/>
      </c>
      <c r="BO221" s="6">
        <f>IF(BO321&gt;0,MOD(BO321,100),IF(BN320&gt;0,90,0))</f>
        <v/>
      </c>
      <c r="BP221" s="6">
        <f>IF(BP321&gt;0,MOD(BP321,100),IF(BO320&gt;0,90,0))</f>
        <v/>
      </c>
      <c r="BQ221" s="6">
        <f>IF(BQ321&gt;0,MOD(BQ321,100),IF(BP320&gt;0,90,0))</f>
        <v/>
      </c>
      <c r="BR221" s="6">
        <f>IF(BR321&gt;0,MOD(BR321,100),IF(BQ320&gt;0,90,0))</f>
        <v/>
      </c>
      <c r="BS221" s="6">
        <f>IF(BS321&gt;0,MOD(BS321,100),IF(BR320&gt;0,90,0))</f>
        <v/>
      </c>
      <c r="BT221" s="6">
        <f>IF(BT321&gt;0,MOD(BT321,100),IF(BS320&gt;0,90,0))</f>
        <v/>
      </c>
      <c r="BU221" s="6">
        <f>IF(BU321&gt;0,MOD(BU321,100),IF(BT320&gt;0,90,0))</f>
        <v/>
      </c>
      <c r="BV221" s="6">
        <f>IF(BV321&gt;0,MOD(BV321,100),IF(BU320&gt;0,90,0))</f>
        <v/>
      </c>
      <c r="BW221" s="6">
        <f>IF(BW321&gt;0,MOD(BW321,100),IF(BV320&gt;0,90,0))</f>
        <v/>
      </c>
      <c r="BX221" s="6">
        <f>IF(BX321&gt;0,MOD(BX321,100),IF(BW320&gt;0,90,0))</f>
        <v/>
      </c>
      <c r="BY221" s="6">
        <f>IF(BY321&gt;0,MOD(BY321,100),IF(BX320&gt;0,90,0))</f>
        <v/>
      </c>
      <c r="BZ221" s="6">
        <f>IF(BZ321&gt;0,MOD(BZ321,100),IF(BY320&gt;0,90,0))</f>
        <v/>
      </c>
      <c r="CA221" s="6">
        <f>IF(CA321&gt;0,MOD(CA321,100),IF(BZ320&gt;0,90,0))</f>
        <v/>
      </c>
      <c r="CB221" s="6">
        <f>IF(CB321&gt;0,MOD(CB321,100),IF(CA320&gt;0,90,0))</f>
        <v/>
      </c>
      <c r="CC221" s="6">
        <f>IF(CC321&gt;0,MOD(CC321,100),IF(CB320&gt;0,90,0))</f>
        <v/>
      </c>
      <c r="CD221" s="6">
        <f>IF(CD321&gt;0,MOD(CD321,100),IF(CC320&gt;0,90,0))</f>
        <v/>
      </c>
      <c r="CE221" s="6">
        <f>IF(CE321&gt;0,MOD(CE321,100),IF(CD320&gt;0,90,0))</f>
        <v/>
      </c>
      <c r="CF221" s="6">
        <f>IF(CF321&gt;0,MOD(CF321,100),IF(CE320&gt;0,90,0))</f>
        <v/>
      </c>
      <c r="CG221" s="6">
        <f>IF(CG321&gt;0,MOD(CG321,100),IF(CF320&gt;0,90,0))</f>
        <v/>
      </c>
      <c r="CH221" s="6">
        <f>IF(CH321&gt;0,MOD(CH321,100),IF(CG320&gt;0,90,0))</f>
        <v/>
      </c>
      <c r="CI221" s="6">
        <f>IF(CI321&gt;0,MOD(CI321,100),IF(CH320&gt;0,90,0))</f>
        <v/>
      </c>
      <c r="CJ221" s="6">
        <f>IF(CJ321&gt;0,MOD(CJ321,100),IF(CI320&gt;0,90,0))</f>
        <v/>
      </c>
      <c r="CK221" s="6">
        <f>IF(CK321&gt;0,MOD(CK321,100),IF(CJ320&gt;0,90,0))</f>
        <v/>
      </c>
      <c r="CL221" s="6">
        <f>IF(CL321&gt;0,MOD(CL321,100),IF(CK320&gt;0,90,0))</f>
        <v/>
      </c>
      <c r="CM221" s="6">
        <f>IF(CM321&gt;0,MOD(CM321,100),IF(CL320&gt;0,90,0))</f>
        <v/>
      </c>
      <c r="CN221" s="6">
        <f>IF(CN321&gt;0,MOD(CN321,100),IF(CM320&gt;0,90,0))</f>
        <v/>
      </c>
      <c r="CO221" s="6">
        <f>IF(CO321&gt;0,MOD(CO321,100),IF(CN320&gt;0,90,0))</f>
        <v/>
      </c>
      <c r="CP221" s="6">
        <f>IF(CP321&gt;0,MOD(CP321,100),IF(CO320&gt;0,90,0))</f>
        <v/>
      </c>
      <c r="CQ221" s="6">
        <f>IF(CQ321&gt;0,MOD(CQ321,100),IF(CP320&gt;0,90,0))</f>
        <v/>
      </c>
      <c r="CR221" s="6">
        <f>IF(CR321&gt;0,MOD(CR321,100),IF(CQ320&gt;0,90,0))</f>
        <v/>
      </c>
      <c r="CS221" s="6">
        <f>IF(CS321&gt;0,MOD(CS321,100),IF(CR320&gt;0,90,0))</f>
        <v/>
      </c>
      <c r="CT221" s="6">
        <f>IF(CT321&gt;0,MOD(CT321,100),IF(CS320&gt;0,90,0))</f>
        <v/>
      </c>
      <c r="CU221" s="6">
        <f>IF(CU321&gt;0,MOD(CU321,100),IF(CT320&gt;0,90,0))</f>
        <v/>
      </c>
      <c r="CV221" s="6">
        <f>IF(CV321&gt;0,MOD(CV321,100),IF(CU320&gt;0,90,0))</f>
        <v/>
      </c>
      <c r="CW221" s="6">
        <f>IF(CW321&gt;0,MOD(CW321,100),IF(CV320&gt;0,90,0))</f>
        <v/>
      </c>
      <c r="CX221" s="6">
        <f>IF(CX321&gt;0,MOD(CX321,100),IF(CW320&gt;0,90,0))</f>
        <v/>
      </c>
      <c r="CY221" s="6">
        <f>IF(CY321&gt;0,MOD(CY321,100),IF(CX320&gt;0,90,0))</f>
        <v/>
      </c>
      <c r="CZ221" s="6">
        <f>IF(CZ321&gt;0,MOD(CZ321,100),IF(CY320&gt;0,90,0))</f>
        <v/>
      </c>
      <c r="DA221" s="6">
        <f>IF(DA321&gt;0,MOD(DA321,100),IF(CZ320&gt;0,90,0))</f>
        <v/>
      </c>
      <c r="DB221" s="6">
        <f>IF(DB321&gt;0,MOD(DB321,100),IF(DA320&gt;0,90,0))</f>
        <v/>
      </c>
      <c r="DC221" s="6">
        <f>IF(DC321&gt;0,MOD(DC321,100),IF(DB320&gt;0,90,0))</f>
        <v/>
      </c>
      <c r="DD221" s="6">
        <f>IF(DD321&gt;0,MOD(DD321,100),IF(DC320&gt;0,90,0))</f>
        <v/>
      </c>
      <c r="DE221" s="6">
        <f>IF(DE321&gt;0,MOD(DE321,100),IF(DD320&gt;0,90,0))</f>
        <v/>
      </c>
      <c r="DF221" s="6">
        <f>IF(DF321&gt;0,MOD(DF321,100),IF(DE320&gt;0,90,0))</f>
        <v/>
      </c>
      <c r="DG221" s="6">
        <f>IF(DG321&gt;0,MOD(DG321,100),IF(DF320&gt;0,90,0))</f>
        <v/>
      </c>
      <c r="DH221" s="6">
        <f>IF(DH321&gt;0,MOD(DH321,100),IF(DG320&gt;0,90,0))</f>
        <v/>
      </c>
      <c r="DI221" s="6">
        <f>IF(DI321&gt;0,MOD(DI321,100),IF(DH320&gt;0,90,0))</f>
        <v/>
      </c>
      <c r="DJ221" s="6">
        <f>IF(DJ321&gt;0,MOD(DJ321,100),IF(DI320&gt;0,90,0))</f>
        <v/>
      </c>
      <c r="DK221" s="6">
        <f>IF(DK321&gt;0,MOD(DK321,100),IF(DJ320&gt;0,90,0))</f>
        <v/>
      </c>
      <c r="DL221" s="6">
        <f>IF(DL321&gt;0,MOD(DL321,100),IF(DK320&gt;0,90,0))</f>
        <v/>
      </c>
      <c r="DM221" s="6">
        <f>IF(DM321&gt;0,MOD(DM321,100),IF(DL320&gt;0,90,0))</f>
        <v/>
      </c>
      <c r="DN221" s="6">
        <f>IF(DN321&gt;0,MOD(DN321,100),IF(DM320&gt;0,90,0))</f>
        <v/>
      </c>
      <c r="DO221" s="6">
        <f>IF(DO321&gt;0,MOD(DO321,100),IF(DN320&gt;0,90,0))</f>
        <v/>
      </c>
    </row>
    <row r="222" ht="8" customHeight="1">
      <c r="B222" s="6">
        <f>IF(B322&gt;0,MOD(B322,100),IF(A321&gt;0,90,0))</f>
        <v/>
      </c>
      <c r="C222" s="6">
        <f>IF(C322&gt;0,MOD(C322,100),IF(B321&gt;0,90,0))</f>
        <v/>
      </c>
      <c r="D222" s="6">
        <f>IF(D322&gt;0,MOD(D322,100),IF(C321&gt;0,90,0))</f>
        <v/>
      </c>
      <c r="E222" s="6">
        <f>IF(E322&gt;0,MOD(E322,100),IF(D321&gt;0,90,0))</f>
        <v/>
      </c>
      <c r="F222" s="6">
        <f>IF(F322&gt;0,MOD(F322,100),IF(E321&gt;0,90,0))</f>
        <v/>
      </c>
      <c r="G222" s="6">
        <f>IF(G322&gt;0,MOD(G322,100),IF(F321&gt;0,90,0))</f>
        <v/>
      </c>
      <c r="H222" s="6">
        <f>IF(H322&gt;0,MOD(H322,100),IF(G321&gt;0,90,0))</f>
        <v/>
      </c>
      <c r="I222" s="6">
        <f>IF(I322&gt;0,MOD(I322,100),IF(H321&gt;0,90,0))</f>
        <v/>
      </c>
      <c r="J222" s="6">
        <f>IF(J322&gt;0,MOD(J322,100),IF(I321&gt;0,90,0))</f>
        <v/>
      </c>
      <c r="K222" s="6">
        <f>IF(K322&gt;0,MOD(K322,100),IF(J321&gt;0,90,0))</f>
        <v/>
      </c>
      <c r="L222" s="6">
        <f>IF(L322&gt;0,MOD(L322,100),IF(K321&gt;0,90,0))</f>
        <v/>
      </c>
      <c r="M222" s="6">
        <f>IF(M322&gt;0,MOD(M322,100),IF(L321&gt;0,90,0))</f>
        <v/>
      </c>
      <c r="N222" s="6">
        <f>IF(N322&gt;0,MOD(N322,100),IF(M321&gt;0,90,0))</f>
        <v/>
      </c>
      <c r="O222" s="6">
        <f>IF(O322&gt;0,MOD(O322,100),IF(N321&gt;0,90,0))</f>
        <v/>
      </c>
      <c r="P222" s="6">
        <f>IF(P322&gt;0,MOD(P322,100),IF(O321&gt;0,90,0))</f>
        <v/>
      </c>
      <c r="Q222" s="6">
        <f>IF(Q322&gt;0,MOD(Q322,100),IF(P321&gt;0,90,0))</f>
        <v/>
      </c>
      <c r="R222" s="6">
        <f>IF(R322&gt;0,MOD(R322,100),IF(Q321&gt;0,90,0))</f>
        <v/>
      </c>
      <c r="S222" s="6">
        <f>IF(S322&gt;0,MOD(S322,100),IF(R321&gt;0,90,0))</f>
        <v/>
      </c>
      <c r="T222" s="6">
        <f>IF(T322&gt;0,MOD(T322,100),IF(S321&gt;0,90,0))</f>
        <v/>
      </c>
      <c r="U222" s="6">
        <f>IF(U322&gt;0,MOD(U322,100),IF(T321&gt;0,90,0))</f>
        <v/>
      </c>
      <c r="V222" s="6">
        <f>IF(V322&gt;0,MOD(V322,100),IF(U321&gt;0,90,0))</f>
        <v/>
      </c>
      <c r="W222" s="6">
        <f>IF(W322&gt;0,MOD(W322,100),IF(V321&gt;0,90,0))</f>
        <v/>
      </c>
      <c r="X222" s="6">
        <f>IF(X322&gt;0,MOD(X322,100),IF(W321&gt;0,90,0))</f>
        <v/>
      </c>
      <c r="Y222" s="6">
        <f>IF(Y322&gt;0,MOD(Y322,100),IF(X321&gt;0,90,0))</f>
        <v/>
      </c>
      <c r="Z222" s="6">
        <f>IF(Z322&gt;0,MOD(Z322,100),IF(Y321&gt;0,90,0))</f>
        <v/>
      </c>
      <c r="AA222" s="6">
        <f>IF(AA322&gt;0,MOD(AA322,100),IF(Z321&gt;0,90,0))</f>
        <v/>
      </c>
      <c r="AB222" s="6">
        <f>IF(AB322&gt;0,MOD(AB322,100),IF(AA321&gt;0,90,0))</f>
        <v/>
      </c>
      <c r="AC222" s="6">
        <f>IF(AC322&gt;0,MOD(AC322,100),IF(AB321&gt;0,90,0))</f>
        <v/>
      </c>
      <c r="AD222" s="6">
        <f>IF(AD322&gt;0,MOD(AD322,100),IF(AC321&gt;0,90,0))</f>
        <v/>
      </c>
      <c r="AE222" s="6">
        <f>IF(AE322&gt;0,MOD(AE322,100),IF(AD321&gt;0,90,0))</f>
        <v/>
      </c>
      <c r="AF222" s="6">
        <f>IF(AF322&gt;0,MOD(AF322,100),IF(AE321&gt;0,90,0))</f>
        <v/>
      </c>
      <c r="AG222" s="6">
        <f>IF(AG322&gt;0,MOD(AG322,100),IF(AF321&gt;0,90,0))</f>
        <v/>
      </c>
      <c r="AH222" s="6">
        <f>IF(AH322&gt;0,MOD(AH322,100),IF(AG321&gt;0,90,0))</f>
        <v/>
      </c>
      <c r="AI222" s="6">
        <f>IF(AI322&gt;0,MOD(AI322,100),IF(AH321&gt;0,90,0))</f>
        <v/>
      </c>
      <c r="AJ222" s="6">
        <f>IF(AJ322&gt;0,MOD(AJ322,100),IF(AI321&gt;0,90,0))</f>
        <v/>
      </c>
      <c r="AK222" s="6">
        <f>IF(AK322&gt;0,MOD(AK322,100),IF(AJ321&gt;0,90,0))</f>
        <v/>
      </c>
      <c r="AL222" s="6">
        <f>IF(AL322&gt;0,MOD(AL322,100),IF(AK321&gt;0,90,0))</f>
        <v/>
      </c>
      <c r="AM222" s="6">
        <f>IF(AM322&gt;0,MOD(AM322,100),IF(AL321&gt;0,90,0))</f>
        <v/>
      </c>
      <c r="AN222" s="6">
        <f>IF(AN322&gt;0,MOD(AN322,100),IF(AM321&gt;0,90,0))</f>
        <v/>
      </c>
      <c r="AO222" s="6">
        <f>IF(AO322&gt;0,MOD(AO322,100),IF(AN321&gt;0,90,0))</f>
        <v/>
      </c>
      <c r="AP222" s="6">
        <f>IF(AP322&gt;0,MOD(AP322,100),IF(AO321&gt;0,90,0))</f>
        <v/>
      </c>
      <c r="AQ222" s="6">
        <f>IF(AQ322&gt;0,MOD(AQ322,100),IF(AP321&gt;0,90,0))</f>
        <v/>
      </c>
      <c r="AR222" s="6">
        <f>IF(AR322&gt;0,MOD(AR322,100),IF(AQ321&gt;0,90,0))</f>
        <v/>
      </c>
      <c r="AS222" s="6">
        <f>IF(AS322&gt;0,MOD(AS322,100),IF(AR321&gt;0,90,0))</f>
        <v/>
      </c>
      <c r="AT222" s="6">
        <f>IF(AT322&gt;0,MOD(AT322,100),IF(AS321&gt;0,90,0))</f>
        <v/>
      </c>
      <c r="AU222" s="6">
        <f>IF(AU322&gt;0,MOD(AU322,100),IF(AT321&gt;0,90,0))</f>
        <v/>
      </c>
      <c r="AV222" s="6">
        <f>IF(AV322&gt;0,MOD(AV322,100),IF(AU321&gt;0,90,0))</f>
        <v/>
      </c>
      <c r="AW222" s="6">
        <f>IF(AW322&gt;0,MOD(AW322,100),IF(AV321&gt;0,90,0))</f>
        <v/>
      </c>
      <c r="AX222" s="6">
        <f>IF(AX322&gt;0,MOD(AX322,100),IF(AW321&gt;0,90,0))</f>
        <v/>
      </c>
      <c r="AY222" s="6">
        <f>IF(AY322&gt;0,MOD(AY322,100),IF(AX321&gt;0,90,0))</f>
        <v/>
      </c>
      <c r="AZ222" s="6">
        <f>IF(AZ322&gt;0,MOD(AZ322,100),IF(AY321&gt;0,90,0))</f>
        <v/>
      </c>
      <c r="BA222" s="6">
        <f>IF(BA322&gt;0,MOD(BA322,100),IF(AZ321&gt;0,90,0))</f>
        <v/>
      </c>
      <c r="BB222" s="6">
        <f>IF(BB322&gt;0,MOD(BB322,100),IF(BA321&gt;0,90,0))</f>
        <v/>
      </c>
      <c r="BC222" s="6">
        <f>IF(BC322&gt;0,MOD(BC322,100),IF(BB321&gt;0,90,0))</f>
        <v/>
      </c>
      <c r="BD222" s="6">
        <f>IF(BD322&gt;0,MOD(BD322,100),IF(BC321&gt;0,90,0))</f>
        <v/>
      </c>
      <c r="BE222" s="6">
        <f>IF(BE322&gt;0,MOD(BE322,100),IF(BD321&gt;0,90,0))</f>
        <v/>
      </c>
      <c r="BF222" s="6">
        <f>IF(BF322&gt;0,MOD(BF322,100),IF(BE321&gt;0,90,0))</f>
        <v/>
      </c>
      <c r="BG222" s="6">
        <f>IF(BG322&gt;0,MOD(BG322,100),IF(BF321&gt;0,90,0))</f>
        <v/>
      </c>
      <c r="BH222" s="6">
        <f>IF(BH322&gt;0,MOD(BH322,100),IF(BG321&gt;0,90,0))</f>
        <v/>
      </c>
      <c r="BI222" s="6">
        <f>IF(BI322&gt;0,MOD(BI322,100),IF(BH321&gt;0,90,0))</f>
        <v/>
      </c>
      <c r="BJ222" s="6">
        <f>IF(BJ322&gt;0,MOD(BJ322,100),IF(BI321&gt;0,90,0))</f>
        <v/>
      </c>
      <c r="BK222" s="6">
        <f>IF(BK322&gt;0,MOD(BK322,100),IF(BJ321&gt;0,90,0))</f>
        <v/>
      </c>
      <c r="BL222" s="6">
        <f>IF(BL322&gt;0,MOD(BL322,100),IF(BK321&gt;0,90,0))</f>
        <v/>
      </c>
      <c r="BM222" s="6">
        <f>IF(BM322&gt;0,MOD(BM322,100),IF(BL321&gt;0,90,0))</f>
        <v/>
      </c>
      <c r="BN222" s="6">
        <f>IF(BN322&gt;0,MOD(BN322,100),IF(BM321&gt;0,90,0))</f>
        <v/>
      </c>
      <c r="BO222" s="6">
        <f>IF(BO322&gt;0,MOD(BO322,100),IF(BN321&gt;0,90,0))</f>
        <v/>
      </c>
      <c r="BP222" s="6">
        <f>IF(BP322&gt;0,MOD(BP322,100),IF(BO321&gt;0,90,0))</f>
        <v/>
      </c>
      <c r="BQ222" s="6">
        <f>IF(BQ322&gt;0,MOD(BQ322,100),IF(BP321&gt;0,90,0))</f>
        <v/>
      </c>
      <c r="BR222" s="6">
        <f>IF(BR322&gt;0,MOD(BR322,100),IF(BQ321&gt;0,90,0))</f>
        <v/>
      </c>
      <c r="BS222" s="6">
        <f>IF(BS322&gt;0,MOD(BS322,100),IF(BR321&gt;0,90,0))</f>
        <v/>
      </c>
      <c r="BT222" s="6">
        <f>IF(BT322&gt;0,MOD(BT322,100),IF(BS321&gt;0,90,0))</f>
        <v/>
      </c>
      <c r="BU222" s="6">
        <f>IF(BU322&gt;0,MOD(BU322,100),IF(BT321&gt;0,90,0))</f>
        <v/>
      </c>
      <c r="BV222" s="6">
        <f>IF(BV322&gt;0,MOD(BV322,100),IF(BU321&gt;0,90,0))</f>
        <v/>
      </c>
      <c r="BW222" s="6">
        <f>IF(BW322&gt;0,MOD(BW322,100),IF(BV321&gt;0,90,0))</f>
        <v/>
      </c>
      <c r="BX222" s="6">
        <f>IF(BX322&gt;0,MOD(BX322,100),IF(BW321&gt;0,90,0))</f>
        <v/>
      </c>
      <c r="BY222" s="6">
        <f>IF(BY322&gt;0,MOD(BY322,100),IF(BX321&gt;0,90,0))</f>
        <v/>
      </c>
      <c r="BZ222" s="6">
        <f>IF(BZ322&gt;0,MOD(BZ322,100),IF(BY321&gt;0,90,0))</f>
        <v/>
      </c>
      <c r="CA222" s="6">
        <f>IF(CA322&gt;0,MOD(CA322,100),IF(BZ321&gt;0,90,0))</f>
        <v/>
      </c>
      <c r="CB222" s="6">
        <f>IF(CB322&gt;0,MOD(CB322,100),IF(CA321&gt;0,90,0))</f>
        <v/>
      </c>
      <c r="CC222" s="6">
        <f>IF(CC322&gt;0,MOD(CC322,100),IF(CB321&gt;0,90,0))</f>
        <v/>
      </c>
      <c r="CD222" s="6">
        <f>IF(CD322&gt;0,MOD(CD322,100),IF(CC321&gt;0,90,0))</f>
        <v/>
      </c>
      <c r="CE222" s="6">
        <f>IF(CE322&gt;0,MOD(CE322,100),IF(CD321&gt;0,90,0))</f>
        <v/>
      </c>
      <c r="CF222" s="6">
        <f>IF(CF322&gt;0,MOD(CF322,100),IF(CE321&gt;0,90,0))</f>
        <v/>
      </c>
      <c r="CG222" s="6">
        <f>IF(CG322&gt;0,MOD(CG322,100),IF(CF321&gt;0,90,0))</f>
        <v/>
      </c>
      <c r="CH222" s="6">
        <f>IF(CH322&gt;0,MOD(CH322,100),IF(CG321&gt;0,90,0))</f>
        <v/>
      </c>
      <c r="CI222" s="6">
        <f>IF(CI322&gt;0,MOD(CI322,100),IF(CH321&gt;0,90,0))</f>
        <v/>
      </c>
      <c r="CJ222" s="6">
        <f>IF(CJ322&gt;0,MOD(CJ322,100),IF(CI321&gt;0,90,0))</f>
        <v/>
      </c>
      <c r="CK222" s="6">
        <f>IF(CK322&gt;0,MOD(CK322,100),IF(CJ321&gt;0,90,0))</f>
        <v/>
      </c>
      <c r="CL222" s="6">
        <f>IF(CL322&gt;0,MOD(CL322,100),IF(CK321&gt;0,90,0))</f>
        <v/>
      </c>
      <c r="CM222" s="6">
        <f>IF(CM322&gt;0,MOD(CM322,100),IF(CL321&gt;0,90,0))</f>
        <v/>
      </c>
      <c r="CN222" s="6">
        <f>IF(CN322&gt;0,MOD(CN322,100),IF(CM321&gt;0,90,0))</f>
        <v/>
      </c>
      <c r="CO222" s="6">
        <f>IF(CO322&gt;0,MOD(CO322,100),IF(CN321&gt;0,90,0))</f>
        <v/>
      </c>
      <c r="CP222" s="6">
        <f>IF(CP322&gt;0,MOD(CP322,100),IF(CO321&gt;0,90,0))</f>
        <v/>
      </c>
      <c r="CQ222" s="6">
        <f>IF(CQ322&gt;0,MOD(CQ322,100),IF(CP321&gt;0,90,0))</f>
        <v/>
      </c>
      <c r="CR222" s="6">
        <f>IF(CR322&gt;0,MOD(CR322,100),IF(CQ321&gt;0,90,0))</f>
        <v/>
      </c>
      <c r="CS222" s="6">
        <f>IF(CS322&gt;0,MOD(CS322,100),IF(CR321&gt;0,90,0))</f>
        <v/>
      </c>
      <c r="CT222" s="6">
        <f>IF(CT322&gt;0,MOD(CT322,100),IF(CS321&gt;0,90,0))</f>
        <v/>
      </c>
      <c r="CU222" s="6">
        <f>IF(CU322&gt;0,MOD(CU322,100),IF(CT321&gt;0,90,0))</f>
        <v/>
      </c>
      <c r="CV222" s="6">
        <f>IF(CV322&gt;0,MOD(CV322,100),IF(CU321&gt;0,90,0))</f>
        <v/>
      </c>
      <c r="CW222" s="6">
        <f>IF(CW322&gt;0,MOD(CW322,100),IF(CV321&gt;0,90,0))</f>
        <v/>
      </c>
      <c r="CX222" s="6">
        <f>IF(CX322&gt;0,MOD(CX322,100),IF(CW321&gt;0,90,0))</f>
        <v/>
      </c>
      <c r="CY222" s="6">
        <f>IF(CY322&gt;0,MOD(CY322,100),IF(CX321&gt;0,90,0))</f>
        <v/>
      </c>
      <c r="CZ222" s="6">
        <f>IF(CZ322&gt;0,MOD(CZ322,100),IF(CY321&gt;0,90,0))</f>
        <v/>
      </c>
      <c r="DA222" s="6">
        <f>IF(DA322&gt;0,MOD(DA322,100),IF(CZ321&gt;0,90,0))</f>
        <v/>
      </c>
      <c r="DB222" s="6">
        <f>IF(DB322&gt;0,MOD(DB322,100),IF(DA321&gt;0,90,0))</f>
        <v/>
      </c>
      <c r="DC222" s="6">
        <f>IF(DC322&gt;0,MOD(DC322,100),IF(DB321&gt;0,90,0))</f>
        <v/>
      </c>
      <c r="DD222" s="6">
        <f>IF(DD322&gt;0,MOD(DD322,100),IF(DC321&gt;0,90,0))</f>
        <v/>
      </c>
      <c r="DE222" s="6">
        <f>IF(DE322&gt;0,MOD(DE322,100),IF(DD321&gt;0,90,0))</f>
        <v/>
      </c>
      <c r="DF222" s="6">
        <f>IF(DF322&gt;0,MOD(DF322,100),IF(DE321&gt;0,90,0))</f>
        <v/>
      </c>
      <c r="DG222" s="6">
        <f>IF(DG322&gt;0,MOD(DG322,100),IF(DF321&gt;0,90,0))</f>
        <v/>
      </c>
      <c r="DH222" s="6">
        <f>IF(DH322&gt;0,MOD(DH322,100),IF(DG321&gt;0,90,0))</f>
        <v/>
      </c>
      <c r="DI222" s="6">
        <f>IF(DI322&gt;0,MOD(DI322,100),IF(DH321&gt;0,90,0))</f>
        <v/>
      </c>
      <c r="DJ222" s="6">
        <f>IF(DJ322&gt;0,MOD(DJ322,100),IF(DI321&gt;0,90,0))</f>
        <v/>
      </c>
      <c r="DK222" s="6">
        <f>IF(DK322&gt;0,MOD(DK322,100),IF(DJ321&gt;0,90,0))</f>
        <v/>
      </c>
      <c r="DL222" s="6">
        <f>IF(DL322&gt;0,MOD(DL322,100),IF(DK321&gt;0,90,0))</f>
        <v/>
      </c>
      <c r="DM222" s="6">
        <f>IF(DM322&gt;0,MOD(DM322,100),IF(DL321&gt;0,90,0))</f>
        <v/>
      </c>
      <c r="DN222" s="6">
        <f>IF(DN322&gt;0,MOD(DN322,100),IF(DM321&gt;0,90,0))</f>
        <v/>
      </c>
      <c r="DO222" s="6">
        <f>IF(DO322&gt;0,MOD(DO322,100),IF(DN321&gt;0,90,0))</f>
        <v/>
      </c>
    </row>
    <row r="223" ht="8" customHeight="1">
      <c r="B223" s="6">
        <f>IF(B323&gt;0,MOD(B323,100),IF(A322&gt;0,90,0))</f>
        <v/>
      </c>
      <c r="C223" s="6">
        <f>IF(C323&gt;0,MOD(C323,100),IF(B322&gt;0,90,0))</f>
        <v/>
      </c>
      <c r="D223" s="6">
        <f>IF(D323&gt;0,MOD(D323,100),IF(C322&gt;0,90,0))</f>
        <v/>
      </c>
      <c r="E223" s="6">
        <f>IF(E323&gt;0,MOD(E323,100),IF(D322&gt;0,90,0))</f>
        <v/>
      </c>
      <c r="F223" s="6">
        <f>IF(F323&gt;0,MOD(F323,100),IF(E322&gt;0,90,0))</f>
        <v/>
      </c>
      <c r="G223" s="6">
        <f>IF(G323&gt;0,MOD(G323,100),IF(F322&gt;0,90,0))</f>
        <v/>
      </c>
      <c r="H223" s="6">
        <f>IF(H323&gt;0,MOD(H323,100),IF(G322&gt;0,90,0))</f>
        <v/>
      </c>
      <c r="I223" s="6">
        <f>IF(I323&gt;0,MOD(I323,100),IF(H322&gt;0,90,0))</f>
        <v/>
      </c>
      <c r="J223" s="6">
        <f>IF(J323&gt;0,MOD(J323,100),IF(I322&gt;0,90,0))</f>
        <v/>
      </c>
      <c r="K223" s="6">
        <f>IF(K323&gt;0,MOD(K323,100),IF(J322&gt;0,90,0))</f>
        <v/>
      </c>
      <c r="L223" s="6">
        <f>IF(L323&gt;0,MOD(L323,100),IF(K322&gt;0,90,0))</f>
        <v/>
      </c>
      <c r="M223" s="6">
        <f>IF(M323&gt;0,MOD(M323,100),IF(L322&gt;0,90,0))</f>
        <v/>
      </c>
      <c r="N223" s="6">
        <f>IF(N323&gt;0,MOD(N323,100),IF(M322&gt;0,90,0))</f>
        <v/>
      </c>
      <c r="O223" s="6">
        <f>IF(O323&gt;0,MOD(O323,100),IF(N322&gt;0,90,0))</f>
        <v/>
      </c>
      <c r="P223" s="6">
        <f>IF(P323&gt;0,MOD(P323,100),IF(O322&gt;0,90,0))</f>
        <v/>
      </c>
      <c r="Q223" s="6">
        <f>IF(Q323&gt;0,MOD(Q323,100),IF(P322&gt;0,90,0))</f>
        <v/>
      </c>
      <c r="R223" s="6">
        <f>IF(R323&gt;0,MOD(R323,100),IF(Q322&gt;0,90,0))</f>
        <v/>
      </c>
      <c r="S223" s="6">
        <f>IF(S323&gt;0,MOD(S323,100),IF(R322&gt;0,90,0))</f>
        <v/>
      </c>
      <c r="T223" s="6">
        <f>IF(T323&gt;0,MOD(T323,100),IF(S322&gt;0,90,0))</f>
        <v/>
      </c>
      <c r="U223" s="6">
        <f>IF(U323&gt;0,MOD(U323,100),IF(T322&gt;0,90,0))</f>
        <v/>
      </c>
      <c r="V223" s="6">
        <f>IF(V323&gt;0,MOD(V323,100),IF(U322&gt;0,90,0))</f>
        <v/>
      </c>
      <c r="W223" s="6">
        <f>IF(W323&gt;0,MOD(W323,100),IF(V322&gt;0,90,0))</f>
        <v/>
      </c>
      <c r="X223" s="6">
        <f>IF(X323&gt;0,MOD(X323,100),IF(W322&gt;0,90,0))</f>
        <v/>
      </c>
      <c r="Y223" s="6">
        <f>IF(Y323&gt;0,MOD(Y323,100),IF(X322&gt;0,90,0))</f>
        <v/>
      </c>
      <c r="Z223" s="6">
        <f>IF(Z323&gt;0,MOD(Z323,100),IF(Y322&gt;0,90,0))</f>
        <v/>
      </c>
      <c r="AA223" s="6">
        <f>IF(AA323&gt;0,MOD(AA323,100),IF(Z322&gt;0,90,0))</f>
        <v/>
      </c>
      <c r="AB223" s="6">
        <f>IF(AB323&gt;0,MOD(AB323,100),IF(AA322&gt;0,90,0))</f>
        <v/>
      </c>
      <c r="AC223" s="6">
        <f>IF(AC323&gt;0,MOD(AC323,100),IF(AB322&gt;0,90,0))</f>
        <v/>
      </c>
      <c r="AD223" s="6">
        <f>IF(AD323&gt;0,MOD(AD323,100),IF(AC322&gt;0,90,0))</f>
        <v/>
      </c>
      <c r="AE223" s="6">
        <f>IF(AE323&gt;0,MOD(AE323,100),IF(AD322&gt;0,90,0))</f>
        <v/>
      </c>
      <c r="AF223" s="6">
        <f>IF(AF323&gt;0,MOD(AF323,100),IF(AE322&gt;0,90,0))</f>
        <v/>
      </c>
      <c r="AG223" s="6">
        <f>IF(AG323&gt;0,MOD(AG323,100),IF(AF322&gt;0,90,0))</f>
        <v/>
      </c>
      <c r="AH223" s="6">
        <f>IF(AH323&gt;0,MOD(AH323,100),IF(AG322&gt;0,90,0))</f>
        <v/>
      </c>
      <c r="AI223" s="6">
        <f>IF(AI323&gt;0,MOD(AI323,100),IF(AH322&gt;0,90,0))</f>
        <v/>
      </c>
      <c r="AJ223" s="6">
        <f>IF(AJ323&gt;0,MOD(AJ323,100),IF(AI322&gt;0,90,0))</f>
        <v/>
      </c>
      <c r="AK223" s="6">
        <f>IF(AK323&gt;0,MOD(AK323,100),IF(AJ322&gt;0,90,0))</f>
        <v/>
      </c>
      <c r="AL223" s="6">
        <f>IF(AL323&gt;0,MOD(AL323,100),IF(AK322&gt;0,90,0))</f>
        <v/>
      </c>
      <c r="AM223" s="6">
        <f>IF(AM323&gt;0,MOD(AM323,100),IF(AL322&gt;0,90,0))</f>
        <v/>
      </c>
      <c r="AN223" s="6">
        <f>IF(AN323&gt;0,MOD(AN323,100),IF(AM322&gt;0,90,0))</f>
        <v/>
      </c>
      <c r="AO223" s="6">
        <f>IF(AO323&gt;0,MOD(AO323,100),IF(AN322&gt;0,90,0))</f>
        <v/>
      </c>
      <c r="AP223" s="6">
        <f>IF(AP323&gt;0,MOD(AP323,100),IF(AO322&gt;0,90,0))</f>
        <v/>
      </c>
      <c r="AQ223" s="6">
        <f>IF(AQ323&gt;0,MOD(AQ323,100),IF(AP322&gt;0,90,0))</f>
        <v/>
      </c>
      <c r="AR223" s="6">
        <f>IF(AR323&gt;0,MOD(AR323,100),IF(AQ322&gt;0,90,0))</f>
        <v/>
      </c>
      <c r="AS223" s="6">
        <f>IF(AS323&gt;0,MOD(AS323,100),IF(AR322&gt;0,90,0))</f>
        <v/>
      </c>
      <c r="AT223" s="6">
        <f>IF(AT323&gt;0,MOD(AT323,100),IF(AS322&gt;0,90,0))</f>
        <v/>
      </c>
      <c r="AU223" s="6">
        <f>IF(AU323&gt;0,MOD(AU323,100),IF(AT322&gt;0,90,0))</f>
        <v/>
      </c>
      <c r="AV223" s="6">
        <f>IF(AV323&gt;0,MOD(AV323,100),IF(AU322&gt;0,90,0))</f>
        <v/>
      </c>
      <c r="AW223" s="6">
        <f>IF(AW323&gt;0,MOD(AW323,100),IF(AV322&gt;0,90,0))</f>
        <v/>
      </c>
      <c r="AX223" s="6">
        <f>IF(AX323&gt;0,MOD(AX323,100),IF(AW322&gt;0,90,0))</f>
        <v/>
      </c>
      <c r="AY223" s="6">
        <f>IF(AY323&gt;0,MOD(AY323,100),IF(AX322&gt;0,90,0))</f>
        <v/>
      </c>
      <c r="AZ223" s="6">
        <f>IF(AZ323&gt;0,MOD(AZ323,100),IF(AY322&gt;0,90,0))</f>
        <v/>
      </c>
      <c r="BA223" s="6">
        <f>IF(BA323&gt;0,MOD(BA323,100),IF(AZ322&gt;0,90,0))</f>
        <v/>
      </c>
      <c r="BB223" s="6">
        <f>IF(BB323&gt;0,MOD(BB323,100),IF(BA322&gt;0,90,0))</f>
        <v/>
      </c>
      <c r="BC223" s="6">
        <f>IF(BC323&gt;0,MOD(BC323,100),IF(BB322&gt;0,90,0))</f>
        <v/>
      </c>
      <c r="BD223" s="6">
        <f>IF(BD323&gt;0,MOD(BD323,100),IF(BC322&gt;0,90,0))</f>
        <v/>
      </c>
      <c r="BE223" s="6">
        <f>IF(BE323&gt;0,MOD(BE323,100),IF(BD322&gt;0,90,0))</f>
        <v/>
      </c>
      <c r="BF223" s="6">
        <f>IF(BF323&gt;0,MOD(BF323,100),IF(BE322&gt;0,90,0))</f>
        <v/>
      </c>
      <c r="BG223" s="6">
        <f>IF(BG323&gt;0,MOD(BG323,100),IF(BF322&gt;0,90,0))</f>
        <v/>
      </c>
      <c r="BH223" s="6">
        <f>IF(BH323&gt;0,MOD(BH323,100),IF(BG322&gt;0,90,0))</f>
        <v/>
      </c>
      <c r="BI223" s="6">
        <f>IF(BI323&gt;0,MOD(BI323,100),IF(BH322&gt;0,90,0))</f>
        <v/>
      </c>
      <c r="BJ223" s="6">
        <f>IF(BJ323&gt;0,MOD(BJ323,100),IF(BI322&gt;0,90,0))</f>
        <v/>
      </c>
      <c r="BK223" s="6">
        <f>IF(BK323&gt;0,MOD(BK323,100),IF(BJ322&gt;0,90,0))</f>
        <v/>
      </c>
      <c r="BL223" s="6">
        <f>IF(BL323&gt;0,MOD(BL323,100),IF(BK322&gt;0,90,0))</f>
        <v/>
      </c>
      <c r="BM223" s="6">
        <f>IF(BM323&gt;0,MOD(BM323,100),IF(BL322&gt;0,90,0))</f>
        <v/>
      </c>
      <c r="BN223" s="6">
        <f>IF(BN323&gt;0,MOD(BN323,100),IF(BM322&gt;0,90,0))</f>
        <v/>
      </c>
      <c r="BO223" s="6">
        <f>IF(BO323&gt;0,MOD(BO323,100),IF(BN322&gt;0,90,0))</f>
        <v/>
      </c>
      <c r="BP223" s="6">
        <f>IF(BP323&gt;0,MOD(BP323,100),IF(BO322&gt;0,90,0))</f>
        <v/>
      </c>
      <c r="BQ223" s="6">
        <f>IF(BQ323&gt;0,MOD(BQ323,100),IF(BP322&gt;0,90,0))</f>
        <v/>
      </c>
      <c r="BR223" s="6">
        <f>IF(BR323&gt;0,MOD(BR323,100),IF(BQ322&gt;0,90,0))</f>
        <v/>
      </c>
      <c r="BS223" s="6">
        <f>IF(BS323&gt;0,MOD(BS323,100),IF(BR322&gt;0,90,0))</f>
        <v/>
      </c>
      <c r="BT223" s="6">
        <f>IF(BT323&gt;0,MOD(BT323,100),IF(BS322&gt;0,90,0))</f>
        <v/>
      </c>
      <c r="BU223" s="6">
        <f>IF(BU323&gt;0,MOD(BU323,100),IF(BT322&gt;0,90,0))</f>
        <v/>
      </c>
      <c r="BV223" s="6">
        <f>IF(BV323&gt;0,MOD(BV323,100),IF(BU322&gt;0,90,0))</f>
        <v/>
      </c>
      <c r="BW223" s="6">
        <f>IF(BW323&gt;0,MOD(BW323,100),IF(BV322&gt;0,90,0))</f>
        <v/>
      </c>
      <c r="BX223" s="6">
        <f>IF(BX323&gt;0,MOD(BX323,100),IF(BW322&gt;0,90,0))</f>
        <v/>
      </c>
      <c r="BY223" s="6">
        <f>IF(BY323&gt;0,MOD(BY323,100),IF(BX322&gt;0,90,0))</f>
        <v/>
      </c>
      <c r="BZ223" s="6">
        <f>IF(BZ323&gt;0,MOD(BZ323,100),IF(BY322&gt;0,90,0))</f>
        <v/>
      </c>
      <c r="CA223" s="6">
        <f>IF(CA323&gt;0,MOD(CA323,100),IF(BZ322&gt;0,90,0))</f>
        <v/>
      </c>
      <c r="CB223" s="6">
        <f>IF(CB323&gt;0,MOD(CB323,100),IF(CA322&gt;0,90,0))</f>
        <v/>
      </c>
      <c r="CC223" s="6">
        <f>IF(CC323&gt;0,MOD(CC323,100),IF(CB322&gt;0,90,0))</f>
        <v/>
      </c>
      <c r="CD223" s="6">
        <f>IF(CD323&gt;0,MOD(CD323,100),IF(CC322&gt;0,90,0))</f>
        <v/>
      </c>
      <c r="CE223" s="6">
        <f>IF(CE323&gt;0,MOD(CE323,100),IF(CD322&gt;0,90,0))</f>
        <v/>
      </c>
      <c r="CF223" s="6">
        <f>IF(CF323&gt;0,MOD(CF323,100),IF(CE322&gt;0,90,0))</f>
        <v/>
      </c>
      <c r="CG223" s="6">
        <f>IF(CG323&gt;0,MOD(CG323,100),IF(CF322&gt;0,90,0))</f>
        <v/>
      </c>
      <c r="CH223" s="6">
        <f>IF(CH323&gt;0,MOD(CH323,100),IF(CG322&gt;0,90,0))</f>
        <v/>
      </c>
      <c r="CI223" s="6">
        <f>IF(CI323&gt;0,MOD(CI323,100),IF(CH322&gt;0,90,0))</f>
        <v/>
      </c>
      <c r="CJ223" s="6">
        <f>IF(CJ323&gt;0,MOD(CJ323,100),IF(CI322&gt;0,90,0))</f>
        <v/>
      </c>
      <c r="CK223" s="6">
        <f>IF(CK323&gt;0,MOD(CK323,100),IF(CJ322&gt;0,90,0))</f>
        <v/>
      </c>
      <c r="CL223" s="6">
        <f>IF(CL323&gt;0,MOD(CL323,100),IF(CK322&gt;0,90,0))</f>
        <v/>
      </c>
      <c r="CM223" s="6">
        <f>IF(CM323&gt;0,MOD(CM323,100),IF(CL322&gt;0,90,0))</f>
        <v/>
      </c>
      <c r="CN223" s="6">
        <f>IF(CN323&gt;0,MOD(CN323,100),IF(CM322&gt;0,90,0))</f>
        <v/>
      </c>
      <c r="CO223" s="6">
        <f>IF(CO323&gt;0,MOD(CO323,100),IF(CN322&gt;0,90,0))</f>
        <v/>
      </c>
      <c r="CP223" s="6">
        <f>IF(CP323&gt;0,MOD(CP323,100),IF(CO322&gt;0,90,0))</f>
        <v/>
      </c>
      <c r="CQ223" s="6">
        <f>IF(CQ323&gt;0,MOD(CQ323,100),IF(CP322&gt;0,90,0))</f>
        <v/>
      </c>
      <c r="CR223" s="6">
        <f>IF(CR323&gt;0,MOD(CR323,100),IF(CQ322&gt;0,90,0))</f>
        <v/>
      </c>
      <c r="CS223" s="6">
        <f>IF(CS323&gt;0,MOD(CS323,100),IF(CR322&gt;0,90,0))</f>
        <v/>
      </c>
      <c r="CT223" s="6">
        <f>IF(CT323&gt;0,MOD(CT323,100),IF(CS322&gt;0,90,0))</f>
        <v/>
      </c>
      <c r="CU223" s="6">
        <f>IF(CU323&gt;0,MOD(CU323,100),IF(CT322&gt;0,90,0))</f>
        <v/>
      </c>
      <c r="CV223" s="6">
        <f>IF(CV323&gt;0,MOD(CV323,100),IF(CU322&gt;0,90,0))</f>
        <v/>
      </c>
      <c r="CW223" s="6">
        <f>IF(CW323&gt;0,MOD(CW323,100),IF(CV322&gt;0,90,0))</f>
        <v/>
      </c>
      <c r="CX223" s="6">
        <f>IF(CX323&gt;0,MOD(CX323,100),IF(CW322&gt;0,90,0))</f>
        <v/>
      </c>
      <c r="CY223" s="6">
        <f>IF(CY323&gt;0,MOD(CY323,100),IF(CX322&gt;0,90,0))</f>
        <v/>
      </c>
      <c r="CZ223" s="6">
        <f>IF(CZ323&gt;0,MOD(CZ323,100),IF(CY322&gt;0,90,0))</f>
        <v/>
      </c>
      <c r="DA223" s="6">
        <f>IF(DA323&gt;0,MOD(DA323,100),IF(CZ322&gt;0,90,0))</f>
        <v/>
      </c>
      <c r="DB223" s="6">
        <f>IF(DB323&gt;0,MOD(DB323,100),IF(DA322&gt;0,90,0))</f>
        <v/>
      </c>
      <c r="DC223" s="6">
        <f>IF(DC323&gt;0,MOD(DC323,100),IF(DB322&gt;0,90,0))</f>
        <v/>
      </c>
      <c r="DD223" s="6">
        <f>IF(DD323&gt;0,MOD(DD323,100),IF(DC322&gt;0,90,0))</f>
        <v/>
      </c>
      <c r="DE223" s="6">
        <f>IF(DE323&gt;0,MOD(DE323,100),IF(DD322&gt;0,90,0))</f>
        <v/>
      </c>
      <c r="DF223" s="6">
        <f>IF(DF323&gt;0,MOD(DF323,100),IF(DE322&gt;0,90,0))</f>
        <v/>
      </c>
      <c r="DG223" s="6">
        <f>IF(DG323&gt;0,MOD(DG323,100),IF(DF322&gt;0,90,0))</f>
        <v/>
      </c>
      <c r="DH223" s="6">
        <f>IF(DH323&gt;0,MOD(DH323,100),IF(DG322&gt;0,90,0))</f>
        <v/>
      </c>
      <c r="DI223" s="6">
        <f>IF(DI323&gt;0,MOD(DI323,100),IF(DH322&gt;0,90,0))</f>
        <v/>
      </c>
      <c r="DJ223" s="6">
        <f>IF(DJ323&gt;0,MOD(DJ323,100),IF(DI322&gt;0,90,0))</f>
        <v/>
      </c>
      <c r="DK223" s="6">
        <f>IF(DK323&gt;0,MOD(DK323,100),IF(DJ322&gt;0,90,0))</f>
        <v/>
      </c>
      <c r="DL223" s="6">
        <f>IF(DL323&gt;0,MOD(DL323,100),IF(DK322&gt;0,90,0))</f>
        <v/>
      </c>
      <c r="DM223" s="6">
        <f>IF(DM323&gt;0,MOD(DM323,100),IF(DL322&gt;0,90,0))</f>
        <v/>
      </c>
      <c r="DN223" s="6">
        <f>IF(DN323&gt;0,MOD(DN323,100),IF(DM322&gt;0,90,0))</f>
        <v/>
      </c>
      <c r="DO223" s="6">
        <f>IF(DO323&gt;0,MOD(DO323,100),IF(DN322&gt;0,90,0))</f>
        <v/>
      </c>
    </row>
    <row r="224" ht="8" customHeight="1">
      <c r="B224" s="6">
        <f>IF(B324&gt;0,MOD(B324,100),IF(A323&gt;0,90,0))</f>
        <v/>
      </c>
      <c r="C224" s="6">
        <f>IF(C324&gt;0,MOD(C324,100),IF(B323&gt;0,90,0))</f>
        <v/>
      </c>
      <c r="D224" s="6">
        <f>IF(D324&gt;0,MOD(D324,100),IF(C323&gt;0,90,0))</f>
        <v/>
      </c>
      <c r="E224" s="6">
        <f>IF(E324&gt;0,MOD(E324,100),IF(D323&gt;0,90,0))</f>
        <v/>
      </c>
      <c r="F224" s="6">
        <f>IF(F324&gt;0,MOD(F324,100),IF(E323&gt;0,90,0))</f>
        <v/>
      </c>
      <c r="G224" s="6">
        <f>IF(G324&gt;0,MOD(G324,100),IF(F323&gt;0,90,0))</f>
        <v/>
      </c>
      <c r="H224" s="6">
        <f>IF(H324&gt;0,MOD(H324,100),IF(G323&gt;0,90,0))</f>
        <v/>
      </c>
      <c r="I224" s="6">
        <f>IF(I324&gt;0,MOD(I324,100),IF(H323&gt;0,90,0))</f>
        <v/>
      </c>
      <c r="J224" s="6">
        <f>IF(J324&gt;0,MOD(J324,100),IF(I323&gt;0,90,0))</f>
        <v/>
      </c>
      <c r="K224" s="6">
        <f>IF(K324&gt;0,MOD(K324,100),IF(J323&gt;0,90,0))</f>
        <v/>
      </c>
      <c r="L224" s="6">
        <f>IF(L324&gt;0,MOD(L324,100),IF(K323&gt;0,90,0))</f>
        <v/>
      </c>
      <c r="M224" s="6">
        <f>IF(M324&gt;0,MOD(M324,100),IF(L323&gt;0,90,0))</f>
        <v/>
      </c>
      <c r="N224" s="6">
        <f>IF(N324&gt;0,MOD(N324,100),IF(M323&gt;0,90,0))</f>
        <v/>
      </c>
      <c r="O224" s="6">
        <f>IF(O324&gt;0,MOD(O324,100),IF(N323&gt;0,90,0))</f>
        <v/>
      </c>
      <c r="P224" s="6">
        <f>IF(P324&gt;0,MOD(P324,100),IF(O323&gt;0,90,0))</f>
        <v/>
      </c>
      <c r="Q224" s="6">
        <f>IF(Q324&gt;0,MOD(Q324,100),IF(P323&gt;0,90,0))</f>
        <v/>
      </c>
      <c r="R224" s="6">
        <f>IF(R324&gt;0,MOD(R324,100),IF(Q323&gt;0,90,0))</f>
        <v/>
      </c>
      <c r="S224" s="6">
        <f>IF(S324&gt;0,MOD(S324,100),IF(R323&gt;0,90,0))</f>
        <v/>
      </c>
      <c r="T224" s="6">
        <f>IF(T324&gt;0,MOD(T324,100),IF(S323&gt;0,90,0))</f>
        <v/>
      </c>
      <c r="U224" s="6">
        <f>IF(U324&gt;0,MOD(U324,100),IF(T323&gt;0,90,0))</f>
        <v/>
      </c>
      <c r="V224" s="6">
        <f>IF(V324&gt;0,MOD(V324,100),IF(U323&gt;0,90,0))</f>
        <v/>
      </c>
      <c r="W224" s="6">
        <f>IF(W324&gt;0,MOD(W324,100),IF(V323&gt;0,90,0))</f>
        <v/>
      </c>
      <c r="X224" s="6">
        <f>IF(X324&gt;0,MOD(X324,100),IF(W323&gt;0,90,0))</f>
        <v/>
      </c>
      <c r="Y224" s="6">
        <f>IF(Y324&gt;0,MOD(Y324,100),IF(X323&gt;0,90,0))</f>
        <v/>
      </c>
      <c r="Z224" s="6">
        <f>IF(Z324&gt;0,MOD(Z324,100),IF(Y323&gt;0,90,0))</f>
        <v/>
      </c>
      <c r="AA224" s="6">
        <f>IF(AA324&gt;0,MOD(AA324,100),IF(Z323&gt;0,90,0))</f>
        <v/>
      </c>
      <c r="AB224" s="6">
        <f>IF(AB324&gt;0,MOD(AB324,100),IF(AA323&gt;0,90,0))</f>
        <v/>
      </c>
      <c r="AC224" s="6">
        <f>IF(AC324&gt;0,MOD(AC324,100),IF(AB323&gt;0,90,0))</f>
        <v/>
      </c>
      <c r="AD224" s="6">
        <f>IF(AD324&gt;0,MOD(AD324,100),IF(AC323&gt;0,90,0))</f>
        <v/>
      </c>
      <c r="AE224" s="6">
        <f>IF(AE324&gt;0,MOD(AE324,100),IF(AD323&gt;0,90,0))</f>
        <v/>
      </c>
      <c r="AF224" s="6">
        <f>IF(AF324&gt;0,MOD(AF324,100),IF(AE323&gt;0,90,0))</f>
        <v/>
      </c>
      <c r="AG224" s="6">
        <f>IF(AG324&gt;0,MOD(AG324,100),IF(AF323&gt;0,90,0))</f>
        <v/>
      </c>
      <c r="AH224" s="6">
        <f>IF(AH324&gt;0,MOD(AH324,100),IF(AG323&gt;0,90,0))</f>
        <v/>
      </c>
      <c r="AI224" s="6">
        <f>IF(AI324&gt;0,MOD(AI324,100),IF(AH323&gt;0,90,0))</f>
        <v/>
      </c>
      <c r="AJ224" s="6">
        <f>IF(AJ324&gt;0,MOD(AJ324,100),IF(AI323&gt;0,90,0))</f>
        <v/>
      </c>
      <c r="AK224" s="6">
        <f>IF(AK324&gt;0,MOD(AK324,100),IF(AJ323&gt;0,90,0))</f>
        <v/>
      </c>
      <c r="AL224" s="6">
        <f>IF(AL324&gt;0,MOD(AL324,100),IF(AK323&gt;0,90,0))</f>
        <v/>
      </c>
      <c r="AM224" s="6">
        <f>IF(AM324&gt;0,MOD(AM324,100),IF(AL323&gt;0,90,0))</f>
        <v/>
      </c>
      <c r="AN224" s="6">
        <f>IF(AN324&gt;0,MOD(AN324,100),IF(AM323&gt;0,90,0))</f>
        <v/>
      </c>
      <c r="AO224" s="6">
        <f>IF(AO324&gt;0,MOD(AO324,100),IF(AN323&gt;0,90,0))</f>
        <v/>
      </c>
      <c r="AP224" s="6">
        <f>IF(AP324&gt;0,MOD(AP324,100),IF(AO323&gt;0,90,0))</f>
        <v/>
      </c>
      <c r="AQ224" s="6">
        <f>IF(AQ324&gt;0,MOD(AQ324,100),IF(AP323&gt;0,90,0))</f>
        <v/>
      </c>
      <c r="AR224" s="6">
        <f>IF(AR324&gt;0,MOD(AR324,100),IF(AQ323&gt;0,90,0))</f>
        <v/>
      </c>
      <c r="AS224" s="6">
        <f>IF(AS324&gt;0,MOD(AS324,100),IF(AR323&gt;0,90,0))</f>
        <v/>
      </c>
      <c r="AT224" s="6">
        <f>IF(AT324&gt;0,MOD(AT324,100),IF(AS323&gt;0,90,0))</f>
        <v/>
      </c>
      <c r="AU224" s="6">
        <f>IF(AU324&gt;0,MOD(AU324,100),IF(AT323&gt;0,90,0))</f>
        <v/>
      </c>
      <c r="AV224" s="6">
        <f>IF(AV324&gt;0,MOD(AV324,100),IF(AU323&gt;0,90,0))</f>
        <v/>
      </c>
      <c r="AW224" s="6">
        <f>IF(AW324&gt;0,MOD(AW324,100),IF(AV323&gt;0,90,0))</f>
        <v/>
      </c>
      <c r="AX224" s="6">
        <f>IF(AX324&gt;0,MOD(AX324,100),IF(AW323&gt;0,90,0))</f>
        <v/>
      </c>
      <c r="AY224" s="6">
        <f>IF(AY324&gt;0,MOD(AY324,100),IF(AX323&gt;0,90,0))</f>
        <v/>
      </c>
      <c r="AZ224" s="6">
        <f>IF(AZ324&gt;0,MOD(AZ324,100),IF(AY323&gt;0,90,0))</f>
        <v/>
      </c>
      <c r="BA224" s="6">
        <f>IF(BA324&gt;0,MOD(BA324,100),IF(AZ323&gt;0,90,0))</f>
        <v/>
      </c>
      <c r="BB224" s="6">
        <f>IF(BB324&gt;0,MOD(BB324,100),IF(BA323&gt;0,90,0))</f>
        <v/>
      </c>
      <c r="BC224" s="6">
        <f>IF(BC324&gt;0,MOD(BC324,100),IF(BB323&gt;0,90,0))</f>
        <v/>
      </c>
      <c r="BD224" s="6">
        <f>IF(BD324&gt;0,MOD(BD324,100),IF(BC323&gt;0,90,0))</f>
        <v/>
      </c>
      <c r="BE224" s="6">
        <f>IF(BE324&gt;0,MOD(BE324,100),IF(BD323&gt;0,90,0))</f>
        <v/>
      </c>
      <c r="BF224" s="6">
        <f>IF(BF324&gt;0,MOD(BF324,100),IF(BE323&gt;0,90,0))</f>
        <v/>
      </c>
      <c r="BG224" s="6">
        <f>IF(BG324&gt;0,MOD(BG324,100),IF(BF323&gt;0,90,0))</f>
        <v/>
      </c>
      <c r="BH224" s="6">
        <f>IF(BH324&gt;0,MOD(BH324,100),IF(BG323&gt;0,90,0))</f>
        <v/>
      </c>
      <c r="BI224" s="6">
        <f>IF(BI324&gt;0,MOD(BI324,100),IF(BH323&gt;0,90,0))</f>
        <v/>
      </c>
      <c r="BJ224" s="6">
        <f>IF(BJ324&gt;0,MOD(BJ324,100),IF(BI323&gt;0,90,0))</f>
        <v/>
      </c>
      <c r="BK224" s="6">
        <f>IF(BK324&gt;0,MOD(BK324,100),IF(BJ323&gt;0,90,0))</f>
        <v/>
      </c>
      <c r="BL224" s="6">
        <f>IF(BL324&gt;0,MOD(BL324,100),IF(BK323&gt;0,90,0))</f>
        <v/>
      </c>
      <c r="BM224" s="6">
        <f>IF(BM324&gt;0,MOD(BM324,100),IF(BL323&gt;0,90,0))</f>
        <v/>
      </c>
      <c r="BN224" s="6">
        <f>IF(BN324&gt;0,MOD(BN324,100),IF(BM323&gt;0,90,0))</f>
        <v/>
      </c>
      <c r="BO224" s="6">
        <f>IF(BO324&gt;0,MOD(BO324,100),IF(BN323&gt;0,90,0))</f>
        <v/>
      </c>
      <c r="BP224" s="6">
        <f>IF(BP324&gt;0,MOD(BP324,100),IF(BO323&gt;0,90,0))</f>
        <v/>
      </c>
      <c r="BQ224" s="6">
        <f>IF(BQ324&gt;0,MOD(BQ324,100),IF(BP323&gt;0,90,0))</f>
        <v/>
      </c>
      <c r="BR224" s="6">
        <f>IF(BR324&gt;0,MOD(BR324,100),IF(BQ323&gt;0,90,0))</f>
        <v/>
      </c>
      <c r="BS224" s="6">
        <f>IF(BS324&gt;0,MOD(BS324,100),IF(BR323&gt;0,90,0))</f>
        <v/>
      </c>
      <c r="BT224" s="6">
        <f>IF(BT324&gt;0,MOD(BT324,100),IF(BS323&gt;0,90,0))</f>
        <v/>
      </c>
      <c r="BU224" s="6">
        <f>IF(BU324&gt;0,MOD(BU324,100),IF(BT323&gt;0,90,0))</f>
        <v/>
      </c>
      <c r="BV224" s="6">
        <f>IF(BV324&gt;0,MOD(BV324,100),IF(BU323&gt;0,90,0))</f>
        <v/>
      </c>
      <c r="BW224" s="6">
        <f>IF(BW324&gt;0,MOD(BW324,100),IF(BV323&gt;0,90,0))</f>
        <v/>
      </c>
      <c r="BX224" s="6">
        <f>IF(BX324&gt;0,MOD(BX324,100),IF(BW323&gt;0,90,0))</f>
        <v/>
      </c>
      <c r="BY224" s="6">
        <f>IF(BY324&gt;0,MOD(BY324,100),IF(BX323&gt;0,90,0))</f>
        <v/>
      </c>
      <c r="BZ224" s="6">
        <f>IF(BZ324&gt;0,MOD(BZ324,100),IF(BY323&gt;0,90,0))</f>
        <v/>
      </c>
      <c r="CA224" s="6">
        <f>IF(CA324&gt;0,MOD(CA324,100),IF(BZ323&gt;0,90,0))</f>
        <v/>
      </c>
      <c r="CB224" s="6">
        <f>IF(CB324&gt;0,MOD(CB324,100),IF(CA323&gt;0,90,0))</f>
        <v/>
      </c>
      <c r="CC224" s="6">
        <f>IF(CC324&gt;0,MOD(CC324,100),IF(CB323&gt;0,90,0))</f>
        <v/>
      </c>
      <c r="CD224" s="6">
        <f>IF(CD324&gt;0,MOD(CD324,100),IF(CC323&gt;0,90,0))</f>
        <v/>
      </c>
      <c r="CE224" s="6">
        <f>IF(CE324&gt;0,MOD(CE324,100),IF(CD323&gt;0,90,0))</f>
        <v/>
      </c>
      <c r="CF224" s="6">
        <f>IF(CF324&gt;0,MOD(CF324,100),IF(CE323&gt;0,90,0))</f>
        <v/>
      </c>
      <c r="CG224" s="6">
        <f>IF(CG324&gt;0,MOD(CG324,100),IF(CF323&gt;0,90,0))</f>
        <v/>
      </c>
      <c r="CH224" s="6">
        <f>IF(CH324&gt;0,MOD(CH324,100),IF(CG323&gt;0,90,0))</f>
        <v/>
      </c>
      <c r="CI224" s="6">
        <f>IF(CI324&gt;0,MOD(CI324,100),IF(CH323&gt;0,90,0))</f>
        <v/>
      </c>
      <c r="CJ224" s="6">
        <f>IF(CJ324&gt;0,MOD(CJ324,100),IF(CI323&gt;0,90,0))</f>
        <v/>
      </c>
      <c r="CK224" s="6">
        <f>IF(CK324&gt;0,MOD(CK324,100),IF(CJ323&gt;0,90,0))</f>
        <v/>
      </c>
      <c r="CL224" s="6">
        <f>IF(CL324&gt;0,MOD(CL324,100),IF(CK323&gt;0,90,0))</f>
        <v/>
      </c>
      <c r="CM224" s="6">
        <f>IF(CM324&gt;0,MOD(CM324,100),IF(CL323&gt;0,90,0))</f>
        <v/>
      </c>
      <c r="CN224" s="6">
        <f>IF(CN324&gt;0,MOD(CN324,100),IF(CM323&gt;0,90,0))</f>
        <v/>
      </c>
      <c r="CO224" s="6">
        <f>IF(CO324&gt;0,MOD(CO324,100),IF(CN323&gt;0,90,0))</f>
        <v/>
      </c>
      <c r="CP224" s="6">
        <f>IF(CP324&gt;0,MOD(CP324,100),IF(CO323&gt;0,90,0))</f>
        <v/>
      </c>
      <c r="CQ224" s="6">
        <f>IF(CQ324&gt;0,MOD(CQ324,100),IF(CP323&gt;0,90,0))</f>
        <v/>
      </c>
      <c r="CR224" s="6">
        <f>IF(CR324&gt;0,MOD(CR324,100),IF(CQ323&gt;0,90,0))</f>
        <v/>
      </c>
      <c r="CS224" s="6">
        <f>IF(CS324&gt;0,MOD(CS324,100),IF(CR323&gt;0,90,0))</f>
        <v/>
      </c>
      <c r="CT224" s="6">
        <f>IF(CT324&gt;0,MOD(CT324,100),IF(CS323&gt;0,90,0))</f>
        <v/>
      </c>
      <c r="CU224" s="6">
        <f>IF(CU324&gt;0,MOD(CU324,100),IF(CT323&gt;0,90,0))</f>
        <v/>
      </c>
      <c r="CV224" s="6">
        <f>IF(CV324&gt;0,MOD(CV324,100),IF(CU323&gt;0,90,0))</f>
        <v/>
      </c>
      <c r="CW224" s="6">
        <f>IF(CW324&gt;0,MOD(CW324,100),IF(CV323&gt;0,90,0))</f>
        <v/>
      </c>
      <c r="CX224" s="6">
        <f>IF(CX324&gt;0,MOD(CX324,100),IF(CW323&gt;0,90,0))</f>
        <v/>
      </c>
      <c r="CY224" s="6">
        <f>IF(CY324&gt;0,MOD(CY324,100),IF(CX323&gt;0,90,0))</f>
        <v/>
      </c>
      <c r="CZ224" s="6">
        <f>IF(CZ324&gt;0,MOD(CZ324,100),IF(CY323&gt;0,90,0))</f>
        <v/>
      </c>
      <c r="DA224" s="6">
        <f>IF(DA324&gt;0,MOD(DA324,100),IF(CZ323&gt;0,90,0))</f>
        <v/>
      </c>
      <c r="DB224" s="6">
        <f>IF(DB324&gt;0,MOD(DB324,100),IF(DA323&gt;0,90,0))</f>
        <v/>
      </c>
      <c r="DC224" s="6">
        <f>IF(DC324&gt;0,MOD(DC324,100),IF(DB323&gt;0,90,0))</f>
        <v/>
      </c>
      <c r="DD224" s="6">
        <f>IF(DD324&gt;0,MOD(DD324,100),IF(DC323&gt;0,90,0))</f>
        <v/>
      </c>
      <c r="DE224" s="6">
        <f>IF(DE324&gt;0,MOD(DE324,100),IF(DD323&gt;0,90,0))</f>
        <v/>
      </c>
      <c r="DF224" s="6">
        <f>IF(DF324&gt;0,MOD(DF324,100),IF(DE323&gt;0,90,0))</f>
        <v/>
      </c>
      <c r="DG224" s="6">
        <f>IF(DG324&gt;0,MOD(DG324,100),IF(DF323&gt;0,90,0))</f>
        <v/>
      </c>
      <c r="DH224" s="6">
        <f>IF(DH324&gt;0,MOD(DH324,100),IF(DG323&gt;0,90,0))</f>
        <v/>
      </c>
      <c r="DI224" s="6">
        <f>IF(DI324&gt;0,MOD(DI324,100),IF(DH323&gt;0,90,0))</f>
        <v/>
      </c>
      <c r="DJ224" s="6">
        <f>IF(DJ324&gt;0,MOD(DJ324,100),IF(DI323&gt;0,90,0))</f>
        <v/>
      </c>
      <c r="DK224" s="6">
        <f>IF(DK324&gt;0,MOD(DK324,100),IF(DJ323&gt;0,90,0))</f>
        <v/>
      </c>
      <c r="DL224" s="6">
        <f>IF(DL324&gt;0,MOD(DL324,100),IF(DK323&gt;0,90,0))</f>
        <v/>
      </c>
      <c r="DM224" s="6">
        <f>IF(DM324&gt;0,MOD(DM324,100),IF(DL323&gt;0,90,0))</f>
        <v/>
      </c>
      <c r="DN224" s="6">
        <f>IF(DN324&gt;0,MOD(DN324,100),IF(DM323&gt;0,90,0))</f>
        <v/>
      </c>
      <c r="DO224" s="6">
        <f>IF(DO324&gt;0,MOD(DO324,100),IF(DN323&gt;0,90,0))</f>
        <v/>
      </c>
    </row>
    <row r="225" ht="8" customHeight="1">
      <c r="B225" s="6">
        <f>IF(B325&gt;0,MOD(B325,100),IF(A324&gt;0,90,0))</f>
        <v/>
      </c>
      <c r="C225" s="6">
        <f>IF(C325&gt;0,MOD(C325,100),IF(B324&gt;0,90,0))</f>
        <v/>
      </c>
      <c r="D225" s="6">
        <f>IF(D325&gt;0,MOD(D325,100),IF(C324&gt;0,90,0))</f>
        <v/>
      </c>
      <c r="E225" s="6">
        <f>IF(E325&gt;0,MOD(E325,100),IF(D324&gt;0,90,0))</f>
        <v/>
      </c>
      <c r="F225" s="6">
        <f>IF(F325&gt;0,MOD(F325,100),IF(E324&gt;0,90,0))</f>
        <v/>
      </c>
      <c r="G225" s="6">
        <f>IF(G325&gt;0,MOD(G325,100),IF(F324&gt;0,90,0))</f>
        <v/>
      </c>
      <c r="H225" s="6">
        <f>IF(H325&gt;0,MOD(H325,100),IF(G324&gt;0,90,0))</f>
        <v/>
      </c>
      <c r="I225" s="6">
        <f>IF(I325&gt;0,MOD(I325,100),IF(H324&gt;0,90,0))</f>
        <v/>
      </c>
      <c r="J225" s="6">
        <f>IF(J325&gt;0,MOD(J325,100),IF(I324&gt;0,90,0))</f>
        <v/>
      </c>
      <c r="K225" s="6">
        <f>IF(K325&gt;0,MOD(K325,100),IF(J324&gt;0,90,0))</f>
        <v/>
      </c>
      <c r="L225" s="6">
        <f>IF(L325&gt;0,MOD(L325,100),IF(K324&gt;0,90,0))</f>
        <v/>
      </c>
      <c r="M225" s="6">
        <f>IF(M325&gt;0,MOD(M325,100),IF(L324&gt;0,90,0))</f>
        <v/>
      </c>
      <c r="N225" s="6">
        <f>IF(N325&gt;0,MOD(N325,100),IF(M324&gt;0,90,0))</f>
        <v/>
      </c>
      <c r="O225" s="6">
        <f>IF(O325&gt;0,MOD(O325,100),IF(N324&gt;0,90,0))</f>
        <v/>
      </c>
      <c r="P225" s="6">
        <f>IF(P325&gt;0,MOD(P325,100),IF(O324&gt;0,90,0))</f>
        <v/>
      </c>
      <c r="Q225" s="6">
        <f>IF(Q325&gt;0,MOD(Q325,100),IF(P324&gt;0,90,0))</f>
        <v/>
      </c>
      <c r="R225" s="6">
        <f>IF(R325&gt;0,MOD(R325,100),IF(Q324&gt;0,90,0))</f>
        <v/>
      </c>
      <c r="S225" s="6">
        <f>IF(S325&gt;0,MOD(S325,100),IF(R324&gt;0,90,0))</f>
        <v/>
      </c>
      <c r="T225" s="6">
        <f>IF(T325&gt;0,MOD(T325,100),IF(S324&gt;0,90,0))</f>
        <v/>
      </c>
      <c r="U225" s="6">
        <f>IF(U325&gt;0,MOD(U325,100),IF(T324&gt;0,90,0))</f>
        <v/>
      </c>
      <c r="V225" s="6">
        <f>IF(V325&gt;0,MOD(V325,100),IF(U324&gt;0,90,0))</f>
        <v/>
      </c>
      <c r="W225" s="6">
        <f>IF(W325&gt;0,MOD(W325,100),IF(V324&gt;0,90,0))</f>
        <v/>
      </c>
      <c r="X225" s="6">
        <f>IF(X325&gt;0,MOD(X325,100),IF(W324&gt;0,90,0))</f>
        <v/>
      </c>
      <c r="Y225" s="6">
        <f>IF(Y325&gt;0,MOD(Y325,100),IF(X324&gt;0,90,0))</f>
        <v/>
      </c>
      <c r="Z225" s="6">
        <f>IF(Z325&gt;0,MOD(Z325,100),IF(Y324&gt;0,90,0))</f>
        <v/>
      </c>
      <c r="AA225" s="6">
        <f>IF(AA325&gt;0,MOD(AA325,100),IF(Z324&gt;0,90,0))</f>
        <v/>
      </c>
      <c r="AB225" s="6">
        <f>IF(AB325&gt;0,MOD(AB325,100),IF(AA324&gt;0,90,0))</f>
        <v/>
      </c>
      <c r="AC225" s="6">
        <f>IF(AC325&gt;0,MOD(AC325,100),IF(AB324&gt;0,90,0))</f>
        <v/>
      </c>
      <c r="AD225" s="6">
        <f>IF(AD325&gt;0,MOD(AD325,100),IF(AC324&gt;0,90,0))</f>
        <v/>
      </c>
      <c r="AE225" s="6">
        <f>IF(AE325&gt;0,MOD(AE325,100),IF(AD324&gt;0,90,0))</f>
        <v/>
      </c>
      <c r="AF225" s="6">
        <f>IF(AF325&gt;0,MOD(AF325,100),IF(AE324&gt;0,90,0))</f>
        <v/>
      </c>
      <c r="AG225" s="6">
        <f>IF(AG325&gt;0,MOD(AG325,100),IF(AF324&gt;0,90,0))</f>
        <v/>
      </c>
      <c r="AH225" s="6">
        <f>IF(AH325&gt;0,MOD(AH325,100),IF(AG324&gt;0,90,0))</f>
        <v/>
      </c>
      <c r="AI225" s="6">
        <f>IF(AI325&gt;0,MOD(AI325,100),IF(AH324&gt;0,90,0))</f>
        <v/>
      </c>
      <c r="AJ225" s="6">
        <f>IF(AJ325&gt;0,MOD(AJ325,100),IF(AI324&gt;0,90,0))</f>
        <v/>
      </c>
      <c r="AK225" s="6">
        <f>IF(AK325&gt;0,MOD(AK325,100),IF(AJ324&gt;0,90,0))</f>
        <v/>
      </c>
      <c r="AL225" s="6">
        <f>IF(AL325&gt;0,MOD(AL325,100),IF(AK324&gt;0,90,0))</f>
        <v/>
      </c>
      <c r="AM225" s="6">
        <f>IF(AM325&gt;0,MOD(AM325,100),IF(AL324&gt;0,90,0))</f>
        <v/>
      </c>
      <c r="AN225" s="6">
        <f>IF(AN325&gt;0,MOD(AN325,100),IF(AM324&gt;0,90,0))</f>
        <v/>
      </c>
      <c r="AO225" s="6">
        <f>IF(AO325&gt;0,MOD(AO325,100),IF(AN324&gt;0,90,0))</f>
        <v/>
      </c>
      <c r="AP225" s="6">
        <f>IF(AP325&gt;0,MOD(AP325,100),IF(AO324&gt;0,90,0))</f>
        <v/>
      </c>
      <c r="AQ225" s="6">
        <f>IF(AQ325&gt;0,MOD(AQ325,100),IF(AP324&gt;0,90,0))</f>
        <v/>
      </c>
      <c r="AR225" s="6">
        <f>IF(AR325&gt;0,MOD(AR325,100),IF(AQ324&gt;0,90,0))</f>
        <v/>
      </c>
      <c r="AS225" s="6">
        <f>IF(AS325&gt;0,MOD(AS325,100),IF(AR324&gt;0,90,0))</f>
        <v/>
      </c>
      <c r="AT225" s="6">
        <f>IF(AT325&gt;0,MOD(AT325,100),IF(AS324&gt;0,90,0))</f>
        <v/>
      </c>
      <c r="AU225" s="6">
        <f>IF(AU325&gt;0,MOD(AU325,100),IF(AT324&gt;0,90,0))</f>
        <v/>
      </c>
      <c r="AV225" s="6">
        <f>IF(AV325&gt;0,MOD(AV325,100),IF(AU324&gt;0,90,0))</f>
        <v/>
      </c>
      <c r="AW225" s="6">
        <f>IF(AW325&gt;0,MOD(AW325,100),IF(AV324&gt;0,90,0))</f>
        <v/>
      </c>
      <c r="AX225" s="6">
        <f>IF(AX325&gt;0,MOD(AX325,100),IF(AW324&gt;0,90,0))</f>
        <v/>
      </c>
      <c r="AY225" s="6">
        <f>IF(AY325&gt;0,MOD(AY325,100),IF(AX324&gt;0,90,0))</f>
        <v/>
      </c>
      <c r="AZ225" s="6">
        <f>IF(AZ325&gt;0,MOD(AZ325,100),IF(AY324&gt;0,90,0))</f>
        <v/>
      </c>
      <c r="BA225" s="6">
        <f>IF(BA325&gt;0,MOD(BA325,100),IF(AZ324&gt;0,90,0))</f>
        <v/>
      </c>
      <c r="BB225" s="6">
        <f>IF(BB325&gt;0,MOD(BB325,100),IF(BA324&gt;0,90,0))</f>
        <v/>
      </c>
      <c r="BC225" s="6">
        <f>IF(BC325&gt;0,MOD(BC325,100),IF(BB324&gt;0,90,0))</f>
        <v/>
      </c>
      <c r="BD225" s="6">
        <f>IF(BD325&gt;0,MOD(BD325,100),IF(BC324&gt;0,90,0))</f>
        <v/>
      </c>
      <c r="BE225" s="6">
        <f>IF(BE325&gt;0,MOD(BE325,100),IF(BD324&gt;0,90,0))</f>
        <v/>
      </c>
      <c r="BF225" s="6">
        <f>IF(BF325&gt;0,MOD(BF325,100),IF(BE324&gt;0,90,0))</f>
        <v/>
      </c>
      <c r="BG225" s="6">
        <f>IF(BG325&gt;0,MOD(BG325,100),IF(BF324&gt;0,90,0))</f>
        <v/>
      </c>
      <c r="BH225" s="6">
        <f>IF(BH325&gt;0,MOD(BH325,100),IF(BG324&gt;0,90,0))</f>
        <v/>
      </c>
      <c r="BI225" s="6">
        <f>IF(BI325&gt;0,MOD(BI325,100),IF(BH324&gt;0,90,0))</f>
        <v/>
      </c>
      <c r="BJ225" s="6">
        <f>IF(BJ325&gt;0,MOD(BJ325,100),IF(BI324&gt;0,90,0))</f>
        <v/>
      </c>
      <c r="BK225" s="6">
        <f>IF(BK325&gt;0,MOD(BK325,100),IF(BJ324&gt;0,90,0))</f>
        <v/>
      </c>
      <c r="BL225" s="6">
        <f>IF(BL325&gt;0,MOD(BL325,100),IF(BK324&gt;0,90,0))</f>
        <v/>
      </c>
      <c r="BM225" s="6">
        <f>IF(BM325&gt;0,MOD(BM325,100),IF(BL324&gt;0,90,0))</f>
        <v/>
      </c>
      <c r="BN225" s="6">
        <f>IF(BN325&gt;0,MOD(BN325,100),IF(BM324&gt;0,90,0))</f>
        <v/>
      </c>
      <c r="BO225" s="6">
        <f>IF(BO325&gt;0,MOD(BO325,100),IF(BN324&gt;0,90,0))</f>
        <v/>
      </c>
      <c r="BP225" s="6">
        <f>IF(BP325&gt;0,MOD(BP325,100),IF(BO324&gt;0,90,0))</f>
        <v/>
      </c>
      <c r="BQ225" s="6">
        <f>IF(BQ325&gt;0,MOD(BQ325,100),IF(BP324&gt;0,90,0))</f>
        <v/>
      </c>
      <c r="BR225" s="6">
        <f>IF(BR325&gt;0,MOD(BR325,100),IF(BQ324&gt;0,90,0))</f>
        <v/>
      </c>
      <c r="BS225" s="6">
        <f>IF(BS325&gt;0,MOD(BS325,100),IF(BR324&gt;0,90,0))</f>
        <v/>
      </c>
      <c r="BT225" s="6">
        <f>IF(BT325&gt;0,MOD(BT325,100),IF(BS324&gt;0,90,0))</f>
        <v/>
      </c>
      <c r="BU225" s="6">
        <f>IF(BU325&gt;0,MOD(BU325,100),IF(BT324&gt;0,90,0))</f>
        <v/>
      </c>
      <c r="BV225" s="6">
        <f>IF(BV325&gt;0,MOD(BV325,100),IF(BU324&gt;0,90,0))</f>
        <v/>
      </c>
      <c r="BW225" s="6">
        <f>IF(BW325&gt;0,MOD(BW325,100),IF(BV324&gt;0,90,0))</f>
        <v/>
      </c>
      <c r="BX225" s="6">
        <f>IF(BX325&gt;0,MOD(BX325,100),IF(BW324&gt;0,90,0))</f>
        <v/>
      </c>
      <c r="BY225" s="6">
        <f>IF(BY325&gt;0,MOD(BY325,100),IF(BX324&gt;0,90,0))</f>
        <v/>
      </c>
      <c r="BZ225" s="6">
        <f>IF(BZ325&gt;0,MOD(BZ325,100),IF(BY324&gt;0,90,0))</f>
        <v/>
      </c>
      <c r="CA225" s="6">
        <f>IF(CA325&gt;0,MOD(CA325,100),IF(BZ324&gt;0,90,0))</f>
        <v/>
      </c>
      <c r="CB225" s="6">
        <f>IF(CB325&gt;0,MOD(CB325,100),IF(CA324&gt;0,90,0))</f>
        <v/>
      </c>
      <c r="CC225" s="6">
        <f>IF(CC325&gt;0,MOD(CC325,100),IF(CB324&gt;0,90,0))</f>
        <v/>
      </c>
      <c r="CD225" s="6">
        <f>IF(CD325&gt;0,MOD(CD325,100),IF(CC324&gt;0,90,0))</f>
        <v/>
      </c>
      <c r="CE225" s="6">
        <f>IF(CE325&gt;0,MOD(CE325,100),IF(CD324&gt;0,90,0))</f>
        <v/>
      </c>
      <c r="CF225" s="6">
        <f>IF(CF325&gt;0,MOD(CF325,100),IF(CE324&gt;0,90,0))</f>
        <v/>
      </c>
      <c r="CG225" s="6">
        <f>IF(CG325&gt;0,MOD(CG325,100),IF(CF324&gt;0,90,0))</f>
        <v/>
      </c>
      <c r="CH225" s="6">
        <f>IF(CH325&gt;0,MOD(CH325,100),IF(CG324&gt;0,90,0))</f>
        <v/>
      </c>
      <c r="CI225" s="6">
        <f>IF(CI325&gt;0,MOD(CI325,100),IF(CH324&gt;0,90,0))</f>
        <v/>
      </c>
      <c r="CJ225" s="6">
        <f>IF(CJ325&gt;0,MOD(CJ325,100),IF(CI324&gt;0,90,0))</f>
        <v/>
      </c>
      <c r="CK225" s="6">
        <f>IF(CK325&gt;0,MOD(CK325,100),IF(CJ324&gt;0,90,0))</f>
        <v/>
      </c>
      <c r="CL225" s="6">
        <f>IF(CL325&gt;0,MOD(CL325,100),IF(CK324&gt;0,90,0))</f>
        <v/>
      </c>
      <c r="CM225" s="6">
        <f>IF(CM325&gt;0,MOD(CM325,100),IF(CL324&gt;0,90,0))</f>
        <v/>
      </c>
      <c r="CN225" s="6">
        <f>IF(CN325&gt;0,MOD(CN325,100),IF(CM324&gt;0,90,0))</f>
        <v/>
      </c>
      <c r="CO225" s="6">
        <f>IF(CO325&gt;0,MOD(CO325,100),IF(CN324&gt;0,90,0))</f>
        <v/>
      </c>
      <c r="CP225" s="6">
        <f>IF(CP325&gt;0,MOD(CP325,100),IF(CO324&gt;0,90,0))</f>
        <v/>
      </c>
      <c r="CQ225" s="6">
        <f>IF(CQ325&gt;0,MOD(CQ325,100),IF(CP324&gt;0,90,0))</f>
        <v/>
      </c>
      <c r="CR225" s="6">
        <f>IF(CR325&gt;0,MOD(CR325,100),IF(CQ324&gt;0,90,0))</f>
        <v/>
      </c>
      <c r="CS225" s="6">
        <f>IF(CS325&gt;0,MOD(CS325,100),IF(CR324&gt;0,90,0))</f>
        <v/>
      </c>
      <c r="CT225" s="6">
        <f>IF(CT325&gt;0,MOD(CT325,100),IF(CS324&gt;0,90,0))</f>
        <v/>
      </c>
      <c r="CU225" s="6">
        <f>IF(CU325&gt;0,MOD(CU325,100),IF(CT324&gt;0,90,0))</f>
        <v/>
      </c>
      <c r="CV225" s="6">
        <f>IF(CV325&gt;0,MOD(CV325,100),IF(CU324&gt;0,90,0))</f>
        <v/>
      </c>
      <c r="CW225" s="6">
        <f>IF(CW325&gt;0,MOD(CW325,100),IF(CV324&gt;0,90,0))</f>
        <v/>
      </c>
      <c r="CX225" s="6">
        <f>IF(CX325&gt;0,MOD(CX325,100),IF(CW324&gt;0,90,0))</f>
        <v/>
      </c>
      <c r="CY225" s="6">
        <f>IF(CY325&gt;0,MOD(CY325,100),IF(CX324&gt;0,90,0))</f>
        <v/>
      </c>
      <c r="CZ225" s="6">
        <f>IF(CZ325&gt;0,MOD(CZ325,100),IF(CY324&gt;0,90,0))</f>
        <v/>
      </c>
      <c r="DA225" s="6">
        <f>IF(DA325&gt;0,MOD(DA325,100),IF(CZ324&gt;0,90,0))</f>
        <v/>
      </c>
      <c r="DB225" s="6">
        <f>IF(DB325&gt;0,MOD(DB325,100),IF(DA324&gt;0,90,0))</f>
        <v/>
      </c>
      <c r="DC225" s="6">
        <f>IF(DC325&gt;0,MOD(DC325,100),IF(DB324&gt;0,90,0))</f>
        <v/>
      </c>
      <c r="DD225" s="6">
        <f>IF(DD325&gt;0,MOD(DD325,100),IF(DC324&gt;0,90,0))</f>
        <v/>
      </c>
      <c r="DE225" s="6">
        <f>IF(DE325&gt;0,MOD(DE325,100),IF(DD324&gt;0,90,0))</f>
        <v/>
      </c>
      <c r="DF225" s="6">
        <f>IF(DF325&gt;0,MOD(DF325,100),IF(DE324&gt;0,90,0))</f>
        <v/>
      </c>
      <c r="DG225" s="6">
        <f>IF(DG325&gt;0,MOD(DG325,100),IF(DF324&gt;0,90,0))</f>
        <v/>
      </c>
      <c r="DH225" s="6">
        <f>IF(DH325&gt;0,MOD(DH325,100),IF(DG324&gt;0,90,0))</f>
        <v/>
      </c>
      <c r="DI225" s="6">
        <f>IF(DI325&gt;0,MOD(DI325,100),IF(DH324&gt;0,90,0))</f>
        <v/>
      </c>
      <c r="DJ225" s="6">
        <f>IF(DJ325&gt;0,MOD(DJ325,100),IF(DI324&gt;0,90,0))</f>
        <v/>
      </c>
      <c r="DK225" s="6">
        <f>IF(DK325&gt;0,MOD(DK325,100),IF(DJ324&gt;0,90,0))</f>
        <v/>
      </c>
      <c r="DL225" s="6">
        <f>IF(DL325&gt;0,MOD(DL325,100),IF(DK324&gt;0,90,0))</f>
        <v/>
      </c>
      <c r="DM225" s="6">
        <f>IF(DM325&gt;0,MOD(DM325,100),IF(DL324&gt;0,90,0))</f>
        <v/>
      </c>
      <c r="DN225" s="6">
        <f>IF(DN325&gt;0,MOD(DN325,100),IF(DM324&gt;0,90,0))</f>
        <v/>
      </c>
      <c r="DO225" s="6">
        <f>IF(DO325&gt;0,MOD(DO325,100),IF(DN324&gt;0,90,0))</f>
        <v/>
      </c>
    </row>
    <row r="226" ht="8" customHeight="1">
      <c r="B226" s="6">
        <f>IF(B326&gt;0,MOD(B326,100),IF(A325&gt;0,90,0))</f>
        <v/>
      </c>
      <c r="C226" s="6">
        <f>IF(C326&gt;0,MOD(C326,100),IF(B325&gt;0,90,0))</f>
        <v/>
      </c>
      <c r="D226" s="6">
        <f>IF(D326&gt;0,MOD(D326,100),IF(C325&gt;0,90,0))</f>
        <v/>
      </c>
      <c r="E226" s="6">
        <f>IF(E326&gt;0,MOD(E326,100),IF(D325&gt;0,90,0))</f>
        <v/>
      </c>
      <c r="F226" s="6">
        <f>IF(F326&gt;0,MOD(F326,100),IF(E325&gt;0,90,0))</f>
        <v/>
      </c>
      <c r="G226" s="6">
        <f>IF(G326&gt;0,MOD(G326,100),IF(F325&gt;0,90,0))</f>
        <v/>
      </c>
      <c r="H226" s="6">
        <f>IF(H326&gt;0,MOD(H326,100),IF(G325&gt;0,90,0))</f>
        <v/>
      </c>
      <c r="I226" s="6">
        <f>IF(I326&gt;0,MOD(I326,100),IF(H325&gt;0,90,0))</f>
        <v/>
      </c>
      <c r="J226" s="6">
        <f>IF(J326&gt;0,MOD(J326,100),IF(I325&gt;0,90,0))</f>
        <v/>
      </c>
      <c r="K226" s="6">
        <f>IF(K326&gt;0,MOD(K326,100),IF(J325&gt;0,90,0))</f>
        <v/>
      </c>
      <c r="L226" s="6">
        <f>IF(L326&gt;0,MOD(L326,100),IF(K325&gt;0,90,0))</f>
        <v/>
      </c>
      <c r="M226" s="6">
        <f>IF(M326&gt;0,MOD(M326,100),IF(L325&gt;0,90,0))</f>
        <v/>
      </c>
      <c r="N226" s="6">
        <f>IF(N326&gt;0,MOD(N326,100),IF(M325&gt;0,90,0))</f>
        <v/>
      </c>
      <c r="O226" s="6">
        <f>IF(O326&gt;0,MOD(O326,100),IF(N325&gt;0,90,0))</f>
        <v/>
      </c>
      <c r="P226" s="6">
        <f>IF(P326&gt;0,MOD(P326,100),IF(O325&gt;0,90,0))</f>
        <v/>
      </c>
      <c r="Q226" s="6">
        <f>IF(Q326&gt;0,MOD(Q326,100),IF(P325&gt;0,90,0))</f>
        <v/>
      </c>
      <c r="R226" s="6">
        <f>IF(R326&gt;0,MOD(R326,100),IF(Q325&gt;0,90,0))</f>
        <v/>
      </c>
      <c r="S226" s="6">
        <f>IF(S326&gt;0,MOD(S326,100),IF(R325&gt;0,90,0))</f>
        <v/>
      </c>
      <c r="T226" s="6">
        <f>IF(T326&gt;0,MOD(T326,100),IF(S325&gt;0,90,0))</f>
        <v/>
      </c>
      <c r="U226" s="6">
        <f>IF(U326&gt;0,MOD(U326,100),IF(T325&gt;0,90,0))</f>
        <v/>
      </c>
      <c r="V226" s="6">
        <f>IF(V326&gt;0,MOD(V326,100),IF(U325&gt;0,90,0))</f>
        <v/>
      </c>
      <c r="W226" s="6">
        <f>IF(W326&gt;0,MOD(W326,100),IF(V325&gt;0,90,0))</f>
        <v/>
      </c>
      <c r="X226" s="6">
        <f>IF(X326&gt;0,MOD(X326,100),IF(W325&gt;0,90,0))</f>
        <v/>
      </c>
      <c r="Y226" s="6">
        <f>IF(Y326&gt;0,MOD(Y326,100),IF(X325&gt;0,90,0))</f>
        <v/>
      </c>
      <c r="Z226" s="6">
        <f>IF(Z326&gt;0,MOD(Z326,100),IF(Y325&gt;0,90,0))</f>
        <v/>
      </c>
      <c r="AA226" s="6">
        <f>IF(AA326&gt;0,MOD(AA326,100),IF(Z325&gt;0,90,0))</f>
        <v/>
      </c>
      <c r="AB226" s="6">
        <f>IF(AB326&gt;0,MOD(AB326,100),IF(AA325&gt;0,90,0))</f>
        <v/>
      </c>
      <c r="AC226" s="6">
        <f>IF(AC326&gt;0,MOD(AC326,100),IF(AB325&gt;0,90,0))</f>
        <v/>
      </c>
      <c r="AD226" s="6">
        <f>IF(AD326&gt;0,MOD(AD326,100),IF(AC325&gt;0,90,0))</f>
        <v/>
      </c>
      <c r="AE226" s="6">
        <f>IF(AE326&gt;0,MOD(AE326,100),IF(AD325&gt;0,90,0))</f>
        <v/>
      </c>
      <c r="AF226" s="6">
        <f>IF(AF326&gt;0,MOD(AF326,100),IF(AE325&gt;0,90,0))</f>
        <v/>
      </c>
      <c r="AG226" s="6">
        <f>IF(AG326&gt;0,MOD(AG326,100),IF(AF325&gt;0,90,0))</f>
        <v/>
      </c>
      <c r="AH226" s="6">
        <f>IF(AH326&gt;0,MOD(AH326,100),IF(AG325&gt;0,90,0))</f>
        <v/>
      </c>
      <c r="AI226" s="6">
        <f>IF(AI326&gt;0,MOD(AI326,100),IF(AH325&gt;0,90,0))</f>
        <v/>
      </c>
      <c r="AJ226" s="6">
        <f>IF(AJ326&gt;0,MOD(AJ326,100),IF(AI325&gt;0,90,0))</f>
        <v/>
      </c>
      <c r="AK226" s="6">
        <f>IF(AK326&gt;0,MOD(AK326,100),IF(AJ325&gt;0,90,0))</f>
        <v/>
      </c>
      <c r="AL226" s="6">
        <f>IF(AL326&gt;0,MOD(AL326,100),IF(AK325&gt;0,90,0))</f>
        <v/>
      </c>
      <c r="AM226" s="6">
        <f>IF(AM326&gt;0,MOD(AM326,100),IF(AL325&gt;0,90,0))</f>
        <v/>
      </c>
      <c r="AN226" s="6">
        <f>IF(AN326&gt;0,MOD(AN326,100),IF(AM325&gt;0,90,0))</f>
        <v/>
      </c>
      <c r="AO226" s="6">
        <f>IF(AO326&gt;0,MOD(AO326,100),IF(AN325&gt;0,90,0))</f>
        <v/>
      </c>
      <c r="AP226" s="6">
        <f>IF(AP326&gt;0,MOD(AP326,100),IF(AO325&gt;0,90,0))</f>
        <v/>
      </c>
      <c r="AQ226" s="6">
        <f>IF(AQ326&gt;0,MOD(AQ326,100),IF(AP325&gt;0,90,0))</f>
        <v/>
      </c>
      <c r="AR226" s="6">
        <f>IF(AR326&gt;0,MOD(AR326,100),IF(AQ325&gt;0,90,0))</f>
        <v/>
      </c>
      <c r="AS226" s="6">
        <f>IF(AS326&gt;0,MOD(AS326,100),IF(AR325&gt;0,90,0))</f>
        <v/>
      </c>
      <c r="AT226" s="6">
        <f>IF(AT326&gt;0,MOD(AT326,100),IF(AS325&gt;0,90,0))</f>
        <v/>
      </c>
      <c r="AU226" s="6">
        <f>IF(AU326&gt;0,MOD(AU326,100),IF(AT325&gt;0,90,0))</f>
        <v/>
      </c>
      <c r="AV226" s="6">
        <f>IF(AV326&gt;0,MOD(AV326,100),IF(AU325&gt;0,90,0))</f>
        <v/>
      </c>
      <c r="AW226" s="6">
        <f>IF(AW326&gt;0,MOD(AW326,100),IF(AV325&gt;0,90,0))</f>
        <v/>
      </c>
      <c r="AX226" s="6">
        <f>IF(AX326&gt;0,MOD(AX326,100),IF(AW325&gt;0,90,0))</f>
        <v/>
      </c>
      <c r="AY226" s="6">
        <f>IF(AY326&gt;0,MOD(AY326,100),IF(AX325&gt;0,90,0))</f>
        <v/>
      </c>
      <c r="AZ226" s="6">
        <f>IF(AZ326&gt;0,MOD(AZ326,100),IF(AY325&gt;0,90,0))</f>
        <v/>
      </c>
      <c r="BA226" s="6">
        <f>IF(BA326&gt;0,MOD(BA326,100),IF(AZ325&gt;0,90,0))</f>
        <v/>
      </c>
      <c r="BB226" s="6">
        <f>IF(BB326&gt;0,MOD(BB326,100),IF(BA325&gt;0,90,0))</f>
        <v/>
      </c>
      <c r="BC226" s="6">
        <f>IF(BC326&gt;0,MOD(BC326,100),IF(BB325&gt;0,90,0))</f>
        <v/>
      </c>
      <c r="BD226" s="6">
        <f>IF(BD326&gt;0,MOD(BD326,100),IF(BC325&gt;0,90,0))</f>
        <v/>
      </c>
      <c r="BE226" s="6">
        <f>IF(BE326&gt;0,MOD(BE326,100),IF(BD325&gt;0,90,0))</f>
        <v/>
      </c>
      <c r="BF226" s="6">
        <f>IF(BF326&gt;0,MOD(BF326,100),IF(BE325&gt;0,90,0))</f>
        <v/>
      </c>
      <c r="BG226" s="6">
        <f>IF(BG326&gt;0,MOD(BG326,100),IF(BF325&gt;0,90,0))</f>
        <v/>
      </c>
      <c r="BH226" s="6">
        <f>IF(BH326&gt;0,MOD(BH326,100),IF(BG325&gt;0,90,0))</f>
        <v/>
      </c>
      <c r="BI226" s="6">
        <f>IF(BI326&gt;0,MOD(BI326,100),IF(BH325&gt;0,90,0))</f>
        <v/>
      </c>
      <c r="BJ226" s="6">
        <f>IF(BJ326&gt;0,MOD(BJ326,100),IF(BI325&gt;0,90,0))</f>
        <v/>
      </c>
      <c r="BK226" s="6">
        <f>IF(BK326&gt;0,MOD(BK326,100),IF(BJ325&gt;0,90,0))</f>
        <v/>
      </c>
      <c r="BL226" s="6">
        <f>IF(BL326&gt;0,MOD(BL326,100),IF(BK325&gt;0,90,0))</f>
        <v/>
      </c>
      <c r="BM226" s="6">
        <f>IF(BM326&gt;0,MOD(BM326,100),IF(BL325&gt;0,90,0))</f>
        <v/>
      </c>
      <c r="BN226" s="6">
        <f>IF(BN326&gt;0,MOD(BN326,100),IF(BM325&gt;0,90,0))</f>
        <v/>
      </c>
      <c r="BO226" s="6">
        <f>IF(BO326&gt;0,MOD(BO326,100),IF(BN325&gt;0,90,0))</f>
        <v/>
      </c>
      <c r="BP226" s="6">
        <f>IF(BP326&gt;0,MOD(BP326,100),IF(BO325&gt;0,90,0))</f>
        <v/>
      </c>
      <c r="BQ226" s="6">
        <f>IF(BQ326&gt;0,MOD(BQ326,100),IF(BP325&gt;0,90,0))</f>
        <v/>
      </c>
      <c r="BR226" s="6">
        <f>IF(BR326&gt;0,MOD(BR326,100),IF(BQ325&gt;0,90,0))</f>
        <v/>
      </c>
      <c r="BS226" s="6">
        <f>IF(BS326&gt;0,MOD(BS326,100),IF(BR325&gt;0,90,0))</f>
        <v/>
      </c>
      <c r="BT226" s="6">
        <f>IF(BT326&gt;0,MOD(BT326,100),IF(BS325&gt;0,90,0))</f>
        <v/>
      </c>
      <c r="BU226" s="6">
        <f>IF(BU326&gt;0,MOD(BU326,100),IF(BT325&gt;0,90,0))</f>
        <v/>
      </c>
      <c r="BV226" s="6">
        <f>IF(BV326&gt;0,MOD(BV326,100),IF(BU325&gt;0,90,0))</f>
        <v/>
      </c>
      <c r="BW226" s="6">
        <f>IF(BW326&gt;0,MOD(BW326,100),IF(BV325&gt;0,90,0))</f>
        <v/>
      </c>
      <c r="BX226" s="6">
        <f>IF(BX326&gt;0,MOD(BX326,100),IF(BW325&gt;0,90,0))</f>
        <v/>
      </c>
      <c r="BY226" s="6">
        <f>IF(BY326&gt;0,MOD(BY326,100),IF(BX325&gt;0,90,0))</f>
        <v/>
      </c>
      <c r="BZ226" s="6">
        <f>IF(BZ326&gt;0,MOD(BZ326,100),IF(BY325&gt;0,90,0))</f>
        <v/>
      </c>
      <c r="CA226" s="6">
        <f>IF(CA326&gt;0,MOD(CA326,100),IF(BZ325&gt;0,90,0))</f>
        <v/>
      </c>
      <c r="CB226" s="6">
        <f>IF(CB326&gt;0,MOD(CB326,100),IF(CA325&gt;0,90,0))</f>
        <v/>
      </c>
      <c r="CC226" s="6">
        <f>IF(CC326&gt;0,MOD(CC326,100),IF(CB325&gt;0,90,0))</f>
        <v/>
      </c>
      <c r="CD226" s="6">
        <f>IF(CD326&gt;0,MOD(CD326,100),IF(CC325&gt;0,90,0))</f>
        <v/>
      </c>
      <c r="CE226" s="6">
        <f>IF(CE326&gt;0,MOD(CE326,100),IF(CD325&gt;0,90,0))</f>
        <v/>
      </c>
      <c r="CF226" s="6">
        <f>IF(CF326&gt;0,MOD(CF326,100),IF(CE325&gt;0,90,0))</f>
        <v/>
      </c>
      <c r="CG226" s="6">
        <f>IF(CG326&gt;0,MOD(CG326,100),IF(CF325&gt;0,90,0))</f>
        <v/>
      </c>
      <c r="CH226" s="6">
        <f>IF(CH326&gt;0,MOD(CH326,100),IF(CG325&gt;0,90,0))</f>
        <v/>
      </c>
      <c r="CI226" s="6">
        <f>IF(CI326&gt;0,MOD(CI326,100),IF(CH325&gt;0,90,0))</f>
        <v/>
      </c>
      <c r="CJ226" s="6">
        <f>IF(CJ326&gt;0,MOD(CJ326,100),IF(CI325&gt;0,90,0))</f>
        <v/>
      </c>
      <c r="CK226" s="6">
        <f>IF(CK326&gt;0,MOD(CK326,100),IF(CJ325&gt;0,90,0))</f>
        <v/>
      </c>
      <c r="CL226" s="6">
        <f>IF(CL326&gt;0,MOD(CL326,100),IF(CK325&gt;0,90,0))</f>
        <v/>
      </c>
      <c r="CM226" s="6">
        <f>IF(CM326&gt;0,MOD(CM326,100),IF(CL325&gt;0,90,0))</f>
        <v/>
      </c>
      <c r="CN226" s="6">
        <f>IF(CN326&gt;0,MOD(CN326,100),IF(CM325&gt;0,90,0))</f>
        <v/>
      </c>
      <c r="CO226" s="6">
        <f>IF(CO326&gt;0,MOD(CO326,100),IF(CN325&gt;0,90,0))</f>
        <v/>
      </c>
      <c r="CP226" s="6">
        <f>IF(CP326&gt;0,MOD(CP326,100),IF(CO325&gt;0,90,0))</f>
        <v/>
      </c>
      <c r="CQ226" s="6">
        <f>IF(CQ326&gt;0,MOD(CQ326,100),IF(CP325&gt;0,90,0))</f>
        <v/>
      </c>
      <c r="CR226" s="6">
        <f>IF(CR326&gt;0,MOD(CR326,100),IF(CQ325&gt;0,90,0))</f>
        <v/>
      </c>
      <c r="CS226" s="6">
        <f>IF(CS326&gt;0,MOD(CS326,100),IF(CR325&gt;0,90,0))</f>
        <v/>
      </c>
      <c r="CT226" s="6">
        <f>IF(CT326&gt;0,MOD(CT326,100),IF(CS325&gt;0,90,0))</f>
        <v/>
      </c>
      <c r="CU226" s="6">
        <f>IF(CU326&gt;0,MOD(CU326,100),IF(CT325&gt;0,90,0))</f>
        <v/>
      </c>
      <c r="CV226" s="6">
        <f>IF(CV326&gt;0,MOD(CV326,100),IF(CU325&gt;0,90,0))</f>
        <v/>
      </c>
      <c r="CW226" s="6">
        <f>IF(CW326&gt;0,MOD(CW326,100),IF(CV325&gt;0,90,0))</f>
        <v/>
      </c>
      <c r="CX226" s="6">
        <f>IF(CX326&gt;0,MOD(CX326,100),IF(CW325&gt;0,90,0))</f>
        <v/>
      </c>
      <c r="CY226" s="6">
        <f>IF(CY326&gt;0,MOD(CY326,100),IF(CX325&gt;0,90,0))</f>
        <v/>
      </c>
      <c r="CZ226" s="6">
        <f>IF(CZ326&gt;0,MOD(CZ326,100),IF(CY325&gt;0,90,0))</f>
        <v/>
      </c>
      <c r="DA226" s="6">
        <f>IF(DA326&gt;0,MOD(DA326,100),IF(CZ325&gt;0,90,0))</f>
        <v/>
      </c>
      <c r="DB226" s="6">
        <f>IF(DB326&gt;0,MOD(DB326,100),IF(DA325&gt;0,90,0))</f>
        <v/>
      </c>
      <c r="DC226" s="6">
        <f>IF(DC326&gt;0,MOD(DC326,100),IF(DB325&gt;0,90,0))</f>
        <v/>
      </c>
      <c r="DD226" s="6">
        <f>IF(DD326&gt;0,MOD(DD326,100),IF(DC325&gt;0,90,0))</f>
        <v/>
      </c>
      <c r="DE226" s="6">
        <f>IF(DE326&gt;0,MOD(DE326,100),IF(DD325&gt;0,90,0))</f>
        <v/>
      </c>
      <c r="DF226" s="6">
        <f>IF(DF326&gt;0,MOD(DF326,100),IF(DE325&gt;0,90,0))</f>
        <v/>
      </c>
      <c r="DG226" s="6">
        <f>IF(DG326&gt;0,MOD(DG326,100),IF(DF325&gt;0,90,0))</f>
        <v/>
      </c>
      <c r="DH226" s="6">
        <f>IF(DH326&gt;0,MOD(DH326,100),IF(DG325&gt;0,90,0))</f>
        <v/>
      </c>
      <c r="DI226" s="6">
        <f>IF(DI326&gt;0,MOD(DI326,100),IF(DH325&gt;0,90,0))</f>
        <v/>
      </c>
      <c r="DJ226" s="6">
        <f>IF(DJ326&gt;0,MOD(DJ326,100),IF(DI325&gt;0,90,0))</f>
        <v/>
      </c>
      <c r="DK226" s="6">
        <f>IF(DK326&gt;0,MOD(DK326,100),IF(DJ325&gt;0,90,0))</f>
        <v/>
      </c>
      <c r="DL226" s="6">
        <f>IF(DL326&gt;0,MOD(DL326,100),IF(DK325&gt;0,90,0))</f>
        <v/>
      </c>
      <c r="DM226" s="6">
        <f>IF(DM326&gt;0,MOD(DM326,100),IF(DL325&gt;0,90,0))</f>
        <v/>
      </c>
      <c r="DN226" s="6">
        <f>IF(DN326&gt;0,MOD(DN326,100),IF(DM325&gt;0,90,0))</f>
        <v/>
      </c>
      <c r="DO226" s="6">
        <f>IF(DO326&gt;0,MOD(DO326,100),IF(DN325&gt;0,90,0))</f>
        <v/>
      </c>
    </row>
    <row r="227" ht="8" customHeight="1">
      <c r="B227" s="6">
        <f>IF(B327&gt;0,MOD(B327,100),IF(A326&gt;0,90,0))</f>
        <v/>
      </c>
      <c r="C227" s="6">
        <f>IF(C327&gt;0,MOD(C327,100),IF(B326&gt;0,90,0))</f>
        <v/>
      </c>
      <c r="D227" s="6">
        <f>IF(D327&gt;0,MOD(D327,100),IF(C326&gt;0,90,0))</f>
        <v/>
      </c>
      <c r="E227" s="6">
        <f>IF(E327&gt;0,MOD(E327,100),IF(D326&gt;0,90,0))</f>
        <v/>
      </c>
      <c r="F227" s="6">
        <f>IF(F327&gt;0,MOD(F327,100),IF(E326&gt;0,90,0))</f>
        <v/>
      </c>
      <c r="G227" s="6">
        <f>IF(G327&gt;0,MOD(G327,100),IF(F326&gt;0,90,0))</f>
        <v/>
      </c>
      <c r="H227" s="6">
        <f>IF(H327&gt;0,MOD(H327,100),IF(G326&gt;0,90,0))</f>
        <v/>
      </c>
      <c r="I227" s="6">
        <f>IF(I327&gt;0,MOD(I327,100),IF(H326&gt;0,90,0))</f>
        <v/>
      </c>
      <c r="J227" s="6">
        <f>IF(J327&gt;0,MOD(J327,100),IF(I326&gt;0,90,0))</f>
        <v/>
      </c>
      <c r="K227" s="6">
        <f>IF(K327&gt;0,MOD(K327,100),IF(J326&gt;0,90,0))</f>
        <v/>
      </c>
      <c r="L227" s="6">
        <f>IF(L327&gt;0,MOD(L327,100),IF(K326&gt;0,90,0))</f>
        <v/>
      </c>
      <c r="M227" s="6">
        <f>IF(M327&gt;0,MOD(M327,100),IF(L326&gt;0,90,0))</f>
        <v/>
      </c>
      <c r="N227" s="6">
        <f>IF(N327&gt;0,MOD(N327,100),IF(M326&gt;0,90,0))</f>
        <v/>
      </c>
      <c r="O227" s="6">
        <f>IF(O327&gt;0,MOD(O327,100),IF(N326&gt;0,90,0))</f>
        <v/>
      </c>
      <c r="P227" s="6">
        <f>IF(P327&gt;0,MOD(P327,100),IF(O326&gt;0,90,0))</f>
        <v/>
      </c>
      <c r="Q227" s="6">
        <f>IF(Q327&gt;0,MOD(Q327,100),IF(P326&gt;0,90,0))</f>
        <v/>
      </c>
      <c r="R227" s="6">
        <f>IF(R327&gt;0,MOD(R327,100),IF(Q326&gt;0,90,0))</f>
        <v/>
      </c>
      <c r="S227" s="6">
        <f>IF(S327&gt;0,MOD(S327,100),IF(R326&gt;0,90,0))</f>
        <v/>
      </c>
      <c r="T227" s="6">
        <f>IF(T327&gt;0,MOD(T327,100),IF(S326&gt;0,90,0))</f>
        <v/>
      </c>
      <c r="U227" s="6">
        <f>IF(U327&gt;0,MOD(U327,100),IF(T326&gt;0,90,0))</f>
        <v/>
      </c>
      <c r="V227" s="6">
        <f>IF(V327&gt;0,MOD(V327,100),IF(U326&gt;0,90,0))</f>
        <v/>
      </c>
      <c r="W227" s="6">
        <f>IF(W327&gt;0,MOD(W327,100),IF(V326&gt;0,90,0))</f>
        <v/>
      </c>
      <c r="X227" s="6">
        <f>IF(X327&gt;0,MOD(X327,100),IF(W326&gt;0,90,0))</f>
        <v/>
      </c>
      <c r="Y227" s="6">
        <f>IF(Y327&gt;0,MOD(Y327,100),IF(X326&gt;0,90,0))</f>
        <v/>
      </c>
      <c r="Z227" s="6">
        <f>IF(Z327&gt;0,MOD(Z327,100),IF(Y326&gt;0,90,0))</f>
        <v/>
      </c>
      <c r="AA227" s="6">
        <f>IF(AA327&gt;0,MOD(AA327,100),IF(Z326&gt;0,90,0))</f>
        <v/>
      </c>
      <c r="AB227" s="6">
        <f>IF(AB327&gt;0,MOD(AB327,100),IF(AA326&gt;0,90,0))</f>
        <v/>
      </c>
      <c r="AC227" s="6">
        <f>IF(AC327&gt;0,MOD(AC327,100),IF(AB326&gt;0,90,0))</f>
        <v/>
      </c>
      <c r="AD227" s="6">
        <f>IF(AD327&gt;0,MOD(AD327,100),IF(AC326&gt;0,90,0))</f>
        <v/>
      </c>
      <c r="AE227" s="6">
        <f>IF(AE327&gt;0,MOD(AE327,100),IF(AD326&gt;0,90,0))</f>
        <v/>
      </c>
      <c r="AF227" s="6">
        <f>IF(AF327&gt;0,MOD(AF327,100),IF(AE326&gt;0,90,0))</f>
        <v/>
      </c>
      <c r="AG227" s="6">
        <f>IF(AG327&gt;0,MOD(AG327,100),IF(AF326&gt;0,90,0))</f>
        <v/>
      </c>
      <c r="AH227" s="6">
        <f>IF(AH327&gt;0,MOD(AH327,100),IF(AG326&gt;0,90,0))</f>
        <v/>
      </c>
      <c r="AI227" s="6">
        <f>IF(AI327&gt;0,MOD(AI327,100),IF(AH326&gt;0,90,0))</f>
        <v/>
      </c>
      <c r="AJ227" s="6">
        <f>IF(AJ327&gt;0,MOD(AJ327,100),IF(AI326&gt;0,90,0))</f>
        <v/>
      </c>
      <c r="AK227" s="6">
        <f>IF(AK327&gt;0,MOD(AK327,100),IF(AJ326&gt;0,90,0))</f>
        <v/>
      </c>
      <c r="AL227" s="6">
        <f>IF(AL327&gt;0,MOD(AL327,100),IF(AK326&gt;0,90,0))</f>
        <v/>
      </c>
      <c r="AM227" s="6">
        <f>IF(AM327&gt;0,MOD(AM327,100),IF(AL326&gt;0,90,0))</f>
        <v/>
      </c>
      <c r="AN227" s="6">
        <f>IF(AN327&gt;0,MOD(AN327,100),IF(AM326&gt;0,90,0))</f>
        <v/>
      </c>
      <c r="AO227" s="6">
        <f>IF(AO327&gt;0,MOD(AO327,100),IF(AN326&gt;0,90,0))</f>
        <v/>
      </c>
      <c r="AP227" s="6">
        <f>IF(AP327&gt;0,MOD(AP327,100),IF(AO326&gt;0,90,0))</f>
        <v/>
      </c>
      <c r="AQ227" s="6">
        <f>IF(AQ327&gt;0,MOD(AQ327,100),IF(AP326&gt;0,90,0))</f>
        <v/>
      </c>
      <c r="AR227" s="6">
        <f>IF(AR327&gt;0,MOD(AR327,100),IF(AQ326&gt;0,90,0))</f>
        <v/>
      </c>
      <c r="AS227" s="6">
        <f>IF(AS327&gt;0,MOD(AS327,100),IF(AR326&gt;0,90,0))</f>
        <v/>
      </c>
      <c r="AT227" s="6">
        <f>IF(AT327&gt;0,MOD(AT327,100),IF(AS326&gt;0,90,0))</f>
        <v/>
      </c>
      <c r="AU227" s="6">
        <f>IF(AU327&gt;0,MOD(AU327,100),IF(AT326&gt;0,90,0))</f>
        <v/>
      </c>
      <c r="AV227" s="6">
        <f>IF(AV327&gt;0,MOD(AV327,100),IF(AU326&gt;0,90,0))</f>
        <v/>
      </c>
      <c r="AW227" s="6">
        <f>IF(AW327&gt;0,MOD(AW327,100),IF(AV326&gt;0,90,0))</f>
        <v/>
      </c>
      <c r="AX227" s="6">
        <f>IF(AX327&gt;0,MOD(AX327,100),IF(AW326&gt;0,90,0))</f>
        <v/>
      </c>
      <c r="AY227" s="6">
        <f>IF(AY327&gt;0,MOD(AY327,100),IF(AX326&gt;0,90,0))</f>
        <v/>
      </c>
      <c r="AZ227" s="6">
        <f>IF(AZ327&gt;0,MOD(AZ327,100),IF(AY326&gt;0,90,0))</f>
        <v/>
      </c>
      <c r="BA227" s="6">
        <f>IF(BA327&gt;0,MOD(BA327,100),IF(AZ326&gt;0,90,0))</f>
        <v/>
      </c>
      <c r="BB227" s="6">
        <f>IF(BB327&gt;0,MOD(BB327,100),IF(BA326&gt;0,90,0))</f>
        <v/>
      </c>
      <c r="BC227" s="6">
        <f>IF(BC327&gt;0,MOD(BC327,100),IF(BB326&gt;0,90,0))</f>
        <v/>
      </c>
      <c r="BD227" s="6">
        <f>IF(BD327&gt;0,MOD(BD327,100),IF(BC326&gt;0,90,0))</f>
        <v/>
      </c>
      <c r="BE227" s="6">
        <f>IF(BE327&gt;0,MOD(BE327,100),IF(BD326&gt;0,90,0))</f>
        <v/>
      </c>
      <c r="BF227" s="6">
        <f>IF(BF327&gt;0,MOD(BF327,100),IF(BE326&gt;0,90,0))</f>
        <v/>
      </c>
      <c r="BG227" s="6">
        <f>IF(BG327&gt;0,MOD(BG327,100),IF(BF326&gt;0,90,0))</f>
        <v/>
      </c>
      <c r="BH227" s="6">
        <f>IF(BH327&gt;0,MOD(BH327,100),IF(BG326&gt;0,90,0))</f>
        <v/>
      </c>
      <c r="BI227" s="6">
        <f>IF(BI327&gt;0,MOD(BI327,100),IF(BH326&gt;0,90,0))</f>
        <v/>
      </c>
      <c r="BJ227" s="6">
        <f>IF(BJ327&gt;0,MOD(BJ327,100),IF(BI326&gt;0,90,0))</f>
        <v/>
      </c>
      <c r="BK227" s="6">
        <f>IF(BK327&gt;0,MOD(BK327,100),IF(BJ326&gt;0,90,0))</f>
        <v/>
      </c>
      <c r="BL227" s="6">
        <f>IF(BL327&gt;0,MOD(BL327,100),IF(BK326&gt;0,90,0))</f>
        <v/>
      </c>
      <c r="BM227" s="6">
        <f>IF(BM327&gt;0,MOD(BM327,100),IF(BL326&gt;0,90,0))</f>
        <v/>
      </c>
      <c r="BN227" s="6">
        <f>IF(BN327&gt;0,MOD(BN327,100),IF(BM326&gt;0,90,0))</f>
        <v/>
      </c>
      <c r="BO227" s="6">
        <f>IF(BO327&gt;0,MOD(BO327,100),IF(BN326&gt;0,90,0))</f>
        <v/>
      </c>
      <c r="BP227" s="6">
        <f>IF(BP327&gt;0,MOD(BP327,100),IF(BO326&gt;0,90,0))</f>
        <v/>
      </c>
      <c r="BQ227" s="6">
        <f>IF(BQ327&gt;0,MOD(BQ327,100),IF(BP326&gt;0,90,0))</f>
        <v/>
      </c>
      <c r="BR227" s="6">
        <f>IF(BR327&gt;0,MOD(BR327,100),IF(BQ326&gt;0,90,0))</f>
        <v/>
      </c>
      <c r="BS227" s="6">
        <f>IF(BS327&gt;0,MOD(BS327,100),IF(BR326&gt;0,90,0))</f>
        <v/>
      </c>
      <c r="BT227" s="6">
        <f>IF(BT327&gt;0,MOD(BT327,100),IF(BS326&gt;0,90,0))</f>
        <v/>
      </c>
      <c r="BU227" s="6">
        <f>IF(BU327&gt;0,MOD(BU327,100),IF(BT326&gt;0,90,0))</f>
        <v/>
      </c>
      <c r="BV227" s="6">
        <f>IF(BV327&gt;0,MOD(BV327,100),IF(BU326&gt;0,90,0))</f>
        <v/>
      </c>
      <c r="BW227" s="6">
        <f>IF(BW327&gt;0,MOD(BW327,100),IF(BV326&gt;0,90,0))</f>
        <v/>
      </c>
      <c r="BX227" s="6">
        <f>IF(BX327&gt;0,MOD(BX327,100),IF(BW326&gt;0,90,0))</f>
        <v/>
      </c>
      <c r="BY227" s="6">
        <f>IF(BY327&gt;0,MOD(BY327,100),IF(BX326&gt;0,90,0))</f>
        <v/>
      </c>
      <c r="BZ227" s="6">
        <f>IF(BZ327&gt;0,MOD(BZ327,100),IF(BY326&gt;0,90,0))</f>
        <v/>
      </c>
      <c r="CA227" s="6">
        <f>IF(CA327&gt;0,MOD(CA327,100),IF(BZ326&gt;0,90,0))</f>
        <v/>
      </c>
      <c r="CB227" s="6">
        <f>IF(CB327&gt;0,MOD(CB327,100),IF(CA326&gt;0,90,0))</f>
        <v/>
      </c>
      <c r="CC227" s="6">
        <f>IF(CC327&gt;0,MOD(CC327,100),IF(CB326&gt;0,90,0))</f>
        <v/>
      </c>
      <c r="CD227" s="6">
        <f>IF(CD327&gt;0,MOD(CD327,100),IF(CC326&gt;0,90,0))</f>
        <v/>
      </c>
      <c r="CE227" s="6">
        <f>IF(CE327&gt;0,MOD(CE327,100),IF(CD326&gt;0,90,0))</f>
        <v/>
      </c>
      <c r="CF227" s="6">
        <f>IF(CF327&gt;0,MOD(CF327,100),IF(CE326&gt;0,90,0))</f>
        <v/>
      </c>
      <c r="CG227" s="6">
        <f>IF(CG327&gt;0,MOD(CG327,100),IF(CF326&gt;0,90,0))</f>
        <v/>
      </c>
      <c r="CH227" s="6">
        <f>IF(CH327&gt;0,MOD(CH327,100),IF(CG326&gt;0,90,0))</f>
        <v/>
      </c>
      <c r="CI227" s="6">
        <f>IF(CI327&gt;0,MOD(CI327,100),IF(CH326&gt;0,90,0))</f>
        <v/>
      </c>
      <c r="CJ227" s="6">
        <f>IF(CJ327&gt;0,MOD(CJ327,100),IF(CI326&gt;0,90,0))</f>
        <v/>
      </c>
      <c r="CK227" s="6">
        <f>IF(CK327&gt;0,MOD(CK327,100),IF(CJ326&gt;0,90,0))</f>
        <v/>
      </c>
      <c r="CL227" s="6">
        <f>IF(CL327&gt;0,MOD(CL327,100),IF(CK326&gt;0,90,0))</f>
        <v/>
      </c>
      <c r="CM227" s="6">
        <f>IF(CM327&gt;0,MOD(CM327,100),IF(CL326&gt;0,90,0))</f>
        <v/>
      </c>
      <c r="CN227" s="6">
        <f>IF(CN327&gt;0,MOD(CN327,100),IF(CM326&gt;0,90,0))</f>
        <v/>
      </c>
      <c r="CO227" s="6">
        <f>IF(CO327&gt;0,MOD(CO327,100),IF(CN326&gt;0,90,0))</f>
        <v/>
      </c>
      <c r="CP227" s="6">
        <f>IF(CP327&gt;0,MOD(CP327,100),IF(CO326&gt;0,90,0))</f>
        <v/>
      </c>
      <c r="CQ227" s="6">
        <f>IF(CQ327&gt;0,MOD(CQ327,100),IF(CP326&gt;0,90,0))</f>
        <v/>
      </c>
      <c r="CR227" s="6">
        <f>IF(CR327&gt;0,MOD(CR327,100),IF(CQ326&gt;0,90,0))</f>
        <v/>
      </c>
      <c r="CS227" s="6">
        <f>IF(CS327&gt;0,MOD(CS327,100),IF(CR326&gt;0,90,0))</f>
        <v/>
      </c>
      <c r="CT227" s="6">
        <f>IF(CT327&gt;0,MOD(CT327,100),IF(CS326&gt;0,90,0))</f>
        <v/>
      </c>
      <c r="CU227" s="6">
        <f>IF(CU327&gt;0,MOD(CU327,100),IF(CT326&gt;0,90,0))</f>
        <v/>
      </c>
      <c r="CV227" s="6">
        <f>IF(CV327&gt;0,MOD(CV327,100),IF(CU326&gt;0,90,0))</f>
        <v/>
      </c>
      <c r="CW227" s="6">
        <f>IF(CW327&gt;0,MOD(CW327,100),IF(CV326&gt;0,90,0))</f>
        <v/>
      </c>
      <c r="CX227" s="6">
        <f>IF(CX327&gt;0,MOD(CX327,100),IF(CW326&gt;0,90,0))</f>
        <v/>
      </c>
      <c r="CY227" s="6">
        <f>IF(CY327&gt;0,MOD(CY327,100),IF(CX326&gt;0,90,0))</f>
        <v/>
      </c>
      <c r="CZ227" s="6">
        <f>IF(CZ327&gt;0,MOD(CZ327,100),IF(CY326&gt;0,90,0))</f>
        <v/>
      </c>
      <c r="DA227" s="6">
        <f>IF(DA327&gt;0,MOD(DA327,100),IF(CZ326&gt;0,90,0))</f>
        <v/>
      </c>
      <c r="DB227" s="6">
        <f>IF(DB327&gt;0,MOD(DB327,100),IF(DA326&gt;0,90,0))</f>
        <v/>
      </c>
      <c r="DC227" s="6">
        <f>IF(DC327&gt;0,MOD(DC327,100),IF(DB326&gt;0,90,0))</f>
        <v/>
      </c>
      <c r="DD227" s="6">
        <f>IF(DD327&gt;0,MOD(DD327,100),IF(DC326&gt;0,90,0))</f>
        <v/>
      </c>
      <c r="DE227" s="6">
        <f>IF(DE327&gt;0,MOD(DE327,100),IF(DD326&gt;0,90,0))</f>
        <v/>
      </c>
      <c r="DF227" s="6">
        <f>IF(DF327&gt;0,MOD(DF327,100),IF(DE326&gt;0,90,0))</f>
        <v/>
      </c>
      <c r="DG227" s="6">
        <f>IF(DG327&gt;0,MOD(DG327,100),IF(DF326&gt;0,90,0))</f>
        <v/>
      </c>
      <c r="DH227" s="6">
        <f>IF(DH327&gt;0,MOD(DH327,100),IF(DG326&gt;0,90,0))</f>
        <v/>
      </c>
      <c r="DI227" s="6">
        <f>IF(DI327&gt;0,MOD(DI327,100),IF(DH326&gt;0,90,0))</f>
        <v/>
      </c>
      <c r="DJ227" s="6">
        <f>IF(DJ327&gt;0,MOD(DJ327,100),IF(DI326&gt;0,90,0))</f>
        <v/>
      </c>
      <c r="DK227" s="6">
        <f>IF(DK327&gt;0,MOD(DK327,100),IF(DJ326&gt;0,90,0))</f>
        <v/>
      </c>
      <c r="DL227" s="6">
        <f>IF(DL327&gt;0,MOD(DL327,100),IF(DK326&gt;0,90,0))</f>
        <v/>
      </c>
      <c r="DM227" s="6">
        <f>IF(DM327&gt;0,MOD(DM327,100),IF(DL326&gt;0,90,0))</f>
        <v/>
      </c>
      <c r="DN227" s="6">
        <f>IF(DN327&gt;0,MOD(DN327,100),IF(DM326&gt;0,90,0))</f>
        <v/>
      </c>
      <c r="DO227" s="6">
        <f>IF(DO327&gt;0,MOD(DO327,100),IF(DN326&gt;0,90,0))</f>
        <v/>
      </c>
    </row>
    <row r="228" ht="8" customHeight="1">
      <c r="B228" s="6">
        <f>IF(B328&gt;0,MOD(B328,100),IF(A327&gt;0,90,0))</f>
        <v/>
      </c>
      <c r="C228" s="6">
        <f>IF(C328&gt;0,MOD(C328,100),IF(B327&gt;0,90,0))</f>
        <v/>
      </c>
      <c r="D228" s="6">
        <f>IF(D328&gt;0,MOD(D328,100),IF(C327&gt;0,90,0))</f>
        <v/>
      </c>
      <c r="E228" s="6">
        <f>IF(E328&gt;0,MOD(E328,100),IF(D327&gt;0,90,0))</f>
        <v/>
      </c>
      <c r="F228" s="6">
        <f>IF(F328&gt;0,MOD(F328,100),IF(E327&gt;0,90,0))</f>
        <v/>
      </c>
      <c r="G228" s="6">
        <f>IF(G328&gt;0,MOD(G328,100),IF(F327&gt;0,90,0))</f>
        <v/>
      </c>
      <c r="H228" s="6">
        <f>IF(H328&gt;0,MOD(H328,100),IF(G327&gt;0,90,0))</f>
        <v/>
      </c>
      <c r="I228" s="6">
        <f>IF(I328&gt;0,MOD(I328,100),IF(H327&gt;0,90,0))</f>
        <v/>
      </c>
      <c r="J228" s="6">
        <f>IF(J328&gt;0,MOD(J328,100),IF(I327&gt;0,90,0))</f>
        <v/>
      </c>
      <c r="K228" s="6">
        <f>IF(K328&gt;0,MOD(K328,100),IF(J327&gt;0,90,0))</f>
        <v/>
      </c>
      <c r="L228" s="6">
        <f>IF(L328&gt;0,MOD(L328,100),IF(K327&gt;0,90,0))</f>
        <v/>
      </c>
      <c r="M228" s="6">
        <f>IF(M328&gt;0,MOD(M328,100),IF(L327&gt;0,90,0))</f>
        <v/>
      </c>
      <c r="N228" s="6">
        <f>IF(N328&gt;0,MOD(N328,100),IF(M327&gt;0,90,0))</f>
        <v/>
      </c>
      <c r="O228" s="6">
        <f>IF(O328&gt;0,MOD(O328,100),IF(N327&gt;0,90,0))</f>
        <v/>
      </c>
      <c r="P228" s="6">
        <f>IF(P328&gt;0,MOD(P328,100),IF(O327&gt;0,90,0))</f>
        <v/>
      </c>
      <c r="Q228" s="6">
        <f>IF(Q328&gt;0,MOD(Q328,100),IF(P327&gt;0,90,0))</f>
        <v/>
      </c>
      <c r="R228" s="6">
        <f>IF(R328&gt;0,MOD(R328,100),IF(Q327&gt;0,90,0))</f>
        <v/>
      </c>
      <c r="S228" s="6">
        <f>IF(S328&gt;0,MOD(S328,100),IF(R327&gt;0,90,0))</f>
        <v/>
      </c>
      <c r="T228" s="6">
        <f>IF(T328&gt;0,MOD(T328,100),IF(S327&gt;0,90,0))</f>
        <v/>
      </c>
      <c r="U228" s="6">
        <f>IF(U328&gt;0,MOD(U328,100),IF(T327&gt;0,90,0))</f>
        <v/>
      </c>
      <c r="V228" s="6">
        <f>IF(V328&gt;0,MOD(V328,100),IF(U327&gt;0,90,0))</f>
        <v/>
      </c>
      <c r="W228" s="6">
        <f>IF(W328&gt;0,MOD(W328,100),IF(V327&gt;0,90,0))</f>
        <v/>
      </c>
      <c r="X228" s="6">
        <f>IF(X328&gt;0,MOD(X328,100),IF(W327&gt;0,90,0))</f>
        <v/>
      </c>
      <c r="Y228" s="6">
        <f>IF(Y328&gt;0,MOD(Y328,100),IF(X327&gt;0,90,0))</f>
        <v/>
      </c>
      <c r="Z228" s="6">
        <f>IF(Z328&gt;0,MOD(Z328,100),IF(Y327&gt;0,90,0))</f>
        <v/>
      </c>
      <c r="AA228" s="6">
        <f>IF(AA328&gt;0,MOD(AA328,100),IF(Z327&gt;0,90,0))</f>
        <v/>
      </c>
      <c r="AB228" s="6">
        <f>IF(AB328&gt;0,MOD(AB328,100),IF(AA327&gt;0,90,0))</f>
        <v/>
      </c>
      <c r="AC228" s="6">
        <f>IF(AC328&gt;0,MOD(AC328,100),IF(AB327&gt;0,90,0))</f>
        <v/>
      </c>
      <c r="AD228" s="6">
        <f>IF(AD328&gt;0,MOD(AD328,100),IF(AC327&gt;0,90,0))</f>
        <v/>
      </c>
      <c r="AE228" s="6">
        <f>IF(AE328&gt;0,MOD(AE328,100),IF(AD327&gt;0,90,0))</f>
        <v/>
      </c>
      <c r="AF228" s="6">
        <f>IF(AF328&gt;0,MOD(AF328,100),IF(AE327&gt;0,90,0))</f>
        <v/>
      </c>
      <c r="AG228" s="6">
        <f>IF(AG328&gt;0,MOD(AG328,100),IF(AF327&gt;0,90,0))</f>
        <v/>
      </c>
      <c r="AH228" s="6">
        <f>IF(AH328&gt;0,MOD(AH328,100),IF(AG327&gt;0,90,0))</f>
        <v/>
      </c>
      <c r="AI228" s="6">
        <f>IF(AI328&gt;0,MOD(AI328,100),IF(AH327&gt;0,90,0))</f>
        <v/>
      </c>
      <c r="AJ228" s="6">
        <f>IF(AJ328&gt;0,MOD(AJ328,100),IF(AI327&gt;0,90,0))</f>
        <v/>
      </c>
      <c r="AK228" s="6">
        <f>IF(AK328&gt;0,MOD(AK328,100),IF(AJ327&gt;0,90,0))</f>
        <v/>
      </c>
      <c r="AL228" s="6">
        <f>IF(AL328&gt;0,MOD(AL328,100),IF(AK327&gt;0,90,0))</f>
        <v/>
      </c>
      <c r="AM228" s="6">
        <f>IF(AM328&gt;0,MOD(AM328,100),IF(AL327&gt;0,90,0))</f>
        <v/>
      </c>
      <c r="AN228" s="6">
        <f>IF(AN328&gt;0,MOD(AN328,100),IF(AM327&gt;0,90,0))</f>
        <v/>
      </c>
      <c r="AO228" s="6">
        <f>IF(AO328&gt;0,MOD(AO328,100),IF(AN327&gt;0,90,0))</f>
        <v/>
      </c>
      <c r="AP228" s="6">
        <f>IF(AP328&gt;0,MOD(AP328,100),IF(AO327&gt;0,90,0))</f>
        <v/>
      </c>
      <c r="AQ228" s="6">
        <f>IF(AQ328&gt;0,MOD(AQ328,100),IF(AP327&gt;0,90,0))</f>
        <v/>
      </c>
      <c r="AR228" s="6">
        <f>IF(AR328&gt;0,MOD(AR328,100),IF(AQ327&gt;0,90,0))</f>
        <v/>
      </c>
      <c r="AS228" s="6">
        <f>IF(AS328&gt;0,MOD(AS328,100),IF(AR327&gt;0,90,0))</f>
        <v/>
      </c>
      <c r="AT228" s="6">
        <f>IF(AT328&gt;0,MOD(AT328,100),IF(AS327&gt;0,90,0))</f>
        <v/>
      </c>
      <c r="AU228" s="6">
        <f>IF(AU328&gt;0,MOD(AU328,100),IF(AT327&gt;0,90,0))</f>
        <v/>
      </c>
      <c r="AV228" s="6">
        <f>IF(AV328&gt;0,MOD(AV328,100),IF(AU327&gt;0,90,0))</f>
        <v/>
      </c>
      <c r="AW228" s="6">
        <f>IF(AW328&gt;0,MOD(AW328,100),IF(AV327&gt;0,90,0))</f>
        <v/>
      </c>
      <c r="AX228" s="6">
        <f>IF(AX328&gt;0,MOD(AX328,100),IF(AW327&gt;0,90,0))</f>
        <v/>
      </c>
      <c r="AY228" s="6">
        <f>IF(AY328&gt;0,MOD(AY328,100),IF(AX327&gt;0,90,0))</f>
        <v/>
      </c>
      <c r="AZ228" s="6">
        <f>IF(AZ328&gt;0,MOD(AZ328,100),IF(AY327&gt;0,90,0))</f>
        <v/>
      </c>
      <c r="BA228" s="6">
        <f>IF(BA328&gt;0,MOD(BA328,100),IF(AZ327&gt;0,90,0))</f>
        <v/>
      </c>
      <c r="BB228" s="6">
        <f>IF(BB328&gt;0,MOD(BB328,100),IF(BA327&gt;0,90,0))</f>
        <v/>
      </c>
      <c r="BC228" s="6">
        <f>IF(BC328&gt;0,MOD(BC328,100),IF(BB327&gt;0,90,0))</f>
        <v/>
      </c>
      <c r="BD228" s="6">
        <f>IF(BD328&gt;0,MOD(BD328,100),IF(BC327&gt;0,90,0))</f>
        <v/>
      </c>
      <c r="BE228" s="6">
        <f>IF(BE328&gt;0,MOD(BE328,100),IF(BD327&gt;0,90,0))</f>
        <v/>
      </c>
      <c r="BF228" s="6">
        <f>IF(BF328&gt;0,MOD(BF328,100),IF(BE327&gt;0,90,0))</f>
        <v/>
      </c>
      <c r="BG228" s="6">
        <f>IF(BG328&gt;0,MOD(BG328,100),IF(BF327&gt;0,90,0))</f>
        <v/>
      </c>
      <c r="BH228" s="6">
        <f>IF(BH328&gt;0,MOD(BH328,100),IF(BG327&gt;0,90,0))</f>
        <v/>
      </c>
      <c r="BI228" s="6">
        <f>IF(BI328&gt;0,MOD(BI328,100),IF(BH327&gt;0,90,0))</f>
        <v/>
      </c>
      <c r="BJ228" s="6">
        <f>IF(BJ328&gt;0,MOD(BJ328,100),IF(BI327&gt;0,90,0))</f>
        <v/>
      </c>
      <c r="BK228" s="6">
        <f>IF(BK328&gt;0,MOD(BK328,100),IF(BJ327&gt;0,90,0))</f>
        <v/>
      </c>
      <c r="BL228" s="6">
        <f>IF(BL328&gt;0,MOD(BL328,100),IF(BK327&gt;0,90,0))</f>
        <v/>
      </c>
      <c r="BM228" s="6">
        <f>IF(BM328&gt;0,MOD(BM328,100),IF(BL327&gt;0,90,0))</f>
        <v/>
      </c>
      <c r="BN228" s="6">
        <f>IF(BN328&gt;0,MOD(BN328,100),IF(BM327&gt;0,90,0))</f>
        <v/>
      </c>
      <c r="BO228" s="6">
        <f>IF(BO328&gt;0,MOD(BO328,100),IF(BN327&gt;0,90,0))</f>
        <v/>
      </c>
      <c r="BP228" s="6">
        <f>IF(BP328&gt;0,MOD(BP328,100),IF(BO327&gt;0,90,0))</f>
        <v/>
      </c>
      <c r="BQ228" s="6">
        <f>IF(BQ328&gt;0,MOD(BQ328,100),IF(BP327&gt;0,90,0))</f>
        <v/>
      </c>
      <c r="BR228" s="6">
        <f>IF(BR328&gt;0,MOD(BR328,100),IF(BQ327&gt;0,90,0))</f>
        <v/>
      </c>
      <c r="BS228" s="6">
        <f>IF(BS328&gt;0,MOD(BS328,100),IF(BR327&gt;0,90,0))</f>
        <v/>
      </c>
      <c r="BT228" s="6">
        <f>IF(BT328&gt;0,MOD(BT328,100),IF(BS327&gt;0,90,0))</f>
        <v/>
      </c>
      <c r="BU228" s="6">
        <f>IF(BU328&gt;0,MOD(BU328,100),IF(BT327&gt;0,90,0))</f>
        <v/>
      </c>
      <c r="BV228" s="6">
        <f>IF(BV328&gt;0,MOD(BV328,100),IF(BU327&gt;0,90,0))</f>
        <v/>
      </c>
      <c r="BW228" s="6">
        <f>IF(BW328&gt;0,MOD(BW328,100),IF(BV327&gt;0,90,0))</f>
        <v/>
      </c>
      <c r="BX228" s="6">
        <f>IF(BX328&gt;0,MOD(BX328,100),IF(BW327&gt;0,90,0))</f>
        <v/>
      </c>
      <c r="BY228" s="6">
        <f>IF(BY328&gt;0,MOD(BY328,100),IF(BX327&gt;0,90,0))</f>
        <v/>
      </c>
      <c r="BZ228" s="6">
        <f>IF(BZ328&gt;0,MOD(BZ328,100),IF(BY327&gt;0,90,0))</f>
        <v/>
      </c>
      <c r="CA228" s="6">
        <f>IF(CA328&gt;0,MOD(CA328,100),IF(BZ327&gt;0,90,0))</f>
        <v/>
      </c>
      <c r="CB228" s="6">
        <f>IF(CB328&gt;0,MOD(CB328,100),IF(CA327&gt;0,90,0))</f>
        <v/>
      </c>
      <c r="CC228" s="6">
        <f>IF(CC328&gt;0,MOD(CC328,100),IF(CB327&gt;0,90,0))</f>
        <v/>
      </c>
      <c r="CD228" s="6">
        <f>IF(CD328&gt;0,MOD(CD328,100),IF(CC327&gt;0,90,0))</f>
        <v/>
      </c>
      <c r="CE228" s="6">
        <f>IF(CE328&gt;0,MOD(CE328,100),IF(CD327&gt;0,90,0))</f>
        <v/>
      </c>
      <c r="CF228" s="6">
        <f>IF(CF328&gt;0,MOD(CF328,100),IF(CE327&gt;0,90,0))</f>
        <v/>
      </c>
      <c r="CG228" s="6">
        <f>IF(CG328&gt;0,MOD(CG328,100),IF(CF327&gt;0,90,0))</f>
        <v/>
      </c>
      <c r="CH228" s="6">
        <f>IF(CH328&gt;0,MOD(CH328,100),IF(CG327&gt;0,90,0))</f>
        <v/>
      </c>
      <c r="CI228" s="6">
        <f>IF(CI328&gt;0,MOD(CI328,100),IF(CH327&gt;0,90,0))</f>
        <v/>
      </c>
      <c r="CJ228" s="6">
        <f>IF(CJ328&gt;0,MOD(CJ328,100),IF(CI327&gt;0,90,0))</f>
        <v/>
      </c>
      <c r="CK228" s="6">
        <f>IF(CK328&gt;0,MOD(CK328,100),IF(CJ327&gt;0,90,0))</f>
        <v/>
      </c>
      <c r="CL228" s="6">
        <f>IF(CL328&gt;0,MOD(CL328,100),IF(CK327&gt;0,90,0))</f>
        <v/>
      </c>
      <c r="CM228" s="6">
        <f>IF(CM328&gt;0,MOD(CM328,100),IF(CL327&gt;0,90,0))</f>
        <v/>
      </c>
      <c r="CN228" s="6">
        <f>IF(CN328&gt;0,MOD(CN328,100),IF(CM327&gt;0,90,0))</f>
        <v/>
      </c>
      <c r="CO228" s="6">
        <f>IF(CO328&gt;0,MOD(CO328,100),IF(CN327&gt;0,90,0))</f>
        <v/>
      </c>
      <c r="CP228" s="6">
        <f>IF(CP328&gt;0,MOD(CP328,100),IF(CO327&gt;0,90,0))</f>
        <v/>
      </c>
      <c r="CQ228" s="6">
        <f>IF(CQ328&gt;0,MOD(CQ328,100),IF(CP327&gt;0,90,0))</f>
        <v/>
      </c>
      <c r="CR228" s="6">
        <f>IF(CR328&gt;0,MOD(CR328,100),IF(CQ327&gt;0,90,0))</f>
        <v/>
      </c>
      <c r="CS228" s="6">
        <f>IF(CS328&gt;0,MOD(CS328,100),IF(CR327&gt;0,90,0))</f>
        <v/>
      </c>
      <c r="CT228" s="6">
        <f>IF(CT328&gt;0,MOD(CT328,100),IF(CS327&gt;0,90,0))</f>
        <v/>
      </c>
      <c r="CU228" s="6">
        <f>IF(CU328&gt;0,MOD(CU328,100),IF(CT327&gt;0,90,0))</f>
        <v/>
      </c>
      <c r="CV228" s="6">
        <f>IF(CV328&gt;0,MOD(CV328,100),IF(CU327&gt;0,90,0))</f>
        <v/>
      </c>
      <c r="CW228" s="6">
        <f>IF(CW328&gt;0,MOD(CW328,100),IF(CV327&gt;0,90,0))</f>
        <v/>
      </c>
      <c r="CX228" s="6">
        <f>IF(CX328&gt;0,MOD(CX328,100),IF(CW327&gt;0,90,0))</f>
        <v/>
      </c>
      <c r="CY228" s="6">
        <f>IF(CY328&gt;0,MOD(CY328,100),IF(CX327&gt;0,90,0))</f>
        <v/>
      </c>
      <c r="CZ228" s="6">
        <f>IF(CZ328&gt;0,MOD(CZ328,100),IF(CY327&gt;0,90,0))</f>
        <v/>
      </c>
      <c r="DA228" s="6">
        <f>IF(DA328&gt;0,MOD(DA328,100),IF(CZ327&gt;0,90,0))</f>
        <v/>
      </c>
      <c r="DB228" s="6">
        <f>IF(DB328&gt;0,MOD(DB328,100),IF(DA327&gt;0,90,0))</f>
        <v/>
      </c>
      <c r="DC228" s="6">
        <f>IF(DC328&gt;0,MOD(DC328,100),IF(DB327&gt;0,90,0))</f>
        <v/>
      </c>
      <c r="DD228" s="6">
        <f>IF(DD328&gt;0,MOD(DD328,100),IF(DC327&gt;0,90,0))</f>
        <v/>
      </c>
      <c r="DE228" s="6">
        <f>IF(DE328&gt;0,MOD(DE328,100),IF(DD327&gt;0,90,0))</f>
        <v/>
      </c>
      <c r="DF228" s="6">
        <f>IF(DF328&gt;0,MOD(DF328,100),IF(DE327&gt;0,90,0))</f>
        <v/>
      </c>
      <c r="DG228" s="6">
        <f>IF(DG328&gt;0,MOD(DG328,100),IF(DF327&gt;0,90,0))</f>
        <v/>
      </c>
      <c r="DH228" s="6">
        <f>IF(DH328&gt;0,MOD(DH328,100),IF(DG327&gt;0,90,0))</f>
        <v/>
      </c>
      <c r="DI228" s="6">
        <f>IF(DI328&gt;0,MOD(DI328,100),IF(DH327&gt;0,90,0))</f>
        <v/>
      </c>
      <c r="DJ228" s="6">
        <f>IF(DJ328&gt;0,MOD(DJ328,100),IF(DI327&gt;0,90,0))</f>
        <v/>
      </c>
      <c r="DK228" s="6">
        <f>IF(DK328&gt;0,MOD(DK328,100),IF(DJ327&gt;0,90,0))</f>
        <v/>
      </c>
      <c r="DL228" s="6">
        <f>IF(DL328&gt;0,MOD(DL328,100),IF(DK327&gt;0,90,0))</f>
        <v/>
      </c>
      <c r="DM228" s="6">
        <f>IF(DM328&gt;0,MOD(DM328,100),IF(DL327&gt;0,90,0))</f>
        <v/>
      </c>
      <c r="DN228" s="6">
        <f>IF(DN328&gt;0,MOD(DN328,100),IF(DM327&gt;0,90,0))</f>
        <v/>
      </c>
      <c r="DO228" s="6">
        <f>IF(DO328&gt;0,MOD(DO328,100),IF(DN327&gt;0,90,0))</f>
        <v/>
      </c>
    </row>
    <row r="229" ht="8" customHeight="1">
      <c r="B229" s="6">
        <f>IF(B329&gt;0,MOD(B329,100),IF(A328&gt;0,90,0))</f>
        <v/>
      </c>
      <c r="C229" s="6">
        <f>IF(C329&gt;0,MOD(C329,100),IF(B328&gt;0,90,0))</f>
        <v/>
      </c>
      <c r="D229" s="6">
        <f>IF(D329&gt;0,MOD(D329,100),IF(C328&gt;0,90,0))</f>
        <v/>
      </c>
      <c r="E229" s="6">
        <f>IF(E329&gt;0,MOD(E329,100),IF(D328&gt;0,90,0))</f>
        <v/>
      </c>
      <c r="F229" s="6">
        <f>IF(F329&gt;0,MOD(F329,100),IF(E328&gt;0,90,0))</f>
        <v/>
      </c>
      <c r="G229" s="6">
        <f>IF(G329&gt;0,MOD(G329,100),IF(F328&gt;0,90,0))</f>
        <v/>
      </c>
      <c r="H229" s="6">
        <f>IF(H329&gt;0,MOD(H329,100),IF(G328&gt;0,90,0))</f>
        <v/>
      </c>
      <c r="I229" s="6">
        <f>IF(I329&gt;0,MOD(I329,100),IF(H328&gt;0,90,0))</f>
        <v/>
      </c>
      <c r="J229" s="6">
        <f>IF(J329&gt;0,MOD(J329,100),IF(I328&gt;0,90,0))</f>
        <v/>
      </c>
      <c r="K229" s="6">
        <f>IF(K329&gt;0,MOD(K329,100),IF(J328&gt;0,90,0))</f>
        <v/>
      </c>
      <c r="L229" s="6">
        <f>IF(L329&gt;0,MOD(L329,100),IF(K328&gt;0,90,0))</f>
        <v/>
      </c>
      <c r="M229" s="6">
        <f>IF(M329&gt;0,MOD(M329,100),IF(L328&gt;0,90,0))</f>
        <v/>
      </c>
      <c r="N229" s="6">
        <f>IF(N329&gt;0,MOD(N329,100),IF(M328&gt;0,90,0))</f>
        <v/>
      </c>
      <c r="O229" s="6">
        <f>IF(O329&gt;0,MOD(O329,100),IF(N328&gt;0,90,0))</f>
        <v/>
      </c>
      <c r="P229" s="6">
        <f>IF(P329&gt;0,MOD(P329,100),IF(O328&gt;0,90,0))</f>
        <v/>
      </c>
      <c r="Q229" s="6">
        <f>IF(Q329&gt;0,MOD(Q329,100),IF(P328&gt;0,90,0))</f>
        <v/>
      </c>
      <c r="R229" s="6">
        <f>IF(R329&gt;0,MOD(R329,100),IF(Q328&gt;0,90,0))</f>
        <v/>
      </c>
      <c r="S229" s="6">
        <f>IF(S329&gt;0,MOD(S329,100),IF(R328&gt;0,90,0))</f>
        <v/>
      </c>
      <c r="T229" s="6">
        <f>IF(T329&gt;0,MOD(T329,100),IF(S328&gt;0,90,0))</f>
        <v/>
      </c>
      <c r="U229" s="6">
        <f>IF(U329&gt;0,MOD(U329,100),IF(T328&gt;0,90,0))</f>
        <v/>
      </c>
      <c r="V229" s="6">
        <f>IF(V329&gt;0,MOD(V329,100),IF(U328&gt;0,90,0))</f>
        <v/>
      </c>
      <c r="W229" s="6">
        <f>IF(W329&gt;0,MOD(W329,100),IF(V328&gt;0,90,0))</f>
        <v/>
      </c>
      <c r="X229" s="6">
        <f>IF(X329&gt;0,MOD(X329,100),IF(W328&gt;0,90,0))</f>
        <v/>
      </c>
      <c r="Y229" s="6">
        <f>IF(Y329&gt;0,MOD(Y329,100),IF(X328&gt;0,90,0))</f>
        <v/>
      </c>
      <c r="Z229" s="6">
        <f>IF(Z329&gt;0,MOD(Z329,100),IF(Y328&gt;0,90,0))</f>
        <v/>
      </c>
      <c r="AA229" s="6">
        <f>IF(AA329&gt;0,MOD(AA329,100),IF(Z328&gt;0,90,0))</f>
        <v/>
      </c>
      <c r="AB229" s="6">
        <f>IF(AB329&gt;0,MOD(AB329,100),IF(AA328&gt;0,90,0))</f>
        <v/>
      </c>
      <c r="AC229" s="6">
        <f>IF(AC329&gt;0,MOD(AC329,100),IF(AB328&gt;0,90,0))</f>
        <v/>
      </c>
      <c r="AD229" s="6">
        <f>IF(AD329&gt;0,MOD(AD329,100),IF(AC328&gt;0,90,0))</f>
        <v/>
      </c>
      <c r="AE229" s="6">
        <f>IF(AE329&gt;0,MOD(AE329,100),IF(AD328&gt;0,90,0))</f>
        <v/>
      </c>
      <c r="AF229" s="6">
        <f>IF(AF329&gt;0,MOD(AF329,100),IF(AE328&gt;0,90,0))</f>
        <v/>
      </c>
      <c r="AG229" s="6">
        <f>IF(AG329&gt;0,MOD(AG329,100),IF(AF328&gt;0,90,0))</f>
        <v/>
      </c>
      <c r="AH229" s="6">
        <f>IF(AH329&gt;0,MOD(AH329,100),IF(AG328&gt;0,90,0))</f>
        <v/>
      </c>
      <c r="AI229" s="6">
        <f>IF(AI329&gt;0,MOD(AI329,100),IF(AH328&gt;0,90,0))</f>
        <v/>
      </c>
      <c r="AJ229" s="6">
        <f>IF(AJ329&gt;0,MOD(AJ329,100),IF(AI328&gt;0,90,0))</f>
        <v/>
      </c>
      <c r="AK229" s="6">
        <f>IF(AK329&gt;0,MOD(AK329,100),IF(AJ328&gt;0,90,0))</f>
        <v/>
      </c>
      <c r="AL229" s="6">
        <f>IF(AL329&gt;0,MOD(AL329,100),IF(AK328&gt;0,90,0))</f>
        <v/>
      </c>
      <c r="AM229" s="6">
        <f>IF(AM329&gt;0,MOD(AM329,100),IF(AL328&gt;0,90,0))</f>
        <v/>
      </c>
      <c r="AN229" s="6">
        <f>IF(AN329&gt;0,MOD(AN329,100),IF(AM328&gt;0,90,0))</f>
        <v/>
      </c>
      <c r="AO229" s="6">
        <f>IF(AO329&gt;0,MOD(AO329,100),IF(AN328&gt;0,90,0))</f>
        <v/>
      </c>
      <c r="AP229" s="6">
        <f>IF(AP329&gt;0,MOD(AP329,100),IF(AO328&gt;0,90,0))</f>
        <v/>
      </c>
      <c r="AQ229" s="6">
        <f>IF(AQ329&gt;0,MOD(AQ329,100),IF(AP328&gt;0,90,0))</f>
        <v/>
      </c>
      <c r="AR229" s="6">
        <f>IF(AR329&gt;0,MOD(AR329,100),IF(AQ328&gt;0,90,0))</f>
        <v/>
      </c>
      <c r="AS229" s="6">
        <f>IF(AS329&gt;0,MOD(AS329,100),IF(AR328&gt;0,90,0))</f>
        <v/>
      </c>
      <c r="AT229" s="6">
        <f>IF(AT329&gt;0,MOD(AT329,100),IF(AS328&gt;0,90,0))</f>
        <v/>
      </c>
      <c r="AU229" s="6">
        <f>IF(AU329&gt;0,MOD(AU329,100),IF(AT328&gt;0,90,0))</f>
        <v/>
      </c>
      <c r="AV229" s="6">
        <f>IF(AV329&gt;0,MOD(AV329,100),IF(AU328&gt;0,90,0))</f>
        <v/>
      </c>
      <c r="AW229" s="6">
        <f>IF(AW329&gt;0,MOD(AW329,100),IF(AV328&gt;0,90,0))</f>
        <v/>
      </c>
      <c r="AX229" s="6">
        <f>IF(AX329&gt;0,MOD(AX329,100),IF(AW328&gt;0,90,0))</f>
        <v/>
      </c>
      <c r="AY229" s="6">
        <f>IF(AY329&gt;0,MOD(AY329,100),IF(AX328&gt;0,90,0))</f>
        <v/>
      </c>
      <c r="AZ229" s="6">
        <f>IF(AZ329&gt;0,MOD(AZ329,100),IF(AY328&gt;0,90,0))</f>
        <v/>
      </c>
      <c r="BA229" s="6">
        <f>IF(BA329&gt;0,MOD(BA329,100),IF(AZ328&gt;0,90,0))</f>
        <v/>
      </c>
      <c r="BB229" s="6">
        <f>IF(BB329&gt;0,MOD(BB329,100),IF(BA328&gt;0,90,0))</f>
        <v/>
      </c>
      <c r="BC229" s="6">
        <f>IF(BC329&gt;0,MOD(BC329,100),IF(BB328&gt;0,90,0))</f>
        <v/>
      </c>
      <c r="BD229" s="6">
        <f>IF(BD329&gt;0,MOD(BD329,100),IF(BC328&gt;0,90,0))</f>
        <v/>
      </c>
      <c r="BE229" s="6">
        <f>IF(BE329&gt;0,MOD(BE329,100),IF(BD328&gt;0,90,0))</f>
        <v/>
      </c>
      <c r="BF229" s="6">
        <f>IF(BF329&gt;0,MOD(BF329,100),IF(BE328&gt;0,90,0))</f>
        <v/>
      </c>
      <c r="BG229" s="6">
        <f>IF(BG329&gt;0,MOD(BG329,100),IF(BF328&gt;0,90,0))</f>
        <v/>
      </c>
      <c r="BH229" s="6">
        <f>IF(BH329&gt;0,MOD(BH329,100),IF(BG328&gt;0,90,0))</f>
        <v/>
      </c>
      <c r="BI229" s="6">
        <f>IF(BI329&gt;0,MOD(BI329,100),IF(BH328&gt;0,90,0))</f>
        <v/>
      </c>
      <c r="BJ229" s="6">
        <f>IF(BJ329&gt;0,MOD(BJ329,100),IF(BI328&gt;0,90,0))</f>
        <v/>
      </c>
      <c r="BK229" s="6">
        <f>IF(BK329&gt;0,MOD(BK329,100),IF(BJ328&gt;0,90,0))</f>
        <v/>
      </c>
      <c r="BL229" s="6">
        <f>IF(BL329&gt;0,MOD(BL329,100),IF(BK328&gt;0,90,0))</f>
        <v/>
      </c>
      <c r="BM229" s="6">
        <f>IF(BM329&gt;0,MOD(BM329,100),IF(BL328&gt;0,90,0))</f>
        <v/>
      </c>
      <c r="BN229" s="6">
        <f>IF(BN329&gt;0,MOD(BN329,100),IF(BM328&gt;0,90,0))</f>
        <v/>
      </c>
      <c r="BO229" s="6">
        <f>IF(BO329&gt;0,MOD(BO329,100),IF(BN328&gt;0,90,0))</f>
        <v/>
      </c>
      <c r="BP229" s="6">
        <f>IF(BP329&gt;0,MOD(BP329,100),IF(BO328&gt;0,90,0))</f>
        <v/>
      </c>
      <c r="BQ229" s="6">
        <f>IF(BQ329&gt;0,MOD(BQ329,100),IF(BP328&gt;0,90,0))</f>
        <v/>
      </c>
      <c r="BR229" s="6">
        <f>IF(BR329&gt;0,MOD(BR329,100),IF(BQ328&gt;0,90,0))</f>
        <v/>
      </c>
      <c r="BS229" s="6">
        <f>IF(BS329&gt;0,MOD(BS329,100),IF(BR328&gt;0,90,0))</f>
        <v/>
      </c>
      <c r="BT229" s="6">
        <f>IF(BT329&gt;0,MOD(BT329,100),IF(BS328&gt;0,90,0))</f>
        <v/>
      </c>
      <c r="BU229" s="6">
        <f>IF(BU329&gt;0,MOD(BU329,100),IF(BT328&gt;0,90,0))</f>
        <v/>
      </c>
      <c r="BV229" s="6">
        <f>IF(BV329&gt;0,MOD(BV329,100),IF(BU328&gt;0,90,0))</f>
        <v/>
      </c>
      <c r="BW229" s="6">
        <f>IF(BW329&gt;0,MOD(BW329,100),IF(BV328&gt;0,90,0))</f>
        <v/>
      </c>
      <c r="BX229" s="6">
        <f>IF(BX329&gt;0,MOD(BX329,100),IF(BW328&gt;0,90,0))</f>
        <v/>
      </c>
      <c r="BY229" s="6">
        <f>IF(BY329&gt;0,MOD(BY329,100),IF(BX328&gt;0,90,0))</f>
        <v/>
      </c>
      <c r="BZ229" s="6">
        <f>IF(BZ329&gt;0,MOD(BZ329,100),IF(BY328&gt;0,90,0))</f>
        <v/>
      </c>
      <c r="CA229" s="6">
        <f>IF(CA329&gt;0,MOD(CA329,100),IF(BZ328&gt;0,90,0))</f>
        <v/>
      </c>
      <c r="CB229" s="6">
        <f>IF(CB329&gt;0,MOD(CB329,100),IF(CA328&gt;0,90,0))</f>
        <v/>
      </c>
      <c r="CC229" s="6">
        <f>IF(CC329&gt;0,MOD(CC329,100),IF(CB328&gt;0,90,0))</f>
        <v/>
      </c>
      <c r="CD229" s="6">
        <f>IF(CD329&gt;0,MOD(CD329,100),IF(CC328&gt;0,90,0))</f>
        <v/>
      </c>
      <c r="CE229" s="6">
        <f>IF(CE329&gt;0,MOD(CE329,100),IF(CD328&gt;0,90,0))</f>
        <v/>
      </c>
      <c r="CF229" s="6">
        <f>IF(CF329&gt;0,MOD(CF329,100),IF(CE328&gt;0,90,0))</f>
        <v/>
      </c>
      <c r="CG229" s="6">
        <f>IF(CG329&gt;0,MOD(CG329,100),IF(CF328&gt;0,90,0))</f>
        <v/>
      </c>
      <c r="CH229" s="6">
        <f>IF(CH329&gt;0,MOD(CH329,100),IF(CG328&gt;0,90,0))</f>
        <v/>
      </c>
      <c r="CI229" s="6">
        <f>IF(CI329&gt;0,MOD(CI329,100),IF(CH328&gt;0,90,0))</f>
        <v/>
      </c>
      <c r="CJ229" s="6">
        <f>IF(CJ329&gt;0,MOD(CJ329,100),IF(CI328&gt;0,90,0))</f>
        <v/>
      </c>
      <c r="CK229" s="6">
        <f>IF(CK329&gt;0,MOD(CK329,100),IF(CJ328&gt;0,90,0))</f>
        <v/>
      </c>
      <c r="CL229" s="6">
        <f>IF(CL329&gt;0,MOD(CL329,100),IF(CK328&gt;0,90,0))</f>
        <v/>
      </c>
      <c r="CM229" s="6">
        <f>IF(CM329&gt;0,MOD(CM329,100),IF(CL328&gt;0,90,0))</f>
        <v/>
      </c>
      <c r="CN229" s="6">
        <f>IF(CN329&gt;0,MOD(CN329,100),IF(CM328&gt;0,90,0))</f>
        <v/>
      </c>
      <c r="CO229" s="6">
        <f>IF(CO329&gt;0,MOD(CO329,100),IF(CN328&gt;0,90,0))</f>
        <v/>
      </c>
      <c r="CP229" s="6">
        <f>IF(CP329&gt;0,MOD(CP329,100),IF(CO328&gt;0,90,0))</f>
        <v/>
      </c>
      <c r="CQ229" s="6">
        <f>IF(CQ329&gt;0,MOD(CQ329,100),IF(CP328&gt;0,90,0))</f>
        <v/>
      </c>
      <c r="CR229" s="6">
        <f>IF(CR329&gt;0,MOD(CR329,100),IF(CQ328&gt;0,90,0))</f>
        <v/>
      </c>
      <c r="CS229" s="6">
        <f>IF(CS329&gt;0,MOD(CS329,100),IF(CR328&gt;0,90,0))</f>
        <v/>
      </c>
      <c r="CT229" s="6">
        <f>IF(CT329&gt;0,MOD(CT329,100),IF(CS328&gt;0,90,0))</f>
        <v/>
      </c>
      <c r="CU229" s="6">
        <f>IF(CU329&gt;0,MOD(CU329,100),IF(CT328&gt;0,90,0))</f>
        <v/>
      </c>
      <c r="CV229" s="6">
        <f>IF(CV329&gt;0,MOD(CV329,100),IF(CU328&gt;0,90,0))</f>
        <v/>
      </c>
      <c r="CW229" s="6">
        <f>IF(CW329&gt;0,MOD(CW329,100),IF(CV328&gt;0,90,0))</f>
        <v/>
      </c>
      <c r="CX229" s="6">
        <f>IF(CX329&gt;0,MOD(CX329,100),IF(CW328&gt;0,90,0))</f>
        <v/>
      </c>
      <c r="CY229" s="6">
        <f>IF(CY329&gt;0,MOD(CY329,100),IF(CX328&gt;0,90,0))</f>
        <v/>
      </c>
      <c r="CZ229" s="6">
        <f>IF(CZ329&gt;0,MOD(CZ329,100),IF(CY328&gt;0,90,0))</f>
        <v/>
      </c>
      <c r="DA229" s="6">
        <f>IF(DA329&gt;0,MOD(DA329,100),IF(CZ328&gt;0,90,0))</f>
        <v/>
      </c>
      <c r="DB229" s="6">
        <f>IF(DB329&gt;0,MOD(DB329,100),IF(DA328&gt;0,90,0))</f>
        <v/>
      </c>
      <c r="DC229" s="6">
        <f>IF(DC329&gt;0,MOD(DC329,100),IF(DB328&gt;0,90,0))</f>
        <v/>
      </c>
      <c r="DD229" s="6">
        <f>IF(DD329&gt;0,MOD(DD329,100),IF(DC328&gt;0,90,0))</f>
        <v/>
      </c>
      <c r="DE229" s="6">
        <f>IF(DE329&gt;0,MOD(DE329,100),IF(DD328&gt;0,90,0))</f>
        <v/>
      </c>
      <c r="DF229" s="6">
        <f>IF(DF329&gt;0,MOD(DF329,100),IF(DE328&gt;0,90,0))</f>
        <v/>
      </c>
      <c r="DG229" s="6">
        <f>IF(DG329&gt;0,MOD(DG329,100),IF(DF328&gt;0,90,0))</f>
        <v/>
      </c>
      <c r="DH229" s="6">
        <f>IF(DH329&gt;0,MOD(DH329,100),IF(DG328&gt;0,90,0))</f>
        <v/>
      </c>
      <c r="DI229" s="6">
        <f>IF(DI329&gt;0,MOD(DI329,100),IF(DH328&gt;0,90,0))</f>
        <v/>
      </c>
      <c r="DJ229" s="6">
        <f>IF(DJ329&gt;0,MOD(DJ329,100),IF(DI328&gt;0,90,0))</f>
        <v/>
      </c>
      <c r="DK229" s="6">
        <f>IF(DK329&gt;0,MOD(DK329,100),IF(DJ328&gt;0,90,0))</f>
        <v/>
      </c>
      <c r="DL229" s="6">
        <f>IF(DL329&gt;0,MOD(DL329,100),IF(DK328&gt;0,90,0))</f>
        <v/>
      </c>
      <c r="DM229" s="6">
        <f>IF(DM329&gt;0,MOD(DM329,100),IF(DL328&gt;0,90,0))</f>
        <v/>
      </c>
      <c r="DN229" s="6">
        <f>IF(DN329&gt;0,MOD(DN329,100),IF(DM328&gt;0,90,0))</f>
        <v/>
      </c>
      <c r="DO229" s="6">
        <f>IF(DO329&gt;0,MOD(DO329,100),IF(DN328&gt;0,90,0))</f>
        <v/>
      </c>
    </row>
    <row r="230" ht="8" customHeight="1">
      <c r="B230" s="6">
        <f>IF(B330&gt;0,MOD(B330,100),IF(A329&gt;0,90,0))</f>
        <v/>
      </c>
      <c r="C230" s="6">
        <f>IF(C330&gt;0,MOD(C330,100),IF(B329&gt;0,90,0))</f>
        <v/>
      </c>
      <c r="D230" s="6">
        <f>IF(D330&gt;0,MOD(D330,100),IF(C329&gt;0,90,0))</f>
        <v/>
      </c>
      <c r="E230" s="6">
        <f>IF(E330&gt;0,MOD(E330,100),IF(D329&gt;0,90,0))</f>
        <v/>
      </c>
      <c r="F230" s="6">
        <f>IF(F330&gt;0,MOD(F330,100),IF(E329&gt;0,90,0))</f>
        <v/>
      </c>
      <c r="G230" s="6">
        <f>IF(G330&gt;0,MOD(G330,100),IF(F329&gt;0,90,0))</f>
        <v/>
      </c>
      <c r="H230" s="6">
        <f>IF(H330&gt;0,MOD(H330,100),IF(G329&gt;0,90,0))</f>
        <v/>
      </c>
      <c r="I230" s="6">
        <f>IF(I330&gt;0,MOD(I330,100),IF(H329&gt;0,90,0))</f>
        <v/>
      </c>
      <c r="J230" s="6">
        <f>IF(J330&gt;0,MOD(J330,100),IF(I329&gt;0,90,0))</f>
        <v/>
      </c>
      <c r="K230" s="6">
        <f>IF(K330&gt;0,MOD(K330,100),IF(J329&gt;0,90,0))</f>
        <v/>
      </c>
      <c r="L230" s="6">
        <f>IF(L330&gt;0,MOD(L330,100),IF(K329&gt;0,90,0))</f>
        <v/>
      </c>
      <c r="M230" s="6">
        <f>IF(M330&gt;0,MOD(M330,100),IF(L329&gt;0,90,0))</f>
        <v/>
      </c>
      <c r="N230" s="6">
        <f>IF(N330&gt;0,MOD(N330,100),IF(M329&gt;0,90,0))</f>
        <v/>
      </c>
      <c r="O230" s="6">
        <f>IF(O330&gt;0,MOD(O330,100),IF(N329&gt;0,90,0))</f>
        <v/>
      </c>
      <c r="P230" s="6">
        <f>IF(P330&gt;0,MOD(P330,100),IF(O329&gt;0,90,0))</f>
        <v/>
      </c>
      <c r="Q230" s="6">
        <f>IF(Q330&gt;0,MOD(Q330,100),IF(P329&gt;0,90,0))</f>
        <v/>
      </c>
      <c r="R230" s="6">
        <f>IF(R330&gt;0,MOD(R330,100),IF(Q329&gt;0,90,0))</f>
        <v/>
      </c>
      <c r="S230" s="6">
        <f>IF(S330&gt;0,MOD(S330,100),IF(R329&gt;0,90,0))</f>
        <v/>
      </c>
      <c r="T230" s="6">
        <f>IF(T330&gt;0,MOD(T330,100),IF(S329&gt;0,90,0))</f>
        <v/>
      </c>
      <c r="U230" s="6">
        <f>IF(U330&gt;0,MOD(U330,100),IF(T329&gt;0,90,0))</f>
        <v/>
      </c>
      <c r="V230" s="6">
        <f>IF(V330&gt;0,MOD(V330,100),IF(U329&gt;0,90,0))</f>
        <v/>
      </c>
      <c r="W230" s="6">
        <f>IF(W330&gt;0,MOD(W330,100),IF(V329&gt;0,90,0))</f>
        <v/>
      </c>
      <c r="X230" s="6">
        <f>IF(X330&gt;0,MOD(X330,100),IF(W329&gt;0,90,0))</f>
        <v/>
      </c>
      <c r="Y230" s="6">
        <f>IF(Y330&gt;0,MOD(Y330,100),IF(X329&gt;0,90,0))</f>
        <v/>
      </c>
      <c r="Z230" s="6">
        <f>IF(Z330&gt;0,MOD(Z330,100),IF(Y329&gt;0,90,0))</f>
        <v/>
      </c>
      <c r="AA230" s="6">
        <f>IF(AA330&gt;0,MOD(AA330,100),IF(Z329&gt;0,90,0))</f>
        <v/>
      </c>
      <c r="AB230" s="6">
        <f>IF(AB330&gt;0,MOD(AB330,100),IF(AA329&gt;0,90,0))</f>
        <v/>
      </c>
      <c r="AC230" s="6">
        <f>IF(AC330&gt;0,MOD(AC330,100),IF(AB329&gt;0,90,0))</f>
        <v/>
      </c>
      <c r="AD230" s="6">
        <f>IF(AD330&gt;0,MOD(AD330,100),IF(AC329&gt;0,90,0))</f>
        <v/>
      </c>
      <c r="AE230" s="6">
        <f>IF(AE330&gt;0,MOD(AE330,100),IF(AD329&gt;0,90,0))</f>
        <v/>
      </c>
      <c r="AF230" s="6">
        <f>IF(AF330&gt;0,MOD(AF330,100),IF(AE329&gt;0,90,0))</f>
        <v/>
      </c>
      <c r="AG230" s="6">
        <f>IF(AG330&gt;0,MOD(AG330,100),IF(AF329&gt;0,90,0))</f>
        <v/>
      </c>
      <c r="AH230" s="6">
        <f>IF(AH330&gt;0,MOD(AH330,100),IF(AG329&gt;0,90,0))</f>
        <v/>
      </c>
      <c r="AI230" s="6">
        <f>IF(AI330&gt;0,MOD(AI330,100),IF(AH329&gt;0,90,0))</f>
        <v/>
      </c>
      <c r="AJ230" s="6">
        <f>IF(AJ330&gt;0,MOD(AJ330,100),IF(AI329&gt;0,90,0))</f>
        <v/>
      </c>
      <c r="AK230" s="6">
        <f>IF(AK330&gt;0,MOD(AK330,100),IF(AJ329&gt;0,90,0))</f>
        <v/>
      </c>
      <c r="AL230" s="6">
        <f>IF(AL330&gt;0,MOD(AL330,100),IF(AK329&gt;0,90,0))</f>
        <v/>
      </c>
      <c r="AM230" s="6">
        <f>IF(AM330&gt;0,MOD(AM330,100),IF(AL329&gt;0,90,0))</f>
        <v/>
      </c>
      <c r="AN230" s="6">
        <f>IF(AN330&gt;0,MOD(AN330,100),IF(AM329&gt;0,90,0))</f>
        <v/>
      </c>
      <c r="AO230" s="6">
        <f>IF(AO330&gt;0,MOD(AO330,100),IF(AN329&gt;0,90,0))</f>
        <v/>
      </c>
      <c r="AP230" s="6">
        <f>IF(AP330&gt;0,MOD(AP330,100),IF(AO329&gt;0,90,0))</f>
        <v/>
      </c>
      <c r="AQ230" s="6">
        <f>IF(AQ330&gt;0,MOD(AQ330,100),IF(AP329&gt;0,90,0))</f>
        <v/>
      </c>
      <c r="AR230" s="6">
        <f>IF(AR330&gt;0,MOD(AR330,100),IF(AQ329&gt;0,90,0))</f>
        <v/>
      </c>
      <c r="AS230" s="6">
        <f>IF(AS330&gt;0,MOD(AS330,100),IF(AR329&gt;0,90,0))</f>
        <v/>
      </c>
      <c r="AT230" s="6">
        <f>IF(AT330&gt;0,MOD(AT330,100),IF(AS329&gt;0,90,0))</f>
        <v/>
      </c>
      <c r="AU230" s="6">
        <f>IF(AU330&gt;0,MOD(AU330,100),IF(AT329&gt;0,90,0))</f>
        <v/>
      </c>
      <c r="AV230" s="6">
        <f>IF(AV330&gt;0,MOD(AV330,100),IF(AU329&gt;0,90,0))</f>
        <v/>
      </c>
      <c r="AW230" s="6">
        <f>IF(AW330&gt;0,MOD(AW330,100),IF(AV329&gt;0,90,0))</f>
        <v/>
      </c>
      <c r="AX230" s="6">
        <f>IF(AX330&gt;0,MOD(AX330,100),IF(AW329&gt;0,90,0))</f>
        <v/>
      </c>
      <c r="AY230" s="6">
        <f>IF(AY330&gt;0,MOD(AY330,100),IF(AX329&gt;0,90,0))</f>
        <v/>
      </c>
      <c r="AZ230" s="6">
        <f>IF(AZ330&gt;0,MOD(AZ330,100),IF(AY329&gt;0,90,0))</f>
        <v/>
      </c>
      <c r="BA230" s="6">
        <f>IF(BA330&gt;0,MOD(BA330,100),IF(AZ329&gt;0,90,0))</f>
        <v/>
      </c>
      <c r="BB230" s="6">
        <f>IF(BB330&gt;0,MOD(BB330,100),IF(BA329&gt;0,90,0))</f>
        <v/>
      </c>
      <c r="BC230" s="6">
        <f>IF(BC330&gt;0,MOD(BC330,100),IF(BB329&gt;0,90,0))</f>
        <v/>
      </c>
      <c r="BD230" s="6">
        <f>IF(BD330&gt;0,MOD(BD330,100),IF(BC329&gt;0,90,0))</f>
        <v/>
      </c>
      <c r="BE230" s="6">
        <f>IF(BE330&gt;0,MOD(BE330,100),IF(BD329&gt;0,90,0))</f>
        <v/>
      </c>
      <c r="BF230" s="6">
        <f>IF(BF330&gt;0,MOD(BF330,100),IF(BE329&gt;0,90,0))</f>
        <v/>
      </c>
      <c r="BG230" s="6">
        <f>IF(BG330&gt;0,MOD(BG330,100),IF(BF329&gt;0,90,0))</f>
        <v/>
      </c>
      <c r="BH230" s="6">
        <f>IF(BH330&gt;0,MOD(BH330,100),IF(BG329&gt;0,90,0))</f>
        <v/>
      </c>
      <c r="BI230" s="6">
        <f>IF(BI330&gt;0,MOD(BI330,100),IF(BH329&gt;0,90,0))</f>
        <v/>
      </c>
      <c r="BJ230" s="6">
        <f>IF(BJ330&gt;0,MOD(BJ330,100),IF(BI329&gt;0,90,0))</f>
        <v/>
      </c>
      <c r="BK230" s="6">
        <f>IF(BK330&gt;0,MOD(BK330,100),IF(BJ329&gt;0,90,0))</f>
        <v/>
      </c>
      <c r="BL230" s="6">
        <f>IF(BL330&gt;0,MOD(BL330,100),IF(BK329&gt;0,90,0))</f>
        <v/>
      </c>
      <c r="BM230" s="6">
        <f>IF(BM330&gt;0,MOD(BM330,100),IF(BL329&gt;0,90,0))</f>
        <v/>
      </c>
      <c r="BN230" s="6">
        <f>IF(BN330&gt;0,MOD(BN330,100),IF(BM329&gt;0,90,0))</f>
        <v/>
      </c>
      <c r="BO230" s="6">
        <f>IF(BO330&gt;0,MOD(BO330,100),IF(BN329&gt;0,90,0))</f>
        <v/>
      </c>
      <c r="BP230" s="6">
        <f>IF(BP330&gt;0,MOD(BP330,100),IF(BO329&gt;0,90,0))</f>
        <v/>
      </c>
      <c r="BQ230" s="6">
        <f>IF(BQ330&gt;0,MOD(BQ330,100),IF(BP329&gt;0,90,0))</f>
        <v/>
      </c>
      <c r="BR230" s="6">
        <f>IF(BR330&gt;0,MOD(BR330,100),IF(BQ329&gt;0,90,0))</f>
        <v/>
      </c>
      <c r="BS230" s="6">
        <f>IF(BS330&gt;0,MOD(BS330,100),IF(BR329&gt;0,90,0))</f>
        <v/>
      </c>
      <c r="BT230" s="6">
        <f>IF(BT330&gt;0,MOD(BT330,100),IF(BS329&gt;0,90,0))</f>
        <v/>
      </c>
      <c r="BU230" s="6">
        <f>IF(BU330&gt;0,MOD(BU330,100),IF(BT329&gt;0,90,0))</f>
        <v/>
      </c>
      <c r="BV230" s="6">
        <f>IF(BV330&gt;0,MOD(BV330,100),IF(BU329&gt;0,90,0))</f>
        <v/>
      </c>
      <c r="BW230" s="6">
        <f>IF(BW330&gt;0,MOD(BW330,100),IF(BV329&gt;0,90,0))</f>
        <v/>
      </c>
      <c r="BX230" s="6">
        <f>IF(BX330&gt;0,MOD(BX330,100),IF(BW329&gt;0,90,0))</f>
        <v/>
      </c>
      <c r="BY230" s="6">
        <f>IF(BY330&gt;0,MOD(BY330,100),IF(BX329&gt;0,90,0))</f>
        <v/>
      </c>
      <c r="BZ230" s="6">
        <f>IF(BZ330&gt;0,MOD(BZ330,100),IF(BY329&gt;0,90,0))</f>
        <v/>
      </c>
      <c r="CA230" s="6">
        <f>IF(CA330&gt;0,MOD(CA330,100),IF(BZ329&gt;0,90,0))</f>
        <v/>
      </c>
      <c r="CB230" s="6">
        <f>IF(CB330&gt;0,MOD(CB330,100),IF(CA329&gt;0,90,0))</f>
        <v/>
      </c>
      <c r="CC230" s="6">
        <f>IF(CC330&gt;0,MOD(CC330,100),IF(CB329&gt;0,90,0))</f>
        <v/>
      </c>
      <c r="CD230" s="6">
        <f>IF(CD330&gt;0,MOD(CD330,100),IF(CC329&gt;0,90,0))</f>
        <v/>
      </c>
      <c r="CE230" s="6">
        <f>IF(CE330&gt;0,MOD(CE330,100),IF(CD329&gt;0,90,0))</f>
        <v/>
      </c>
      <c r="CF230" s="6">
        <f>IF(CF330&gt;0,MOD(CF330,100),IF(CE329&gt;0,90,0))</f>
        <v/>
      </c>
      <c r="CG230" s="6">
        <f>IF(CG330&gt;0,MOD(CG330,100),IF(CF329&gt;0,90,0))</f>
        <v/>
      </c>
      <c r="CH230" s="6">
        <f>IF(CH330&gt;0,MOD(CH330,100),IF(CG329&gt;0,90,0))</f>
        <v/>
      </c>
      <c r="CI230" s="6">
        <f>IF(CI330&gt;0,MOD(CI330,100),IF(CH329&gt;0,90,0))</f>
        <v/>
      </c>
      <c r="CJ230" s="6">
        <f>IF(CJ330&gt;0,MOD(CJ330,100),IF(CI329&gt;0,90,0))</f>
        <v/>
      </c>
      <c r="CK230" s="6">
        <f>IF(CK330&gt;0,MOD(CK330,100),IF(CJ329&gt;0,90,0))</f>
        <v/>
      </c>
      <c r="CL230" s="6">
        <f>IF(CL330&gt;0,MOD(CL330,100),IF(CK329&gt;0,90,0))</f>
        <v/>
      </c>
      <c r="CM230" s="6">
        <f>IF(CM330&gt;0,MOD(CM330,100),IF(CL329&gt;0,90,0))</f>
        <v/>
      </c>
      <c r="CN230" s="6">
        <f>IF(CN330&gt;0,MOD(CN330,100),IF(CM329&gt;0,90,0))</f>
        <v/>
      </c>
      <c r="CO230" s="6">
        <f>IF(CO330&gt;0,MOD(CO330,100),IF(CN329&gt;0,90,0))</f>
        <v/>
      </c>
      <c r="CP230" s="6">
        <f>IF(CP330&gt;0,MOD(CP330,100),IF(CO329&gt;0,90,0))</f>
        <v/>
      </c>
      <c r="CQ230" s="6">
        <f>IF(CQ330&gt;0,MOD(CQ330,100),IF(CP329&gt;0,90,0))</f>
        <v/>
      </c>
      <c r="CR230" s="6">
        <f>IF(CR330&gt;0,MOD(CR330,100),IF(CQ329&gt;0,90,0))</f>
        <v/>
      </c>
      <c r="CS230" s="6">
        <f>IF(CS330&gt;0,MOD(CS330,100),IF(CR329&gt;0,90,0))</f>
        <v/>
      </c>
      <c r="CT230" s="6">
        <f>IF(CT330&gt;0,MOD(CT330,100),IF(CS329&gt;0,90,0))</f>
        <v/>
      </c>
      <c r="CU230" s="6">
        <f>IF(CU330&gt;0,MOD(CU330,100),IF(CT329&gt;0,90,0))</f>
        <v/>
      </c>
      <c r="CV230" s="6">
        <f>IF(CV330&gt;0,MOD(CV330,100),IF(CU329&gt;0,90,0))</f>
        <v/>
      </c>
      <c r="CW230" s="6">
        <f>IF(CW330&gt;0,MOD(CW330,100),IF(CV329&gt;0,90,0))</f>
        <v/>
      </c>
      <c r="CX230" s="6">
        <f>IF(CX330&gt;0,MOD(CX330,100),IF(CW329&gt;0,90,0))</f>
        <v/>
      </c>
      <c r="CY230" s="6">
        <f>IF(CY330&gt;0,MOD(CY330,100),IF(CX329&gt;0,90,0))</f>
        <v/>
      </c>
      <c r="CZ230" s="6">
        <f>IF(CZ330&gt;0,MOD(CZ330,100),IF(CY329&gt;0,90,0))</f>
        <v/>
      </c>
      <c r="DA230" s="6">
        <f>IF(DA330&gt;0,MOD(DA330,100),IF(CZ329&gt;0,90,0))</f>
        <v/>
      </c>
      <c r="DB230" s="6">
        <f>IF(DB330&gt;0,MOD(DB330,100),IF(DA329&gt;0,90,0))</f>
        <v/>
      </c>
      <c r="DC230" s="6">
        <f>IF(DC330&gt;0,MOD(DC330,100),IF(DB329&gt;0,90,0))</f>
        <v/>
      </c>
      <c r="DD230" s="6">
        <f>IF(DD330&gt;0,MOD(DD330,100),IF(DC329&gt;0,90,0))</f>
        <v/>
      </c>
      <c r="DE230" s="6">
        <f>IF(DE330&gt;0,MOD(DE330,100),IF(DD329&gt;0,90,0))</f>
        <v/>
      </c>
      <c r="DF230" s="6">
        <f>IF(DF330&gt;0,MOD(DF330,100),IF(DE329&gt;0,90,0))</f>
        <v/>
      </c>
      <c r="DG230" s="6">
        <f>IF(DG330&gt;0,MOD(DG330,100),IF(DF329&gt;0,90,0))</f>
        <v/>
      </c>
      <c r="DH230" s="6">
        <f>IF(DH330&gt;0,MOD(DH330,100),IF(DG329&gt;0,90,0))</f>
        <v/>
      </c>
      <c r="DI230" s="6">
        <f>IF(DI330&gt;0,MOD(DI330,100),IF(DH329&gt;0,90,0))</f>
        <v/>
      </c>
      <c r="DJ230" s="6">
        <f>IF(DJ330&gt;0,MOD(DJ330,100),IF(DI329&gt;0,90,0))</f>
        <v/>
      </c>
      <c r="DK230" s="6">
        <f>IF(DK330&gt;0,MOD(DK330,100),IF(DJ329&gt;0,90,0))</f>
        <v/>
      </c>
      <c r="DL230" s="6">
        <f>IF(DL330&gt;0,MOD(DL330,100),IF(DK329&gt;0,90,0))</f>
        <v/>
      </c>
      <c r="DM230" s="6">
        <f>IF(DM330&gt;0,MOD(DM330,100),IF(DL329&gt;0,90,0))</f>
        <v/>
      </c>
      <c r="DN230" s="6">
        <f>IF(DN330&gt;0,MOD(DN330,100),IF(DM329&gt;0,90,0))</f>
        <v/>
      </c>
      <c r="DO230" s="6">
        <f>IF(DO330&gt;0,MOD(DO330,100),IF(DN329&gt;0,90,0))</f>
        <v/>
      </c>
    </row>
    <row r="231" ht="8" customHeight="1">
      <c r="B231" s="6">
        <f>IF(B331&gt;0,MOD(B331,100),IF(A330&gt;0,90,0))</f>
        <v/>
      </c>
      <c r="C231" s="6">
        <f>IF(C331&gt;0,MOD(C331,100),IF(B330&gt;0,90,0))</f>
        <v/>
      </c>
      <c r="D231" s="6">
        <f>IF(D331&gt;0,MOD(D331,100),IF(C330&gt;0,90,0))</f>
        <v/>
      </c>
      <c r="E231" s="6">
        <f>IF(E331&gt;0,MOD(E331,100),IF(D330&gt;0,90,0))</f>
        <v/>
      </c>
      <c r="F231" s="6">
        <f>IF(F331&gt;0,MOD(F331,100),IF(E330&gt;0,90,0))</f>
        <v/>
      </c>
      <c r="G231" s="6">
        <f>IF(G331&gt;0,MOD(G331,100),IF(F330&gt;0,90,0))</f>
        <v/>
      </c>
      <c r="H231" s="6">
        <f>IF(H331&gt;0,MOD(H331,100),IF(G330&gt;0,90,0))</f>
        <v/>
      </c>
      <c r="I231" s="6">
        <f>IF(I331&gt;0,MOD(I331,100),IF(H330&gt;0,90,0))</f>
        <v/>
      </c>
      <c r="J231" s="6">
        <f>IF(J331&gt;0,MOD(J331,100),IF(I330&gt;0,90,0))</f>
        <v/>
      </c>
      <c r="K231" s="6">
        <f>IF(K331&gt;0,MOD(K331,100),IF(J330&gt;0,90,0))</f>
        <v/>
      </c>
      <c r="L231" s="6">
        <f>IF(L331&gt;0,MOD(L331,100),IF(K330&gt;0,90,0))</f>
        <v/>
      </c>
      <c r="M231" s="6">
        <f>IF(M331&gt;0,MOD(M331,100),IF(L330&gt;0,90,0))</f>
        <v/>
      </c>
      <c r="N231" s="6">
        <f>IF(N331&gt;0,MOD(N331,100),IF(M330&gt;0,90,0))</f>
        <v/>
      </c>
      <c r="O231" s="6">
        <f>IF(O331&gt;0,MOD(O331,100),IF(N330&gt;0,90,0))</f>
        <v/>
      </c>
      <c r="P231" s="6">
        <f>IF(P331&gt;0,MOD(P331,100),IF(O330&gt;0,90,0))</f>
        <v/>
      </c>
      <c r="Q231" s="6">
        <f>IF(Q331&gt;0,MOD(Q331,100),IF(P330&gt;0,90,0))</f>
        <v/>
      </c>
      <c r="R231" s="6">
        <f>IF(R331&gt;0,MOD(R331,100),IF(Q330&gt;0,90,0))</f>
        <v/>
      </c>
      <c r="S231" s="6">
        <f>IF(S331&gt;0,MOD(S331,100),IF(R330&gt;0,90,0))</f>
        <v/>
      </c>
      <c r="T231" s="6">
        <f>IF(T331&gt;0,MOD(T331,100),IF(S330&gt;0,90,0))</f>
        <v/>
      </c>
      <c r="U231" s="6">
        <f>IF(U331&gt;0,MOD(U331,100),IF(T330&gt;0,90,0))</f>
        <v/>
      </c>
      <c r="V231" s="6">
        <f>IF(V331&gt;0,MOD(V331,100),IF(U330&gt;0,90,0))</f>
        <v/>
      </c>
      <c r="W231" s="6">
        <f>IF(W331&gt;0,MOD(W331,100),IF(V330&gt;0,90,0))</f>
        <v/>
      </c>
      <c r="X231" s="6">
        <f>IF(X331&gt;0,MOD(X331,100),IF(W330&gt;0,90,0))</f>
        <v/>
      </c>
      <c r="Y231" s="6">
        <f>IF(Y331&gt;0,MOD(Y331,100),IF(X330&gt;0,90,0))</f>
        <v/>
      </c>
      <c r="Z231" s="6">
        <f>IF(Z331&gt;0,MOD(Z331,100),IF(Y330&gt;0,90,0))</f>
        <v/>
      </c>
      <c r="AA231" s="6">
        <f>IF(AA331&gt;0,MOD(AA331,100),IF(Z330&gt;0,90,0))</f>
        <v/>
      </c>
      <c r="AB231" s="6">
        <f>IF(AB331&gt;0,MOD(AB331,100),IF(AA330&gt;0,90,0))</f>
        <v/>
      </c>
      <c r="AC231" s="6">
        <f>IF(AC331&gt;0,MOD(AC331,100),IF(AB330&gt;0,90,0))</f>
        <v/>
      </c>
      <c r="AD231" s="6">
        <f>IF(AD331&gt;0,MOD(AD331,100),IF(AC330&gt;0,90,0))</f>
        <v/>
      </c>
      <c r="AE231" s="6">
        <f>IF(AE331&gt;0,MOD(AE331,100),IF(AD330&gt;0,90,0))</f>
        <v/>
      </c>
      <c r="AF231" s="6">
        <f>IF(AF331&gt;0,MOD(AF331,100),IF(AE330&gt;0,90,0))</f>
        <v/>
      </c>
      <c r="AG231" s="6">
        <f>IF(AG331&gt;0,MOD(AG331,100),IF(AF330&gt;0,90,0))</f>
        <v/>
      </c>
      <c r="AH231" s="6">
        <f>IF(AH331&gt;0,MOD(AH331,100),IF(AG330&gt;0,90,0))</f>
        <v/>
      </c>
      <c r="AI231" s="6">
        <f>IF(AI331&gt;0,MOD(AI331,100),IF(AH330&gt;0,90,0))</f>
        <v/>
      </c>
      <c r="AJ231" s="6">
        <f>IF(AJ331&gt;0,MOD(AJ331,100),IF(AI330&gt;0,90,0))</f>
        <v/>
      </c>
      <c r="AK231" s="6">
        <f>IF(AK331&gt;0,MOD(AK331,100),IF(AJ330&gt;0,90,0))</f>
        <v/>
      </c>
      <c r="AL231" s="6">
        <f>IF(AL331&gt;0,MOD(AL331,100),IF(AK330&gt;0,90,0))</f>
        <v/>
      </c>
      <c r="AM231" s="6">
        <f>IF(AM331&gt;0,MOD(AM331,100),IF(AL330&gt;0,90,0))</f>
        <v/>
      </c>
      <c r="AN231" s="6">
        <f>IF(AN331&gt;0,MOD(AN331,100),IF(AM330&gt;0,90,0))</f>
        <v/>
      </c>
      <c r="AO231" s="6">
        <f>IF(AO331&gt;0,MOD(AO331,100),IF(AN330&gt;0,90,0))</f>
        <v/>
      </c>
      <c r="AP231" s="6">
        <f>IF(AP331&gt;0,MOD(AP331,100),IF(AO330&gt;0,90,0))</f>
        <v/>
      </c>
      <c r="AQ231" s="6">
        <f>IF(AQ331&gt;0,MOD(AQ331,100),IF(AP330&gt;0,90,0))</f>
        <v/>
      </c>
      <c r="AR231" s="6">
        <f>IF(AR331&gt;0,MOD(AR331,100),IF(AQ330&gt;0,90,0))</f>
        <v/>
      </c>
      <c r="AS231" s="6">
        <f>IF(AS331&gt;0,MOD(AS331,100),IF(AR330&gt;0,90,0))</f>
        <v/>
      </c>
      <c r="AT231" s="6">
        <f>IF(AT331&gt;0,MOD(AT331,100),IF(AS330&gt;0,90,0))</f>
        <v/>
      </c>
      <c r="AU231" s="6">
        <f>IF(AU331&gt;0,MOD(AU331,100),IF(AT330&gt;0,90,0))</f>
        <v/>
      </c>
      <c r="AV231" s="6">
        <f>IF(AV331&gt;0,MOD(AV331,100),IF(AU330&gt;0,90,0))</f>
        <v/>
      </c>
      <c r="AW231" s="6">
        <f>IF(AW331&gt;0,MOD(AW331,100),IF(AV330&gt;0,90,0))</f>
        <v/>
      </c>
      <c r="AX231" s="6">
        <f>IF(AX331&gt;0,MOD(AX331,100),IF(AW330&gt;0,90,0))</f>
        <v/>
      </c>
      <c r="AY231" s="6">
        <f>IF(AY331&gt;0,MOD(AY331,100),IF(AX330&gt;0,90,0))</f>
        <v/>
      </c>
      <c r="AZ231" s="6">
        <f>IF(AZ331&gt;0,MOD(AZ331,100),IF(AY330&gt;0,90,0))</f>
        <v/>
      </c>
      <c r="BA231" s="6">
        <f>IF(BA331&gt;0,MOD(BA331,100),IF(AZ330&gt;0,90,0))</f>
        <v/>
      </c>
      <c r="BB231" s="6">
        <f>IF(BB331&gt;0,MOD(BB331,100),IF(BA330&gt;0,90,0))</f>
        <v/>
      </c>
      <c r="BC231" s="6">
        <f>IF(BC331&gt;0,MOD(BC331,100),IF(BB330&gt;0,90,0))</f>
        <v/>
      </c>
      <c r="BD231" s="6">
        <f>IF(BD331&gt;0,MOD(BD331,100),IF(BC330&gt;0,90,0))</f>
        <v/>
      </c>
      <c r="BE231" s="6">
        <f>IF(BE331&gt;0,MOD(BE331,100),IF(BD330&gt;0,90,0))</f>
        <v/>
      </c>
      <c r="BF231" s="6">
        <f>IF(BF331&gt;0,MOD(BF331,100),IF(BE330&gt;0,90,0))</f>
        <v/>
      </c>
      <c r="BG231" s="6">
        <f>IF(BG331&gt;0,MOD(BG331,100),IF(BF330&gt;0,90,0))</f>
        <v/>
      </c>
      <c r="BH231" s="6">
        <f>IF(BH331&gt;0,MOD(BH331,100),IF(BG330&gt;0,90,0))</f>
        <v/>
      </c>
      <c r="BI231" s="6">
        <f>IF(BI331&gt;0,MOD(BI331,100),IF(BH330&gt;0,90,0))</f>
        <v/>
      </c>
      <c r="BJ231" s="6">
        <f>IF(BJ331&gt;0,MOD(BJ331,100),IF(BI330&gt;0,90,0))</f>
        <v/>
      </c>
      <c r="BK231" s="6">
        <f>IF(BK331&gt;0,MOD(BK331,100),IF(BJ330&gt;0,90,0))</f>
        <v/>
      </c>
      <c r="BL231" s="6">
        <f>IF(BL331&gt;0,MOD(BL331,100),IF(BK330&gt;0,90,0))</f>
        <v/>
      </c>
      <c r="BM231" s="6">
        <f>IF(BM331&gt;0,MOD(BM331,100),IF(BL330&gt;0,90,0))</f>
        <v/>
      </c>
      <c r="BN231" s="6">
        <f>IF(BN331&gt;0,MOD(BN331,100),IF(BM330&gt;0,90,0))</f>
        <v/>
      </c>
      <c r="BO231" s="6">
        <f>IF(BO331&gt;0,MOD(BO331,100),IF(BN330&gt;0,90,0))</f>
        <v/>
      </c>
      <c r="BP231" s="6">
        <f>IF(BP331&gt;0,MOD(BP331,100),IF(BO330&gt;0,90,0))</f>
        <v/>
      </c>
      <c r="BQ231" s="6">
        <f>IF(BQ331&gt;0,MOD(BQ331,100),IF(BP330&gt;0,90,0))</f>
        <v/>
      </c>
      <c r="BR231" s="6">
        <f>IF(BR331&gt;0,MOD(BR331,100),IF(BQ330&gt;0,90,0))</f>
        <v/>
      </c>
      <c r="BS231" s="6">
        <f>IF(BS331&gt;0,MOD(BS331,100),IF(BR330&gt;0,90,0))</f>
        <v/>
      </c>
      <c r="BT231" s="6">
        <f>IF(BT331&gt;0,MOD(BT331,100),IF(BS330&gt;0,90,0))</f>
        <v/>
      </c>
      <c r="BU231" s="6">
        <f>IF(BU331&gt;0,MOD(BU331,100),IF(BT330&gt;0,90,0))</f>
        <v/>
      </c>
      <c r="BV231" s="6">
        <f>IF(BV331&gt;0,MOD(BV331,100),IF(BU330&gt;0,90,0))</f>
        <v/>
      </c>
      <c r="BW231" s="6">
        <f>IF(BW331&gt;0,MOD(BW331,100),IF(BV330&gt;0,90,0))</f>
        <v/>
      </c>
      <c r="BX231" s="6">
        <f>IF(BX331&gt;0,MOD(BX331,100),IF(BW330&gt;0,90,0))</f>
        <v/>
      </c>
      <c r="BY231" s="6">
        <f>IF(BY331&gt;0,MOD(BY331,100),IF(BX330&gt;0,90,0))</f>
        <v/>
      </c>
      <c r="BZ231" s="6">
        <f>IF(BZ331&gt;0,MOD(BZ331,100),IF(BY330&gt;0,90,0))</f>
        <v/>
      </c>
      <c r="CA231" s="6">
        <f>IF(CA331&gt;0,MOD(CA331,100),IF(BZ330&gt;0,90,0))</f>
        <v/>
      </c>
      <c r="CB231" s="6">
        <f>IF(CB331&gt;0,MOD(CB331,100),IF(CA330&gt;0,90,0))</f>
        <v/>
      </c>
      <c r="CC231" s="6">
        <f>IF(CC331&gt;0,MOD(CC331,100),IF(CB330&gt;0,90,0))</f>
        <v/>
      </c>
      <c r="CD231" s="6">
        <f>IF(CD331&gt;0,MOD(CD331,100),IF(CC330&gt;0,90,0))</f>
        <v/>
      </c>
      <c r="CE231" s="6">
        <f>IF(CE331&gt;0,MOD(CE331,100),IF(CD330&gt;0,90,0))</f>
        <v/>
      </c>
      <c r="CF231" s="6">
        <f>IF(CF331&gt;0,MOD(CF331,100),IF(CE330&gt;0,90,0))</f>
        <v/>
      </c>
      <c r="CG231" s="6">
        <f>IF(CG331&gt;0,MOD(CG331,100),IF(CF330&gt;0,90,0))</f>
        <v/>
      </c>
      <c r="CH231" s="6">
        <f>IF(CH331&gt;0,MOD(CH331,100),IF(CG330&gt;0,90,0))</f>
        <v/>
      </c>
      <c r="CI231" s="6">
        <f>IF(CI331&gt;0,MOD(CI331,100),IF(CH330&gt;0,90,0))</f>
        <v/>
      </c>
      <c r="CJ231" s="6">
        <f>IF(CJ331&gt;0,MOD(CJ331,100),IF(CI330&gt;0,90,0))</f>
        <v/>
      </c>
      <c r="CK231" s="6">
        <f>IF(CK331&gt;0,MOD(CK331,100),IF(CJ330&gt;0,90,0))</f>
        <v/>
      </c>
      <c r="CL231" s="6">
        <f>IF(CL331&gt;0,MOD(CL331,100),IF(CK330&gt;0,90,0))</f>
        <v/>
      </c>
      <c r="CM231" s="6">
        <f>IF(CM331&gt;0,MOD(CM331,100),IF(CL330&gt;0,90,0))</f>
        <v/>
      </c>
      <c r="CN231" s="6">
        <f>IF(CN331&gt;0,MOD(CN331,100),IF(CM330&gt;0,90,0))</f>
        <v/>
      </c>
      <c r="CO231" s="6">
        <f>IF(CO331&gt;0,MOD(CO331,100),IF(CN330&gt;0,90,0))</f>
        <v/>
      </c>
      <c r="CP231" s="6">
        <f>IF(CP331&gt;0,MOD(CP331,100),IF(CO330&gt;0,90,0))</f>
        <v/>
      </c>
      <c r="CQ231" s="6">
        <f>IF(CQ331&gt;0,MOD(CQ331,100),IF(CP330&gt;0,90,0))</f>
        <v/>
      </c>
      <c r="CR231" s="6">
        <f>IF(CR331&gt;0,MOD(CR331,100),IF(CQ330&gt;0,90,0))</f>
        <v/>
      </c>
      <c r="CS231" s="6">
        <f>IF(CS331&gt;0,MOD(CS331,100),IF(CR330&gt;0,90,0))</f>
        <v/>
      </c>
      <c r="CT231" s="6">
        <f>IF(CT331&gt;0,MOD(CT331,100),IF(CS330&gt;0,90,0))</f>
        <v/>
      </c>
      <c r="CU231" s="6">
        <f>IF(CU331&gt;0,MOD(CU331,100),IF(CT330&gt;0,90,0))</f>
        <v/>
      </c>
      <c r="CV231" s="6">
        <f>IF(CV331&gt;0,MOD(CV331,100),IF(CU330&gt;0,90,0))</f>
        <v/>
      </c>
      <c r="CW231" s="6">
        <f>IF(CW331&gt;0,MOD(CW331,100),IF(CV330&gt;0,90,0))</f>
        <v/>
      </c>
      <c r="CX231" s="6">
        <f>IF(CX331&gt;0,MOD(CX331,100),IF(CW330&gt;0,90,0))</f>
        <v/>
      </c>
      <c r="CY231" s="6">
        <f>IF(CY331&gt;0,MOD(CY331,100),IF(CX330&gt;0,90,0))</f>
        <v/>
      </c>
      <c r="CZ231" s="6">
        <f>IF(CZ331&gt;0,MOD(CZ331,100),IF(CY330&gt;0,90,0))</f>
        <v/>
      </c>
      <c r="DA231" s="6">
        <f>IF(DA331&gt;0,MOD(DA331,100),IF(CZ330&gt;0,90,0))</f>
        <v/>
      </c>
      <c r="DB231" s="6">
        <f>IF(DB331&gt;0,MOD(DB331,100),IF(DA330&gt;0,90,0))</f>
        <v/>
      </c>
      <c r="DC231" s="6">
        <f>IF(DC331&gt;0,MOD(DC331,100),IF(DB330&gt;0,90,0))</f>
        <v/>
      </c>
      <c r="DD231" s="6">
        <f>IF(DD331&gt;0,MOD(DD331,100),IF(DC330&gt;0,90,0))</f>
        <v/>
      </c>
      <c r="DE231" s="6">
        <f>IF(DE331&gt;0,MOD(DE331,100),IF(DD330&gt;0,90,0))</f>
        <v/>
      </c>
      <c r="DF231" s="6">
        <f>IF(DF331&gt;0,MOD(DF331,100),IF(DE330&gt;0,90,0))</f>
        <v/>
      </c>
      <c r="DG231" s="6">
        <f>IF(DG331&gt;0,MOD(DG331,100),IF(DF330&gt;0,90,0))</f>
        <v/>
      </c>
      <c r="DH231" s="6">
        <f>IF(DH331&gt;0,MOD(DH331,100),IF(DG330&gt;0,90,0))</f>
        <v/>
      </c>
      <c r="DI231" s="6">
        <f>IF(DI331&gt;0,MOD(DI331,100),IF(DH330&gt;0,90,0))</f>
        <v/>
      </c>
      <c r="DJ231" s="6">
        <f>IF(DJ331&gt;0,MOD(DJ331,100),IF(DI330&gt;0,90,0))</f>
        <v/>
      </c>
      <c r="DK231" s="6">
        <f>IF(DK331&gt;0,MOD(DK331,100),IF(DJ330&gt;0,90,0))</f>
        <v/>
      </c>
      <c r="DL231" s="6">
        <f>IF(DL331&gt;0,MOD(DL331,100),IF(DK330&gt;0,90,0))</f>
        <v/>
      </c>
      <c r="DM231" s="6">
        <f>IF(DM331&gt;0,MOD(DM331,100),IF(DL330&gt;0,90,0))</f>
        <v/>
      </c>
      <c r="DN231" s="6">
        <f>IF(DN331&gt;0,MOD(DN331,100),IF(DM330&gt;0,90,0))</f>
        <v/>
      </c>
      <c r="DO231" s="6">
        <f>IF(DO331&gt;0,MOD(DO331,100),IF(DN330&gt;0,90,0))</f>
        <v/>
      </c>
    </row>
    <row r="232" ht="8" customHeight="1">
      <c r="B232" s="6">
        <f>IF(B332&gt;0,MOD(B332,100),IF(A331&gt;0,90,0))</f>
        <v/>
      </c>
      <c r="C232" s="6">
        <f>IF(C332&gt;0,MOD(C332,100),IF(B331&gt;0,90,0))</f>
        <v/>
      </c>
      <c r="D232" s="6">
        <f>IF(D332&gt;0,MOD(D332,100),IF(C331&gt;0,90,0))</f>
        <v/>
      </c>
      <c r="E232" s="6">
        <f>IF(E332&gt;0,MOD(E332,100),IF(D331&gt;0,90,0))</f>
        <v/>
      </c>
      <c r="F232" s="6">
        <f>IF(F332&gt;0,MOD(F332,100),IF(E331&gt;0,90,0))</f>
        <v/>
      </c>
      <c r="G232" s="6">
        <f>IF(G332&gt;0,MOD(G332,100),IF(F331&gt;0,90,0))</f>
        <v/>
      </c>
      <c r="H232" s="6">
        <f>IF(H332&gt;0,MOD(H332,100),IF(G331&gt;0,90,0))</f>
        <v/>
      </c>
      <c r="I232" s="6">
        <f>IF(I332&gt;0,MOD(I332,100),IF(H331&gt;0,90,0))</f>
        <v/>
      </c>
      <c r="J232" s="6">
        <f>IF(J332&gt;0,MOD(J332,100),IF(I331&gt;0,90,0))</f>
        <v/>
      </c>
      <c r="K232" s="6">
        <f>IF(K332&gt;0,MOD(K332,100),IF(J331&gt;0,90,0))</f>
        <v/>
      </c>
      <c r="L232" s="6">
        <f>IF(L332&gt;0,MOD(L332,100),IF(K331&gt;0,90,0))</f>
        <v/>
      </c>
      <c r="M232" s="6">
        <f>IF(M332&gt;0,MOD(M332,100),IF(L331&gt;0,90,0))</f>
        <v/>
      </c>
      <c r="N232" s="6">
        <f>IF(N332&gt;0,MOD(N332,100),IF(M331&gt;0,90,0))</f>
        <v/>
      </c>
      <c r="O232" s="6">
        <f>IF(O332&gt;0,MOD(O332,100),IF(N331&gt;0,90,0))</f>
        <v/>
      </c>
      <c r="P232" s="6">
        <f>IF(P332&gt;0,MOD(P332,100),IF(O331&gt;0,90,0))</f>
        <v/>
      </c>
      <c r="Q232" s="6">
        <f>IF(Q332&gt;0,MOD(Q332,100),IF(P331&gt;0,90,0))</f>
        <v/>
      </c>
      <c r="R232" s="6">
        <f>IF(R332&gt;0,MOD(R332,100),IF(Q331&gt;0,90,0))</f>
        <v/>
      </c>
      <c r="S232" s="6">
        <f>IF(S332&gt;0,MOD(S332,100),IF(R331&gt;0,90,0))</f>
        <v/>
      </c>
      <c r="T232" s="6">
        <f>IF(T332&gt;0,MOD(T332,100),IF(S331&gt;0,90,0))</f>
        <v/>
      </c>
      <c r="U232" s="6">
        <f>IF(U332&gt;0,MOD(U332,100),IF(T331&gt;0,90,0))</f>
        <v/>
      </c>
      <c r="V232" s="6">
        <f>IF(V332&gt;0,MOD(V332,100),IF(U331&gt;0,90,0))</f>
        <v/>
      </c>
      <c r="W232" s="6">
        <f>IF(W332&gt;0,MOD(W332,100),IF(V331&gt;0,90,0))</f>
        <v/>
      </c>
      <c r="X232" s="6">
        <f>IF(X332&gt;0,MOD(X332,100),IF(W331&gt;0,90,0))</f>
        <v/>
      </c>
      <c r="Y232" s="6">
        <f>IF(Y332&gt;0,MOD(Y332,100),IF(X331&gt;0,90,0))</f>
        <v/>
      </c>
      <c r="Z232" s="6">
        <f>IF(Z332&gt;0,MOD(Z332,100),IF(Y331&gt;0,90,0))</f>
        <v/>
      </c>
      <c r="AA232" s="6">
        <f>IF(AA332&gt;0,MOD(AA332,100),IF(Z331&gt;0,90,0))</f>
        <v/>
      </c>
      <c r="AB232" s="6">
        <f>IF(AB332&gt;0,MOD(AB332,100),IF(AA331&gt;0,90,0))</f>
        <v/>
      </c>
      <c r="AC232" s="6">
        <f>IF(AC332&gt;0,MOD(AC332,100),IF(AB331&gt;0,90,0))</f>
        <v/>
      </c>
      <c r="AD232" s="6">
        <f>IF(AD332&gt;0,MOD(AD332,100),IF(AC331&gt;0,90,0))</f>
        <v/>
      </c>
      <c r="AE232" s="6">
        <f>IF(AE332&gt;0,MOD(AE332,100),IF(AD331&gt;0,90,0))</f>
        <v/>
      </c>
      <c r="AF232" s="6">
        <f>IF(AF332&gt;0,MOD(AF332,100),IF(AE331&gt;0,90,0))</f>
        <v/>
      </c>
      <c r="AG232" s="6">
        <f>IF(AG332&gt;0,MOD(AG332,100),IF(AF331&gt;0,90,0))</f>
        <v/>
      </c>
      <c r="AH232" s="6">
        <f>IF(AH332&gt;0,MOD(AH332,100),IF(AG331&gt;0,90,0))</f>
        <v/>
      </c>
      <c r="AI232" s="6">
        <f>IF(AI332&gt;0,MOD(AI332,100),IF(AH331&gt;0,90,0))</f>
        <v/>
      </c>
      <c r="AJ232" s="6">
        <f>IF(AJ332&gt;0,MOD(AJ332,100),IF(AI331&gt;0,90,0))</f>
        <v/>
      </c>
      <c r="AK232" s="6">
        <f>IF(AK332&gt;0,MOD(AK332,100),IF(AJ331&gt;0,90,0))</f>
        <v/>
      </c>
      <c r="AL232" s="6">
        <f>IF(AL332&gt;0,MOD(AL332,100),IF(AK331&gt;0,90,0))</f>
        <v/>
      </c>
      <c r="AM232" s="6">
        <f>IF(AM332&gt;0,MOD(AM332,100),IF(AL331&gt;0,90,0))</f>
        <v/>
      </c>
      <c r="AN232" s="6">
        <f>IF(AN332&gt;0,MOD(AN332,100),IF(AM331&gt;0,90,0))</f>
        <v/>
      </c>
      <c r="AO232" s="6">
        <f>IF(AO332&gt;0,MOD(AO332,100),IF(AN331&gt;0,90,0))</f>
        <v/>
      </c>
      <c r="AP232" s="6">
        <f>IF(AP332&gt;0,MOD(AP332,100),IF(AO331&gt;0,90,0))</f>
        <v/>
      </c>
      <c r="AQ232" s="6">
        <f>IF(AQ332&gt;0,MOD(AQ332,100),IF(AP331&gt;0,90,0))</f>
        <v/>
      </c>
      <c r="AR232" s="6">
        <f>IF(AR332&gt;0,MOD(AR332,100),IF(AQ331&gt;0,90,0))</f>
        <v/>
      </c>
      <c r="AS232" s="6">
        <f>IF(AS332&gt;0,MOD(AS332,100),IF(AR331&gt;0,90,0))</f>
        <v/>
      </c>
      <c r="AT232" s="6">
        <f>IF(AT332&gt;0,MOD(AT332,100),IF(AS331&gt;0,90,0))</f>
        <v/>
      </c>
      <c r="AU232" s="6">
        <f>IF(AU332&gt;0,MOD(AU332,100),IF(AT331&gt;0,90,0))</f>
        <v/>
      </c>
      <c r="AV232" s="6">
        <f>IF(AV332&gt;0,MOD(AV332,100),IF(AU331&gt;0,90,0))</f>
        <v/>
      </c>
      <c r="AW232" s="6">
        <f>IF(AW332&gt;0,MOD(AW332,100),IF(AV331&gt;0,90,0))</f>
        <v/>
      </c>
      <c r="AX232" s="6">
        <f>IF(AX332&gt;0,MOD(AX332,100),IF(AW331&gt;0,90,0))</f>
        <v/>
      </c>
      <c r="AY232" s="6">
        <f>IF(AY332&gt;0,MOD(AY332,100),IF(AX331&gt;0,90,0))</f>
        <v/>
      </c>
      <c r="AZ232" s="6">
        <f>IF(AZ332&gt;0,MOD(AZ332,100),IF(AY331&gt;0,90,0))</f>
        <v/>
      </c>
      <c r="BA232" s="6">
        <f>IF(BA332&gt;0,MOD(BA332,100),IF(AZ331&gt;0,90,0))</f>
        <v/>
      </c>
      <c r="BB232" s="6">
        <f>IF(BB332&gt;0,MOD(BB332,100),IF(BA331&gt;0,90,0))</f>
        <v/>
      </c>
      <c r="BC232" s="6">
        <f>IF(BC332&gt;0,MOD(BC332,100),IF(BB331&gt;0,90,0))</f>
        <v/>
      </c>
      <c r="BD232" s="6">
        <f>IF(BD332&gt;0,MOD(BD332,100),IF(BC331&gt;0,90,0))</f>
        <v/>
      </c>
      <c r="BE232" s="6">
        <f>IF(BE332&gt;0,MOD(BE332,100),IF(BD331&gt;0,90,0))</f>
        <v/>
      </c>
      <c r="BF232" s="6">
        <f>IF(BF332&gt;0,MOD(BF332,100),IF(BE331&gt;0,90,0))</f>
        <v/>
      </c>
      <c r="BG232" s="6">
        <f>IF(BG332&gt;0,MOD(BG332,100),IF(BF331&gt;0,90,0))</f>
        <v/>
      </c>
      <c r="BH232" s="6">
        <f>IF(BH332&gt;0,MOD(BH332,100),IF(BG331&gt;0,90,0))</f>
        <v/>
      </c>
      <c r="BI232" s="6">
        <f>IF(BI332&gt;0,MOD(BI332,100),IF(BH331&gt;0,90,0))</f>
        <v/>
      </c>
      <c r="BJ232" s="6">
        <f>IF(BJ332&gt;0,MOD(BJ332,100),IF(BI331&gt;0,90,0))</f>
        <v/>
      </c>
      <c r="BK232" s="6">
        <f>IF(BK332&gt;0,MOD(BK332,100),IF(BJ331&gt;0,90,0))</f>
        <v/>
      </c>
      <c r="BL232" s="6">
        <f>IF(BL332&gt;0,MOD(BL332,100),IF(BK331&gt;0,90,0))</f>
        <v/>
      </c>
      <c r="BM232" s="6">
        <f>IF(BM332&gt;0,MOD(BM332,100),IF(BL331&gt;0,90,0))</f>
        <v/>
      </c>
      <c r="BN232" s="6">
        <f>IF(BN332&gt;0,MOD(BN332,100),IF(BM331&gt;0,90,0))</f>
        <v/>
      </c>
      <c r="BO232" s="6">
        <f>IF(BO332&gt;0,MOD(BO332,100),IF(BN331&gt;0,90,0))</f>
        <v/>
      </c>
      <c r="BP232" s="6">
        <f>IF(BP332&gt;0,MOD(BP332,100),IF(BO331&gt;0,90,0))</f>
        <v/>
      </c>
      <c r="BQ232" s="6">
        <f>IF(BQ332&gt;0,MOD(BQ332,100),IF(BP331&gt;0,90,0))</f>
        <v/>
      </c>
      <c r="BR232" s="6">
        <f>IF(BR332&gt;0,MOD(BR332,100),IF(BQ331&gt;0,90,0))</f>
        <v/>
      </c>
      <c r="BS232" s="6">
        <f>IF(BS332&gt;0,MOD(BS332,100),IF(BR331&gt;0,90,0))</f>
        <v/>
      </c>
      <c r="BT232" s="6">
        <f>IF(BT332&gt;0,MOD(BT332,100),IF(BS331&gt;0,90,0))</f>
        <v/>
      </c>
      <c r="BU232" s="6">
        <f>IF(BU332&gt;0,MOD(BU332,100),IF(BT331&gt;0,90,0))</f>
        <v/>
      </c>
      <c r="BV232" s="6">
        <f>IF(BV332&gt;0,MOD(BV332,100),IF(BU331&gt;0,90,0))</f>
        <v/>
      </c>
      <c r="BW232" s="6">
        <f>IF(BW332&gt;0,MOD(BW332,100),IF(BV331&gt;0,90,0))</f>
        <v/>
      </c>
      <c r="BX232" s="6">
        <f>IF(BX332&gt;0,MOD(BX332,100),IF(BW331&gt;0,90,0))</f>
        <v/>
      </c>
      <c r="BY232" s="6">
        <f>IF(BY332&gt;0,MOD(BY332,100),IF(BX331&gt;0,90,0))</f>
        <v/>
      </c>
      <c r="BZ232" s="6">
        <f>IF(BZ332&gt;0,MOD(BZ332,100),IF(BY331&gt;0,90,0))</f>
        <v/>
      </c>
      <c r="CA232" s="6">
        <f>IF(CA332&gt;0,MOD(CA332,100),IF(BZ331&gt;0,90,0))</f>
        <v/>
      </c>
      <c r="CB232" s="6">
        <f>IF(CB332&gt;0,MOD(CB332,100),IF(CA331&gt;0,90,0))</f>
        <v/>
      </c>
      <c r="CC232" s="6">
        <f>IF(CC332&gt;0,MOD(CC332,100),IF(CB331&gt;0,90,0))</f>
        <v/>
      </c>
      <c r="CD232" s="6">
        <f>IF(CD332&gt;0,MOD(CD332,100),IF(CC331&gt;0,90,0))</f>
        <v/>
      </c>
      <c r="CE232" s="6">
        <f>IF(CE332&gt;0,MOD(CE332,100),IF(CD331&gt;0,90,0))</f>
        <v/>
      </c>
      <c r="CF232" s="6">
        <f>IF(CF332&gt;0,MOD(CF332,100),IF(CE331&gt;0,90,0))</f>
        <v/>
      </c>
      <c r="CG232" s="6">
        <f>IF(CG332&gt;0,MOD(CG332,100),IF(CF331&gt;0,90,0))</f>
        <v/>
      </c>
      <c r="CH232" s="6">
        <f>IF(CH332&gt;0,MOD(CH332,100),IF(CG331&gt;0,90,0))</f>
        <v/>
      </c>
      <c r="CI232" s="6">
        <f>IF(CI332&gt;0,MOD(CI332,100),IF(CH331&gt;0,90,0))</f>
        <v/>
      </c>
      <c r="CJ232" s="6">
        <f>IF(CJ332&gt;0,MOD(CJ332,100),IF(CI331&gt;0,90,0))</f>
        <v/>
      </c>
      <c r="CK232" s="6">
        <f>IF(CK332&gt;0,MOD(CK332,100),IF(CJ331&gt;0,90,0))</f>
        <v/>
      </c>
      <c r="CL232" s="6">
        <f>IF(CL332&gt;0,MOD(CL332,100),IF(CK331&gt;0,90,0))</f>
        <v/>
      </c>
      <c r="CM232" s="6">
        <f>IF(CM332&gt;0,MOD(CM332,100),IF(CL331&gt;0,90,0))</f>
        <v/>
      </c>
      <c r="CN232" s="6">
        <f>IF(CN332&gt;0,MOD(CN332,100),IF(CM331&gt;0,90,0))</f>
        <v/>
      </c>
      <c r="CO232" s="6">
        <f>IF(CO332&gt;0,MOD(CO332,100),IF(CN331&gt;0,90,0))</f>
        <v/>
      </c>
      <c r="CP232" s="6">
        <f>IF(CP332&gt;0,MOD(CP332,100),IF(CO331&gt;0,90,0))</f>
        <v/>
      </c>
      <c r="CQ232" s="6">
        <f>IF(CQ332&gt;0,MOD(CQ332,100),IF(CP331&gt;0,90,0))</f>
        <v/>
      </c>
      <c r="CR232" s="6">
        <f>IF(CR332&gt;0,MOD(CR332,100),IF(CQ331&gt;0,90,0))</f>
        <v/>
      </c>
      <c r="CS232" s="6">
        <f>IF(CS332&gt;0,MOD(CS332,100),IF(CR331&gt;0,90,0))</f>
        <v/>
      </c>
      <c r="CT232" s="6">
        <f>IF(CT332&gt;0,MOD(CT332,100),IF(CS331&gt;0,90,0))</f>
        <v/>
      </c>
      <c r="CU232" s="6">
        <f>IF(CU332&gt;0,MOD(CU332,100),IF(CT331&gt;0,90,0))</f>
        <v/>
      </c>
      <c r="CV232" s="6">
        <f>IF(CV332&gt;0,MOD(CV332,100),IF(CU331&gt;0,90,0))</f>
        <v/>
      </c>
      <c r="CW232" s="6">
        <f>IF(CW332&gt;0,MOD(CW332,100),IF(CV331&gt;0,90,0))</f>
        <v/>
      </c>
      <c r="CX232" s="6">
        <f>IF(CX332&gt;0,MOD(CX332,100),IF(CW331&gt;0,90,0))</f>
        <v/>
      </c>
      <c r="CY232" s="6">
        <f>IF(CY332&gt;0,MOD(CY332,100),IF(CX331&gt;0,90,0))</f>
        <v/>
      </c>
      <c r="CZ232" s="6">
        <f>IF(CZ332&gt;0,MOD(CZ332,100),IF(CY331&gt;0,90,0))</f>
        <v/>
      </c>
      <c r="DA232" s="6">
        <f>IF(DA332&gt;0,MOD(DA332,100),IF(CZ331&gt;0,90,0))</f>
        <v/>
      </c>
      <c r="DB232" s="6">
        <f>IF(DB332&gt;0,MOD(DB332,100),IF(DA331&gt;0,90,0))</f>
        <v/>
      </c>
      <c r="DC232" s="6">
        <f>IF(DC332&gt;0,MOD(DC332,100),IF(DB331&gt;0,90,0))</f>
        <v/>
      </c>
      <c r="DD232" s="6">
        <f>IF(DD332&gt;0,MOD(DD332,100),IF(DC331&gt;0,90,0))</f>
        <v/>
      </c>
      <c r="DE232" s="6">
        <f>IF(DE332&gt;0,MOD(DE332,100),IF(DD331&gt;0,90,0))</f>
        <v/>
      </c>
      <c r="DF232" s="6">
        <f>IF(DF332&gt;0,MOD(DF332,100),IF(DE331&gt;0,90,0))</f>
        <v/>
      </c>
      <c r="DG232" s="6">
        <f>IF(DG332&gt;0,MOD(DG332,100),IF(DF331&gt;0,90,0))</f>
        <v/>
      </c>
      <c r="DH232" s="6">
        <f>IF(DH332&gt;0,MOD(DH332,100),IF(DG331&gt;0,90,0))</f>
        <v/>
      </c>
      <c r="DI232" s="6">
        <f>IF(DI332&gt;0,MOD(DI332,100),IF(DH331&gt;0,90,0))</f>
        <v/>
      </c>
      <c r="DJ232" s="6">
        <f>IF(DJ332&gt;0,MOD(DJ332,100),IF(DI331&gt;0,90,0))</f>
        <v/>
      </c>
      <c r="DK232" s="6">
        <f>IF(DK332&gt;0,MOD(DK332,100),IF(DJ331&gt;0,90,0))</f>
        <v/>
      </c>
      <c r="DL232" s="6">
        <f>IF(DL332&gt;0,MOD(DL332,100),IF(DK331&gt;0,90,0))</f>
        <v/>
      </c>
      <c r="DM232" s="6">
        <f>IF(DM332&gt;0,MOD(DM332,100),IF(DL331&gt;0,90,0))</f>
        <v/>
      </c>
      <c r="DN232" s="6">
        <f>IF(DN332&gt;0,MOD(DN332,100),IF(DM331&gt;0,90,0))</f>
        <v/>
      </c>
      <c r="DO232" s="6">
        <f>IF(DO332&gt;0,MOD(DO332,100),IF(DN331&gt;0,90,0))</f>
        <v/>
      </c>
    </row>
    <row r="233" ht="8" customHeight="1">
      <c r="B233" s="6">
        <f>IF(B333&gt;0,MOD(B333,100),IF(A332&gt;0,90,0))</f>
        <v/>
      </c>
      <c r="C233" s="6">
        <f>IF(C333&gt;0,MOD(C333,100),IF(B332&gt;0,90,0))</f>
        <v/>
      </c>
      <c r="D233" s="6">
        <f>IF(D333&gt;0,MOD(D333,100),IF(C332&gt;0,90,0))</f>
        <v/>
      </c>
      <c r="E233" s="6">
        <f>IF(E333&gt;0,MOD(E333,100),IF(D332&gt;0,90,0))</f>
        <v/>
      </c>
      <c r="F233" s="6">
        <f>IF(F333&gt;0,MOD(F333,100),IF(E332&gt;0,90,0))</f>
        <v/>
      </c>
      <c r="G233" s="6">
        <f>IF(G333&gt;0,MOD(G333,100),IF(F332&gt;0,90,0))</f>
        <v/>
      </c>
      <c r="H233" s="6">
        <f>IF(H333&gt;0,MOD(H333,100),IF(G332&gt;0,90,0))</f>
        <v/>
      </c>
      <c r="I233" s="6">
        <f>IF(I333&gt;0,MOD(I333,100),IF(H332&gt;0,90,0))</f>
        <v/>
      </c>
      <c r="J233" s="6">
        <f>IF(J333&gt;0,MOD(J333,100),IF(I332&gt;0,90,0))</f>
        <v/>
      </c>
      <c r="K233" s="6">
        <f>IF(K333&gt;0,MOD(K333,100),IF(J332&gt;0,90,0))</f>
        <v/>
      </c>
      <c r="L233" s="6">
        <f>IF(L333&gt;0,MOD(L333,100),IF(K332&gt;0,90,0))</f>
        <v/>
      </c>
      <c r="M233" s="6">
        <f>IF(M333&gt;0,MOD(M333,100),IF(L332&gt;0,90,0))</f>
        <v/>
      </c>
      <c r="N233" s="6">
        <f>IF(N333&gt;0,MOD(N333,100),IF(M332&gt;0,90,0))</f>
        <v/>
      </c>
      <c r="O233" s="6">
        <f>IF(O333&gt;0,MOD(O333,100),IF(N332&gt;0,90,0))</f>
        <v/>
      </c>
      <c r="P233" s="6">
        <f>IF(P333&gt;0,MOD(P333,100),IF(O332&gt;0,90,0))</f>
        <v/>
      </c>
      <c r="Q233" s="6">
        <f>IF(Q333&gt;0,MOD(Q333,100),IF(P332&gt;0,90,0))</f>
        <v/>
      </c>
      <c r="R233" s="6">
        <f>IF(R333&gt;0,MOD(R333,100),IF(Q332&gt;0,90,0))</f>
        <v/>
      </c>
      <c r="S233" s="6">
        <f>IF(S333&gt;0,MOD(S333,100),IF(R332&gt;0,90,0))</f>
        <v/>
      </c>
      <c r="T233" s="6">
        <f>IF(T333&gt;0,MOD(T333,100),IF(S332&gt;0,90,0))</f>
        <v/>
      </c>
      <c r="U233" s="6">
        <f>IF(U333&gt;0,MOD(U333,100),IF(T332&gt;0,90,0))</f>
        <v/>
      </c>
      <c r="V233" s="6">
        <f>IF(V333&gt;0,MOD(V333,100),IF(U332&gt;0,90,0))</f>
        <v/>
      </c>
      <c r="W233" s="6">
        <f>IF(W333&gt;0,MOD(W333,100),IF(V332&gt;0,90,0))</f>
        <v/>
      </c>
      <c r="X233" s="6">
        <f>IF(X333&gt;0,MOD(X333,100),IF(W332&gt;0,90,0))</f>
        <v/>
      </c>
      <c r="Y233" s="6">
        <f>IF(Y333&gt;0,MOD(Y333,100),IF(X332&gt;0,90,0))</f>
        <v/>
      </c>
      <c r="Z233" s="6">
        <f>IF(Z333&gt;0,MOD(Z333,100),IF(Y332&gt;0,90,0))</f>
        <v/>
      </c>
      <c r="AA233" s="6">
        <f>IF(AA333&gt;0,MOD(AA333,100),IF(Z332&gt;0,90,0))</f>
        <v/>
      </c>
      <c r="AB233" s="6">
        <f>IF(AB333&gt;0,MOD(AB333,100),IF(AA332&gt;0,90,0))</f>
        <v/>
      </c>
      <c r="AC233" s="6">
        <f>IF(AC333&gt;0,MOD(AC333,100),IF(AB332&gt;0,90,0))</f>
        <v/>
      </c>
      <c r="AD233" s="6">
        <f>IF(AD333&gt;0,MOD(AD333,100),IF(AC332&gt;0,90,0))</f>
        <v/>
      </c>
      <c r="AE233" s="6">
        <f>IF(AE333&gt;0,MOD(AE333,100),IF(AD332&gt;0,90,0))</f>
        <v/>
      </c>
      <c r="AF233" s="6">
        <f>IF(AF333&gt;0,MOD(AF333,100),IF(AE332&gt;0,90,0))</f>
        <v/>
      </c>
      <c r="AG233" s="6">
        <f>IF(AG333&gt;0,MOD(AG333,100),IF(AF332&gt;0,90,0))</f>
        <v/>
      </c>
      <c r="AH233" s="6">
        <f>IF(AH333&gt;0,MOD(AH333,100),IF(AG332&gt;0,90,0))</f>
        <v/>
      </c>
      <c r="AI233" s="6">
        <f>IF(AI333&gt;0,MOD(AI333,100),IF(AH332&gt;0,90,0))</f>
        <v/>
      </c>
      <c r="AJ233" s="6">
        <f>IF(AJ333&gt;0,MOD(AJ333,100),IF(AI332&gt;0,90,0))</f>
        <v/>
      </c>
      <c r="AK233" s="6">
        <f>IF(AK333&gt;0,MOD(AK333,100),IF(AJ332&gt;0,90,0))</f>
        <v/>
      </c>
      <c r="AL233" s="6">
        <f>IF(AL333&gt;0,MOD(AL333,100),IF(AK332&gt;0,90,0))</f>
        <v/>
      </c>
      <c r="AM233" s="6">
        <f>IF(AM333&gt;0,MOD(AM333,100),IF(AL332&gt;0,90,0))</f>
        <v/>
      </c>
      <c r="AN233" s="6">
        <f>IF(AN333&gt;0,MOD(AN333,100),IF(AM332&gt;0,90,0))</f>
        <v/>
      </c>
      <c r="AO233" s="6">
        <f>IF(AO333&gt;0,MOD(AO333,100),IF(AN332&gt;0,90,0))</f>
        <v/>
      </c>
      <c r="AP233" s="6">
        <f>IF(AP333&gt;0,MOD(AP333,100),IF(AO332&gt;0,90,0))</f>
        <v/>
      </c>
      <c r="AQ233" s="6">
        <f>IF(AQ333&gt;0,MOD(AQ333,100),IF(AP332&gt;0,90,0))</f>
        <v/>
      </c>
      <c r="AR233" s="6">
        <f>IF(AR333&gt;0,MOD(AR333,100),IF(AQ332&gt;0,90,0))</f>
        <v/>
      </c>
      <c r="AS233" s="6">
        <f>IF(AS333&gt;0,MOD(AS333,100),IF(AR332&gt;0,90,0))</f>
        <v/>
      </c>
      <c r="AT233" s="6">
        <f>IF(AT333&gt;0,MOD(AT333,100),IF(AS332&gt;0,90,0))</f>
        <v/>
      </c>
      <c r="AU233" s="6">
        <f>IF(AU333&gt;0,MOD(AU333,100),IF(AT332&gt;0,90,0))</f>
        <v/>
      </c>
      <c r="AV233" s="6">
        <f>IF(AV333&gt;0,MOD(AV333,100),IF(AU332&gt;0,90,0))</f>
        <v/>
      </c>
      <c r="AW233" s="6">
        <f>IF(AW333&gt;0,MOD(AW333,100),IF(AV332&gt;0,90,0))</f>
        <v/>
      </c>
      <c r="AX233" s="6">
        <f>IF(AX333&gt;0,MOD(AX333,100),IF(AW332&gt;0,90,0))</f>
        <v/>
      </c>
      <c r="AY233" s="6">
        <f>IF(AY333&gt;0,MOD(AY333,100),IF(AX332&gt;0,90,0))</f>
        <v/>
      </c>
      <c r="AZ233" s="6">
        <f>IF(AZ333&gt;0,MOD(AZ333,100),IF(AY332&gt;0,90,0))</f>
        <v/>
      </c>
      <c r="BA233" s="6">
        <f>IF(BA333&gt;0,MOD(BA333,100),IF(AZ332&gt;0,90,0))</f>
        <v/>
      </c>
      <c r="BB233" s="6">
        <f>IF(BB333&gt;0,MOD(BB333,100),IF(BA332&gt;0,90,0))</f>
        <v/>
      </c>
      <c r="BC233" s="6">
        <f>IF(BC333&gt;0,MOD(BC333,100),IF(BB332&gt;0,90,0))</f>
        <v/>
      </c>
      <c r="BD233" s="6">
        <f>IF(BD333&gt;0,MOD(BD333,100),IF(BC332&gt;0,90,0))</f>
        <v/>
      </c>
      <c r="BE233" s="6">
        <f>IF(BE333&gt;0,MOD(BE333,100),IF(BD332&gt;0,90,0))</f>
        <v/>
      </c>
      <c r="BF233" s="6">
        <f>IF(BF333&gt;0,MOD(BF333,100),IF(BE332&gt;0,90,0))</f>
        <v/>
      </c>
      <c r="BG233" s="6">
        <f>IF(BG333&gt;0,MOD(BG333,100),IF(BF332&gt;0,90,0))</f>
        <v/>
      </c>
      <c r="BH233" s="6">
        <f>IF(BH333&gt;0,MOD(BH333,100),IF(BG332&gt;0,90,0))</f>
        <v/>
      </c>
      <c r="BI233" s="6">
        <f>IF(BI333&gt;0,MOD(BI333,100),IF(BH332&gt;0,90,0))</f>
        <v/>
      </c>
      <c r="BJ233" s="6">
        <f>IF(BJ333&gt;0,MOD(BJ333,100),IF(BI332&gt;0,90,0))</f>
        <v/>
      </c>
      <c r="BK233" s="6">
        <f>IF(BK333&gt;0,MOD(BK333,100),IF(BJ332&gt;0,90,0))</f>
        <v/>
      </c>
      <c r="BL233" s="6">
        <f>IF(BL333&gt;0,MOD(BL333,100),IF(BK332&gt;0,90,0))</f>
        <v/>
      </c>
      <c r="BM233" s="6">
        <f>IF(BM333&gt;0,MOD(BM333,100),IF(BL332&gt;0,90,0))</f>
        <v/>
      </c>
      <c r="BN233" s="6">
        <f>IF(BN333&gt;0,MOD(BN333,100),IF(BM332&gt;0,90,0))</f>
        <v/>
      </c>
      <c r="BO233" s="6">
        <f>IF(BO333&gt;0,MOD(BO333,100),IF(BN332&gt;0,90,0))</f>
        <v/>
      </c>
      <c r="BP233" s="6">
        <f>IF(BP333&gt;0,MOD(BP333,100),IF(BO332&gt;0,90,0))</f>
        <v/>
      </c>
      <c r="BQ233" s="6">
        <f>IF(BQ333&gt;0,MOD(BQ333,100),IF(BP332&gt;0,90,0))</f>
        <v/>
      </c>
      <c r="BR233" s="6">
        <f>IF(BR333&gt;0,MOD(BR333,100),IF(BQ332&gt;0,90,0))</f>
        <v/>
      </c>
      <c r="BS233" s="6">
        <f>IF(BS333&gt;0,MOD(BS333,100),IF(BR332&gt;0,90,0))</f>
        <v/>
      </c>
      <c r="BT233" s="6">
        <f>IF(BT333&gt;0,MOD(BT333,100),IF(BS332&gt;0,90,0))</f>
        <v/>
      </c>
      <c r="BU233" s="6">
        <f>IF(BU333&gt;0,MOD(BU333,100),IF(BT332&gt;0,90,0))</f>
        <v/>
      </c>
      <c r="BV233" s="6">
        <f>IF(BV333&gt;0,MOD(BV333,100),IF(BU332&gt;0,90,0))</f>
        <v/>
      </c>
      <c r="BW233" s="6">
        <f>IF(BW333&gt;0,MOD(BW333,100),IF(BV332&gt;0,90,0))</f>
        <v/>
      </c>
      <c r="BX233" s="6">
        <f>IF(BX333&gt;0,MOD(BX333,100),IF(BW332&gt;0,90,0))</f>
        <v/>
      </c>
      <c r="BY233" s="6">
        <f>IF(BY333&gt;0,MOD(BY333,100),IF(BX332&gt;0,90,0))</f>
        <v/>
      </c>
      <c r="BZ233" s="6">
        <f>IF(BZ333&gt;0,MOD(BZ333,100),IF(BY332&gt;0,90,0))</f>
        <v/>
      </c>
      <c r="CA233" s="6">
        <f>IF(CA333&gt;0,MOD(CA333,100),IF(BZ332&gt;0,90,0))</f>
        <v/>
      </c>
      <c r="CB233" s="6">
        <f>IF(CB333&gt;0,MOD(CB333,100),IF(CA332&gt;0,90,0))</f>
        <v/>
      </c>
      <c r="CC233" s="6">
        <f>IF(CC333&gt;0,MOD(CC333,100),IF(CB332&gt;0,90,0))</f>
        <v/>
      </c>
      <c r="CD233" s="6">
        <f>IF(CD333&gt;0,MOD(CD333,100),IF(CC332&gt;0,90,0))</f>
        <v/>
      </c>
      <c r="CE233" s="6">
        <f>IF(CE333&gt;0,MOD(CE333,100),IF(CD332&gt;0,90,0))</f>
        <v/>
      </c>
      <c r="CF233" s="6">
        <f>IF(CF333&gt;0,MOD(CF333,100),IF(CE332&gt;0,90,0))</f>
        <v/>
      </c>
      <c r="CG233" s="6">
        <f>IF(CG333&gt;0,MOD(CG333,100),IF(CF332&gt;0,90,0))</f>
        <v/>
      </c>
      <c r="CH233" s="6">
        <f>IF(CH333&gt;0,MOD(CH333,100),IF(CG332&gt;0,90,0))</f>
        <v/>
      </c>
      <c r="CI233" s="6">
        <f>IF(CI333&gt;0,MOD(CI333,100),IF(CH332&gt;0,90,0))</f>
        <v/>
      </c>
      <c r="CJ233" s="6">
        <f>IF(CJ333&gt;0,MOD(CJ333,100),IF(CI332&gt;0,90,0))</f>
        <v/>
      </c>
      <c r="CK233" s="6">
        <f>IF(CK333&gt;0,MOD(CK333,100),IF(CJ332&gt;0,90,0))</f>
        <v/>
      </c>
      <c r="CL233" s="6">
        <f>IF(CL333&gt;0,MOD(CL333,100),IF(CK332&gt;0,90,0))</f>
        <v/>
      </c>
      <c r="CM233" s="6">
        <f>IF(CM333&gt;0,MOD(CM333,100),IF(CL332&gt;0,90,0))</f>
        <v/>
      </c>
      <c r="CN233" s="6">
        <f>IF(CN333&gt;0,MOD(CN333,100),IF(CM332&gt;0,90,0))</f>
        <v/>
      </c>
      <c r="CO233" s="6">
        <f>IF(CO333&gt;0,MOD(CO333,100),IF(CN332&gt;0,90,0))</f>
        <v/>
      </c>
      <c r="CP233" s="6">
        <f>IF(CP333&gt;0,MOD(CP333,100),IF(CO332&gt;0,90,0))</f>
        <v/>
      </c>
      <c r="CQ233" s="6">
        <f>IF(CQ333&gt;0,MOD(CQ333,100),IF(CP332&gt;0,90,0))</f>
        <v/>
      </c>
      <c r="CR233" s="6">
        <f>IF(CR333&gt;0,MOD(CR333,100),IF(CQ332&gt;0,90,0))</f>
        <v/>
      </c>
      <c r="CS233" s="6">
        <f>IF(CS333&gt;0,MOD(CS333,100),IF(CR332&gt;0,90,0))</f>
        <v/>
      </c>
      <c r="CT233" s="6">
        <f>IF(CT333&gt;0,MOD(CT333,100),IF(CS332&gt;0,90,0))</f>
        <v/>
      </c>
      <c r="CU233" s="6">
        <f>IF(CU333&gt;0,MOD(CU333,100),IF(CT332&gt;0,90,0))</f>
        <v/>
      </c>
      <c r="CV233" s="6">
        <f>IF(CV333&gt;0,MOD(CV333,100),IF(CU332&gt;0,90,0))</f>
        <v/>
      </c>
      <c r="CW233" s="6">
        <f>IF(CW333&gt;0,MOD(CW333,100),IF(CV332&gt;0,90,0))</f>
        <v/>
      </c>
      <c r="CX233" s="6">
        <f>IF(CX333&gt;0,MOD(CX333,100),IF(CW332&gt;0,90,0))</f>
        <v/>
      </c>
      <c r="CY233" s="6">
        <f>IF(CY333&gt;0,MOD(CY333,100),IF(CX332&gt;0,90,0))</f>
        <v/>
      </c>
      <c r="CZ233" s="6">
        <f>IF(CZ333&gt;0,MOD(CZ333,100),IF(CY332&gt;0,90,0))</f>
        <v/>
      </c>
      <c r="DA233" s="6">
        <f>IF(DA333&gt;0,MOD(DA333,100),IF(CZ332&gt;0,90,0))</f>
        <v/>
      </c>
      <c r="DB233" s="6">
        <f>IF(DB333&gt;0,MOD(DB333,100),IF(DA332&gt;0,90,0))</f>
        <v/>
      </c>
      <c r="DC233" s="6">
        <f>IF(DC333&gt;0,MOD(DC333,100),IF(DB332&gt;0,90,0))</f>
        <v/>
      </c>
      <c r="DD233" s="6">
        <f>IF(DD333&gt;0,MOD(DD333,100),IF(DC332&gt;0,90,0))</f>
        <v/>
      </c>
      <c r="DE233" s="6">
        <f>IF(DE333&gt;0,MOD(DE333,100),IF(DD332&gt;0,90,0))</f>
        <v/>
      </c>
      <c r="DF233" s="6">
        <f>IF(DF333&gt;0,MOD(DF333,100),IF(DE332&gt;0,90,0))</f>
        <v/>
      </c>
      <c r="DG233" s="6">
        <f>IF(DG333&gt;0,MOD(DG333,100),IF(DF332&gt;0,90,0))</f>
        <v/>
      </c>
      <c r="DH233" s="6">
        <f>IF(DH333&gt;0,MOD(DH333,100),IF(DG332&gt;0,90,0))</f>
        <v/>
      </c>
      <c r="DI233" s="6">
        <f>IF(DI333&gt;0,MOD(DI333,100),IF(DH332&gt;0,90,0))</f>
        <v/>
      </c>
      <c r="DJ233" s="6">
        <f>IF(DJ333&gt;0,MOD(DJ333,100),IF(DI332&gt;0,90,0))</f>
        <v/>
      </c>
      <c r="DK233" s="6">
        <f>IF(DK333&gt;0,MOD(DK333,100),IF(DJ332&gt;0,90,0))</f>
        <v/>
      </c>
      <c r="DL233" s="6">
        <f>IF(DL333&gt;0,MOD(DL333,100),IF(DK332&gt;0,90,0))</f>
        <v/>
      </c>
      <c r="DM233" s="6">
        <f>IF(DM333&gt;0,MOD(DM333,100),IF(DL332&gt;0,90,0))</f>
        <v/>
      </c>
      <c r="DN233" s="6">
        <f>IF(DN333&gt;0,MOD(DN333,100),IF(DM332&gt;0,90,0))</f>
        <v/>
      </c>
      <c r="DO233" s="6">
        <f>IF(DO333&gt;0,MOD(DO333,100),IF(DN332&gt;0,90,0))</f>
        <v/>
      </c>
    </row>
    <row r="234" ht="8" customHeight="1">
      <c r="B234" s="6">
        <f>IF(B334&gt;0,MOD(B334,100),IF(A333&gt;0,90,0))</f>
        <v/>
      </c>
      <c r="C234" s="6">
        <f>IF(C334&gt;0,MOD(C334,100),IF(B333&gt;0,90,0))</f>
        <v/>
      </c>
      <c r="D234" s="6">
        <f>IF(D334&gt;0,MOD(D334,100),IF(C333&gt;0,90,0))</f>
        <v/>
      </c>
      <c r="E234" s="6">
        <f>IF(E334&gt;0,MOD(E334,100),IF(D333&gt;0,90,0))</f>
        <v/>
      </c>
      <c r="F234" s="6">
        <f>IF(F334&gt;0,MOD(F334,100),IF(E333&gt;0,90,0))</f>
        <v/>
      </c>
      <c r="G234" s="6">
        <f>IF(G334&gt;0,MOD(G334,100),IF(F333&gt;0,90,0))</f>
        <v/>
      </c>
      <c r="H234" s="6">
        <f>IF(H334&gt;0,MOD(H334,100),IF(G333&gt;0,90,0))</f>
        <v/>
      </c>
      <c r="I234" s="6">
        <f>IF(I334&gt;0,MOD(I334,100),IF(H333&gt;0,90,0))</f>
        <v/>
      </c>
      <c r="J234" s="6">
        <f>IF(J334&gt;0,MOD(J334,100),IF(I333&gt;0,90,0))</f>
        <v/>
      </c>
      <c r="K234" s="6">
        <f>IF(K334&gt;0,MOD(K334,100),IF(J333&gt;0,90,0))</f>
        <v/>
      </c>
      <c r="L234" s="6">
        <f>IF(L334&gt;0,MOD(L334,100),IF(K333&gt;0,90,0))</f>
        <v/>
      </c>
      <c r="M234" s="6">
        <f>IF(M334&gt;0,MOD(M334,100),IF(L333&gt;0,90,0))</f>
        <v/>
      </c>
      <c r="N234" s="6">
        <f>IF(N334&gt;0,MOD(N334,100),IF(M333&gt;0,90,0))</f>
        <v/>
      </c>
      <c r="O234" s="6">
        <f>IF(O334&gt;0,MOD(O334,100),IF(N333&gt;0,90,0))</f>
        <v/>
      </c>
      <c r="P234" s="6">
        <f>IF(P334&gt;0,MOD(P334,100),IF(O333&gt;0,90,0))</f>
        <v/>
      </c>
      <c r="Q234" s="6">
        <f>IF(Q334&gt;0,MOD(Q334,100),IF(P333&gt;0,90,0))</f>
        <v/>
      </c>
      <c r="R234" s="6">
        <f>IF(R334&gt;0,MOD(R334,100),IF(Q333&gt;0,90,0))</f>
        <v/>
      </c>
      <c r="S234" s="6">
        <f>IF(S334&gt;0,MOD(S334,100),IF(R333&gt;0,90,0))</f>
        <v/>
      </c>
      <c r="T234" s="6">
        <f>IF(T334&gt;0,MOD(T334,100),IF(S333&gt;0,90,0))</f>
        <v/>
      </c>
      <c r="U234" s="6">
        <f>IF(U334&gt;0,MOD(U334,100),IF(T333&gt;0,90,0))</f>
        <v/>
      </c>
      <c r="V234" s="6">
        <f>IF(V334&gt;0,MOD(V334,100),IF(U333&gt;0,90,0))</f>
        <v/>
      </c>
      <c r="W234" s="6">
        <f>IF(W334&gt;0,MOD(W334,100),IF(V333&gt;0,90,0))</f>
        <v/>
      </c>
      <c r="X234" s="6">
        <f>IF(X334&gt;0,MOD(X334,100),IF(W333&gt;0,90,0))</f>
        <v/>
      </c>
      <c r="Y234" s="6">
        <f>IF(Y334&gt;0,MOD(Y334,100),IF(X333&gt;0,90,0))</f>
        <v/>
      </c>
      <c r="Z234" s="6">
        <f>IF(Z334&gt;0,MOD(Z334,100),IF(Y333&gt;0,90,0))</f>
        <v/>
      </c>
      <c r="AA234" s="6">
        <f>IF(AA334&gt;0,MOD(AA334,100),IF(Z333&gt;0,90,0))</f>
        <v/>
      </c>
      <c r="AB234" s="6">
        <f>IF(AB334&gt;0,MOD(AB334,100),IF(AA333&gt;0,90,0))</f>
        <v/>
      </c>
      <c r="AC234" s="6">
        <f>IF(AC334&gt;0,MOD(AC334,100),IF(AB333&gt;0,90,0))</f>
        <v/>
      </c>
      <c r="AD234" s="6">
        <f>IF(AD334&gt;0,MOD(AD334,100),IF(AC333&gt;0,90,0))</f>
        <v/>
      </c>
      <c r="AE234" s="6">
        <f>IF(AE334&gt;0,MOD(AE334,100),IF(AD333&gt;0,90,0))</f>
        <v/>
      </c>
      <c r="AF234" s="6">
        <f>IF(AF334&gt;0,MOD(AF334,100),IF(AE333&gt;0,90,0))</f>
        <v/>
      </c>
      <c r="AG234" s="6">
        <f>IF(AG334&gt;0,MOD(AG334,100),IF(AF333&gt;0,90,0))</f>
        <v/>
      </c>
      <c r="AH234" s="6">
        <f>IF(AH334&gt;0,MOD(AH334,100),IF(AG333&gt;0,90,0))</f>
        <v/>
      </c>
      <c r="AI234" s="6">
        <f>IF(AI334&gt;0,MOD(AI334,100),IF(AH333&gt;0,90,0))</f>
        <v/>
      </c>
      <c r="AJ234" s="6">
        <f>IF(AJ334&gt;0,MOD(AJ334,100),IF(AI333&gt;0,90,0))</f>
        <v/>
      </c>
      <c r="AK234" s="6">
        <f>IF(AK334&gt;0,MOD(AK334,100),IF(AJ333&gt;0,90,0))</f>
        <v/>
      </c>
      <c r="AL234" s="6">
        <f>IF(AL334&gt;0,MOD(AL334,100),IF(AK333&gt;0,90,0))</f>
        <v/>
      </c>
      <c r="AM234" s="6">
        <f>IF(AM334&gt;0,MOD(AM334,100),IF(AL333&gt;0,90,0))</f>
        <v/>
      </c>
      <c r="AN234" s="6">
        <f>IF(AN334&gt;0,MOD(AN334,100),IF(AM333&gt;0,90,0))</f>
        <v/>
      </c>
      <c r="AO234" s="6">
        <f>IF(AO334&gt;0,MOD(AO334,100),IF(AN333&gt;0,90,0))</f>
        <v/>
      </c>
      <c r="AP234" s="6">
        <f>IF(AP334&gt;0,MOD(AP334,100),IF(AO333&gt;0,90,0))</f>
        <v/>
      </c>
      <c r="AQ234" s="6">
        <f>IF(AQ334&gt;0,MOD(AQ334,100),IF(AP333&gt;0,90,0))</f>
        <v/>
      </c>
      <c r="AR234" s="6">
        <f>IF(AR334&gt;0,MOD(AR334,100),IF(AQ333&gt;0,90,0))</f>
        <v/>
      </c>
      <c r="AS234" s="6">
        <f>IF(AS334&gt;0,MOD(AS334,100),IF(AR333&gt;0,90,0))</f>
        <v/>
      </c>
      <c r="AT234" s="6">
        <f>IF(AT334&gt;0,MOD(AT334,100),IF(AS333&gt;0,90,0))</f>
        <v/>
      </c>
      <c r="AU234" s="6">
        <f>IF(AU334&gt;0,MOD(AU334,100),IF(AT333&gt;0,90,0))</f>
        <v/>
      </c>
      <c r="AV234" s="6">
        <f>IF(AV334&gt;0,MOD(AV334,100),IF(AU333&gt;0,90,0))</f>
        <v/>
      </c>
      <c r="AW234" s="6">
        <f>IF(AW334&gt;0,MOD(AW334,100),IF(AV333&gt;0,90,0))</f>
        <v/>
      </c>
      <c r="AX234" s="6">
        <f>IF(AX334&gt;0,MOD(AX334,100),IF(AW333&gt;0,90,0))</f>
        <v/>
      </c>
      <c r="AY234" s="6">
        <f>IF(AY334&gt;0,MOD(AY334,100),IF(AX333&gt;0,90,0))</f>
        <v/>
      </c>
      <c r="AZ234" s="6">
        <f>IF(AZ334&gt;0,MOD(AZ334,100),IF(AY333&gt;0,90,0))</f>
        <v/>
      </c>
      <c r="BA234" s="6">
        <f>IF(BA334&gt;0,MOD(BA334,100),IF(AZ333&gt;0,90,0))</f>
        <v/>
      </c>
      <c r="BB234" s="6">
        <f>IF(BB334&gt;0,MOD(BB334,100),IF(BA333&gt;0,90,0))</f>
        <v/>
      </c>
      <c r="BC234" s="6">
        <f>IF(BC334&gt;0,MOD(BC334,100),IF(BB333&gt;0,90,0))</f>
        <v/>
      </c>
      <c r="BD234" s="6">
        <f>IF(BD334&gt;0,MOD(BD334,100),IF(BC333&gt;0,90,0))</f>
        <v/>
      </c>
      <c r="BE234" s="6">
        <f>IF(BE334&gt;0,MOD(BE334,100),IF(BD333&gt;0,90,0))</f>
        <v/>
      </c>
      <c r="BF234" s="6">
        <f>IF(BF334&gt;0,MOD(BF334,100),IF(BE333&gt;0,90,0))</f>
        <v/>
      </c>
      <c r="BG234" s="6">
        <f>IF(BG334&gt;0,MOD(BG334,100),IF(BF333&gt;0,90,0))</f>
        <v/>
      </c>
      <c r="BH234" s="6">
        <f>IF(BH334&gt;0,MOD(BH334,100),IF(BG333&gt;0,90,0))</f>
        <v/>
      </c>
      <c r="BI234" s="6">
        <f>IF(BI334&gt;0,MOD(BI334,100),IF(BH333&gt;0,90,0))</f>
        <v/>
      </c>
      <c r="BJ234" s="6">
        <f>IF(BJ334&gt;0,MOD(BJ334,100),IF(BI333&gt;0,90,0))</f>
        <v/>
      </c>
      <c r="BK234" s="6">
        <f>IF(BK334&gt;0,MOD(BK334,100),IF(BJ333&gt;0,90,0))</f>
        <v/>
      </c>
      <c r="BL234" s="6">
        <f>IF(BL334&gt;0,MOD(BL334,100),IF(BK333&gt;0,90,0))</f>
        <v/>
      </c>
      <c r="BM234" s="6">
        <f>IF(BM334&gt;0,MOD(BM334,100),IF(BL333&gt;0,90,0))</f>
        <v/>
      </c>
      <c r="BN234" s="6">
        <f>IF(BN334&gt;0,MOD(BN334,100),IF(BM333&gt;0,90,0))</f>
        <v/>
      </c>
      <c r="BO234" s="6">
        <f>IF(BO334&gt;0,MOD(BO334,100),IF(BN333&gt;0,90,0))</f>
        <v/>
      </c>
      <c r="BP234" s="6">
        <f>IF(BP334&gt;0,MOD(BP334,100),IF(BO333&gt;0,90,0))</f>
        <v/>
      </c>
      <c r="BQ234" s="6">
        <f>IF(BQ334&gt;0,MOD(BQ334,100),IF(BP333&gt;0,90,0))</f>
        <v/>
      </c>
      <c r="BR234" s="6">
        <f>IF(BR334&gt;0,MOD(BR334,100),IF(BQ333&gt;0,90,0))</f>
        <v/>
      </c>
      <c r="BS234" s="6">
        <f>IF(BS334&gt;0,MOD(BS334,100),IF(BR333&gt;0,90,0))</f>
        <v/>
      </c>
      <c r="BT234" s="6">
        <f>IF(BT334&gt;0,MOD(BT334,100),IF(BS333&gt;0,90,0))</f>
        <v/>
      </c>
      <c r="BU234" s="6">
        <f>IF(BU334&gt;0,MOD(BU334,100),IF(BT333&gt;0,90,0))</f>
        <v/>
      </c>
      <c r="BV234" s="6">
        <f>IF(BV334&gt;0,MOD(BV334,100),IF(BU333&gt;0,90,0))</f>
        <v/>
      </c>
      <c r="BW234" s="6">
        <f>IF(BW334&gt;0,MOD(BW334,100),IF(BV333&gt;0,90,0))</f>
        <v/>
      </c>
      <c r="BX234" s="6">
        <f>IF(BX334&gt;0,MOD(BX334,100),IF(BW333&gt;0,90,0))</f>
        <v/>
      </c>
      <c r="BY234" s="6">
        <f>IF(BY334&gt;0,MOD(BY334,100),IF(BX333&gt;0,90,0))</f>
        <v/>
      </c>
      <c r="BZ234" s="6">
        <f>IF(BZ334&gt;0,MOD(BZ334,100),IF(BY333&gt;0,90,0))</f>
        <v/>
      </c>
      <c r="CA234" s="6">
        <f>IF(CA334&gt;0,MOD(CA334,100),IF(BZ333&gt;0,90,0))</f>
        <v/>
      </c>
      <c r="CB234" s="6">
        <f>IF(CB334&gt;0,MOD(CB334,100),IF(CA333&gt;0,90,0))</f>
        <v/>
      </c>
      <c r="CC234" s="6">
        <f>IF(CC334&gt;0,MOD(CC334,100),IF(CB333&gt;0,90,0))</f>
        <v/>
      </c>
      <c r="CD234" s="6">
        <f>IF(CD334&gt;0,MOD(CD334,100),IF(CC333&gt;0,90,0))</f>
        <v/>
      </c>
      <c r="CE234" s="6">
        <f>IF(CE334&gt;0,MOD(CE334,100),IF(CD333&gt;0,90,0))</f>
        <v/>
      </c>
      <c r="CF234" s="6">
        <f>IF(CF334&gt;0,MOD(CF334,100),IF(CE333&gt;0,90,0))</f>
        <v/>
      </c>
      <c r="CG234" s="6">
        <f>IF(CG334&gt;0,MOD(CG334,100),IF(CF333&gt;0,90,0))</f>
        <v/>
      </c>
      <c r="CH234" s="6">
        <f>IF(CH334&gt;0,MOD(CH334,100),IF(CG333&gt;0,90,0))</f>
        <v/>
      </c>
      <c r="CI234" s="6">
        <f>IF(CI334&gt;0,MOD(CI334,100),IF(CH333&gt;0,90,0))</f>
        <v/>
      </c>
      <c r="CJ234" s="6">
        <f>IF(CJ334&gt;0,MOD(CJ334,100),IF(CI333&gt;0,90,0))</f>
        <v/>
      </c>
      <c r="CK234" s="6">
        <f>IF(CK334&gt;0,MOD(CK334,100),IF(CJ333&gt;0,90,0))</f>
        <v/>
      </c>
      <c r="CL234" s="6">
        <f>IF(CL334&gt;0,MOD(CL334,100),IF(CK333&gt;0,90,0))</f>
        <v/>
      </c>
      <c r="CM234" s="6">
        <f>IF(CM334&gt;0,MOD(CM334,100),IF(CL333&gt;0,90,0))</f>
        <v/>
      </c>
      <c r="CN234" s="6">
        <f>IF(CN334&gt;0,MOD(CN334,100),IF(CM333&gt;0,90,0))</f>
        <v/>
      </c>
      <c r="CO234" s="6">
        <f>IF(CO334&gt;0,MOD(CO334,100),IF(CN333&gt;0,90,0))</f>
        <v/>
      </c>
      <c r="CP234" s="6">
        <f>IF(CP334&gt;0,MOD(CP334,100),IF(CO333&gt;0,90,0))</f>
        <v/>
      </c>
      <c r="CQ234" s="6">
        <f>IF(CQ334&gt;0,MOD(CQ334,100),IF(CP333&gt;0,90,0))</f>
        <v/>
      </c>
      <c r="CR234" s="6">
        <f>IF(CR334&gt;0,MOD(CR334,100),IF(CQ333&gt;0,90,0))</f>
        <v/>
      </c>
      <c r="CS234" s="6">
        <f>IF(CS334&gt;0,MOD(CS334,100),IF(CR333&gt;0,90,0))</f>
        <v/>
      </c>
      <c r="CT234" s="6">
        <f>IF(CT334&gt;0,MOD(CT334,100),IF(CS333&gt;0,90,0))</f>
        <v/>
      </c>
      <c r="CU234" s="6">
        <f>IF(CU334&gt;0,MOD(CU334,100),IF(CT333&gt;0,90,0))</f>
        <v/>
      </c>
      <c r="CV234" s="6">
        <f>IF(CV334&gt;0,MOD(CV334,100),IF(CU333&gt;0,90,0))</f>
        <v/>
      </c>
      <c r="CW234" s="6">
        <f>IF(CW334&gt;0,MOD(CW334,100),IF(CV333&gt;0,90,0))</f>
        <v/>
      </c>
      <c r="CX234" s="6">
        <f>IF(CX334&gt;0,MOD(CX334,100),IF(CW333&gt;0,90,0))</f>
        <v/>
      </c>
      <c r="CY234" s="6">
        <f>IF(CY334&gt;0,MOD(CY334,100),IF(CX333&gt;0,90,0))</f>
        <v/>
      </c>
      <c r="CZ234" s="6">
        <f>IF(CZ334&gt;0,MOD(CZ334,100),IF(CY333&gt;0,90,0))</f>
        <v/>
      </c>
      <c r="DA234" s="6">
        <f>IF(DA334&gt;0,MOD(DA334,100),IF(CZ333&gt;0,90,0))</f>
        <v/>
      </c>
      <c r="DB234" s="6">
        <f>IF(DB334&gt;0,MOD(DB334,100),IF(DA333&gt;0,90,0))</f>
        <v/>
      </c>
      <c r="DC234" s="6">
        <f>IF(DC334&gt;0,MOD(DC334,100),IF(DB333&gt;0,90,0))</f>
        <v/>
      </c>
      <c r="DD234" s="6">
        <f>IF(DD334&gt;0,MOD(DD334,100),IF(DC333&gt;0,90,0))</f>
        <v/>
      </c>
      <c r="DE234" s="6">
        <f>IF(DE334&gt;0,MOD(DE334,100),IF(DD333&gt;0,90,0))</f>
        <v/>
      </c>
      <c r="DF234" s="6">
        <f>IF(DF334&gt;0,MOD(DF334,100),IF(DE333&gt;0,90,0))</f>
        <v/>
      </c>
      <c r="DG234" s="6">
        <f>IF(DG334&gt;0,MOD(DG334,100),IF(DF333&gt;0,90,0))</f>
        <v/>
      </c>
      <c r="DH234" s="6">
        <f>IF(DH334&gt;0,MOD(DH334,100),IF(DG333&gt;0,90,0))</f>
        <v/>
      </c>
      <c r="DI234" s="6">
        <f>IF(DI334&gt;0,MOD(DI334,100),IF(DH333&gt;0,90,0))</f>
        <v/>
      </c>
      <c r="DJ234" s="6">
        <f>IF(DJ334&gt;0,MOD(DJ334,100),IF(DI333&gt;0,90,0))</f>
        <v/>
      </c>
      <c r="DK234" s="6">
        <f>IF(DK334&gt;0,MOD(DK334,100),IF(DJ333&gt;0,90,0))</f>
        <v/>
      </c>
      <c r="DL234" s="6">
        <f>IF(DL334&gt;0,MOD(DL334,100),IF(DK333&gt;0,90,0))</f>
        <v/>
      </c>
      <c r="DM234" s="6">
        <f>IF(DM334&gt;0,MOD(DM334,100),IF(DL333&gt;0,90,0))</f>
        <v/>
      </c>
      <c r="DN234" s="6">
        <f>IF(DN334&gt;0,MOD(DN334,100),IF(DM333&gt;0,90,0))</f>
        <v/>
      </c>
      <c r="DO234" s="6">
        <f>IF(DO334&gt;0,MOD(DO334,100),IF(DN333&gt;0,90,0))</f>
        <v/>
      </c>
    </row>
    <row r="235" ht="8" customHeight="1">
      <c r="B235" s="6">
        <f>IF(B335&gt;0,MOD(B335,100),IF(A334&gt;0,90,0))</f>
        <v/>
      </c>
      <c r="C235" s="6">
        <f>IF(C335&gt;0,MOD(C335,100),IF(B334&gt;0,90,0))</f>
        <v/>
      </c>
      <c r="D235" s="6">
        <f>IF(D335&gt;0,MOD(D335,100),IF(C334&gt;0,90,0))</f>
        <v/>
      </c>
      <c r="E235" s="6">
        <f>IF(E335&gt;0,MOD(E335,100),IF(D334&gt;0,90,0))</f>
        <v/>
      </c>
      <c r="F235" s="6">
        <f>IF(F335&gt;0,MOD(F335,100),IF(E334&gt;0,90,0))</f>
        <v/>
      </c>
      <c r="G235" s="6">
        <f>IF(G335&gt;0,MOD(G335,100),IF(F334&gt;0,90,0))</f>
        <v/>
      </c>
      <c r="H235" s="6">
        <f>IF(H335&gt;0,MOD(H335,100),IF(G334&gt;0,90,0))</f>
        <v/>
      </c>
      <c r="I235" s="6">
        <f>IF(I335&gt;0,MOD(I335,100),IF(H334&gt;0,90,0))</f>
        <v/>
      </c>
      <c r="J235" s="6">
        <f>IF(J335&gt;0,MOD(J335,100),IF(I334&gt;0,90,0))</f>
        <v/>
      </c>
      <c r="K235" s="6">
        <f>IF(K335&gt;0,MOD(K335,100),IF(J334&gt;0,90,0))</f>
        <v/>
      </c>
      <c r="L235" s="6">
        <f>IF(L335&gt;0,MOD(L335,100),IF(K334&gt;0,90,0))</f>
        <v/>
      </c>
      <c r="M235" s="6">
        <f>IF(M335&gt;0,MOD(M335,100),IF(L334&gt;0,90,0))</f>
        <v/>
      </c>
      <c r="N235" s="6">
        <f>IF(N335&gt;0,MOD(N335,100),IF(M334&gt;0,90,0))</f>
        <v/>
      </c>
      <c r="O235" s="6">
        <f>IF(O335&gt;0,MOD(O335,100),IF(N334&gt;0,90,0))</f>
        <v/>
      </c>
      <c r="P235" s="6">
        <f>IF(P335&gt;0,MOD(P335,100),IF(O334&gt;0,90,0))</f>
        <v/>
      </c>
      <c r="Q235" s="6">
        <f>IF(Q335&gt;0,MOD(Q335,100),IF(P334&gt;0,90,0))</f>
        <v/>
      </c>
      <c r="R235" s="6">
        <f>IF(R335&gt;0,MOD(R335,100),IF(Q334&gt;0,90,0))</f>
        <v/>
      </c>
      <c r="S235" s="6">
        <f>IF(S335&gt;0,MOD(S335,100),IF(R334&gt;0,90,0))</f>
        <v/>
      </c>
      <c r="T235" s="6">
        <f>IF(T335&gt;0,MOD(T335,100),IF(S334&gt;0,90,0))</f>
        <v/>
      </c>
      <c r="U235" s="6">
        <f>IF(U335&gt;0,MOD(U335,100),IF(T334&gt;0,90,0))</f>
        <v/>
      </c>
      <c r="V235" s="6">
        <f>IF(V335&gt;0,MOD(V335,100),IF(U334&gt;0,90,0))</f>
        <v/>
      </c>
      <c r="W235" s="6">
        <f>IF(W335&gt;0,MOD(W335,100),IF(V334&gt;0,90,0))</f>
        <v/>
      </c>
      <c r="X235" s="6">
        <f>IF(X335&gt;0,MOD(X335,100),IF(W334&gt;0,90,0))</f>
        <v/>
      </c>
      <c r="Y235" s="6">
        <f>IF(Y335&gt;0,MOD(Y335,100),IF(X334&gt;0,90,0))</f>
        <v/>
      </c>
      <c r="Z235" s="6">
        <f>IF(Z335&gt;0,MOD(Z335,100),IF(Y334&gt;0,90,0))</f>
        <v/>
      </c>
      <c r="AA235" s="6">
        <f>IF(AA335&gt;0,MOD(AA335,100),IF(Z334&gt;0,90,0))</f>
        <v/>
      </c>
      <c r="AB235" s="6">
        <f>IF(AB335&gt;0,MOD(AB335,100),IF(AA334&gt;0,90,0))</f>
        <v/>
      </c>
      <c r="AC235" s="6">
        <f>IF(AC335&gt;0,MOD(AC335,100),IF(AB334&gt;0,90,0))</f>
        <v/>
      </c>
      <c r="AD235" s="6">
        <f>IF(AD335&gt;0,MOD(AD335,100),IF(AC334&gt;0,90,0))</f>
        <v/>
      </c>
      <c r="AE235" s="6">
        <f>IF(AE335&gt;0,MOD(AE335,100),IF(AD334&gt;0,90,0))</f>
        <v/>
      </c>
      <c r="AF235" s="6">
        <f>IF(AF335&gt;0,MOD(AF335,100),IF(AE334&gt;0,90,0))</f>
        <v/>
      </c>
      <c r="AG235" s="6">
        <f>IF(AG335&gt;0,MOD(AG335,100),IF(AF334&gt;0,90,0))</f>
        <v/>
      </c>
      <c r="AH235" s="6">
        <f>IF(AH335&gt;0,MOD(AH335,100),IF(AG334&gt;0,90,0))</f>
        <v/>
      </c>
      <c r="AI235" s="6">
        <f>IF(AI335&gt;0,MOD(AI335,100),IF(AH334&gt;0,90,0))</f>
        <v/>
      </c>
      <c r="AJ235" s="6">
        <f>IF(AJ335&gt;0,MOD(AJ335,100),IF(AI334&gt;0,90,0))</f>
        <v/>
      </c>
      <c r="AK235" s="6">
        <f>IF(AK335&gt;0,MOD(AK335,100),IF(AJ334&gt;0,90,0))</f>
        <v/>
      </c>
      <c r="AL235" s="6">
        <f>IF(AL335&gt;0,MOD(AL335,100),IF(AK334&gt;0,90,0))</f>
        <v/>
      </c>
      <c r="AM235" s="6">
        <f>IF(AM335&gt;0,MOD(AM335,100),IF(AL334&gt;0,90,0))</f>
        <v/>
      </c>
      <c r="AN235" s="6">
        <f>IF(AN335&gt;0,MOD(AN335,100),IF(AM334&gt;0,90,0))</f>
        <v/>
      </c>
      <c r="AO235" s="6">
        <f>IF(AO335&gt;0,MOD(AO335,100),IF(AN334&gt;0,90,0))</f>
        <v/>
      </c>
      <c r="AP235" s="6">
        <f>IF(AP335&gt;0,MOD(AP335,100),IF(AO334&gt;0,90,0))</f>
        <v/>
      </c>
      <c r="AQ235" s="6">
        <f>IF(AQ335&gt;0,MOD(AQ335,100),IF(AP334&gt;0,90,0))</f>
        <v/>
      </c>
      <c r="AR235" s="6">
        <f>IF(AR335&gt;0,MOD(AR335,100),IF(AQ334&gt;0,90,0))</f>
        <v/>
      </c>
      <c r="AS235" s="6">
        <f>IF(AS335&gt;0,MOD(AS335,100),IF(AR334&gt;0,90,0))</f>
        <v/>
      </c>
      <c r="AT235" s="6">
        <f>IF(AT335&gt;0,MOD(AT335,100),IF(AS334&gt;0,90,0))</f>
        <v/>
      </c>
      <c r="AU235" s="6">
        <f>IF(AU335&gt;0,MOD(AU335,100),IF(AT334&gt;0,90,0))</f>
        <v/>
      </c>
      <c r="AV235" s="6">
        <f>IF(AV335&gt;0,MOD(AV335,100),IF(AU334&gt;0,90,0))</f>
        <v/>
      </c>
      <c r="AW235" s="6">
        <f>IF(AW335&gt;0,MOD(AW335,100),IF(AV334&gt;0,90,0))</f>
        <v/>
      </c>
      <c r="AX235" s="6">
        <f>IF(AX335&gt;0,MOD(AX335,100),IF(AW334&gt;0,90,0))</f>
        <v/>
      </c>
      <c r="AY235" s="6">
        <f>IF(AY335&gt;0,MOD(AY335,100),IF(AX334&gt;0,90,0))</f>
        <v/>
      </c>
      <c r="AZ235" s="6">
        <f>IF(AZ335&gt;0,MOD(AZ335,100),IF(AY334&gt;0,90,0))</f>
        <v/>
      </c>
      <c r="BA235" s="6">
        <f>IF(BA335&gt;0,MOD(BA335,100),IF(AZ334&gt;0,90,0))</f>
        <v/>
      </c>
      <c r="BB235" s="6">
        <f>IF(BB335&gt;0,MOD(BB335,100),IF(BA334&gt;0,90,0))</f>
        <v/>
      </c>
      <c r="BC235" s="6">
        <f>IF(BC335&gt;0,MOD(BC335,100),IF(BB334&gt;0,90,0))</f>
        <v/>
      </c>
      <c r="BD235" s="6">
        <f>IF(BD335&gt;0,MOD(BD335,100),IF(BC334&gt;0,90,0))</f>
        <v/>
      </c>
      <c r="BE235" s="6">
        <f>IF(BE335&gt;0,MOD(BE335,100),IF(BD334&gt;0,90,0))</f>
        <v/>
      </c>
      <c r="BF235" s="6">
        <f>IF(BF335&gt;0,MOD(BF335,100),IF(BE334&gt;0,90,0))</f>
        <v/>
      </c>
      <c r="BG235" s="6">
        <f>IF(BG335&gt;0,MOD(BG335,100),IF(BF334&gt;0,90,0))</f>
        <v/>
      </c>
      <c r="BH235" s="6">
        <f>IF(BH335&gt;0,MOD(BH335,100),IF(BG334&gt;0,90,0))</f>
        <v/>
      </c>
      <c r="BI235" s="6">
        <f>IF(BI335&gt;0,MOD(BI335,100),IF(BH334&gt;0,90,0))</f>
        <v/>
      </c>
      <c r="BJ235" s="6">
        <f>IF(BJ335&gt;0,MOD(BJ335,100),IF(BI334&gt;0,90,0))</f>
        <v/>
      </c>
      <c r="BK235" s="6">
        <f>IF(BK335&gt;0,MOD(BK335,100),IF(BJ334&gt;0,90,0))</f>
        <v/>
      </c>
      <c r="BL235" s="6">
        <f>IF(BL335&gt;0,MOD(BL335,100),IF(BK334&gt;0,90,0))</f>
        <v/>
      </c>
      <c r="BM235" s="6">
        <f>IF(BM335&gt;0,MOD(BM335,100),IF(BL334&gt;0,90,0))</f>
        <v/>
      </c>
      <c r="BN235" s="6">
        <f>IF(BN335&gt;0,MOD(BN335,100),IF(BM334&gt;0,90,0))</f>
        <v/>
      </c>
      <c r="BO235" s="6">
        <f>IF(BO335&gt;0,MOD(BO335,100),IF(BN334&gt;0,90,0))</f>
        <v/>
      </c>
      <c r="BP235" s="6">
        <f>IF(BP335&gt;0,MOD(BP335,100),IF(BO334&gt;0,90,0))</f>
        <v/>
      </c>
      <c r="BQ235" s="6">
        <f>IF(BQ335&gt;0,MOD(BQ335,100),IF(BP334&gt;0,90,0))</f>
        <v/>
      </c>
      <c r="BR235" s="6">
        <f>IF(BR335&gt;0,MOD(BR335,100),IF(BQ334&gt;0,90,0))</f>
        <v/>
      </c>
      <c r="BS235" s="6">
        <f>IF(BS335&gt;0,MOD(BS335,100),IF(BR334&gt;0,90,0))</f>
        <v/>
      </c>
      <c r="BT235" s="6">
        <f>IF(BT335&gt;0,MOD(BT335,100),IF(BS334&gt;0,90,0))</f>
        <v/>
      </c>
      <c r="BU235" s="6">
        <f>IF(BU335&gt;0,MOD(BU335,100),IF(BT334&gt;0,90,0))</f>
        <v/>
      </c>
      <c r="BV235" s="6">
        <f>IF(BV335&gt;0,MOD(BV335,100),IF(BU334&gt;0,90,0))</f>
        <v/>
      </c>
      <c r="BW235" s="6">
        <f>IF(BW335&gt;0,MOD(BW335,100),IF(BV334&gt;0,90,0))</f>
        <v/>
      </c>
      <c r="BX235" s="6">
        <f>IF(BX335&gt;0,MOD(BX335,100),IF(BW334&gt;0,90,0))</f>
        <v/>
      </c>
      <c r="BY235" s="6">
        <f>IF(BY335&gt;0,MOD(BY335,100),IF(BX334&gt;0,90,0))</f>
        <v/>
      </c>
      <c r="BZ235" s="6">
        <f>IF(BZ335&gt;0,MOD(BZ335,100),IF(BY334&gt;0,90,0))</f>
        <v/>
      </c>
      <c r="CA235" s="6">
        <f>IF(CA335&gt;0,MOD(CA335,100),IF(BZ334&gt;0,90,0))</f>
        <v/>
      </c>
      <c r="CB235" s="6">
        <f>IF(CB335&gt;0,MOD(CB335,100),IF(CA334&gt;0,90,0))</f>
        <v/>
      </c>
      <c r="CC235" s="6">
        <f>IF(CC335&gt;0,MOD(CC335,100),IF(CB334&gt;0,90,0))</f>
        <v/>
      </c>
      <c r="CD235" s="6">
        <f>IF(CD335&gt;0,MOD(CD335,100),IF(CC334&gt;0,90,0))</f>
        <v/>
      </c>
      <c r="CE235" s="6">
        <f>IF(CE335&gt;0,MOD(CE335,100),IF(CD334&gt;0,90,0))</f>
        <v/>
      </c>
      <c r="CF235" s="6">
        <f>IF(CF335&gt;0,MOD(CF335,100),IF(CE334&gt;0,90,0))</f>
        <v/>
      </c>
      <c r="CG235" s="6">
        <f>IF(CG335&gt;0,MOD(CG335,100),IF(CF334&gt;0,90,0))</f>
        <v/>
      </c>
      <c r="CH235" s="6">
        <f>IF(CH335&gt;0,MOD(CH335,100),IF(CG334&gt;0,90,0))</f>
        <v/>
      </c>
      <c r="CI235" s="6">
        <f>IF(CI335&gt;0,MOD(CI335,100),IF(CH334&gt;0,90,0))</f>
        <v/>
      </c>
      <c r="CJ235" s="6">
        <f>IF(CJ335&gt;0,MOD(CJ335,100),IF(CI334&gt;0,90,0))</f>
        <v/>
      </c>
      <c r="CK235" s="6">
        <f>IF(CK335&gt;0,MOD(CK335,100),IF(CJ334&gt;0,90,0))</f>
        <v/>
      </c>
      <c r="CL235" s="6">
        <f>IF(CL335&gt;0,MOD(CL335,100),IF(CK334&gt;0,90,0))</f>
        <v/>
      </c>
      <c r="CM235" s="6">
        <f>IF(CM335&gt;0,MOD(CM335,100),IF(CL334&gt;0,90,0))</f>
        <v/>
      </c>
      <c r="CN235" s="6">
        <f>IF(CN335&gt;0,MOD(CN335,100),IF(CM334&gt;0,90,0))</f>
        <v/>
      </c>
      <c r="CO235" s="6">
        <f>IF(CO335&gt;0,MOD(CO335,100),IF(CN334&gt;0,90,0))</f>
        <v/>
      </c>
      <c r="CP235" s="6">
        <f>IF(CP335&gt;0,MOD(CP335,100),IF(CO334&gt;0,90,0))</f>
        <v/>
      </c>
      <c r="CQ235" s="6">
        <f>IF(CQ335&gt;0,MOD(CQ335,100),IF(CP334&gt;0,90,0))</f>
        <v/>
      </c>
      <c r="CR235" s="6">
        <f>IF(CR335&gt;0,MOD(CR335,100),IF(CQ334&gt;0,90,0))</f>
        <v/>
      </c>
      <c r="CS235" s="6">
        <f>IF(CS335&gt;0,MOD(CS335,100),IF(CR334&gt;0,90,0))</f>
        <v/>
      </c>
      <c r="CT235" s="6">
        <f>IF(CT335&gt;0,MOD(CT335,100),IF(CS334&gt;0,90,0))</f>
        <v/>
      </c>
      <c r="CU235" s="6">
        <f>IF(CU335&gt;0,MOD(CU335,100),IF(CT334&gt;0,90,0))</f>
        <v/>
      </c>
      <c r="CV235" s="6">
        <f>IF(CV335&gt;0,MOD(CV335,100),IF(CU334&gt;0,90,0))</f>
        <v/>
      </c>
      <c r="CW235" s="6">
        <f>IF(CW335&gt;0,MOD(CW335,100),IF(CV334&gt;0,90,0))</f>
        <v/>
      </c>
      <c r="CX235" s="6">
        <f>IF(CX335&gt;0,MOD(CX335,100),IF(CW334&gt;0,90,0))</f>
        <v/>
      </c>
      <c r="CY235" s="6">
        <f>IF(CY335&gt;0,MOD(CY335,100),IF(CX334&gt;0,90,0))</f>
        <v/>
      </c>
      <c r="CZ235" s="6">
        <f>IF(CZ335&gt;0,MOD(CZ335,100),IF(CY334&gt;0,90,0))</f>
        <v/>
      </c>
      <c r="DA235" s="6">
        <f>IF(DA335&gt;0,MOD(DA335,100),IF(CZ334&gt;0,90,0))</f>
        <v/>
      </c>
      <c r="DB235" s="6">
        <f>IF(DB335&gt;0,MOD(DB335,100),IF(DA334&gt;0,90,0))</f>
        <v/>
      </c>
      <c r="DC235" s="6">
        <f>IF(DC335&gt;0,MOD(DC335,100),IF(DB334&gt;0,90,0))</f>
        <v/>
      </c>
      <c r="DD235" s="6">
        <f>IF(DD335&gt;0,MOD(DD335,100),IF(DC334&gt;0,90,0))</f>
        <v/>
      </c>
      <c r="DE235" s="6">
        <f>IF(DE335&gt;0,MOD(DE335,100),IF(DD334&gt;0,90,0))</f>
        <v/>
      </c>
      <c r="DF235" s="6">
        <f>IF(DF335&gt;0,MOD(DF335,100),IF(DE334&gt;0,90,0))</f>
        <v/>
      </c>
      <c r="DG235" s="6">
        <f>IF(DG335&gt;0,MOD(DG335,100),IF(DF334&gt;0,90,0))</f>
        <v/>
      </c>
      <c r="DH235" s="6">
        <f>IF(DH335&gt;0,MOD(DH335,100),IF(DG334&gt;0,90,0))</f>
        <v/>
      </c>
      <c r="DI235" s="6">
        <f>IF(DI335&gt;0,MOD(DI335,100),IF(DH334&gt;0,90,0))</f>
        <v/>
      </c>
      <c r="DJ235" s="6">
        <f>IF(DJ335&gt;0,MOD(DJ335,100),IF(DI334&gt;0,90,0))</f>
        <v/>
      </c>
      <c r="DK235" s="6">
        <f>IF(DK335&gt;0,MOD(DK335,100),IF(DJ334&gt;0,90,0))</f>
        <v/>
      </c>
      <c r="DL235" s="6">
        <f>IF(DL335&gt;0,MOD(DL335,100),IF(DK334&gt;0,90,0))</f>
        <v/>
      </c>
      <c r="DM235" s="6">
        <f>IF(DM335&gt;0,MOD(DM335,100),IF(DL334&gt;0,90,0))</f>
        <v/>
      </c>
      <c r="DN235" s="6">
        <f>IF(DN335&gt;0,MOD(DN335,100),IF(DM334&gt;0,90,0))</f>
        <v/>
      </c>
      <c r="DO235" s="6">
        <f>IF(DO335&gt;0,MOD(DO335,100),IF(DN334&gt;0,90,0))</f>
        <v/>
      </c>
    </row>
    <row r="236" ht="8" customHeight="1">
      <c r="B236" s="6">
        <f>IF(B336&gt;0,MOD(B336,100),IF(A335&gt;0,90,0))</f>
        <v/>
      </c>
      <c r="C236" s="6">
        <f>IF(C336&gt;0,MOD(C336,100),IF(B335&gt;0,90,0))</f>
        <v/>
      </c>
      <c r="D236" s="6">
        <f>IF(D336&gt;0,MOD(D336,100),IF(C335&gt;0,90,0))</f>
        <v/>
      </c>
      <c r="E236" s="6">
        <f>IF(E336&gt;0,MOD(E336,100),IF(D335&gt;0,90,0))</f>
        <v/>
      </c>
      <c r="F236" s="6">
        <f>IF(F336&gt;0,MOD(F336,100),IF(E335&gt;0,90,0))</f>
        <v/>
      </c>
      <c r="G236" s="6">
        <f>IF(G336&gt;0,MOD(G336,100),IF(F335&gt;0,90,0))</f>
        <v/>
      </c>
      <c r="H236" s="6">
        <f>IF(H336&gt;0,MOD(H336,100),IF(G335&gt;0,90,0))</f>
        <v/>
      </c>
      <c r="I236" s="6">
        <f>IF(I336&gt;0,MOD(I336,100),IF(H335&gt;0,90,0))</f>
        <v/>
      </c>
      <c r="J236" s="6">
        <f>IF(J336&gt;0,MOD(J336,100),IF(I335&gt;0,90,0))</f>
        <v/>
      </c>
      <c r="K236" s="6">
        <f>IF(K336&gt;0,MOD(K336,100),IF(J335&gt;0,90,0))</f>
        <v/>
      </c>
      <c r="L236" s="6">
        <f>IF(L336&gt;0,MOD(L336,100),IF(K335&gt;0,90,0))</f>
        <v/>
      </c>
      <c r="M236" s="6">
        <f>IF(M336&gt;0,MOD(M336,100),IF(L335&gt;0,90,0))</f>
        <v/>
      </c>
      <c r="N236" s="6">
        <f>IF(N336&gt;0,MOD(N336,100),IF(M335&gt;0,90,0))</f>
        <v/>
      </c>
      <c r="O236" s="6">
        <f>IF(O336&gt;0,MOD(O336,100),IF(N335&gt;0,90,0))</f>
        <v/>
      </c>
      <c r="P236" s="6">
        <f>IF(P336&gt;0,MOD(P336,100),IF(O335&gt;0,90,0))</f>
        <v/>
      </c>
      <c r="Q236" s="6">
        <f>IF(Q336&gt;0,MOD(Q336,100),IF(P335&gt;0,90,0))</f>
        <v/>
      </c>
      <c r="R236" s="6">
        <f>IF(R336&gt;0,MOD(R336,100),IF(Q335&gt;0,90,0))</f>
        <v/>
      </c>
      <c r="S236" s="6">
        <f>IF(S336&gt;0,MOD(S336,100),IF(R335&gt;0,90,0))</f>
        <v/>
      </c>
      <c r="T236" s="6">
        <f>IF(T336&gt;0,MOD(T336,100),IF(S335&gt;0,90,0))</f>
        <v/>
      </c>
      <c r="U236" s="6">
        <f>IF(U336&gt;0,MOD(U336,100),IF(T335&gt;0,90,0))</f>
        <v/>
      </c>
      <c r="V236" s="6">
        <f>IF(V336&gt;0,MOD(V336,100),IF(U335&gt;0,90,0))</f>
        <v/>
      </c>
      <c r="W236" s="6">
        <f>IF(W336&gt;0,MOD(W336,100),IF(V335&gt;0,90,0))</f>
        <v/>
      </c>
      <c r="X236" s="6">
        <f>IF(X336&gt;0,MOD(X336,100),IF(W335&gt;0,90,0))</f>
        <v/>
      </c>
      <c r="Y236" s="6">
        <f>IF(Y336&gt;0,MOD(Y336,100),IF(X335&gt;0,90,0))</f>
        <v/>
      </c>
      <c r="Z236" s="6">
        <f>IF(Z336&gt;0,MOD(Z336,100),IF(Y335&gt;0,90,0))</f>
        <v/>
      </c>
      <c r="AA236" s="6">
        <f>IF(AA336&gt;0,MOD(AA336,100),IF(Z335&gt;0,90,0))</f>
        <v/>
      </c>
      <c r="AB236" s="6">
        <f>IF(AB336&gt;0,MOD(AB336,100),IF(AA335&gt;0,90,0))</f>
        <v/>
      </c>
      <c r="AC236" s="6">
        <f>IF(AC336&gt;0,MOD(AC336,100),IF(AB335&gt;0,90,0))</f>
        <v/>
      </c>
      <c r="AD236" s="6">
        <f>IF(AD336&gt;0,MOD(AD336,100),IF(AC335&gt;0,90,0))</f>
        <v/>
      </c>
      <c r="AE236" s="6">
        <f>IF(AE336&gt;0,MOD(AE336,100),IF(AD335&gt;0,90,0))</f>
        <v/>
      </c>
      <c r="AF236" s="6">
        <f>IF(AF336&gt;0,MOD(AF336,100),IF(AE335&gt;0,90,0))</f>
        <v/>
      </c>
      <c r="AG236" s="6">
        <f>IF(AG336&gt;0,MOD(AG336,100),IF(AF335&gt;0,90,0))</f>
        <v/>
      </c>
      <c r="AH236" s="6">
        <f>IF(AH336&gt;0,MOD(AH336,100),IF(AG335&gt;0,90,0))</f>
        <v/>
      </c>
      <c r="AI236" s="6">
        <f>IF(AI336&gt;0,MOD(AI336,100),IF(AH335&gt;0,90,0))</f>
        <v/>
      </c>
      <c r="AJ236" s="6">
        <f>IF(AJ336&gt;0,MOD(AJ336,100),IF(AI335&gt;0,90,0))</f>
        <v/>
      </c>
      <c r="AK236" s="6">
        <f>IF(AK336&gt;0,MOD(AK336,100),IF(AJ335&gt;0,90,0))</f>
        <v/>
      </c>
      <c r="AL236" s="6">
        <f>IF(AL336&gt;0,MOD(AL336,100),IF(AK335&gt;0,90,0))</f>
        <v/>
      </c>
      <c r="AM236" s="6">
        <f>IF(AM336&gt;0,MOD(AM336,100),IF(AL335&gt;0,90,0))</f>
        <v/>
      </c>
      <c r="AN236" s="6">
        <f>IF(AN336&gt;0,MOD(AN336,100),IF(AM335&gt;0,90,0))</f>
        <v/>
      </c>
      <c r="AO236" s="6">
        <f>IF(AO336&gt;0,MOD(AO336,100),IF(AN335&gt;0,90,0))</f>
        <v/>
      </c>
      <c r="AP236" s="6">
        <f>IF(AP336&gt;0,MOD(AP336,100),IF(AO335&gt;0,90,0))</f>
        <v/>
      </c>
      <c r="AQ236" s="6">
        <f>IF(AQ336&gt;0,MOD(AQ336,100),IF(AP335&gt;0,90,0))</f>
        <v/>
      </c>
      <c r="AR236" s="6">
        <f>IF(AR336&gt;0,MOD(AR336,100),IF(AQ335&gt;0,90,0))</f>
        <v/>
      </c>
      <c r="AS236" s="6">
        <f>IF(AS336&gt;0,MOD(AS336,100),IF(AR335&gt;0,90,0))</f>
        <v/>
      </c>
      <c r="AT236" s="6">
        <f>IF(AT336&gt;0,MOD(AT336,100),IF(AS335&gt;0,90,0))</f>
        <v/>
      </c>
      <c r="AU236" s="6">
        <f>IF(AU336&gt;0,MOD(AU336,100),IF(AT335&gt;0,90,0))</f>
        <v/>
      </c>
      <c r="AV236" s="6">
        <f>IF(AV336&gt;0,MOD(AV336,100),IF(AU335&gt;0,90,0))</f>
        <v/>
      </c>
      <c r="AW236" s="6">
        <f>IF(AW336&gt;0,MOD(AW336,100),IF(AV335&gt;0,90,0))</f>
        <v/>
      </c>
      <c r="AX236" s="6">
        <f>IF(AX336&gt;0,MOD(AX336,100),IF(AW335&gt;0,90,0))</f>
        <v/>
      </c>
      <c r="AY236" s="6">
        <f>IF(AY336&gt;0,MOD(AY336,100),IF(AX335&gt;0,90,0))</f>
        <v/>
      </c>
      <c r="AZ236" s="6">
        <f>IF(AZ336&gt;0,MOD(AZ336,100),IF(AY335&gt;0,90,0))</f>
        <v/>
      </c>
      <c r="BA236" s="6">
        <f>IF(BA336&gt;0,MOD(BA336,100),IF(AZ335&gt;0,90,0))</f>
        <v/>
      </c>
      <c r="BB236" s="6">
        <f>IF(BB336&gt;0,MOD(BB336,100),IF(BA335&gt;0,90,0))</f>
        <v/>
      </c>
      <c r="BC236" s="6">
        <f>IF(BC336&gt;0,MOD(BC336,100),IF(BB335&gt;0,90,0))</f>
        <v/>
      </c>
      <c r="BD236" s="6">
        <f>IF(BD336&gt;0,MOD(BD336,100),IF(BC335&gt;0,90,0))</f>
        <v/>
      </c>
      <c r="BE236" s="6">
        <f>IF(BE336&gt;0,MOD(BE336,100),IF(BD335&gt;0,90,0))</f>
        <v/>
      </c>
      <c r="BF236" s="6">
        <f>IF(BF336&gt;0,MOD(BF336,100),IF(BE335&gt;0,90,0))</f>
        <v/>
      </c>
      <c r="BG236" s="6">
        <f>IF(BG336&gt;0,MOD(BG336,100),IF(BF335&gt;0,90,0))</f>
        <v/>
      </c>
      <c r="BH236" s="6">
        <f>IF(BH336&gt;0,MOD(BH336,100),IF(BG335&gt;0,90,0))</f>
        <v/>
      </c>
      <c r="BI236" s="6">
        <f>IF(BI336&gt;0,MOD(BI336,100),IF(BH335&gt;0,90,0))</f>
        <v/>
      </c>
      <c r="BJ236" s="6">
        <f>IF(BJ336&gt;0,MOD(BJ336,100),IF(BI335&gt;0,90,0))</f>
        <v/>
      </c>
      <c r="BK236" s="6">
        <f>IF(BK336&gt;0,MOD(BK336,100),IF(BJ335&gt;0,90,0))</f>
        <v/>
      </c>
      <c r="BL236" s="6">
        <f>IF(BL336&gt;0,MOD(BL336,100),IF(BK335&gt;0,90,0))</f>
        <v/>
      </c>
      <c r="BM236" s="6">
        <f>IF(BM336&gt;0,MOD(BM336,100),IF(BL335&gt;0,90,0))</f>
        <v/>
      </c>
      <c r="BN236" s="6">
        <f>IF(BN336&gt;0,MOD(BN336,100),IF(BM335&gt;0,90,0))</f>
        <v/>
      </c>
      <c r="BO236" s="6">
        <f>IF(BO336&gt;0,MOD(BO336,100),IF(BN335&gt;0,90,0))</f>
        <v/>
      </c>
      <c r="BP236" s="6">
        <f>IF(BP336&gt;0,MOD(BP336,100),IF(BO335&gt;0,90,0))</f>
        <v/>
      </c>
      <c r="BQ236" s="6">
        <f>IF(BQ336&gt;0,MOD(BQ336,100),IF(BP335&gt;0,90,0))</f>
        <v/>
      </c>
      <c r="BR236" s="6">
        <f>IF(BR336&gt;0,MOD(BR336,100),IF(BQ335&gt;0,90,0))</f>
        <v/>
      </c>
      <c r="BS236" s="6">
        <f>IF(BS336&gt;0,MOD(BS336,100),IF(BR335&gt;0,90,0))</f>
        <v/>
      </c>
      <c r="BT236" s="6">
        <f>IF(BT336&gt;0,MOD(BT336,100),IF(BS335&gt;0,90,0))</f>
        <v/>
      </c>
      <c r="BU236" s="6">
        <f>IF(BU336&gt;0,MOD(BU336,100),IF(BT335&gt;0,90,0))</f>
        <v/>
      </c>
      <c r="BV236" s="6">
        <f>IF(BV336&gt;0,MOD(BV336,100),IF(BU335&gt;0,90,0))</f>
        <v/>
      </c>
      <c r="BW236" s="6">
        <f>IF(BW336&gt;0,MOD(BW336,100),IF(BV335&gt;0,90,0))</f>
        <v/>
      </c>
      <c r="BX236" s="6">
        <f>IF(BX336&gt;0,MOD(BX336,100),IF(BW335&gt;0,90,0))</f>
        <v/>
      </c>
      <c r="BY236" s="6">
        <f>IF(BY336&gt;0,MOD(BY336,100),IF(BX335&gt;0,90,0))</f>
        <v/>
      </c>
      <c r="BZ236" s="6">
        <f>IF(BZ336&gt;0,MOD(BZ336,100),IF(BY335&gt;0,90,0))</f>
        <v/>
      </c>
      <c r="CA236" s="6">
        <f>IF(CA336&gt;0,MOD(CA336,100),IF(BZ335&gt;0,90,0))</f>
        <v/>
      </c>
      <c r="CB236" s="6">
        <f>IF(CB336&gt;0,MOD(CB336,100),IF(CA335&gt;0,90,0))</f>
        <v/>
      </c>
      <c r="CC236" s="6">
        <f>IF(CC336&gt;0,MOD(CC336,100),IF(CB335&gt;0,90,0))</f>
        <v/>
      </c>
      <c r="CD236" s="6">
        <f>IF(CD336&gt;0,MOD(CD336,100),IF(CC335&gt;0,90,0))</f>
        <v/>
      </c>
      <c r="CE236" s="6">
        <f>IF(CE336&gt;0,MOD(CE336,100),IF(CD335&gt;0,90,0))</f>
        <v/>
      </c>
      <c r="CF236" s="6">
        <f>IF(CF336&gt;0,MOD(CF336,100),IF(CE335&gt;0,90,0))</f>
        <v/>
      </c>
      <c r="CG236" s="6">
        <f>IF(CG336&gt;0,MOD(CG336,100),IF(CF335&gt;0,90,0))</f>
        <v/>
      </c>
      <c r="CH236" s="6">
        <f>IF(CH336&gt;0,MOD(CH336,100),IF(CG335&gt;0,90,0))</f>
        <v/>
      </c>
      <c r="CI236" s="6">
        <f>IF(CI336&gt;0,MOD(CI336,100),IF(CH335&gt;0,90,0))</f>
        <v/>
      </c>
      <c r="CJ236" s="6">
        <f>IF(CJ336&gt;0,MOD(CJ336,100),IF(CI335&gt;0,90,0))</f>
        <v/>
      </c>
      <c r="CK236" s="6">
        <f>IF(CK336&gt;0,MOD(CK336,100),IF(CJ335&gt;0,90,0))</f>
        <v/>
      </c>
      <c r="CL236" s="6">
        <f>IF(CL336&gt;0,MOD(CL336,100),IF(CK335&gt;0,90,0))</f>
        <v/>
      </c>
      <c r="CM236" s="6">
        <f>IF(CM336&gt;0,MOD(CM336,100),IF(CL335&gt;0,90,0))</f>
        <v/>
      </c>
      <c r="CN236" s="6">
        <f>IF(CN336&gt;0,MOD(CN336,100),IF(CM335&gt;0,90,0))</f>
        <v/>
      </c>
      <c r="CO236" s="6">
        <f>IF(CO336&gt;0,MOD(CO336,100),IF(CN335&gt;0,90,0))</f>
        <v/>
      </c>
      <c r="CP236" s="6">
        <f>IF(CP336&gt;0,MOD(CP336,100),IF(CO335&gt;0,90,0))</f>
        <v/>
      </c>
      <c r="CQ236" s="6">
        <f>IF(CQ336&gt;0,MOD(CQ336,100),IF(CP335&gt;0,90,0))</f>
        <v/>
      </c>
      <c r="CR236" s="6">
        <f>IF(CR336&gt;0,MOD(CR336,100),IF(CQ335&gt;0,90,0))</f>
        <v/>
      </c>
      <c r="CS236" s="6">
        <f>IF(CS336&gt;0,MOD(CS336,100),IF(CR335&gt;0,90,0))</f>
        <v/>
      </c>
      <c r="CT236" s="6">
        <f>IF(CT336&gt;0,MOD(CT336,100),IF(CS335&gt;0,90,0))</f>
        <v/>
      </c>
      <c r="CU236" s="6">
        <f>IF(CU336&gt;0,MOD(CU336,100),IF(CT335&gt;0,90,0))</f>
        <v/>
      </c>
      <c r="CV236" s="6">
        <f>IF(CV336&gt;0,MOD(CV336,100),IF(CU335&gt;0,90,0))</f>
        <v/>
      </c>
      <c r="CW236" s="6">
        <f>IF(CW336&gt;0,MOD(CW336,100),IF(CV335&gt;0,90,0))</f>
        <v/>
      </c>
      <c r="CX236" s="6">
        <f>IF(CX336&gt;0,MOD(CX336,100),IF(CW335&gt;0,90,0))</f>
        <v/>
      </c>
      <c r="CY236" s="6">
        <f>IF(CY336&gt;0,MOD(CY336,100),IF(CX335&gt;0,90,0))</f>
        <v/>
      </c>
      <c r="CZ236" s="6">
        <f>IF(CZ336&gt;0,MOD(CZ336,100),IF(CY335&gt;0,90,0))</f>
        <v/>
      </c>
      <c r="DA236" s="6">
        <f>IF(DA336&gt;0,MOD(DA336,100),IF(CZ335&gt;0,90,0))</f>
        <v/>
      </c>
      <c r="DB236" s="6">
        <f>IF(DB336&gt;0,MOD(DB336,100),IF(DA335&gt;0,90,0))</f>
        <v/>
      </c>
      <c r="DC236" s="6">
        <f>IF(DC336&gt;0,MOD(DC336,100),IF(DB335&gt;0,90,0))</f>
        <v/>
      </c>
      <c r="DD236" s="6">
        <f>IF(DD336&gt;0,MOD(DD336,100),IF(DC335&gt;0,90,0))</f>
        <v/>
      </c>
      <c r="DE236" s="6">
        <f>IF(DE336&gt;0,MOD(DE336,100),IF(DD335&gt;0,90,0))</f>
        <v/>
      </c>
      <c r="DF236" s="6">
        <f>IF(DF336&gt;0,MOD(DF336,100),IF(DE335&gt;0,90,0))</f>
        <v/>
      </c>
      <c r="DG236" s="6">
        <f>IF(DG336&gt;0,MOD(DG336,100),IF(DF335&gt;0,90,0))</f>
        <v/>
      </c>
      <c r="DH236" s="6">
        <f>IF(DH336&gt;0,MOD(DH336,100),IF(DG335&gt;0,90,0))</f>
        <v/>
      </c>
      <c r="DI236" s="6">
        <f>IF(DI336&gt;0,MOD(DI336,100),IF(DH335&gt;0,90,0))</f>
        <v/>
      </c>
      <c r="DJ236" s="6">
        <f>IF(DJ336&gt;0,MOD(DJ336,100),IF(DI335&gt;0,90,0))</f>
        <v/>
      </c>
      <c r="DK236" s="6">
        <f>IF(DK336&gt;0,MOD(DK336,100),IF(DJ335&gt;0,90,0))</f>
        <v/>
      </c>
      <c r="DL236" s="6">
        <f>IF(DL336&gt;0,MOD(DL336,100),IF(DK335&gt;0,90,0))</f>
        <v/>
      </c>
      <c r="DM236" s="6">
        <f>IF(DM336&gt;0,MOD(DM336,100),IF(DL335&gt;0,90,0))</f>
        <v/>
      </c>
      <c r="DN236" s="6">
        <f>IF(DN336&gt;0,MOD(DN336,100),IF(DM335&gt;0,90,0))</f>
        <v/>
      </c>
      <c r="DO236" s="6">
        <f>IF(DO336&gt;0,MOD(DO336,100),IF(DN335&gt;0,90,0))</f>
        <v/>
      </c>
    </row>
    <row r="237" ht="8" customHeight="1">
      <c r="B237" s="6">
        <f>IF(B337&gt;0,MOD(B337,100),IF(A336&gt;0,90,0))</f>
        <v/>
      </c>
      <c r="C237" s="6">
        <f>IF(C337&gt;0,MOD(C337,100),IF(B336&gt;0,90,0))</f>
        <v/>
      </c>
      <c r="D237" s="6">
        <f>IF(D337&gt;0,MOD(D337,100),IF(C336&gt;0,90,0))</f>
        <v/>
      </c>
      <c r="E237" s="6">
        <f>IF(E337&gt;0,MOD(E337,100),IF(D336&gt;0,90,0))</f>
        <v/>
      </c>
      <c r="F237" s="6">
        <f>IF(F337&gt;0,MOD(F337,100),IF(E336&gt;0,90,0))</f>
        <v/>
      </c>
      <c r="G237" s="6">
        <f>IF(G337&gt;0,MOD(G337,100),IF(F336&gt;0,90,0))</f>
        <v/>
      </c>
      <c r="H237" s="6">
        <f>IF(H337&gt;0,MOD(H337,100),IF(G336&gt;0,90,0))</f>
        <v/>
      </c>
      <c r="I237" s="6">
        <f>IF(I337&gt;0,MOD(I337,100),IF(H336&gt;0,90,0))</f>
        <v/>
      </c>
      <c r="J237" s="6">
        <f>IF(J337&gt;0,MOD(J337,100),IF(I336&gt;0,90,0))</f>
        <v/>
      </c>
      <c r="K237" s="6">
        <f>IF(K337&gt;0,MOD(K337,100),IF(J336&gt;0,90,0))</f>
        <v/>
      </c>
      <c r="L237" s="6">
        <f>IF(L337&gt;0,MOD(L337,100),IF(K336&gt;0,90,0))</f>
        <v/>
      </c>
      <c r="M237" s="6">
        <f>IF(M337&gt;0,MOD(M337,100),IF(L336&gt;0,90,0))</f>
        <v/>
      </c>
      <c r="N237" s="6">
        <f>IF(N337&gt;0,MOD(N337,100),IF(M336&gt;0,90,0))</f>
        <v/>
      </c>
      <c r="O237" s="6">
        <f>IF(O337&gt;0,MOD(O337,100),IF(N336&gt;0,90,0))</f>
        <v/>
      </c>
      <c r="P237" s="6">
        <f>IF(P337&gt;0,MOD(P337,100),IF(O336&gt;0,90,0))</f>
        <v/>
      </c>
      <c r="Q237" s="6">
        <f>IF(Q337&gt;0,MOD(Q337,100),IF(P336&gt;0,90,0))</f>
        <v/>
      </c>
      <c r="R237" s="6">
        <f>IF(R337&gt;0,MOD(R337,100),IF(Q336&gt;0,90,0))</f>
        <v/>
      </c>
      <c r="S237" s="6">
        <f>IF(S337&gt;0,MOD(S337,100),IF(R336&gt;0,90,0))</f>
        <v/>
      </c>
      <c r="T237" s="6">
        <f>IF(T337&gt;0,MOD(T337,100),IF(S336&gt;0,90,0))</f>
        <v/>
      </c>
      <c r="U237" s="6">
        <f>IF(U337&gt;0,MOD(U337,100),IF(T336&gt;0,90,0))</f>
        <v/>
      </c>
      <c r="V237" s="6">
        <f>IF(V337&gt;0,MOD(V337,100),IF(U336&gt;0,90,0))</f>
        <v/>
      </c>
      <c r="W237" s="6">
        <f>IF(W337&gt;0,MOD(W337,100),IF(V336&gt;0,90,0))</f>
        <v/>
      </c>
      <c r="X237" s="6">
        <f>IF(X337&gt;0,MOD(X337,100),IF(W336&gt;0,90,0))</f>
        <v/>
      </c>
      <c r="Y237" s="6">
        <f>IF(Y337&gt;0,MOD(Y337,100),IF(X336&gt;0,90,0))</f>
        <v/>
      </c>
      <c r="Z237" s="6">
        <f>IF(Z337&gt;0,MOD(Z337,100),IF(Y336&gt;0,90,0))</f>
        <v/>
      </c>
      <c r="AA237" s="6">
        <f>IF(AA337&gt;0,MOD(AA337,100),IF(Z336&gt;0,90,0))</f>
        <v/>
      </c>
      <c r="AB237" s="6">
        <f>IF(AB337&gt;0,MOD(AB337,100),IF(AA336&gt;0,90,0))</f>
        <v/>
      </c>
      <c r="AC237" s="6">
        <f>IF(AC337&gt;0,MOD(AC337,100),IF(AB336&gt;0,90,0))</f>
        <v/>
      </c>
      <c r="AD237" s="6">
        <f>IF(AD337&gt;0,MOD(AD337,100),IF(AC336&gt;0,90,0))</f>
        <v/>
      </c>
      <c r="AE237" s="6">
        <f>IF(AE337&gt;0,MOD(AE337,100),IF(AD336&gt;0,90,0))</f>
        <v/>
      </c>
      <c r="AF237" s="6">
        <f>IF(AF337&gt;0,MOD(AF337,100),IF(AE336&gt;0,90,0))</f>
        <v/>
      </c>
      <c r="AG237" s="6">
        <f>IF(AG337&gt;0,MOD(AG337,100),IF(AF336&gt;0,90,0))</f>
        <v/>
      </c>
      <c r="AH237" s="6">
        <f>IF(AH337&gt;0,MOD(AH337,100),IF(AG336&gt;0,90,0))</f>
        <v/>
      </c>
      <c r="AI237" s="6">
        <f>IF(AI337&gt;0,MOD(AI337,100),IF(AH336&gt;0,90,0))</f>
        <v/>
      </c>
      <c r="AJ237" s="6">
        <f>IF(AJ337&gt;0,MOD(AJ337,100),IF(AI336&gt;0,90,0))</f>
        <v/>
      </c>
      <c r="AK237" s="6">
        <f>IF(AK337&gt;0,MOD(AK337,100),IF(AJ336&gt;0,90,0))</f>
        <v/>
      </c>
      <c r="AL237" s="6">
        <f>IF(AL337&gt;0,MOD(AL337,100),IF(AK336&gt;0,90,0))</f>
        <v/>
      </c>
      <c r="AM237" s="6">
        <f>IF(AM337&gt;0,MOD(AM337,100),IF(AL336&gt;0,90,0))</f>
        <v/>
      </c>
      <c r="AN237" s="6">
        <f>IF(AN337&gt;0,MOD(AN337,100),IF(AM336&gt;0,90,0))</f>
        <v/>
      </c>
      <c r="AO237" s="6">
        <f>IF(AO337&gt;0,MOD(AO337,100),IF(AN336&gt;0,90,0))</f>
        <v/>
      </c>
      <c r="AP237" s="6">
        <f>IF(AP337&gt;0,MOD(AP337,100),IF(AO336&gt;0,90,0))</f>
        <v/>
      </c>
      <c r="AQ237" s="6">
        <f>IF(AQ337&gt;0,MOD(AQ337,100),IF(AP336&gt;0,90,0))</f>
        <v/>
      </c>
      <c r="AR237" s="6">
        <f>IF(AR337&gt;0,MOD(AR337,100),IF(AQ336&gt;0,90,0))</f>
        <v/>
      </c>
      <c r="AS237" s="6">
        <f>IF(AS337&gt;0,MOD(AS337,100),IF(AR336&gt;0,90,0))</f>
        <v/>
      </c>
      <c r="AT237" s="6">
        <f>IF(AT337&gt;0,MOD(AT337,100),IF(AS336&gt;0,90,0))</f>
        <v/>
      </c>
      <c r="AU237" s="6">
        <f>IF(AU337&gt;0,MOD(AU337,100),IF(AT336&gt;0,90,0))</f>
        <v/>
      </c>
      <c r="AV237" s="6">
        <f>IF(AV337&gt;0,MOD(AV337,100),IF(AU336&gt;0,90,0))</f>
        <v/>
      </c>
      <c r="AW237" s="6">
        <f>IF(AW337&gt;0,MOD(AW337,100),IF(AV336&gt;0,90,0))</f>
        <v/>
      </c>
      <c r="AX237" s="6">
        <f>IF(AX337&gt;0,MOD(AX337,100),IF(AW336&gt;0,90,0))</f>
        <v/>
      </c>
      <c r="AY237" s="6">
        <f>IF(AY337&gt;0,MOD(AY337,100),IF(AX336&gt;0,90,0))</f>
        <v/>
      </c>
      <c r="AZ237" s="6">
        <f>IF(AZ337&gt;0,MOD(AZ337,100),IF(AY336&gt;0,90,0))</f>
        <v/>
      </c>
      <c r="BA237" s="6">
        <f>IF(BA337&gt;0,MOD(BA337,100),IF(AZ336&gt;0,90,0))</f>
        <v/>
      </c>
      <c r="BB237" s="6">
        <f>IF(BB337&gt;0,MOD(BB337,100),IF(BA336&gt;0,90,0))</f>
        <v/>
      </c>
      <c r="BC237" s="6">
        <f>IF(BC337&gt;0,MOD(BC337,100),IF(BB336&gt;0,90,0))</f>
        <v/>
      </c>
      <c r="BD237" s="6">
        <f>IF(BD337&gt;0,MOD(BD337,100),IF(BC336&gt;0,90,0))</f>
        <v/>
      </c>
      <c r="BE237" s="6">
        <f>IF(BE337&gt;0,MOD(BE337,100),IF(BD336&gt;0,90,0))</f>
        <v/>
      </c>
      <c r="BF237" s="6">
        <f>IF(BF337&gt;0,MOD(BF337,100),IF(BE336&gt;0,90,0))</f>
        <v/>
      </c>
      <c r="BG237" s="6">
        <f>IF(BG337&gt;0,MOD(BG337,100),IF(BF336&gt;0,90,0))</f>
        <v/>
      </c>
      <c r="BH237" s="6">
        <f>IF(BH337&gt;0,MOD(BH337,100),IF(BG336&gt;0,90,0))</f>
        <v/>
      </c>
      <c r="BI237" s="6">
        <f>IF(BI337&gt;0,MOD(BI337,100),IF(BH336&gt;0,90,0))</f>
        <v/>
      </c>
      <c r="BJ237" s="6">
        <f>IF(BJ337&gt;0,MOD(BJ337,100),IF(BI336&gt;0,90,0))</f>
        <v/>
      </c>
      <c r="BK237" s="6">
        <f>IF(BK337&gt;0,MOD(BK337,100),IF(BJ336&gt;0,90,0))</f>
        <v/>
      </c>
      <c r="BL237" s="6">
        <f>IF(BL337&gt;0,MOD(BL337,100),IF(BK336&gt;0,90,0))</f>
        <v/>
      </c>
      <c r="BM237" s="6">
        <f>IF(BM337&gt;0,MOD(BM337,100),IF(BL336&gt;0,90,0))</f>
        <v/>
      </c>
      <c r="BN237" s="6">
        <f>IF(BN337&gt;0,MOD(BN337,100),IF(BM336&gt;0,90,0))</f>
        <v/>
      </c>
      <c r="BO237" s="6">
        <f>IF(BO337&gt;0,MOD(BO337,100),IF(BN336&gt;0,90,0))</f>
        <v/>
      </c>
      <c r="BP237" s="6">
        <f>IF(BP337&gt;0,MOD(BP337,100),IF(BO336&gt;0,90,0))</f>
        <v/>
      </c>
      <c r="BQ237" s="6">
        <f>IF(BQ337&gt;0,MOD(BQ337,100),IF(BP336&gt;0,90,0))</f>
        <v/>
      </c>
      <c r="BR237" s="6">
        <f>IF(BR337&gt;0,MOD(BR337,100),IF(BQ336&gt;0,90,0))</f>
        <v/>
      </c>
      <c r="BS237" s="6">
        <f>IF(BS337&gt;0,MOD(BS337,100),IF(BR336&gt;0,90,0))</f>
        <v/>
      </c>
      <c r="BT237" s="6">
        <f>IF(BT337&gt;0,MOD(BT337,100),IF(BS336&gt;0,90,0))</f>
        <v/>
      </c>
      <c r="BU237" s="6">
        <f>IF(BU337&gt;0,MOD(BU337,100),IF(BT336&gt;0,90,0))</f>
        <v/>
      </c>
      <c r="BV237" s="6">
        <f>IF(BV337&gt;0,MOD(BV337,100),IF(BU336&gt;0,90,0))</f>
        <v/>
      </c>
      <c r="BW237" s="6">
        <f>IF(BW337&gt;0,MOD(BW337,100),IF(BV336&gt;0,90,0))</f>
        <v/>
      </c>
      <c r="BX237" s="6">
        <f>IF(BX337&gt;0,MOD(BX337,100),IF(BW336&gt;0,90,0))</f>
        <v/>
      </c>
      <c r="BY237" s="6">
        <f>IF(BY337&gt;0,MOD(BY337,100),IF(BX336&gt;0,90,0))</f>
        <v/>
      </c>
      <c r="BZ237" s="6">
        <f>IF(BZ337&gt;0,MOD(BZ337,100),IF(BY336&gt;0,90,0))</f>
        <v/>
      </c>
      <c r="CA237" s="6">
        <f>IF(CA337&gt;0,MOD(CA337,100),IF(BZ336&gt;0,90,0))</f>
        <v/>
      </c>
      <c r="CB237" s="6">
        <f>IF(CB337&gt;0,MOD(CB337,100),IF(CA336&gt;0,90,0))</f>
        <v/>
      </c>
      <c r="CC237" s="6">
        <f>IF(CC337&gt;0,MOD(CC337,100),IF(CB336&gt;0,90,0))</f>
        <v/>
      </c>
      <c r="CD237" s="6">
        <f>IF(CD337&gt;0,MOD(CD337,100),IF(CC336&gt;0,90,0))</f>
        <v/>
      </c>
      <c r="CE237" s="6">
        <f>IF(CE337&gt;0,MOD(CE337,100),IF(CD336&gt;0,90,0))</f>
        <v/>
      </c>
      <c r="CF237" s="6">
        <f>IF(CF337&gt;0,MOD(CF337,100),IF(CE336&gt;0,90,0))</f>
        <v/>
      </c>
      <c r="CG237" s="6">
        <f>IF(CG337&gt;0,MOD(CG337,100),IF(CF336&gt;0,90,0))</f>
        <v/>
      </c>
      <c r="CH237" s="6">
        <f>IF(CH337&gt;0,MOD(CH337,100),IF(CG336&gt;0,90,0))</f>
        <v/>
      </c>
      <c r="CI237" s="6">
        <f>IF(CI337&gt;0,MOD(CI337,100),IF(CH336&gt;0,90,0))</f>
        <v/>
      </c>
      <c r="CJ237" s="6">
        <f>IF(CJ337&gt;0,MOD(CJ337,100),IF(CI336&gt;0,90,0))</f>
        <v/>
      </c>
      <c r="CK237" s="6">
        <f>IF(CK337&gt;0,MOD(CK337,100),IF(CJ336&gt;0,90,0))</f>
        <v/>
      </c>
      <c r="CL237" s="6">
        <f>IF(CL337&gt;0,MOD(CL337,100),IF(CK336&gt;0,90,0))</f>
        <v/>
      </c>
      <c r="CM237" s="6">
        <f>IF(CM337&gt;0,MOD(CM337,100),IF(CL336&gt;0,90,0))</f>
        <v/>
      </c>
      <c r="CN237" s="6">
        <f>IF(CN337&gt;0,MOD(CN337,100),IF(CM336&gt;0,90,0))</f>
        <v/>
      </c>
      <c r="CO237" s="6">
        <f>IF(CO337&gt;0,MOD(CO337,100),IF(CN336&gt;0,90,0))</f>
        <v/>
      </c>
      <c r="CP237" s="6">
        <f>IF(CP337&gt;0,MOD(CP337,100),IF(CO336&gt;0,90,0))</f>
        <v/>
      </c>
      <c r="CQ237" s="6">
        <f>IF(CQ337&gt;0,MOD(CQ337,100),IF(CP336&gt;0,90,0))</f>
        <v/>
      </c>
      <c r="CR237" s="6">
        <f>IF(CR337&gt;0,MOD(CR337,100),IF(CQ336&gt;0,90,0))</f>
        <v/>
      </c>
      <c r="CS237" s="6">
        <f>IF(CS337&gt;0,MOD(CS337,100),IF(CR336&gt;0,90,0))</f>
        <v/>
      </c>
      <c r="CT237" s="6">
        <f>IF(CT337&gt;0,MOD(CT337,100),IF(CS336&gt;0,90,0))</f>
        <v/>
      </c>
      <c r="CU237" s="6">
        <f>IF(CU337&gt;0,MOD(CU337,100),IF(CT336&gt;0,90,0))</f>
        <v/>
      </c>
      <c r="CV237" s="6">
        <f>IF(CV337&gt;0,MOD(CV337,100),IF(CU336&gt;0,90,0))</f>
        <v/>
      </c>
      <c r="CW237" s="6">
        <f>IF(CW337&gt;0,MOD(CW337,100),IF(CV336&gt;0,90,0))</f>
        <v/>
      </c>
      <c r="CX237" s="6">
        <f>IF(CX337&gt;0,MOD(CX337,100),IF(CW336&gt;0,90,0))</f>
        <v/>
      </c>
      <c r="CY237" s="6">
        <f>IF(CY337&gt;0,MOD(CY337,100),IF(CX336&gt;0,90,0))</f>
        <v/>
      </c>
      <c r="CZ237" s="6">
        <f>IF(CZ337&gt;0,MOD(CZ337,100),IF(CY336&gt;0,90,0))</f>
        <v/>
      </c>
      <c r="DA237" s="6">
        <f>IF(DA337&gt;0,MOD(DA337,100),IF(CZ336&gt;0,90,0))</f>
        <v/>
      </c>
      <c r="DB237" s="6">
        <f>IF(DB337&gt;0,MOD(DB337,100),IF(DA336&gt;0,90,0))</f>
        <v/>
      </c>
      <c r="DC237" s="6">
        <f>IF(DC337&gt;0,MOD(DC337,100),IF(DB336&gt;0,90,0))</f>
        <v/>
      </c>
      <c r="DD237" s="6">
        <f>IF(DD337&gt;0,MOD(DD337,100),IF(DC336&gt;0,90,0))</f>
        <v/>
      </c>
      <c r="DE237" s="6">
        <f>IF(DE337&gt;0,MOD(DE337,100),IF(DD336&gt;0,90,0))</f>
        <v/>
      </c>
      <c r="DF237" s="6">
        <f>IF(DF337&gt;0,MOD(DF337,100),IF(DE336&gt;0,90,0))</f>
        <v/>
      </c>
      <c r="DG237" s="6">
        <f>IF(DG337&gt;0,MOD(DG337,100),IF(DF336&gt;0,90,0))</f>
        <v/>
      </c>
      <c r="DH237" s="6">
        <f>IF(DH337&gt;0,MOD(DH337,100),IF(DG336&gt;0,90,0))</f>
        <v/>
      </c>
      <c r="DI237" s="6">
        <f>IF(DI337&gt;0,MOD(DI337,100),IF(DH336&gt;0,90,0))</f>
        <v/>
      </c>
      <c r="DJ237" s="6">
        <f>IF(DJ337&gt;0,MOD(DJ337,100),IF(DI336&gt;0,90,0))</f>
        <v/>
      </c>
      <c r="DK237" s="6">
        <f>IF(DK337&gt;0,MOD(DK337,100),IF(DJ336&gt;0,90,0))</f>
        <v/>
      </c>
      <c r="DL237" s="6">
        <f>IF(DL337&gt;0,MOD(DL337,100),IF(DK336&gt;0,90,0))</f>
        <v/>
      </c>
      <c r="DM237" s="6">
        <f>IF(DM337&gt;0,MOD(DM337,100),IF(DL336&gt;0,90,0))</f>
        <v/>
      </c>
      <c r="DN237" s="6">
        <f>IF(DN337&gt;0,MOD(DN337,100),IF(DM336&gt;0,90,0))</f>
        <v/>
      </c>
      <c r="DO237" s="6">
        <f>IF(DO337&gt;0,MOD(DO337,100),IF(DN336&gt;0,90,0))</f>
        <v/>
      </c>
    </row>
    <row r="238" ht="8" customHeight="1">
      <c r="B238" s="6">
        <f>IF(B338&gt;0,MOD(B338,100),IF(A337&gt;0,90,0))</f>
        <v/>
      </c>
      <c r="C238" s="6">
        <f>IF(C338&gt;0,MOD(C338,100),IF(B337&gt;0,90,0))</f>
        <v/>
      </c>
      <c r="D238" s="6">
        <f>IF(D338&gt;0,MOD(D338,100),IF(C337&gt;0,90,0))</f>
        <v/>
      </c>
      <c r="E238" s="6">
        <f>IF(E338&gt;0,MOD(E338,100),IF(D337&gt;0,90,0))</f>
        <v/>
      </c>
      <c r="F238" s="6">
        <f>IF(F338&gt;0,MOD(F338,100),IF(E337&gt;0,90,0))</f>
        <v/>
      </c>
      <c r="G238" s="6">
        <f>IF(G338&gt;0,MOD(G338,100),IF(F337&gt;0,90,0))</f>
        <v/>
      </c>
      <c r="H238" s="6">
        <f>IF(H338&gt;0,MOD(H338,100),IF(G337&gt;0,90,0))</f>
        <v/>
      </c>
      <c r="I238" s="6">
        <f>IF(I338&gt;0,MOD(I338,100),IF(H337&gt;0,90,0))</f>
        <v/>
      </c>
      <c r="J238" s="6">
        <f>IF(J338&gt;0,MOD(J338,100),IF(I337&gt;0,90,0))</f>
        <v/>
      </c>
      <c r="K238" s="6">
        <f>IF(K338&gt;0,MOD(K338,100),IF(J337&gt;0,90,0))</f>
        <v/>
      </c>
      <c r="L238" s="6">
        <f>IF(L338&gt;0,MOD(L338,100),IF(K337&gt;0,90,0))</f>
        <v/>
      </c>
      <c r="M238" s="6">
        <f>IF(M338&gt;0,MOD(M338,100),IF(L337&gt;0,90,0))</f>
        <v/>
      </c>
      <c r="N238" s="6">
        <f>IF(N338&gt;0,MOD(N338,100),IF(M337&gt;0,90,0))</f>
        <v/>
      </c>
      <c r="O238" s="6">
        <f>IF(O338&gt;0,MOD(O338,100),IF(N337&gt;0,90,0))</f>
        <v/>
      </c>
      <c r="P238" s="6">
        <f>IF(P338&gt;0,MOD(P338,100),IF(O337&gt;0,90,0))</f>
        <v/>
      </c>
      <c r="Q238" s="6">
        <f>IF(Q338&gt;0,MOD(Q338,100),IF(P337&gt;0,90,0))</f>
        <v/>
      </c>
      <c r="R238" s="6">
        <f>IF(R338&gt;0,MOD(R338,100),IF(Q337&gt;0,90,0))</f>
        <v/>
      </c>
      <c r="S238" s="6">
        <f>IF(S338&gt;0,MOD(S338,100),IF(R337&gt;0,90,0))</f>
        <v/>
      </c>
      <c r="T238" s="6">
        <f>IF(T338&gt;0,MOD(T338,100),IF(S337&gt;0,90,0))</f>
        <v/>
      </c>
      <c r="U238" s="6">
        <f>IF(U338&gt;0,MOD(U338,100),IF(T337&gt;0,90,0))</f>
        <v/>
      </c>
      <c r="V238" s="6">
        <f>IF(V338&gt;0,MOD(V338,100),IF(U337&gt;0,90,0))</f>
        <v/>
      </c>
      <c r="W238" s="6">
        <f>IF(W338&gt;0,MOD(W338,100),IF(V337&gt;0,90,0))</f>
        <v/>
      </c>
      <c r="X238" s="6">
        <f>IF(X338&gt;0,MOD(X338,100),IF(W337&gt;0,90,0))</f>
        <v/>
      </c>
      <c r="Y238" s="6">
        <f>IF(Y338&gt;0,MOD(Y338,100),IF(X337&gt;0,90,0))</f>
        <v/>
      </c>
      <c r="Z238" s="6">
        <f>IF(Z338&gt;0,MOD(Z338,100),IF(Y337&gt;0,90,0))</f>
        <v/>
      </c>
      <c r="AA238" s="6">
        <f>IF(AA338&gt;0,MOD(AA338,100),IF(Z337&gt;0,90,0))</f>
        <v/>
      </c>
      <c r="AB238" s="6">
        <f>IF(AB338&gt;0,MOD(AB338,100),IF(AA337&gt;0,90,0))</f>
        <v/>
      </c>
      <c r="AC238" s="6">
        <f>IF(AC338&gt;0,MOD(AC338,100),IF(AB337&gt;0,90,0))</f>
        <v/>
      </c>
      <c r="AD238" s="6">
        <f>IF(AD338&gt;0,MOD(AD338,100),IF(AC337&gt;0,90,0))</f>
        <v/>
      </c>
      <c r="AE238" s="6">
        <f>IF(AE338&gt;0,MOD(AE338,100),IF(AD337&gt;0,90,0))</f>
        <v/>
      </c>
      <c r="AF238" s="6">
        <f>IF(AF338&gt;0,MOD(AF338,100),IF(AE337&gt;0,90,0))</f>
        <v/>
      </c>
      <c r="AG238" s="6">
        <f>IF(AG338&gt;0,MOD(AG338,100),IF(AF337&gt;0,90,0))</f>
        <v/>
      </c>
      <c r="AH238" s="6">
        <f>IF(AH338&gt;0,MOD(AH338,100),IF(AG337&gt;0,90,0))</f>
        <v/>
      </c>
      <c r="AI238" s="6">
        <f>IF(AI338&gt;0,MOD(AI338,100),IF(AH337&gt;0,90,0))</f>
        <v/>
      </c>
      <c r="AJ238" s="6">
        <f>IF(AJ338&gt;0,MOD(AJ338,100),IF(AI337&gt;0,90,0))</f>
        <v/>
      </c>
      <c r="AK238" s="6">
        <f>IF(AK338&gt;0,MOD(AK338,100),IF(AJ337&gt;0,90,0))</f>
        <v/>
      </c>
      <c r="AL238" s="6">
        <f>IF(AL338&gt;0,MOD(AL338,100),IF(AK337&gt;0,90,0))</f>
        <v/>
      </c>
      <c r="AM238" s="6">
        <f>IF(AM338&gt;0,MOD(AM338,100),IF(AL337&gt;0,90,0))</f>
        <v/>
      </c>
      <c r="AN238" s="6">
        <f>IF(AN338&gt;0,MOD(AN338,100),IF(AM337&gt;0,90,0))</f>
        <v/>
      </c>
      <c r="AO238" s="6">
        <f>IF(AO338&gt;0,MOD(AO338,100),IF(AN337&gt;0,90,0))</f>
        <v/>
      </c>
      <c r="AP238" s="6">
        <f>IF(AP338&gt;0,MOD(AP338,100),IF(AO337&gt;0,90,0))</f>
        <v/>
      </c>
      <c r="AQ238" s="6">
        <f>IF(AQ338&gt;0,MOD(AQ338,100),IF(AP337&gt;0,90,0))</f>
        <v/>
      </c>
      <c r="AR238" s="6">
        <f>IF(AR338&gt;0,MOD(AR338,100),IF(AQ337&gt;0,90,0))</f>
        <v/>
      </c>
      <c r="AS238" s="6">
        <f>IF(AS338&gt;0,MOD(AS338,100),IF(AR337&gt;0,90,0))</f>
        <v/>
      </c>
      <c r="AT238" s="6">
        <f>IF(AT338&gt;0,MOD(AT338,100),IF(AS337&gt;0,90,0))</f>
        <v/>
      </c>
      <c r="AU238" s="6">
        <f>IF(AU338&gt;0,MOD(AU338,100),IF(AT337&gt;0,90,0))</f>
        <v/>
      </c>
      <c r="AV238" s="6">
        <f>IF(AV338&gt;0,MOD(AV338,100),IF(AU337&gt;0,90,0))</f>
        <v/>
      </c>
      <c r="AW238" s="6">
        <f>IF(AW338&gt;0,MOD(AW338,100),IF(AV337&gt;0,90,0))</f>
        <v/>
      </c>
      <c r="AX238" s="6">
        <f>IF(AX338&gt;0,MOD(AX338,100),IF(AW337&gt;0,90,0))</f>
        <v/>
      </c>
      <c r="AY238" s="6">
        <f>IF(AY338&gt;0,MOD(AY338,100),IF(AX337&gt;0,90,0))</f>
        <v/>
      </c>
      <c r="AZ238" s="6">
        <f>IF(AZ338&gt;0,MOD(AZ338,100),IF(AY337&gt;0,90,0))</f>
        <v/>
      </c>
      <c r="BA238" s="6">
        <f>IF(BA338&gt;0,MOD(BA338,100),IF(AZ337&gt;0,90,0))</f>
        <v/>
      </c>
      <c r="BB238" s="6">
        <f>IF(BB338&gt;0,MOD(BB338,100),IF(BA337&gt;0,90,0))</f>
        <v/>
      </c>
      <c r="BC238" s="6">
        <f>IF(BC338&gt;0,MOD(BC338,100),IF(BB337&gt;0,90,0))</f>
        <v/>
      </c>
      <c r="BD238" s="6">
        <f>IF(BD338&gt;0,MOD(BD338,100),IF(BC337&gt;0,90,0))</f>
        <v/>
      </c>
      <c r="BE238" s="6">
        <f>IF(BE338&gt;0,MOD(BE338,100),IF(BD337&gt;0,90,0))</f>
        <v/>
      </c>
      <c r="BF238" s="6">
        <f>IF(BF338&gt;0,MOD(BF338,100),IF(BE337&gt;0,90,0))</f>
        <v/>
      </c>
      <c r="BG238" s="6">
        <f>IF(BG338&gt;0,MOD(BG338,100),IF(BF337&gt;0,90,0))</f>
        <v/>
      </c>
      <c r="BH238" s="6">
        <f>IF(BH338&gt;0,MOD(BH338,100),IF(BG337&gt;0,90,0))</f>
        <v/>
      </c>
      <c r="BI238" s="6">
        <f>IF(BI338&gt;0,MOD(BI338,100),IF(BH337&gt;0,90,0))</f>
        <v/>
      </c>
      <c r="BJ238" s="6">
        <f>IF(BJ338&gt;0,MOD(BJ338,100),IF(BI337&gt;0,90,0))</f>
        <v/>
      </c>
      <c r="BK238" s="6">
        <f>IF(BK338&gt;0,MOD(BK338,100),IF(BJ337&gt;0,90,0))</f>
        <v/>
      </c>
      <c r="BL238" s="6">
        <f>IF(BL338&gt;0,MOD(BL338,100),IF(BK337&gt;0,90,0))</f>
        <v/>
      </c>
      <c r="BM238" s="6">
        <f>IF(BM338&gt;0,MOD(BM338,100),IF(BL337&gt;0,90,0))</f>
        <v/>
      </c>
      <c r="BN238" s="6">
        <f>IF(BN338&gt;0,MOD(BN338,100),IF(BM337&gt;0,90,0))</f>
        <v/>
      </c>
      <c r="BO238" s="6">
        <f>IF(BO338&gt;0,MOD(BO338,100),IF(BN337&gt;0,90,0))</f>
        <v/>
      </c>
      <c r="BP238" s="6">
        <f>IF(BP338&gt;0,MOD(BP338,100),IF(BO337&gt;0,90,0))</f>
        <v/>
      </c>
      <c r="BQ238" s="6">
        <f>IF(BQ338&gt;0,MOD(BQ338,100),IF(BP337&gt;0,90,0))</f>
        <v/>
      </c>
      <c r="BR238" s="6">
        <f>IF(BR338&gt;0,MOD(BR338,100),IF(BQ337&gt;0,90,0))</f>
        <v/>
      </c>
      <c r="BS238" s="6">
        <f>IF(BS338&gt;0,MOD(BS338,100),IF(BR337&gt;0,90,0))</f>
        <v/>
      </c>
      <c r="BT238" s="6">
        <f>IF(BT338&gt;0,MOD(BT338,100),IF(BS337&gt;0,90,0))</f>
        <v/>
      </c>
      <c r="BU238" s="6">
        <f>IF(BU338&gt;0,MOD(BU338,100),IF(BT337&gt;0,90,0))</f>
        <v/>
      </c>
      <c r="BV238" s="6">
        <f>IF(BV338&gt;0,MOD(BV338,100),IF(BU337&gt;0,90,0))</f>
        <v/>
      </c>
      <c r="BW238" s="6">
        <f>IF(BW338&gt;0,MOD(BW338,100),IF(BV337&gt;0,90,0))</f>
        <v/>
      </c>
      <c r="BX238" s="6">
        <f>IF(BX338&gt;0,MOD(BX338,100),IF(BW337&gt;0,90,0))</f>
        <v/>
      </c>
      <c r="BY238" s="6">
        <f>IF(BY338&gt;0,MOD(BY338,100),IF(BX337&gt;0,90,0))</f>
        <v/>
      </c>
      <c r="BZ238" s="6">
        <f>IF(BZ338&gt;0,MOD(BZ338,100),IF(BY337&gt;0,90,0))</f>
        <v/>
      </c>
      <c r="CA238" s="6">
        <f>IF(CA338&gt;0,MOD(CA338,100),IF(BZ337&gt;0,90,0))</f>
        <v/>
      </c>
      <c r="CB238" s="6">
        <f>IF(CB338&gt;0,MOD(CB338,100),IF(CA337&gt;0,90,0))</f>
        <v/>
      </c>
      <c r="CC238" s="6">
        <f>IF(CC338&gt;0,MOD(CC338,100),IF(CB337&gt;0,90,0))</f>
        <v/>
      </c>
      <c r="CD238" s="6">
        <f>IF(CD338&gt;0,MOD(CD338,100),IF(CC337&gt;0,90,0))</f>
        <v/>
      </c>
      <c r="CE238" s="6">
        <f>IF(CE338&gt;0,MOD(CE338,100),IF(CD337&gt;0,90,0))</f>
        <v/>
      </c>
      <c r="CF238" s="6">
        <f>IF(CF338&gt;0,MOD(CF338,100),IF(CE337&gt;0,90,0))</f>
        <v/>
      </c>
      <c r="CG238" s="6">
        <f>IF(CG338&gt;0,MOD(CG338,100),IF(CF337&gt;0,90,0))</f>
        <v/>
      </c>
      <c r="CH238" s="6">
        <f>IF(CH338&gt;0,MOD(CH338,100),IF(CG337&gt;0,90,0))</f>
        <v/>
      </c>
      <c r="CI238" s="6">
        <f>IF(CI338&gt;0,MOD(CI338,100),IF(CH337&gt;0,90,0))</f>
        <v/>
      </c>
      <c r="CJ238" s="6">
        <f>IF(CJ338&gt;0,MOD(CJ338,100),IF(CI337&gt;0,90,0))</f>
        <v/>
      </c>
      <c r="CK238" s="6">
        <f>IF(CK338&gt;0,MOD(CK338,100),IF(CJ337&gt;0,90,0))</f>
        <v/>
      </c>
      <c r="CL238" s="6">
        <f>IF(CL338&gt;0,MOD(CL338,100),IF(CK337&gt;0,90,0))</f>
        <v/>
      </c>
      <c r="CM238" s="6">
        <f>IF(CM338&gt;0,MOD(CM338,100),IF(CL337&gt;0,90,0))</f>
        <v/>
      </c>
      <c r="CN238" s="6">
        <f>IF(CN338&gt;0,MOD(CN338,100),IF(CM337&gt;0,90,0))</f>
        <v/>
      </c>
      <c r="CO238" s="6">
        <f>IF(CO338&gt;0,MOD(CO338,100),IF(CN337&gt;0,90,0))</f>
        <v/>
      </c>
      <c r="CP238" s="6">
        <f>IF(CP338&gt;0,MOD(CP338,100),IF(CO337&gt;0,90,0))</f>
        <v/>
      </c>
      <c r="CQ238" s="6">
        <f>IF(CQ338&gt;0,MOD(CQ338,100),IF(CP337&gt;0,90,0))</f>
        <v/>
      </c>
      <c r="CR238" s="6">
        <f>IF(CR338&gt;0,MOD(CR338,100),IF(CQ337&gt;0,90,0))</f>
        <v/>
      </c>
      <c r="CS238" s="6">
        <f>IF(CS338&gt;0,MOD(CS338,100),IF(CR337&gt;0,90,0))</f>
        <v/>
      </c>
      <c r="CT238" s="6">
        <f>IF(CT338&gt;0,MOD(CT338,100),IF(CS337&gt;0,90,0))</f>
        <v/>
      </c>
      <c r="CU238" s="6">
        <f>IF(CU338&gt;0,MOD(CU338,100),IF(CT337&gt;0,90,0))</f>
        <v/>
      </c>
      <c r="CV238" s="6">
        <f>IF(CV338&gt;0,MOD(CV338,100),IF(CU337&gt;0,90,0))</f>
        <v/>
      </c>
      <c r="CW238" s="6">
        <f>IF(CW338&gt;0,MOD(CW338,100),IF(CV337&gt;0,90,0))</f>
        <v/>
      </c>
      <c r="CX238" s="6">
        <f>IF(CX338&gt;0,MOD(CX338,100),IF(CW337&gt;0,90,0))</f>
        <v/>
      </c>
      <c r="CY238" s="6">
        <f>IF(CY338&gt;0,MOD(CY338,100),IF(CX337&gt;0,90,0))</f>
        <v/>
      </c>
      <c r="CZ238" s="6">
        <f>IF(CZ338&gt;0,MOD(CZ338,100),IF(CY337&gt;0,90,0))</f>
        <v/>
      </c>
      <c r="DA238" s="6">
        <f>IF(DA338&gt;0,MOD(DA338,100),IF(CZ337&gt;0,90,0))</f>
        <v/>
      </c>
      <c r="DB238" s="6">
        <f>IF(DB338&gt;0,MOD(DB338,100),IF(DA337&gt;0,90,0))</f>
        <v/>
      </c>
      <c r="DC238" s="6">
        <f>IF(DC338&gt;0,MOD(DC338,100),IF(DB337&gt;0,90,0))</f>
        <v/>
      </c>
      <c r="DD238" s="6">
        <f>IF(DD338&gt;0,MOD(DD338,100),IF(DC337&gt;0,90,0))</f>
        <v/>
      </c>
      <c r="DE238" s="6">
        <f>IF(DE338&gt;0,MOD(DE338,100),IF(DD337&gt;0,90,0))</f>
        <v/>
      </c>
      <c r="DF238" s="6">
        <f>IF(DF338&gt;0,MOD(DF338,100),IF(DE337&gt;0,90,0))</f>
        <v/>
      </c>
      <c r="DG238" s="6">
        <f>IF(DG338&gt;0,MOD(DG338,100),IF(DF337&gt;0,90,0))</f>
        <v/>
      </c>
      <c r="DH238" s="6">
        <f>IF(DH338&gt;0,MOD(DH338,100),IF(DG337&gt;0,90,0))</f>
        <v/>
      </c>
      <c r="DI238" s="6">
        <f>IF(DI338&gt;0,MOD(DI338,100),IF(DH337&gt;0,90,0))</f>
        <v/>
      </c>
      <c r="DJ238" s="6">
        <f>IF(DJ338&gt;0,MOD(DJ338,100),IF(DI337&gt;0,90,0))</f>
        <v/>
      </c>
      <c r="DK238" s="6">
        <f>IF(DK338&gt;0,MOD(DK338,100),IF(DJ337&gt;0,90,0))</f>
        <v/>
      </c>
      <c r="DL238" s="6">
        <f>IF(DL338&gt;0,MOD(DL338,100),IF(DK337&gt;0,90,0))</f>
        <v/>
      </c>
      <c r="DM238" s="6">
        <f>IF(DM338&gt;0,MOD(DM338,100),IF(DL337&gt;0,90,0))</f>
        <v/>
      </c>
      <c r="DN238" s="6">
        <f>IF(DN338&gt;0,MOD(DN338,100),IF(DM337&gt;0,90,0))</f>
        <v/>
      </c>
      <c r="DO238" s="6">
        <f>IF(DO338&gt;0,MOD(DO338,100),IF(DN337&gt;0,90,0))</f>
        <v/>
      </c>
    </row>
    <row r="239" ht="8" customHeight="1">
      <c r="B239" s="6">
        <f>IF(B339&gt;0,MOD(B339,100),IF(A338&gt;0,90,0))</f>
        <v/>
      </c>
      <c r="C239" s="6">
        <f>IF(C339&gt;0,MOD(C339,100),IF(B338&gt;0,90,0))</f>
        <v/>
      </c>
      <c r="D239" s="6">
        <f>IF(D339&gt;0,MOD(D339,100),IF(C338&gt;0,90,0))</f>
        <v/>
      </c>
      <c r="E239" s="6">
        <f>IF(E339&gt;0,MOD(E339,100),IF(D338&gt;0,90,0))</f>
        <v/>
      </c>
      <c r="F239" s="6">
        <f>IF(F339&gt;0,MOD(F339,100),IF(E338&gt;0,90,0))</f>
        <v/>
      </c>
      <c r="G239" s="6">
        <f>IF(G339&gt;0,MOD(G339,100),IF(F338&gt;0,90,0))</f>
        <v/>
      </c>
      <c r="H239" s="6">
        <f>IF(H339&gt;0,MOD(H339,100),IF(G338&gt;0,90,0))</f>
        <v/>
      </c>
      <c r="I239" s="6">
        <f>IF(I339&gt;0,MOD(I339,100),IF(H338&gt;0,90,0))</f>
        <v/>
      </c>
      <c r="J239" s="6">
        <f>IF(J339&gt;0,MOD(J339,100),IF(I338&gt;0,90,0))</f>
        <v/>
      </c>
      <c r="K239" s="6">
        <f>IF(K339&gt;0,MOD(K339,100),IF(J338&gt;0,90,0))</f>
        <v/>
      </c>
      <c r="L239" s="6">
        <f>IF(L339&gt;0,MOD(L339,100),IF(K338&gt;0,90,0))</f>
        <v/>
      </c>
      <c r="M239" s="6">
        <f>IF(M339&gt;0,MOD(M339,100),IF(L338&gt;0,90,0))</f>
        <v/>
      </c>
      <c r="N239" s="6">
        <f>IF(N339&gt;0,MOD(N339,100),IF(M338&gt;0,90,0))</f>
        <v/>
      </c>
      <c r="O239" s="6">
        <f>IF(O339&gt;0,MOD(O339,100),IF(N338&gt;0,90,0))</f>
        <v/>
      </c>
      <c r="P239" s="6">
        <f>IF(P339&gt;0,MOD(P339,100),IF(O338&gt;0,90,0))</f>
        <v/>
      </c>
      <c r="Q239" s="6">
        <f>IF(Q339&gt;0,MOD(Q339,100),IF(P338&gt;0,90,0))</f>
        <v/>
      </c>
      <c r="R239" s="6">
        <f>IF(R339&gt;0,MOD(R339,100),IF(Q338&gt;0,90,0))</f>
        <v/>
      </c>
      <c r="S239" s="6">
        <f>IF(S339&gt;0,MOD(S339,100),IF(R338&gt;0,90,0))</f>
        <v/>
      </c>
      <c r="T239" s="6">
        <f>IF(T339&gt;0,MOD(T339,100),IF(S338&gt;0,90,0))</f>
        <v/>
      </c>
      <c r="U239" s="6">
        <f>IF(U339&gt;0,MOD(U339,100),IF(T338&gt;0,90,0))</f>
        <v/>
      </c>
      <c r="V239" s="6">
        <f>IF(V339&gt;0,MOD(V339,100),IF(U338&gt;0,90,0))</f>
        <v/>
      </c>
      <c r="W239" s="6">
        <f>IF(W339&gt;0,MOD(W339,100),IF(V338&gt;0,90,0))</f>
        <v/>
      </c>
      <c r="X239" s="6">
        <f>IF(X339&gt;0,MOD(X339,100),IF(W338&gt;0,90,0))</f>
        <v/>
      </c>
      <c r="Y239" s="6">
        <f>IF(Y339&gt;0,MOD(Y339,100),IF(X338&gt;0,90,0))</f>
        <v/>
      </c>
      <c r="Z239" s="6">
        <f>IF(Z339&gt;0,MOD(Z339,100),IF(Y338&gt;0,90,0))</f>
        <v/>
      </c>
      <c r="AA239" s="6">
        <f>IF(AA339&gt;0,MOD(AA339,100),IF(Z338&gt;0,90,0))</f>
        <v/>
      </c>
      <c r="AB239" s="6">
        <f>IF(AB339&gt;0,MOD(AB339,100),IF(AA338&gt;0,90,0))</f>
        <v/>
      </c>
      <c r="AC239" s="6">
        <f>IF(AC339&gt;0,MOD(AC339,100),IF(AB338&gt;0,90,0))</f>
        <v/>
      </c>
      <c r="AD239" s="6">
        <f>IF(AD339&gt;0,MOD(AD339,100),IF(AC338&gt;0,90,0))</f>
        <v/>
      </c>
      <c r="AE239" s="6">
        <f>IF(AE339&gt;0,MOD(AE339,100),IF(AD338&gt;0,90,0))</f>
        <v/>
      </c>
      <c r="AF239" s="6">
        <f>IF(AF339&gt;0,MOD(AF339,100),IF(AE338&gt;0,90,0))</f>
        <v/>
      </c>
      <c r="AG239" s="6">
        <f>IF(AG339&gt;0,MOD(AG339,100),IF(AF338&gt;0,90,0))</f>
        <v/>
      </c>
      <c r="AH239" s="6">
        <f>IF(AH339&gt;0,MOD(AH339,100),IF(AG338&gt;0,90,0))</f>
        <v/>
      </c>
      <c r="AI239" s="6">
        <f>IF(AI339&gt;0,MOD(AI339,100),IF(AH338&gt;0,90,0))</f>
        <v/>
      </c>
      <c r="AJ239" s="6">
        <f>IF(AJ339&gt;0,MOD(AJ339,100),IF(AI338&gt;0,90,0))</f>
        <v/>
      </c>
      <c r="AK239" s="6">
        <f>IF(AK339&gt;0,MOD(AK339,100),IF(AJ338&gt;0,90,0))</f>
        <v/>
      </c>
      <c r="AL239" s="6">
        <f>IF(AL339&gt;0,MOD(AL339,100),IF(AK338&gt;0,90,0))</f>
        <v/>
      </c>
      <c r="AM239" s="6">
        <f>IF(AM339&gt;0,MOD(AM339,100),IF(AL338&gt;0,90,0))</f>
        <v/>
      </c>
      <c r="AN239" s="6">
        <f>IF(AN339&gt;0,MOD(AN339,100),IF(AM338&gt;0,90,0))</f>
        <v/>
      </c>
      <c r="AO239" s="6">
        <f>IF(AO339&gt;0,MOD(AO339,100),IF(AN338&gt;0,90,0))</f>
        <v/>
      </c>
      <c r="AP239" s="6">
        <f>IF(AP339&gt;0,MOD(AP339,100),IF(AO338&gt;0,90,0))</f>
        <v/>
      </c>
      <c r="AQ239" s="6">
        <f>IF(AQ339&gt;0,MOD(AQ339,100),IF(AP338&gt;0,90,0))</f>
        <v/>
      </c>
      <c r="AR239" s="6">
        <f>IF(AR339&gt;0,MOD(AR339,100),IF(AQ338&gt;0,90,0))</f>
        <v/>
      </c>
      <c r="AS239" s="6">
        <f>IF(AS339&gt;0,MOD(AS339,100),IF(AR338&gt;0,90,0))</f>
        <v/>
      </c>
      <c r="AT239" s="6">
        <f>IF(AT339&gt;0,MOD(AT339,100),IF(AS338&gt;0,90,0))</f>
        <v/>
      </c>
      <c r="AU239" s="6">
        <f>IF(AU339&gt;0,MOD(AU339,100),IF(AT338&gt;0,90,0))</f>
        <v/>
      </c>
      <c r="AV239" s="6">
        <f>IF(AV339&gt;0,MOD(AV339,100),IF(AU338&gt;0,90,0))</f>
        <v/>
      </c>
      <c r="AW239" s="6">
        <f>IF(AW339&gt;0,MOD(AW339,100),IF(AV338&gt;0,90,0))</f>
        <v/>
      </c>
      <c r="AX239" s="6">
        <f>IF(AX339&gt;0,MOD(AX339,100),IF(AW338&gt;0,90,0))</f>
        <v/>
      </c>
      <c r="AY239" s="6">
        <f>IF(AY339&gt;0,MOD(AY339,100),IF(AX338&gt;0,90,0))</f>
        <v/>
      </c>
      <c r="AZ239" s="6">
        <f>IF(AZ339&gt;0,MOD(AZ339,100),IF(AY338&gt;0,90,0))</f>
        <v/>
      </c>
      <c r="BA239" s="6">
        <f>IF(BA339&gt;0,MOD(BA339,100),IF(AZ338&gt;0,90,0))</f>
        <v/>
      </c>
      <c r="BB239" s="6">
        <f>IF(BB339&gt;0,MOD(BB339,100),IF(BA338&gt;0,90,0))</f>
        <v/>
      </c>
      <c r="BC239" s="6">
        <f>IF(BC339&gt;0,MOD(BC339,100),IF(BB338&gt;0,90,0))</f>
        <v/>
      </c>
      <c r="BD239" s="6">
        <f>IF(BD339&gt;0,MOD(BD339,100),IF(BC338&gt;0,90,0))</f>
        <v/>
      </c>
      <c r="BE239" s="6">
        <f>IF(BE339&gt;0,MOD(BE339,100),IF(BD338&gt;0,90,0))</f>
        <v/>
      </c>
      <c r="BF239" s="6">
        <f>IF(BF339&gt;0,MOD(BF339,100),IF(BE338&gt;0,90,0))</f>
        <v/>
      </c>
      <c r="BG239" s="6">
        <f>IF(BG339&gt;0,MOD(BG339,100),IF(BF338&gt;0,90,0))</f>
        <v/>
      </c>
      <c r="BH239" s="6">
        <f>IF(BH339&gt;0,MOD(BH339,100),IF(BG338&gt;0,90,0))</f>
        <v/>
      </c>
      <c r="BI239" s="6">
        <f>IF(BI339&gt;0,MOD(BI339,100),IF(BH338&gt;0,90,0))</f>
        <v/>
      </c>
      <c r="BJ239" s="6">
        <f>IF(BJ339&gt;0,MOD(BJ339,100),IF(BI338&gt;0,90,0))</f>
        <v/>
      </c>
      <c r="BK239" s="6">
        <f>IF(BK339&gt;0,MOD(BK339,100),IF(BJ338&gt;0,90,0))</f>
        <v/>
      </c>
      <c r="BL239" s="6">
        <f>IF(BL339&gt;0,MOD(BL339,100),IF(BK338&gt;0,90,0))</f>
        <v/>
      </c>
      <c r="BM239" s="6">
        <f>IF(BM339&gt;0,MOD(BM339,100),IF(BL338&gt;0,90,0))</f>
        <v/>
      </c>
      <c r="BN239" s="6">
        <f>IF(BN339&gt;0,MOD(BN339,100),IF(BM338&gt;0,90,0))</f>
        <v/>
      </c>
      <c r="BO239" s="6">
        <f>IF(BO339&gt;0,MOD(BO339,100),IF(BN338&gt;0,90,0))</f>
        <v/>
      </c>
      <c r="BP239" s="6">
        <f>IF(BP339&gt;0,MOD(BP339,100),IF(BO338&gt;0,90,0))</f>
        <v/>
      </c>
      <c r="BQ239" s="6">
        <f>IF(BQ339&gt;0,MOD(BQ339,100),IF(BP338&gt;0,90,0))</f>
        <v/>
      </c>
      <c r="BR239" s="6">
        <f>IF(BR339&gt;0,MOD(BR339,100),IF(BQ338&gt;0,90,0))</f>
        <v/>
      </c>
      <c r="BS239" s="6">
        <f>IF(BS339&gt;0,MOD(BS339,100),IF(BR338&gt;0,90,0))</f>
        <v/>
      </c>
      <c r="BT239" s="6">
        <f>IF(BT339&gt;0,MOD(BT339,100),IF(BS338&gt;0,90,0))</f>
        <v/>
      </c>
      <c r="BU239" s="6">
        <f>IF(BU339&gt;0,MOD(BU339,100),IF(BT338&gt;0,90,0))</f>
        <v/>
      </c>
      <c r="BV239" s="6">
        <f>IF(BV339&gt;0,MOD(BV339,100),IF(BU338&gt;0,90,0))</f>
        <v/>
      </c>
      <c r="BW239" s="6">
        <f>IF(BW339&gt;0,MOD(BW339,100),IF(BV338&gt;0,90,0))</f>
        <v/>
      </c>
      <c r="BX239" s="6">
        <f>IF(BX339&gt;0,MOD(BX339,100),IF(BW338&gt;0,90,0))</f>
        <v/>
      </c>
      <c r="BY239" s="6">
        <f>IF(BY339&gt;0,MOD(BY339,100),IF(BX338&gt;0,90,0))</f>
        <v/>
      </c>
      <c r="BZ239" s="6">
        <f>IF(BZ339&gt;0,MOD(BZ339,100),IF(BY338&gt;0,90,0))</f>
        <v/>
      </c>
      <c r="CA239" s="6">
        <f>IF(CA339&gt;0,MOD(CA339,100),IF(BZ338&gt;0,90,0))</f>
        <v/>
      </c>
      <c r="CB239" s="6">
        <f>IF(CB339&gt;0,MOD(CB339,100),IF(CA338&gt;0,90,0))</f>
        <v/>
      </c>
      <c r="CC239" s="6">
        <f>IF(CC339&gt;0,MOD(CC339,100),IF(CB338&gt;0,90,0))</f>
        <v/>
      </c>
      <c r="CD239" s="6">
        <f>IF(CD339&gt;0,MOD(CD339,100),IF(CC338&gt;0,90,0))</f>
        <v/>
      </c>
      <c r="CE239" s="6">
        <f>IF(CE339&gt;0,MOD(CE339,100),IF(CD338&gt;0,90,0))</f>
        <v/>
      </c>
      <c r="CF239" s="6">
        <f>IF(CF339&gt;0,MOD(CF339,100),IF(CE338&gt;0,90,0))</f>
        <v/>
      </c>
      <c r="CG239" s="6">
        <f>IF(CG339&gt;0,MOD(CG339,100),IF(CF338&gt;0,90,0))</f>
        <v/>
      </c>
      <c r="CH239" s="6">
        <f>IF(CH339&gt;0,MOD(CH339,100),IF(CG338&gt;0,90,0))</f>
        <v/>
      </c>
      <c r="CI239" s="6">
        <f>IF(CI339&gt;0,MOD(CI339,100),IF(CH338&gt;0,90,0))</f>
        <v/>
      </c>
      <c r="CJ239" s="6">
        <f>IF(CJ339&gt;0,MOD(CJ339,100),IF(CI338&gt;0,90,0))</f>
        <v/>
      </c>
      <c r="CK239" s="6">
        <f>IF(CK339&gt;0,MOD(CK339,100),IF(CJ338&gt;0,90,0))</f>
        <v/>
      </c>
      <c r="CL239" s="6">
        <f>IF(CL339&gt;0,MOD(CL339,100),IF(CK338&gt;0,90,0))</f>
        <v/>
      </c>
      <c r="CM239" s="6">
        <f>IF(CM339&gt;0,MOD(CM339,100),IF(CL338&gt;0,90,0))</f>
        <v/>
      </c>
      <c r="CN239" s="6">
        <f>IF(CN339&gt;0,MOD(CN339,100),IF(CM338&gt;0,90,0))</f>
        <v/>
      </c>
      <c r="CO239" s="6">
        <f>IF(CO339&gt;0,MOD(CO339,100),IF(CN338&gt;0,90,0))</f>
        <v/>
      </c>
      <c r="CP239" s="6">
        <f>IF(CP339&gt;0,MOD(CP339,100),IF(CO338&gt;0,90,0))</f>
        <v/>
      </c>
      <c r="CQ239" s="6">
        <f>IF(CQ339&gt;0,MOD(CQ339,100),IF(CP338&gt;0,90,0))</f>
        <v/>
      </c>
      <c r="CR239" s="6">
        <f>IF(CR339&gt;0,MOD(CR339,100),IF(CQ338&gt;0,90,0))</f>
        <v/>
      </c>
      <c r="CS239" s="6">
        <f>IF(CS339&gt;0,MOD(CS339,100),IF(CR338&gt;0,90,0))</f>
        <v/>
      </c>
      <c r="CT239" s="6">
        <f>IF(CT339&gt;0,MOD(CT339,100),IF(CS338&gt;0,90,0))</f>
        <v/>
      </c>
      <c r="CU239" s="6">
        <f>IF(CU339&gt;0,MOD(CU339,100),IF(CT338&gt;0,90,0))</f>
        <v/>
      </c>
      <c r="CV239" s="6">
        <f>IF(CV339&gt;0,MOD(CV339,100),IF(CU338&gt;0,90,0))</f>
        <v/>
      </c>
      <c r="CW239" s="6">
        <f>IF(CW339&gt;0,MOD(CW339,100),IF(CV338&gt;0,90,0))</f>
        <v/>
      </c>
      <c r="CX239" s="6">
        <f>IF(CX339&gt;0,MOD(CX339,100),IF(CW338&gt;0,90,0))</f>
        <v/>
      </c>
      <c r="CY239" s="6">
        <f>IF(CY339&gt;0,MOD(CY339,100),IF(CX338&gt;0,90,0))</f>
        <v/>
      </c>
      <c r="CZ239" s="6">
        <f>IF(CZ339&gt;0,MOD(CZ339,100),IF(CY338&gt;0,90,0))</f>
        <v/>
      </c>
      <c r="DA239" s="6">
        <f>IF(DA339&gt;0,MOD(DA339,100),IF(CZ338&gt;0,90,0))</f>
        <v/>
      </c>
      <c r="DB239" s="6">
        <f>IF(DB339&gt;0,MOD(DB339,100),IF(DA338&gt;0,90,0))</f>
        <v/>
      </c>
      <c r="DC239" s="6">
        <f>IF(DC339&gt;0,MOD(DC339,100),IF(DB338&gt;0,90,0))</f>
        <v/>
      </c>
      <c r="DD239" s="6">
        <f>IF(DD339&gt;0,MOD(DD339,100),IF(DC338&gt;0,90,0))</f>
        <v/>
      </c>
      <c r="DE239" s="6">
        <f>IF(DE339&gt;0,MOD(DE339,100),IF(DD338&gt;0,90,0))</f>
        <v/>
      </c>
      <c r="DF239" s="6">
        <f>IF(DF339&gt;0,MOD(DF339,100),IF(DE338&gt;0,90,0))</f>
        <v/>
      </c>
      <c r="DG239" s="6">
        <f>IF(DG339&gt;0,MOD(DG339,100),IF(DF338&gt;0,90,0))</f>
        <v/>
      </c>
      <c r="DH239" s="6">
        <f>IF(DH339&gt;0,MOD(DH339,100),IF(DG338&gt;0,90,0))</f>
        <v/>
      </c>
      <c r="DI239" s="6">
        <f>IF(DI339&gt;0,MOD(DI339,100),IF(DH338&gt;0,90,0))</f>
        <v/>
      </c>
      <c r="DJ239" s="6">
        <f>IF(DJ339&gt;0,MOD(DJ339,100),IF(DI338&gt;0,90,0))</f>
        <v/>
      </c>
      <c r="DK239" s="6">
        <f>IF(DK339&gt;0,MOD(DK339,100),IF(DJ338&gt;0,90,0))</f>
        <v/>
      </c>
      <c r="DL239" s="6">
        <f>IF(DL339&gt;0,MOD(DL339,100),IF(DK338&gt;0,90,0))</f>
        <v/>
      </c>
      <c r="DM239" s="6">
        <f>IF(DM339&gt;0,MOD(DM339,100),IF(DL338&gt;0,90,0))</f>
        <v/>
      </c>
      <c r="DN239" s="6">
        <f>IF(DN339&gt;0,MOD(DN339,100),IF(DM338&gt;0,90,0))</f>
        <v/>
      </c>
      <c r="DO239" s="6">
        <f>IF(DO339&gt;0,MOD(DO339,100),IF(DN338&gt;0,90,0))</f>
        <v/>
      </c>
    </row>
    <row r="240" ht="8" customHeight="1">
      <c r="B240" s="6">
        <f>IF(B340&gt;0,MOD(B340,100),IF(A339&gt;0,90,0))</f>
        <v/>
      </c>
      <c r="C240" s="6">
        <f>IF(C340&gt;0,MOD(C340,100),IF(B339&gt;0,90,0))</f>
        <v/>
      </c>
      <c r="D240" s="6">
        <f>IF(D340&gt;0,MOD(D340,100),IF(C339&gt;0,90,0))</f>
        <v/>
      </c>
      <c r="E240" s="6">
        <f>IF(E340&gt;0,MOD(E340,100),IF(D339&gt;0,90,0))</f>
        <v/>
      </c>
      <c r="F240" s="6">
        <f>IF(F340&gt;0,MOD(F340,100),IF(E339&gt;0,90,0))</f>
        <v/>
      </c>
      <c r="G240" s="6">
        <f>IF(G340&gt;0,MOD(G340,100),IF(F339&gt;0,90,0))</f>
        <v/>
      </c>
      <c r="H240" s="6">
        <f>IF(H340&gt;0,MOD(H340,100),IF(G339&gt;0,90,0))</f>
        <v/>
      </c>
      <c r="I240" s="6">
        <f>IF(I340&gt;0,MOD(I340,100),IF(H339&gt;0,90,0))</f>
        <v/>
      </c>
      <c r="J240" s="6">
        <f>IF(J340&gt;0,MOD(J340,100),IF(I339&gt;0,90,0))</f>
        <v/>
      </c>
      <c r="K240" s="6">
        <f>IF(K340&gt;0,MOD(K340,100),IF(J339&gt;0,90,0))</f>
        <v/>
      </c>
      <c r="L240" s="6">
        <f>IF(L340&gt;0,MOD(L340,100),IF(K339&gt;0,90,0))</f>
        <v/>
      </c>
      <c r="M240" s="6">
        <f>IF(M340&gt;0,MOD(M340,100),IF(L339&gt;0,90,0))</f>
        <v/>
      </c>
      <c r="N240" s="6">
        <f>IF(N340&gt;0,MOD(N340,100),IF(M339&gt;0,90,0))</f>
        <v/>
      </c>
      <c r="O240" s="6">
        <f>IF(O340&gt;0,MOD(O340,100),IF(N339&gt;0,90,0))</f>
        <v/>
      </c>
      <c r="P240" s="6">
        <f>IF(P340&gt;0,MOD(P340,100),IF(O339&gt;0,90,0))</f>
        <v/>
      </c>
      <c r="Q240" s="6">
        <f>IF(Q340&gt;0,MOD(Q340,100),IF(P339&gt;0,90,0))</f>
        <v/>
      </c>
      <c r="R240" s="6">
        <f>IF(R340&gt;0,MOD(R340,100),IF(Q339&gt;0,90,0))</f>
        <v/>
      </c>
      <c r="S240" s="6">
        <f>IF(S340&gt;0,MOD(S340,100),IF(R339&gt;0,90,0))</f>
        <v/>
      </c>
      <c r="T240" s="6">
        <f>IF(T340&gt;0,MOD(T340,100),IF(S339&gt;0,90,0))</f>
        <v/>
      </c>
      <c r="U240" s="6">
        <f>IF(U340&gt;0,MOD(U340,100),IF(T339&gt;0,90,0))</f>
        <v/>
      </c>
      <c r="V240" s="6">
        <f>IF(V340&gt;0,MOD(V340,100),IF(U339&gt;0,90,0))</f>
        <v/>
      </c>
      <c r="W240" s="6">
        <f>IF(W340&gt;0,MOD(W340,100),IF(V339&gt;0,90,0))</f>
        <v/>
      </c>
      <c r="X240" s="6">
        <f>IF(X340&gt;0,MOD(X340,100),IF(W339&gt;0,90,0))</f>
        <v/>
      </c>
      <c r="Y240" s="6">
        <f>IF(Y340&gt;0,MOD(Y340,100),IF(X339&gt;0,90,0))</f>
        <v/>
      </c>
      <c r="Z240" s="6">
        <f>IF(Z340&gt;0,MOD(Z340,100),IF(Y339&gt;0,90,0))</f>
        <v/>
      </c>
      <c r="AA240" s="6">
        <f>IF(AA340&gt;0,MOD(AA340,100),IF(Z339&gt;0,90,0))</f>
        <v/>
      </c>
      <c r="AB240" s="6">
        <f>IF(AB340&gt;0,MOD(AB340,100),IF(AA339&gt;0,90,0))</f>
        <v/>
      </c>
      <c r="AC240" s="6">
        <f>IF(AC340&gt;0,MOD(AC340,100),IF(AB339&gt;0,90,0))</f>
        <v/>
      </c>
      <c r="AD240" s="6">
        <f>IF(AD340&gt;0,MOD(AD340,100),IF(AC339&gt;0,90,0))</f>
        <v/>
      </c>
      <c r="AE240" s="6">
        <f>IF(AE340&gt;0,MOD(AE340,100),IF(AD339&gt;0,90,0))</f>
        <v/>
      </c>
      <c r="AF240" s="6">
        <f>IF(AF340&gt;0,MOD(AF340,100),IF(AE339&gt;0,90,0))</f>
        <v/>
      </c>
      <c r="AG240" s="6">
        <f>IF(AG340&gt;0,MOD(AG340,100),IF(AF339&gt;0,90,0))</f>
        <v/>
      </c>
      <c r="AH240" s="6">
        <f>IF(AH340&gt;0,MOD(AH340,100),IF(AG339&gt;0,90,0))</f>
        <v/>
      </c>
      <c r="AI240" s="6">
        <f>IF(AI340&gt;0,MOD(AI340,100),IF(AH339&gt;0,90,0))</f>
        <v/>
      </c>
      <c r="AJ240" s="6">
        <f>IF(AJ340&gt;0,MOD(AJ340,100),IF(AI339&gt;0,90,0))</f>
        <v/>
      </c>
      <c r="AK240" s="6">
        <f>IF(AK340&gt;0,MOD(AK340,100),IF(AJ339&gt;0,90,0))</f>
        <v/>
      </c>
      <c r="AL240" s="6">
        <f>IF(AL340&gt;0,MOD(AL340,100),IF(AK339&gt;0,90,0))</f>
        <v/>
      </c>
      <c r="AM240" s="6">
        <f>IF(AM340&gt;0,MOD(AM340,100),IF(AL339&gt;0,90,0))</f>
        <v/>
      </c>
      <c r="AN240" s="6">
        <f>IF(AN340&gt;0,MOD(AN340,100),IF(AM339&gt;0,90,0))</f>
        <v/>
      </c>
      <c r="AO240" s="6">
        <f>IF(AO340&gt;0,MOD(AO340,100),IF(AN339&gt;0,90,0))</f>
        <v/>
      </c>
      <c r="AP240" s="6">
        <f>IF(AP340&gt;0,MOD(AP340,100),IF(AO339&gt;0,90,0))</f>
        <v/>
      </c>
      <c r="AQ240" s="6">
        <f>IF(AQ340&gt;0,MOD(AQ340,100),IF(AP339&gt;0,90,0))</f>
        <v/>
      </c>
      <c r="AR240" s="6">
        <f>IF(AR340&gt;0,MOD(AR340,100),IF(AQ339&gt;0,90,0))</f>
        <v/>
      </c>
      <c r="AS240" s="6">
        <f>IF(AS340&gt;0,MOD(AS340,100),IF(AR339&gt;0,90,0))</f>
        <v/>
      </c>
      <c r="AT240" s="6">
        <f>IF(AT340&gt;0,MOD(AT340,100),IF(AS339&gt;0,90,0))</f>
        <v/>
      </c>
      <c r="AU240" s="6">
        <f>IF(AU340&gt;0,MOD(AU340,100),IF(AT339&gt;0,90,0))</f>
        <v/>
      </c>
      <c r="AV240" s="6">
        <f>IF(AV340&gt;0,MOD(AV340,100),IF(AU339&gt;0,90,0))</f>
        <v/>
      </c>
      <c r="AW240" s="6">
        <f>IF(AW340&gt;0,MOD(AW340,100),IF(AV339&gt;0,90,0))</f>
        <v/>
      </c>
      <c r="AX240" s="6">
        <f>IF(AX340&gt;0,MOD(AX340,100),IF(AW339&gt;0,90,0))</f>
        <v/>
      </c>
      <c r="AY240" s="6">
        <f>IF(AY340&gt;0,MOD(AY340,100),IF(AX339&gt;0,90,0))</f>
        <v/>
      </c>
      <c r="AZ240" s="6">
        <f>IF(AZ340&gt;0,MOD(AZ340,100),IF(AY339&gt;0,90,0))</f>
        <v/>
      </c>
      <c r="BA240" s="6">
        <f>IF(BA340&gt;0,MOD(BA340,100),IF(AZ339&gt;0,90,0))</f>
        <v/>
      </c>
      <c r="BB240" s="6">
        <f>IF(BB340&gt;0,MOD(BB340,100),IF(BA339&gt;0,90,0))</f>
        <v/>
      </c>
      <c r="BC240" s="6">
        <f>IF(BC340&gt;0,MOD(BC340,100),IF(BB339&gt;0,90,0))</f>
        <v/>
      </c>
      <c r="BD240" s="6">
        <f>IF(BD340&gt;0,MOD(BD340,100),IF(BC339&gt;0,90,0))</f>
        <v/>
      </c>
      <c r="BE240" s="6">
        <f>IF(BE340&gt;0,MOD(BE340,100),IF(BD339&gt;0,90,0))</f>
        <v/>
      </c>
      <c r="BF240" s="6">
        <f>IF(BF340&gt;0,MOD(BF340,100),IF(BE339&gt;0,90,0))</f>
        <v/>
      </c>
      <c r="BG240" s="6">
        <f>IF(BG340&gt;0,MOD(BG340,100),IF(BF339&gt;0,90,0))</f>
        <v/>
      </c>
      <c r="BH240" s="6">
        <f>IF(BH340&gt;0,MOD(BH340,100),IF(BG339&gt;0,90,0))</f>
        <v/>
      </c>
      <c r="BI240" s="6">
        <f>IF(BI340&gt;0,MOD(BI340,100),IF(BH339&gt;0,90,0))</f>
        <v/>
      </c>
      <c r="BJ240" s="6">
        <f>IF(BJ340&gt;0,MOD(BJ340,100),IF(BI339&gt;0,90,0))</f>
        <v/>
      </c>
      <c r="BK240" s="6">
        <f>IF(BK340&gt;0,MOD(BK340,100),IF(BJ339&gt;0,90,0))</f>
        <v/>
      </c>
      <c r="BL240" s="6">
        <f>IF(BL340&gt;0,MOD(BL340,100),IF(BK339&gt;0,90,0))</f>
        <v/>
      </c>
      <c r="BM240" s="6">
        <f>IF(BM340&gt;0,MOD(BM340,100),IF(BL339&gt;0,90,0))</f>
        <v/>
      </c>
      <c r="BN240" s="6">
        <f>IF(BN340&gt;0,MOD(BN340,100),IF(BM339&gt;0,90,0))</f>
        <v/>
      </c>
      <c r="BO240" s="6">
        <f>IF(BO340&gt;0,MOD(BO340,100),IF(BN339&gt;0,90,0))</f>
        <v/>
      </c>
      <c r="BP240" s="6">
        <f>IF(BP340&gt;0,MOD(BP340,100),IF(BO339&gt;0,90,0))</f>
        <v/>
      </c>
      <c r="BQ240" s="6">
        <f>IF(BQ340&gt;0,MOD(BQ340,100),IF(BP339&gt;0,90,0))</f>
        <v/>
      </c>
      <c r="BR240" s="6">
        <f>IF(BR340&gt;0,MOD(BR340,100),IF(BQ339&gt;0,90,0))</f>
        <v/>
      </c>
      <c r="BS240" s="6">
        <f>IF(BS340&gt;0,MOD(BS340,100),IF(BR339&gt;0,90,0))</f>
        <v/>
      </c>
      <c r="BT240" s="6">
        <f>IF(BT340&gt;0,MOD(BT340,100),IF(BS339&gt;0,90,0))</f>
        <v/>
      </c>
      <c r="BU240" s="6">
        <f>IF(BU340&gt;0,MOD(BU340,100),IF(BT339&gt;0,90,0))</f>
        <v/>
      </c>
      <c r="BV240" s="6">
        <f>IF(BV340&gt;0,MOD(BV340,100),IF(BU339&gt;0,90,0))</f>
        <v/>
      </c>
      <c r="BW240" s="6">
        <f>IF(BW340&gt;0,MOD(BW340,100),IF(BV339&gt;0,90,0))</f>
        <v/>
      </c>
      <c r="BX240" s="6">
        <f>IF(BX340&gt;0,MOD(BX340,100),IF(BW339&gt;0,90,0))</f>
        <v/>
      </c>
      <c r="BY240" s="6">
        <f>IF(BY340&gt;0,MOD(BY340,100),IF(BX339&gt;0,90,0))</f>
        <v/>
      </c>
      <c r="BZ240" s="6">
        <f>IF(BZ340&gt;0,MOD(BZ340,100),IF(BY339&gt;0,90,0))</f>
        <v/>
      </c>
      <c r="CA240" s="6">
        <f>IF(CA340&gt;0,MOD(CA340,100),IF(BZ339&gt;0,90,0))</f>
        <v/>
      </c>
      <c r="CB240" s="6">
        <f>IF(CB340&gt;0,MOD(CB340,100),IF(CA339&gt;0,90,0))</f>
        <v/>
      </c>
      <c r="CC240" s="6">
        <f>IF(CC340&gt;0,MOD(CC340,100),IF(CB339&gt;0,90,0))</f>
        <v/>
      </c>
      <c r="CD240" s="6">
        <f>IF(CD340&gt;0,MOD(CD340,100),IF(CC339&gt;0,90,0))</f>
        <v/>
      </c>
      <c r="CE240" s="6">
        <f>IF(CE340&gt;0,MOD(CE340,100),IF(CD339&gt;0,90,0))</f>
        <v/>
      </c>
      <c r="CF240" s="6">
        <f>IF(CF340&gt;0,MOD(CF340,100),IF(CE339&gt;0,90,0))</f>
        <v/>
      </c>
      <c r="CG240" s="6">
        <f>IF(CG340&gt;0,MOD(CG340,100),IF(CF339&gt;0,90,0))</f>
        <v/>
      </c>
      <c r="CH240" s="6">
        <f>IF(CH340&gt;0,MOD(CH340,100),IF(CG339&gt;0,90,0))</f>
        <v/>
      </c>
      <c r="CI240" s="6">
        <f>IF(CI340&gt;0,MOD(CI340,100),IF(CH339&gt;0,90,0))</f>
        <v/>
      </c>
      <c r="CJ240" s="6">
        <f>IF(CJ340&gt;0,MOD(CJ340,100),IF(CI339&gt;0,90,0))</f>
        <v/>
      </c>
      <c r="CK240" s="6">
        <f>IF(CK340&gt;0,MOD(CK340,100),IF(CJ339&gt;0,90,0))</f>
        <v/>
      </c>
      <c r="CL240" s="6">
        <f>IF(CL340&gt;0,MOD(CL340,100),IF(CK339&gt;0,90,0))</f>
        <v/>
      </c>
      <c r="CM240" s="6">
        <f>IF(CM340&gt;0,MOD(CM340,100),IF(CL339&gt;0,90,0))</f>
        <v/>
      </c>
      <c r="CN240" s="6">
        <f>IF(CN340&gt;0,MOD(CN340,100),IF(CM339&gt;0,90,0))</f>
        <v/>
      </c>
      <c r="CO240" s="6">
        <f>IF(CO340&gt;0,MOD(CO340,100),IF(CN339&gt;0,90,0))</f>
        <v/>
      </c>
      <c r="CP240" s="6">
        <f>IF(CP340&gt;0,MOD(CP340,100),IF(CO339&gt;0,90,0))</f>
        <v/>
      </c>
      <c r="CQ240" s="6">
        <f>IF(CQ340&gt;0,MOD(CQ340,100),IF(CP339&gt;0,90,0))</f>
        <v/>
      </c>
      <c r="CR240" s="6">
        <f>IF(CR340&gt;0,MOD(CR340,100),IF(CQ339&gt;0,90,0))</f>
        <v/>
      </c>
      <c r="CS240" s="6">
        <f>IF(CS340&gt;0,MOD(CS340,100),IF(CR339&gt;0,90,0))</f>
        <v/>
      </c>
      <c r="CT240" s="6">
        <f>IF(CT340&gt;0,MOD(CT340,100),IF(CS339&gt;0,90,0))</f>
        <v/>
      </c>
      <c r="CU240" s="6">
        <f>IF(CU340&gt;0,MOD(CU340,100),IF(CT339&gt;0,90,0))</f>
        <v/>
      </c>
      <c r="CV240" s="6">
        <f>IF(CV340&gt;0,MOD(CV340,100),IF(CU339&gt;0,90,0))</f>
        <v/>
      </c>
      <c r="CW240" s="6">
        <f>IF(CW340&gt;0,MOD(CW340,100),IF(CV339&gt;0,90,0))</f>
        <v/>
      </c>
      <c r="CX240" s="6">
        <f>IF(CX340&gt;0,MOD(CX340,100),IF(CW339&gt;0,90,0))</f>
        <v/>
      </c>
      <c r="CY240" s="6">
        <f>IF(CY340&gt;0,MOD(CY340,100),IF(CX339&gt;0,90,0))</f>
        <v/>
      </c>
      <c r="CZ240" s="6">
        <f>IF(CZ340&gt;0,MOD(CZ340,100),IF(CY339&gt;0,90,0))</f>
        <v/>
      </c>
      <c r="DA240" s="6">
        <f>IF(DA340&gt;0,MOD(DA340,100),IF(CZ339&gt;0,90,0))</f>
        <v/>
      </c>
      <c r="DB240" s="6">
        <f>IF(DB340&gt;0,MOD(DB340,100),IF(DA339&gt;0,90,0))</f>
        <v/>
      </c>
      <c r="DC240" s="6">
        <f>IF(DC340&gt;0,MOD(DC340,100),IF(DB339&gt;0,90,0))</f>
        <v/>
      </c>
      <c r="DD240" s="6">
        <f>IF(DD340&gt;0,MOD(DD340,100),IF(DC339&gt;0,90,0))</f>
        <v/>
      </c>
      <c r="DE240" s="6">
        <f>IF(DE340&gt;0,MOD(DE340,100),IF(DD339&gt;0,90,0))</f>
        <v/>
      </c>
      <c r="DF240" s="6">
        <f>IF(DF340&gt;0,MOD(DF340,100),IF(DE339&gt;0,90,0))</f>
        <v/>
      </c>
      <c r="DG240" s="6">
        <f>IF(DG340&gt;0,MOD(DG340,100),IF(DF339&gt;0,90,0))</f>
        <v/>
      </c>
      <c r="DH240" s="6">
        <f>IF(DH340&gt;0,MOD(DH340,100),IF(DG339&gt;0,90,0))</f>
        <v/>
      </c>
      <c r="DI240" s="6">
        <f>IF(DI340&gt;0,MOD(DI340,100),IF(DH339&gt;0,90,0))</f>
        <v/>
      </c>
      <c r="DJ240" s="6">
        <f>IF(DJ340&gt;0,MOD(DJ340,100),IF(DI339&gt;0,90,0))</f>
        <v/>
      </c>
      <c r="DK240" s="6">
        <f>IF(DK340&gt;0,MOD(DK340,100),IF(DJ339&gt;0,90,0))</f>
        <v/>
      </c>
      <c r="DL240" s="6">
        <f>IF(DL340&gt;0,MOD(DL340,100),IF(DK339&gt;0,90,0))</f>
        <v/>
      </c>
      <c r="DM240" s="6">
        <f>IF(DM340&gt;0,MOD(DM340,100),IF(DL339&gt;0,90,0))</f>
        <v/>
      </c>
      <c r="DN240" s="6">
        <f>IF(DN340&gt;0,MOD(DN340,100),IF(DM339&gt;0,90,0))</f>
        <v/>
      </c>
      <c r="DO240" s="6">
        <f>IF(DO340&gt;0,MOD(DO340,100),IF(DN339&gt;0,90,0))</f>
        <v/>
      </c>
    </row>
    <row r="241" ht="8" customHeight="1">
      <c r="B241" s="6">
        <f>IF(B341&gt;0,MOD(B341,100),IF(A340&gt;0,90,0))</f>
        <v/>
      </c>
      <c r="C241" s="6">
        <f>IF(C341&gt;0,MOD(C341,100),IF(B340&gt;0,90,0))</f>
        <v/>
      </c>
      <c r="D241" s="6">
        <f>IF(D341&gt;0,MOD(D341,100),IF(C340&gt;0,90,0))</f>
        <v/>
      </c>
      <c r="E241" s="6">
        <f>IF(E341&gt;0,MOD(E341,100),IF(D340&gt;0,90,0))</f>
        <v/>
      </c>
      <c r="F241" s="6">
        <f>IF(F341&gt;0,MOD(F341,100),IF(E340&gt;0,90,0))</f>
        <v/>
      </c>
      <c r="G241" s="6">
        <f>IF(G341&gt;0,MOD(G341,100),IF(F340&gt;0,90,0))</f>
        <v/>
      </c>
      <c r="H241" s="6">
        <f>IF(H341&gt;0,MOD(H341,100),IF(G340&gt;0,90,0))</f>
        <v/>
      </c>
      <c r="I241" s="6">
        <f>IF(I341&gt;0,MOD(I341,100),IF(H340&gt;0,90,0))</f>
        <v/>
      </c>
      <c r="J241" s="6">
        <f>IF(J341&gt;0,MOD(J341,100),IF(I340&gt;0,90,0))</f>
        <v/>
      </c>
      <c r="K241" s="6">
        <f>IF(K341&gt;0,MOD(K341,100),IF(J340&gt;0,90,0))</f>
        <v/>
      </c>
      <c r="L241" s="6">
        <f>IF(L341&gt;0,MOD(L341,100),IF(K340&gt;0,90,0))</f>
        <v/>
      </c>
      <c r="M241" s="6">
        <f>IF(M341&gt;0,MOD(M341,100),IF(L340&gt;0,90,0))</f>
        <v/>
      </c>
      <c r="N241" s="6">
        <f>IF(N341&gt;0,MOD(N341,100),IF(M340&gt;0,90,0))</f>
        <v/>
      </c>
      <c r="O241" s="6">
        <f>IF(O341&gt;0,MOD(O341,100),IF(N340&gt;0,90,0))</f>
        <v/>
      </c>
      <c r="P241" s="6">
        <f>IF(P341&gt;0,MOD(P341,100),IF(O340&gt;0,90,0))</f>
        <v/>
      </c>
      <c r="Q241" s="6">
        <f>IF(Q341&gt;0,MOD(Q341,100),IF(P340&gt;0,90,0))</f>
        <v/>
      </c>
      <c r="R241" s="6">
        <f>IF(R341&gt;0,MOD(R341,100),IF(Q340&gt;0,90,0))</f>
        <v/>
      </c>
      <c r="S241" s="6">
        <f>IF(S341&gt;0,MOD(S341,100),IF(R340&gt;0,90,0))</f>
        <v/>
      </c>
      <c r="T241" s="6">
        <f>IF(T341&gt;0,MOD(T341,100),IF(S340&gt;0,90,0))</f>
        <v/>
      </c>
      <c r="U241" s="6">
        <f>IF(U341&gt;0,MOD(U341,100),IF(T340&gt;0,90,0))</f>
        <v/>
      </c>
      <c r="V241" s="6">
        <f>IF(V341&gt;0,MOD(V341,100),IF(U340&gt;0,90,0))</f>
        <v/>
      </c>
      <c r="W241" s="6">
        <f>IF(W341&gt;0,MOD(W341,100),IF(V340&gt;0,90,0))</f>
        <v/>
      </c>
      <c r="X241" s="6">
        <f>IF(X341&gt;0,MOD(X341,100),IF(W340&gt;0,90,0))</f>
        <v/>
      </c>
      <c r="Y241" s="6">
        <f>IF(Y341&gt;0,MOD(Y341,100),IF(X340&gt;0,90,0))</f>
        <v/>
      </c>
      <c r="Z241" s="6">
        <f>IF(Z341&gt;0,MOD(Z341,100),IF(Y340&gt;0,90,0))</f>
        <v/>
      </c>
      <c r="AA241" s="6">
        <f>IF(AA341&gt;0,MOD(AA341,100),IF(Z340&gt;0,90,0))</f>
        <v/>
      </c>
      <c r="AB241" s="6">
        <f>IF(AB341&gt;0,MOD(AB341,100),IF(AA340&gt;0,90,0))</f>
        <v/>
      </c>
      <c r="AC241" s="6">
        <f>IF(AC341&gt;0,MOD(AC341,100),IF(AB340&gt;0,90,0))</f>
        <v/>
      </c>
      <c r="AD241" s="6">
        <f>IF(AD341&gt;0,MOD(AD341,100),IF(AC340&gt;0,90,0))</f>
        <v/>
      </c>
      <c r="AE241" s="6">
        <f>IF(AE341&gt;0,MOD(AE341,100),IF(AD340&gt;0,90,0))</f>
        <v/>
      </c>
      <c r="AF241" s="6">
        <f>IF(AF341&gt;0,MOD(AF341,100),IF(AE340&gt;0,90,0))</f>
        <v/>
      </c>
      <c r="AG241" s="6">
        <f>IF(AG341&gt;0,MOD(AG341,100),IF(AF340&gt;0,90,0))</f>
        <v/>
      </c>
      <c r="AH241" s="6">
        <f>IF(AH341&gt;0,MOD(AH341,100),IF(AG340&gt;0,90,0))</f>
        <v/>
      </c>
      <c r="AI241" s="6">
        <f>IF(AI341&gt;0,MOD(AI341,100),IF(AH340&gt;0,90,0))</f>
        <v/>
      </c>
      <c r="AJ241" s="6">
        <f>IF(AJ341&gt;0,MOD(AJ341,100),IF(AI340&gt;0,90,0))</f>
        <v/>
      </c>
      <c r="AK241" s="6">
        <f>IF(AK341&gt;0,MOD(AK341,100),IF(AJ340&gt;0,90,0))</f>
        <v/>
      </c>
      <c r="AL241" s="6">
        <f>IF(AL341&gt;0,MOD(AL341,100),IF(AK340&gt;0,90,0))</f>
        <v/>
      </c>
      <c r="AM241" s="6">
        <f>IF(AM341&gt;0,MOD(AM341,100),IF(AL340&gt;0,90,0))</f>
        <v/>
      </c>
      <c r="AN241" s="6">
        <f>IF(AN341&gt;0,MOD(AN341,100),IF(AM340&gt;0,90,0))</f>
        <v/>
      </c>
      <c r="AO241" s="6">
        <f>IF(AO341&gt;0,MOD(AO341,100),IF(AN340&gt;0,90,0))</f>
        <v/>
      </c>
      <c r="AP241" s="6">
        <f>IF(AP341&gt;0,MOD(AP341,100),IF(AO340&gt;0,90,0))</f>
        <v/>
      </c>
      <c r="AQ241" s="6">
        <f>IF(AQ341&gt;0,MOD(AQ341,100),IF(AP340&gt;0,90,0))</f>
        <v/>
      </c>
      <c r="AR241" s="6">
        <f>IF(AR341&gt;0,MOD(AR341,100),IF(AQ340&gt;0,90,0))</f>
        <v/>
      </c>
      <c r="AS241" s="6">
        <f>IF(AS341&gt;0,MOD(AS341,100),IF(AR340&gt;0,90,0))</f>
        <v/>
      </c>
      <c r="AT241" s="6">
        <f>IF(AT341&gt;0,MOD(AT341,100),IF(AS340&gt;0,90,0))</f>
        <v/>
      </c>
      <c r="AU241" s="6">
        <f>IF(AU341&gt;0,MOD(AU341,100),IF(AT340&gt;0,90,0))</f>
        <v/>
      </c>
      <c r="AV241" s="6">
        <f>IF(AV341&gt;0,MOD(AV341,100),IF(AU340&gt;0,90,0))</f>
        <v/>
      </c>
      <c r="AW241" s="6">
        <f>IF(AW341&gt;0,MOD(AW341,100),IF(AV340&gt;0,90,0))</f>
        <v/>
      </c>
      <c r="AX241" s="6">
        <f>IF(AX341&gt;0,MOD(AX341,100),IF(AW340&gt;0,90,0))</f>
        <v/>
      </c>
      <c r="AY241" s="6">
        <f>IF(AY341&gt;0,MOD(AY341,100),IF(AX340&gt;0,90,0))</f>
        <v/>
      </c>
      <c r="AZ241" s="6">
        <f>IF(AZ341&gt;0,MOD(AZ341,100),IF(AY340&gt;0,90,0))</f>
        <v/>
      </c>
      <c r="BA241" s="6">
        <f>IF(BA341&gt;0,MOD(BA341,100),IF(AZ340&gt;0,90,0))</f>
        <v/>
      </c>
      <c r="BB241" s="6">
        <f>IF(BB341&gt;0,MOD(BB341,100),IF(BA340&gt;0,90,0))</f>
        <v/>
      </c>
      <c r="BC241" s="6">
        <f>IF(BC341&gt;0,MOD(BC341,100),IF(BB340&gt;0,90,0))</f>
        <v/>
      </c>
      <c r="BD241" s="6">
        <f>IF(BD341&gt;0,MOD(BD341,100),IF(BC340&gt;0,90,0))</f>
        <v/>
      </c>
      <c r="BE241" s="6">
        <f>IF(BE341&gt;0,MOD(BE341,100),IF(BD340&gt;0,90,0))</f>
        <v/>
      </c>
      <c r="BF241" s="6">
        <f>IF(BF341&gt;0,MOD(BF341,100),IF(BE340&gt;0,90,0))</f>
        <v/>
      </c>
      <c r="BG241" s="6">
        <f>IF(BG341&gt;0,MOD(BG341,100),IF(BF340&gt;0,90,0))</f>
        <v/>
      </c>
      <c r="BH241" s="6">
        <f>IF(BH341&gt;0,MOD(BH341,100),IF(BG340&gt;0,90,0))</f>
        <v/>
      </c>
      <c r="BI241" s="6">
        <f>IF(BI341&gt;0,MOD(BI341,100),IF(BH340&gt;0,90,0))</f>
        <v/>
      </c>
      <c r="BJ241" s="6">
        <f>IF(BJ341&gt;0,MOD(BJ341,100),IF(BI340&gt;0,90,0))</f>
        <v/>
      </c>
      <c r="BK241" s="6">
        <f>IF(BK341&gt;0,MOD(BK341,100),IF(BJ340&gt;0,90,0))</f>
        <v/>
      </c>
      <c r="BL241" s="6">
        <f>IF(BL341&gt;0,MOD(BL341,100),IF(BK340&gt;0,90,0))</f>
        <v/>
      </c>
      <c r="BM241" s="6">
        <f>IF(BM341&gt;0,MOD(BM341,100),IF(BL340&gt;0,90,0))</f>
        <v/>
      </c>
      <c r="BN241" s="6">
        <f>IF(BN341&gt;0,MOD(BN341,100),IF(BM340&gt;0,90,0))</f>
        <v/>
      </c>
      <c r="BO241" s="6">
        <f>IF(BO341&gt;0,MOD(BO341,100),IF(BN340&gt;0,90,0))</f>
        <v/>
      </c>
      <c r="BP241" s="6">
        <f>IF(BP341&gt;0,MOD(BP341,100),IF(BO340&gt;0,90,0))</f>
        <v/>
      </c>
      <c r="BQ241" s="6">
        <f>IF(BQ341&gt;0,MOD(BQ341,100),IF(BP340&gt;0,90,0))</f>
        <v/>
      </c>
      <c r="BR241" s="6">
        <f>IF(BR341&gt;0,MOD(BR341,100),IF(BQ340&gt;0,90,0))</f>
        <v/>
      </c>
      <c r="BS241" s="6">
        <f>IF(BS341&gt;0,MOD(BS341,100),IF(BR340&gt;0,90,0))</f>
        <v/>
      </c>
      <c r="BT241" s="6">
        <f>IF(BT341&gt;0,MOD(BT341,100),IF(BS340&gt;0,90,0))</f>
        <v/>
      </c>
      <c r="BU241" s="6">
        <f>IF(BU341&gt;0,MOD(BU341,100),IF(BT340&gt;0,90,0))</f>
        <v/>
      </c>
      <c r="BV241" s="6">
        <f>IF(BV341&gt;0,MOD(BV341,100),IF(BU340&gt;0,90,0))</f>
        <v/>
      </c>
      <c r="BW241" s="6">
        <f>IF(BW341&gt;0,MOD(BW341,100),IF(BV340&gt;0,90,0))</f>
        <v/>
      </c>
      <c r="BX241" s="6">
        <f>IF(BX341&gt;0,MOD(BX341,100),IF(BW340&gt;0,90,0))</f>
        <v/>
      </c>
      <c r="BY241" s="6">
        <f>IF(BY341&gt;0,MOD(BY341,100),IF(BX340&gt;0,90,0))</f>
        <v/>
      </c>
      <c r="BZ241" s="6">
        <f>IF(BZ341&gt;0,MOD(BZ341,100),IF(BY340&gt;0,90,0))</f>
        <v/>
      </c>
      <c r="CA241" s="6">
        <f>IF(CA341&gt;0,MOD(CA341,100),IF(BZ340&gt;0,90,0))</f>
        <v/>
      </c>
      <c r="CB241" s="6">
        <f>IF(CB341&gt;0,MOD(CB341,100),IF(CA340&gt;0,90,0))</f>
        <v/>
      </c>
      <c r="CC241" s="6">
        <f>IF(CC341&gt;0,MOD(CC341,100),IF(CB340&gt;0,90,0))</f>
        <v/>
      </c>
      <c r="CD241" s="6">
        <f>IF(CD341&gt;0,MOD(CD341,100),IF(CC340&gt;0,90,0))</f>
        <v/>
      </c>
      <c r="CE241" s="6">
        <f>IF(CE341&gt;0,MOD(CE341,100),IF(CD340&gt;0,90,0))</f>
        <v/>
      </c>
      <c r="CF241" s="6">
        <f>IF(CF341&gt;0,MOD(CF341,100),IF(CE340&gt;0,90,0))</f>
        <v/>
      </c>
      <c r="CG241" s="6">
        <f>IF(CG341&gt;0,MOD(CG341,100),IF(CF340&gt;0,90,0))</f>
        <v/>
      </c>
      <c r="CH241" s="6">
        <f>IF(CH341&gt;0,MOD(CH341,100),IF(CG340&gt;0,90,0))</f>
        <v/>
      </c>
      <c r="CI241" s="6">
        <f>IF(CI341&gt;0,MOD(CI341,100),IF(CH340&gt;0,90,0))</f>
        <v/>
      </c>
      <c r="CJ241" s="6">
        <f>IF(CJ341&gt;0,MOD(CJ341,100),IF(CI340&gt;0,90,0))</f>
        <v/>
      </c>
      <c r="CK241" s="6">
        <f>IF(CK341&gt;0,MOD(CK341,100),IF(CJ340&gt;0,90,0))</f>
        <v/>
      </c>
      <c r="CL241" s="6">
        <f>IF(CL341&gt;0,MOD(CL341,100),IF(CK340&gt;0,90,0))</f>
        <v/>
      </c>
      <c r="CM241" s="6">
        <f>IF(CM341&gt;0,MOD(CM341,100),IF(CL340&gt;0,90,0))</f>
        <v/>
      </c>
      <c r="CN241" s="6">
        <f>IF(CN341&gt;0,MOD(CN341,100),IF(CM340&gt;0,90,0))</f>
        <v/>
      </c>
      <c r="CO241" s="6">
        <f>IF(CO341&gt;0,MOD(CO341,100),IF(CN340&gt;0,90,0))</f>
        <v/>
      </c>
      <c r="CP241" s="6">
        <f>IF(CP341&gt;0,MOD(CP341,100),IF(CO340&gt;0,90,0))</f>
        <v/>
      </c>
      <c r="CQ241" s="6">
        <f>IF(CQ341&gt;0,MOD(CQ341,100),IF(CP340&gt;0,90,0))</f>
        <v/>
      </c>
      <c r="CR241" s="6">
        <f>IF(CR341&gt;0,MOD(CR341,100),IF(CQ340&gt;0,90,0))</f>
        <v/>
      </c>
      <c r="CS241" s="6">
        <f>IF(CS341&gt;0,MOD(CS341,100),IF(CR340&gt;0,90,0))</f>
        <v/>
      </c>
      <c r="CT241" s="6">
        <f>IF(CT341&gt;0,MOD(CT341,100),IF(CS340&gt;0,90,0))</f>
        <v/>
      </c>
      <c r="CU241" s="6">
        <f>IF(CU341&gt;0,MOD(CU341,100),IF(CT340&gt;0,90,0))</f>
        <v/>
      </c>
      <c r="CV241" s="6">
        <f>IF(CV341&gt;0,MOD(CV341,100),IF(CU340&gt;0,90,0))</f>
        <v/>
      </c>
      <c r="CW241" s="6">
        <f>IF(CW341&gt;0,MOD(CW341,100),IF(CV340&gt;0,90,0))</f>
        <v/>
      </c>
      <c r="CX241" s="6">
        <f>IF(CX341&gt;0,MOD(CX341,100),IF(CW340&gt;0,90,0))</f>
        <v/>
      </c>
      <c r="CY241" s="6">
        <f>IF(CY341&gt;0,MOD(CY341,100),IF(CX340&gt;0,90,0))</f>
        <v/>
      </c>
      <c r="CZ241" s="6">
        <f>IF(CZ341&gt;0,MOD(CZ341,100),IF(CY340&gt;0,90,0))</f>
        <v/>
      </c>
      <c r="DA241" s="6">
        <f>IF(DA341&gt;0,MOD(DA341,100),IF(CZ340&gt;0,90,0))</f>
        <v/>
      </c>
      <c r="DB241" s="6">
        <f>IF(DB341&gt;0,MOD(DB341,100),IF(DA340&gt;0,90,0))</f>
        <v/>
      </c>
      <c r="DC241" s="6">
        <f>IF(DC341&gt;0,MOD(DC341,100),IF(DB340&gt;0,90,0))</f>
        <v/>
      </c>
      <c r="DD241" s="6">
        <f>IF(DD341&gt;0,MOD(DD341,100),IF(DC340&gt;0,90,0))</f>
        <v/>
      </c>
      <c r="DE241" s="6">
        <f>IF(DE341&gt;0,MOD(DE341,100),IF(DD340&gt;0,90,0))</f>
        <v/>
      </c>
      <c r="DF241" s="6">
        <f>IF(DF341&gt;0,MOD(DF341,100),IF(DE340&gt;0,90,0))</f>
        <v/>
      </c>
      <c r="DG241" s="6">
        <f>IF(DG341&gt;0,MOD(DG341,100),IF(DF340&gt;0,90,0))</f>
        <v/>
      </c>
      <c r="DH241" s="6">
        <f>IF(DH341&gt;0,MOD(DH341,100),IF(DG340&gt;0,90,0))</f>
        <v/>
      </c>
      <c r="DI241" s="6">
        <f>IF(DI341&gt;0,MOD(DI341,100),IF(DH340&gt;0,90,0))</f>
        <v/>
      </c>
      <c r="DJ241" s="6">
        <f>IF(DJ341&gt;0,MOD(DJ341,100),IF(DI340&gt;0,90,0))</f>
        <v/>
      </c>
      <c r="DK241" s="6">
        <f>IF(DK341&gt;0,MOD(DK341,100),IF(DJ340&gt;0,90,0))</f>
        <v/>
      </c>
      <c r="DL241" s="6">
        <f>IF(DL341&gt;0,MOD(DL341,100),IF(DK340&gt;0,90,0))</f>
        <v/>
      </c>
      <c r="DM241" s="6">
        <f>IF(DM341&gt;0,MOD(DM341,100),IF(DL340&gt;0,90,0))</f>
        <v/>
      </c>
      <c r="DN241" s="6">
        <f>IF(DN341&gt;0,MOD(DN341,100),IF(DM340&gt;0,90,0))</f>
        <v/>
      </c>
      <c r="DO241" s="6">
        <f>IF(DO341&gt;0,MOD(DO341,100),IF(DN340&gt;0,90,0))</f>
        <v/>
      </c>
    </row>
    <row r="242" ht="8" customHeight="1">
      <c r="B242" s="6">
        <f>IF(B342&gt;0,MOD(B342,100),IF(A341&gt;0,90,0))</f>
        <v/>
      </c>
      <c r="C242" s="6">
        <f>IF(C342&gt;0,MOD(C342,100),IF(B341&gt;0,90,0))</f>
        <v/>
      </c>
      <c r="D242" s="6">
        <f>IF(D342&gt;0,MOD(D342,100),IF(C341&gt;0,90,0))</f>
        <v/>
      </c>
      <c r="E242" s="6">
        <f>IF(E342&gt;0,MOD(E342,100),IF(D341&gt;0,90,0))</f>
        <v/>
      </c>
      <c r="F242" s="6">
        <f>IF(F342&gt;0,MOD(F342,100),IF(E341&gt;0,90,0))</f>
        <v/>
      </c>
      <c r="G242" s="6">
        <f>IF(G342&gt;0,MOD(G342,100),IF(F341&gt;0,90,0))</f>
        <v/>
      </c>
      <c r="H242" s="6">
        <f>IF(H342&gt;0,MOD(H342,100),IF(G341&gt;0,90,0))</f>
        <v/>
      </c>
      <c r="I242" s="6">
        <f>IF(I342&gt;0,MOD(I342,100),IF(H341&gt;0,90,0))</f>
        <v/>
      </c>
      <c r="J242" s="6">
        <f>IF(J342&gt;0,MOD(J342,100),IF(I341&gt;0,90,0))</f>
        <v/>
      </c>
      <c r="K242" s="6">
        <f>IF(K342&gt;0,MOD(K342,100),IF(J341&gt;0,90,0))</f>
        <v/>
      </c>
      <c r="L242" s="6">
        <f>IF(L342&gt;0,MOD(L342,100),IF(K341&gt;0,90,0))</f>
        <v/>
      </c>
      <c r="M242" s="6">
        <f>IF(M342&gt;0,MOD(M342,100),IF(L341&gt;0,90,0))</f>
        <v/>
      </c>
      <c r="N242" s="6">
        <f>IF(N342&gt;0,MOD(N342,100),IF(M341&gt;0,90,0))</f>
        <v/>
      </c>
      <c r="O242" s="6">
        <f>IF(O342&gt;0,MOD(O342,100),IF(N341&gt;0,90,0))</f>
        <v/>
      </c>
      <c r="P242" s="6">
        <f>IF(P342&gt;0,MOD(P342,100),IF(O341&gt;0,90,0))</f>
        <v/>
      </c>
      <c r="Q242" s="6">
        <f>IF(Q342&gt;0,MOD(Q342,100),IF(P341&gt;0,90,0))</f>
        <v/>
      </c>
      <c r="R242" s="6">
        <f>IF(R342&gt;0,MOD(R342,100),IF(Q341&gt;0,90,0))</f>
        <v/>
      </c>
      <c r="S242" s="6">
        <f>IF(S342&gt;0,MOD(S342,100),IF(R341&gt;0,90,0))</f>
        <v/>
      </c>
      <c r="T242" s="6">
        <f>IF(T342&gt;0,MOD(T342,100),IF(S341&gt;0,90,0))</f>
        <v/>
      </c>
      <c r="U242" s="6">
        <f>IF(U342&gt;0,MOD(U342,100),IF(T341&gt;0,90,0))</f>
        <v/>
      </c>
      <c r="V242" s="6">
        <f>IF(V342&gt;0,MOD(V342,100),IF(U341&gt;0,90,0))</f>
        <v/>
      </c>
      <c r="W242" s="6">
        <f>IF(W342&gt;0,MOD(W342,100),IF(V341&gt;0,90,0))</f>
        <v/>
      </c>
      <c r="X242" s="6">
        <f>IF(X342&gt;0,MOD(X342,100),IF(W341&gt;0,90,0))</f>
        <v/>
      </c>
      <c r="Y242" s="6">
        <f>IF(Y342&gt;0,MOD(Y342,100),IF(X341&gt;0,90,0))</f>
        <v/>
      </c>
      <c r="Z242" s="6">
        <f>IF(Z342&gt;0,MOD(Z342,100),IF(Y341&gt;0,90,0))</f>
        <v/>
      </c>
      <c r="AA242" s="6">
        <f>IF(AA342&gt;0,MOD(AA342,100),IF(Z341&gt;0,90,0))</f>
        <v/>
      </c>
      <c r="AB242" s="6">
        <f>IF(AB342&gt;0,MOD(AB342,100),IF(AA341&gt;0,90,0))</f>
        <v/>
      </c>
      <c r="AC242" s="6">
        <f>IF(AC342&gt;0,MOD(AC342,100),IF(AB341&gt;0,90,0))</f>
        <v/>
      </c>
      <c r="AD242" s="6">
        <f>IF(AD342&gt;0,MOD(AD342,100),IF(AC341&gt;0,90,0))</f>
        <v/>
      </c>
      <c r="AE242" s="6">
        <f>IF(AE342&gt;0,MOD(AE342,100),IF(AD341&gt;0,90,0))</f>
        <v/>
      </c>
      <c r="AF242" s="6">
        <f>IF(AF342&gt;0,MOD(AF342,100),IF(AE341&gt;0,90,0))</f>
        <v/>
      </c>
      <c r="AG242" s="6">
        <f>IF(AG342&gt;0,MOD(AG342,100),IF(AF341&gt;0,90,0))</f>
        <v/>
      </c>
      <c r="AH242" s="6">
        <f>IF(AH342&gt;0,MOD(AH342,100),IF(AG341&gt;0,90,0))</f>
        <v/>
      </c>
      <c r="AI242" s="6">
        <f>IF(AI342&gt;0,MOD(AI342,100),IF(AH341&gt;0,90,0))</f>
        <v/>
      </c>
      <c r="AJ242" s="6">
        <f>IF(AJ342&gt;0,MOD(AJ342,100),IF(AI341&gt;0,90,0))</f>
        <v/>
      </c>
      <c r="AK242" s="6">
        <f>IF(AK342&gt;0,MOD(AK342,100),IF(AJ341&gt;0,90,0))</f>
        <v/>
      </c>
      <c r="AL242" s="6">
        <f>IF(AL342&gt;0,MOD(AL342,100),IF(AK341&gt;0,90,0))</f>
        <v/>
      </c>
      <c r="AM242" s="6">
        <f>IF(AM342&gt;0,MOD(AM342,100),IF(AL341&gt;0,90,0))</f>
        <v/>
      </c>
      <c r="AN242" s="6">
        <f>IF(AN342&gt;0,MOD(AN342,100),IF(AM341&gt;0,90,0))</f>
        <v/>
      </c>
      <c r="AO242" s="6">
        <f>IF(AO342&gt;0,MOD(AO342,100),IF(AN341&gt;0,90,0))</f>
        <v/>
      </c>
      <c r="AP242" s="6">
        <f>IF(AP342&gt;0,MOD(AP342,100),IF(AO341&gt;0,90,0))</f>
        <v/>
      </c>
      <c r="AQ242" s="6">
        <f>IF(AQ342&gt;0,MOD(AQ342,100),IF(AP341&gt;0,90,0))</f>
        <v/>
      </c>
      <c r="AR242" s="6">
        <f>IF(AR342&gt;0,MOD(AR342,100),IF(AQ341&gt;0,90,0))</f>
        <v/>
      </c>
      <c r="AS242" s="6">
        <f>IF(AS342&gt;0,MOD(AS342,100),IF(AR341&gt;0,90,0))</f>
        <v/>
      </c>
      <c r="AT242" s="6">
        <f>IF(AT342&gt;0,MOD(AT342,100),IF(AS341&gt;0,90,0))</f>
        <v/>
      </c>
      <c r="AU242" s="6">
        <f>IF(AU342&gt;0,MOD(AU342,100),IF(AT341&gt;0,90,0))</f>
        <v/>
      </c>
      <c r="AV242" s="6">
        <f>IF(AV342&gt;0,MOD(AV342,100),IF(AU341&gt;0,90,0))</f>
        <v/>
      </c>
      <c r="AW242" s="6">
        <f>IF(AW342&gt;0,MOD(AW342,100),IF(AV341&gt;0,90,0))</f>
        <v/>
      </c>
      <c r="AX242" s="6">
        <f>IF(AX342&gt;0,MOD(AX342,100),IF(AW341&gt;0,90,0))</f>
        <v/>
      </c>
      <c r="AY242" s="6">
        <f>IF(AY342&gt;0,MOD(AY342,100),IF(AX341&gt;0,90,0))</f>
        <v/>
      </c>
      <c r="AZ242" s="6">
        <f>IF(AZ342&gt;0,MOD(AZ342,100),IF(AY341&gt;0,90,0))</f>
        <v/>
      </c>
      <c r="BA242" s="6">
        <f>IF(BA342&gt;0,MOD(BA342,100),IF(AZ341&gt;0,90,0))</f>
        <v/>
      </c>
      <c r="BB242" s="6">
        <f>IF(BB342&gt;0,MOD(BB342,100),IF(BA341&gt;0,90,0))</f>
        <v/>
      </c>
      <c r="BC242" s="6">
        <f>IF(BC342&gt;0,MOD(BC342,100),IF(BB341&gt;0,90,0))</f>
        <v/>
      </c>
      <c r="BD242" s="6">
        <f>IF(BD342&gt;0,MOD(BD342,100),IF(BC341&gt;0,90,0))</f>
        <v/>
      </c>
      <c r="BE242" s="6">
        <f>IF(BE342&gt;0,MOD(BE342,100),IF(BD341&gt;0,90,0))</f>
        <v/>
      </c>
      <c r="BF242" s="6">
        <f>IF(BF342&gt;0,MOD(BF342,100),IF(BE341&gt;0,90,0))</f>
        <v/>
      </c>
      <c r="BG242" s="6">
        <f>IF(BG342&gt;0,MOD(BG342,100),IF(BF341&gt;0,90,0))</f>
        <v/>
      </c>
      <c r="BH242" s="6">
        <f>IF(BH342&gt;0,MOD(BH342,100),IF(BG341&gt;0,90,0))</f>
        <v/>
      </c>
      <c r="BI242" s="6">
        <f>IF(BI342&gt;0,MOD(BI342,100),IF(BH341&gt;0,90,0))</f>
        <v/>
      </c>
      <c r="BJ242" s="6">
        <f>IF(BJ342&gt;0,MOD(BJ342,100),IF(BI341&gt;0,90,0))</f>
        <v/>
      </c>
      <c r="BK242" s="6">
        <f>IF(BK342&gt;0,MOD(BK342,100),IF(BJ341&gt;0,90,0))</f>
        <v/>
      </c>
      <c r="BL242" s="6">
        <f>IF(BL342&gt;0,MOD(BL342,100),IF(BK341&gt;0,90,0))</f>
        <v/>
      </c>
      <c r="BM242" s="6">
        <f>IF(BM342&gt;0,MOD(BM342,100),IF(BL341&gt;0,90,0))</f>
        <v/>
      </c>
      <c r="BN242" s="6">
        <f>IF(BN342&gt;0,MOD(BN342,100),IF(BM341&gt;0,90,0))</f>
        <v/>
      </c>
      <c r="BO242" s="6">
        <f>IF(BO342&gt;0,MOD(BO342,100),IF(BN341&gt;0,90,0))</f>
        <v/>
      </c>
      <c r="BP242" s="6">
        <f>IF(BP342&gt;0,MOD(BP342,100),IF(BO341&gt;0,90,0))</f>
        <v/>
      </c>
      <c r="BQ242" s="6">
        <f>IF(BQ342&gt;0,MOD(BQ342,100),IF(BP341&gt;0,90,0))</f>
        <v/>
      </c>
      <c r="BR242" s="6">
        <f>IF(BR342&gt;0,MOD(BR342,100),IF(BQ341&gt;0,90,0))</f>
        <v/>
      </c>
      <c r="BS242" s="6">
        <f>IF(BS342&gt;0,MOD(BS342,100),IF(BR341&gt;0,90,0))</f>
        <v/>
      </c>
      <c r="BT242" s="6">
        <f>IF(BT342&gt;0,MOD(BT342,100),IF(BS341&gt;0,90,0))</f>
        <v/>
      </c>
      <c r="BU242" s="6">
        <f>IF(BU342&gt;0,MOD(BU342,100),IF(BT341&gt;0,90,0))</f>
        <v/>
      </c>
      <c r="BV242" s="6">
        <f>IF(BV342&gt;0,MOD(BV342,100),IF(BU341&gt;0,90,0))</f>
        <v/>
      </c>
      <c r="BW242" s="6">
        <f>IF(BW342&gt;0,MOD(BW342,100),IF(BV341&gt;0,90,0))</f>
        <v/>
      </c>
      <c r="BX242" s="6">
        <f>IF(BX342&gt;0,MOD(BX342,100),IF(BW341&gt;0,90,0))</f>
        <v/>
      </c>
      <c r="BY242" s="6">
        <f>IF(BY342&gt;0,MOD(BY342,100),IF(BX341&gt;0,90,0))</f>
        <v/>
      </c>
      <c r="BZ242" s="6">
        <f>IF(BZ342&gt;0,MOD(BZ342,100),IF(BY341&gt;0,90,0))</f>
        <v/>
      </c>
      <c r="CA242" s="6">
        <f>IF(CA342&gt;0,MOD(CA342,100),IF(BZ341&gt;0,90,0))</f>
        <v/>
      </c>
      <c r="CB242" s="6">
        <f>IF(CB342&gt;0,MOD(CB342,100),IF(CA341&gt;0,90,0))</f>
        <v/>
      </c>
      <c r="CC242" s="6">
        <f>IF(CC342&gt;0,MOD(CC342,100),IF(CB341&gt;0,90,0))</f>
        <v/>
      </c>
      <c r="CD242" s="6">
        <f>IF(CD342&gt;0,MOD(CD342,100),IF(CC341&gt;0,90,0))</f>
        <v/>
      </c>
      <c r="CE242" s="6">
        <f>IF(CE342&gt;0,MOD(CE342,100),IF(CD341&gt;0,90,0))</f>
        <v/>
      </c>
      <c r="CF242" s="6">
        <f>IF(CF342&gt;0,MOD(CF342,100),IF(CE341&gt;0,90,0))</f>
        <v/>
      </c>
      <c r="CG242" s="6">
        <f>IF(CG342&gt;0,MOD(CG342,100),IF(CF341&gt;0,90,0))</f>
        <v/>
      </c>
      <c r="CH242" s="6">
        <f>IF(CH342&gt;0,MOD(CH342,100),IF(CG341&gt;0,90,0))</f>
        <v/>
      </c>
      <c r="CI242" s="6">
        <f>IF(CI342&gt;0,MOD(CI342,100),IF(CH341&gt;0,90,0))</f>
        <v/>
      </c>
      <c r="CJ242" s="6">
        <f>IF(CJ342&gt;0,MOD(CJ342,100),IF(CI341&gt;0,90,0))</f>
        <v/>
      </c>
      <c r="CK242" s="6">
        <f>IF(CK342&gt;0,MOD(CK342,100),IF(CJ341&gt;0,90,0))</f>
        <v/>
      </c>
      <c r="CL242" s="6">
        <f>IF(CL342&gt;0,MOD(CL342,100),IF(CK341&gt;0,90,0))</f>
        <v/>
      </c>
      <c r="CM242" s="6">
        <f>IF(CM342&gt;0,MOD(CM342,100),IF(CL341&gt;0,90,0))</f>
        <v/>
      </c>
      <c r="CN242" s="6">
        <f>IF(CN342&gt;0,MOD(CN342,100),IF(CM341&gt;0,90,0))</f>
        <v/>
      </c>
      <c r="CO242" s="6">
        <f>IF(CO342&gt;0,MOD(CO342,100),IF(CN341&gt;0,90,0))</f>
        <v/>
      </c>
      <c r="CP242" s="6">
        <f>IF(CP342&gt;0,MOD(CP342,100),IF(CO341&gt;0,90,0))</f>
        <v/>
      </c>
      <c r="CQ242" s="6">
        <f>IF(CQ342&gt;0,MOD(CQ342,100),IF(CP341&gt;0,90,0))</f>
        <v/>
      </c>
      <c r="CR242" s="6">
        <f>IF(CR342&gt;0,MOD(CR342,100),IF(CQ341&gt;0,90,0))</f>
        <v/>
      </c>
      <c r="CS242" s="6">
        <f>IF(CS342&gt;0,MOD(CS342,100),IF(CR341&gt;0,90,0))</f>
        <v/>
      </c>
      <c r="CT242" s="6">
        <f>IF(CT342&gt;0,MOD(CT342,100),IF(CS341&gt;0,90,0))</f>
        <v/>
      </c>
      <c r="CU242" s="6">
        <f>IF(CU342&gt;0,MOD(CU342,100),IF(CT341&gt;0,90,0))</f>
        <v/>
      </c>
      <c r="CV242" s="6">
        <f>IF(CV342&gt;0,MOD(CV342,100),IF(CU341&gt;0,90,0))</f>
        <v/>
      </c>
      <c r="CW242" s="6">
        <f>IF(CW342&gt;0,MOD(CW342,100),IF(CV341&gt;0,90,0))</f>
        <v/>
      </c>
      <c r="CX242" s="6">
        <f>IF(CX342&gt;0,MOD(CX342,100),IF(CW341&gt;0,90,0))</f>
        <v/>
      </c>
      <c r="CY242" s="6">
        <f>IF(CY342&gt;0,MOD(CY342,100),IF(CX341&gt;0,90,0))</f>
        <v/>
      </c>
      <c r="CZ242" s="6">
        <f>IF(CZ342&gt;0,MOD(CZ342,100),IF(CY341&gt;0,90,0))</f>
        <v/>
      </c>
      <c r="DA242" s="6">
        <f>IF(DA342&gt;0,MOD(DA342,100),IF(CZ341&gt;0,90,0))</f>
        <v/>
      </c>
      <c r="DB242" s="6">
        <f>IF(DB342&gt;0,MOD(DB342,100),IF(DA341&gt;0,90,0))</f>
        <v/>
      </c>
      <c r="DC242" s="6">
        <f>IF(DC342&gt;0,MOD(DC342,100),IF(DB341&gt;0,90,0))</f>
        <v/>
      </c>
      <c r="DD242" s="6">
        <f>IF(DD342&gt;0,MOD(DD342,100),IF(DC341&gt;0,90,0))</f>
        <v/>
      </c>
      <c r="DE242" s="6">
        <f>IF(DE342&gt;0,MOD(DE342,100),IF(DD341&gt;0,90,0))</f>
        <v/>
      </c>
      <c r="DF242" s="6">
        <f>IF(DF342&gt;0,MOD(DF342,100),IF(DE341&gt;0,90,0))</f>
        <v/>
      </c>
      <c r="DG242" s="6">
        <f>IF(DG342&gt;0,MOD(DG342,100),IF(DF341&gt;0,90,0))</f>
        <v/>
      </c>
      <c r="DH242" s="6">
        <f>IF(DH342&gt;0,MOD(DH342,100),IF(DG341&gt;0,90,0))</f>
        <v/>
      </c>
      <c r="DI242" s="6">
        <f>IF(DI342&gt;0,MOD(DI342,100),IF(DH341&gt;0,90,0))</f>
        <v/>
      </c>
      <c r="DJ242" s="6">
        <f>IF(DJ342&gt;0,MOD(DJ342,100),IF(DI341&gt;0,90,0))</f>
        <v/>
      </c>
      <c r="DK242" s="6">
        <f>IF(DK342&gt;0,MOD(DK342,100),IF(DJ341&gt;0,90,0))</f>
        <v/>
      </c>
      <c r="DL242" s="6">
        <f>IF(DL342&gt;0,MOD(DL342,100),IF(DK341&gt;0,90,0))</f>
        <v/>
      </c>
      <c r="DM242" s="6">
        <f>IF(DM342&gt;0,MOD(DM342,100),IF(DL341&gt;0,90,0))</f>
        <v/>
      </c>
      <c r="DN242" s="6">
        <f>IF(DN342&gt;0,MOD(DN342,100),IF(DM341&gt;0,90,0))</f>
        <v/>
      </c>
      <c r="DO242" s="6">
        <f>IF(DO342&gt;0,MOD(DO342,100),IF(DN341&gt;0,90,0))</f>
        <v/>
      </c>
    </row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>
      <c r="B301" s="2" t="inlineStr">
        <is>
          <t>▼ Z-KEY BUFFER — the z-order and slot of the topmost window covering each cell, packed into one number.</t>
        </is>
      </c>
    </row>
    <row r="302">
      <c r="A302" t="n">
        <v>0</v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  <c r="AR302" t="n">
        <v>0</v>
      </c>
      <c r="AS302" t="n">
        <v>0</v>
      </c>
      <c r="AT302" t="n">
        <v>0</v>
      </c>
      <c r="AU302" t="n">
        <v>0</v>
      </c>
      <c r="AV302" t="n">
        <v>0</v>
      </c>
      <c r="AW302" t="n">
        <v>0</v>
      </c>
      <c r="AX302" t="n">
        <v>0</v>
      </c>
      <c r="AY302" t="n">
        <v>0</v>
      </c>
      <c r="AZ302" t="n">
        <v>0</v>
      </c>
      <c r="BA302" t="n">
        <v>0</v>
      </c>
      <c r="BB302" t="n">
        <v>0</v>
      </c>
      <c r="BC302" t="n">
        <v>0</v>
      </c>
      <c r="BD302" t="n">
        <v>0</v>
      </c>
      <c r="BE302" t="n">
        <v>0</v>
      </c>
      <c r="BF302" t="n">
        <v>0</v>
      </c>
      <c r="BG302" t="n">
        <v>0</v>
      </c>
      <c r="BH302" t="n">
        <v>0</v>
      </c>
      <c r="BI302" t="n">
        <v>0</v>
      </c>
      <c r="BJ302" t="n">
        <v>0</v>
      </c>
      <c r="BK302" t="n">
        <v>0</v>
      </c>
      <c r="BL302" t="n">
        <v>0</v>
      </c>
      <c r="BM302" t="n">
        <v>0</v>
      </c>
      <c r="BN302" t="n">
        <v>0</v>
      </c>
      <c r="BO302" t="n">
        <v>0</v>
      </c>
      <c r="BP302" t="n">
        <v>0</v>
      </c>
      <c r="BQ302" t="n">
        <v>0</v>
      </c>
      <c r="BR302" t="n">
        <v>0</v>
      </c>
      <c r="BS302" t="n">
        <v>0</v>
      </c>
      <c r="BT302" t="n">
        <v>0</v>
      </c>
      <c r="BU302" t="n">
        <v>0</v>
      </c>
      <c r="BV302" t="n">
        <v>0</v>
      </c>
      <c r="BW302" t="n">
        <v>0</v>
      </c>
      <c r="BX302" t="n">
        <v>0</v>
      </c>
      <c r="BY302" t="n">
        <v>0</v>
      </c>
      <c r="BZ302" t="n">
        <v>0</v>
      </c>
      <c r="CA302" t="n">
        <v>0</v>
      </c>
      <c r="CB302" t="n">
        <v>0</v>
      </c>
      <c r="CC302" t="n">
        <v>0</v>
      </c>
      <c r="CD302" t="n">
        <v>0</v>
      </c>
      <c r="CE302" t="n">
        <v>0</v>
      </c>
      <c r="CF302" t="n">
        <v>0</v>
      </c>
      <c r="CG302" t="n">
        <v>0</v>
      </c>
      <c r="CH302" t="n">
        <v>0</v>
      </c>
      <c r="CI302" t="n">
        <v>0</v>
      </c>
      <c r="CJ302" t="n">
        <v>0</v>
      </c>
      <c r="CK302" t="n">
        <v>0</v>
      </c>
      <c r="CL302" t="n">
        <v>0</v>
      </c>
      <c r="CM302" t="n">
        <v>0</v>
      </c>
      <c r="CN302" t="n">
        <v>0</v>
      </c>
      <c r="CO302" t="n">
        <v>0</v>
      </c>
      <c r="CP302" t="n">
        <v>0</v>
      </c>
      <c r="CQ302" t="n">
        <v>0</v>
      </c>
      <c r="CR302" t="n">
        <v>0</v>
      </c>
      <c r="CS302" t="n">
        <v>0</v>
      </c>
      <c r="CT302" t="n">
        <v>0</v>
      </c>
      <c r="CU302" t="n">
        <v>0</v>
      </c>
      <c r="CV302" t="n">
        <v>0</v>
      </c>
      <c r="CW302" t="n">
        <v>0</v>
      </c>
      <c r="CX302" t="n">
        <v>0</v>
      </c>
      <c r="CY302" t="n">
        <v>0</v>
      </c>
      <c r="CZ302" t="n">
        <v>0</v>
      </c>
      <c r="DA302" t="n">
        <v>0</v>
      </c>
      <c r="DB302" t="n">
        <v>0</v>
      </c>
      <c r="DC302" t="n">
        <v>0</v>
      </c>
      <c r="DD302" t="n">
        <v>0</v>
      </c>
      <c r="DE302" t="n">
        <v>0</v>
      </c>
      <c r="DF302" t="n">
        <v>0</v>
      </c>
      <c r="DG302" t="n">
        <v>0</v>
      </c>
      <c r="DH302" t="n">
        <v>0</v>
      </c>
      <c r="DI302" t="n">
        <v>0</v>
      </c>
      <c r="DJ302" t="n">
        <v>0</v>
      </c>
      <c r="DK302" t="n">
        <v>0</v>
      </c>
      <c r="DL302" t="n">
        <v>0</v>
      </c>
      <c r="DM302" t="n">
        <v>0</v>
      </c>
      <c r="DN302" t="n">
        <v>0</v>
      </c>
      <c r="DO302" t="n">
        <v>0</v>
      </c>
    </row>
    <row r="303" ht="8" customHeight="1">
      <c r="A303" t="n">
        <v>0</v>
      </c>
      <c r="B303" s="7">
        <f>SUMPRODUCT(MAX(WIN_OPEN*(WIN_X&lt;=B$2)*(WIN_X+WIN_W&gt;B$2)*(WIN_Y&lt;=$A3)*(WIN_Y+WIN_H&gt;$A3)*WIN_KEY))</f>
        <v/>
      </c>
      <c r="C303" s="7">
        <f>SUMPRODUCT(MAX(WIN_OPEN*(WIN_X&lt;=C$2)*(WIN_X+WIN_W&gt;C$2)*(WIN_Y&lt;=$A3)*(WIN_Y+WIN_H&gt;$A3)*WIN_KEY))</f>
        <v/>
      </c>
      <c r="D303" s="7">
        <f>SUMPRODUCT(MAX(WIN_OPEN*(WIN_X&lt;=D$2)*(WIN_X+WIN_W&gt;D$2)*(WIN_Y&lt;=$A3)*(WIN_Y+WIN_H&gt;$A3)*WIN_KEY))</f>
        <v/>
      </c>
      <c r="E303" s="7">
        <f>SUMPRODUCT(MAX(WIN_OPEN*(WIN_X&lt;=E$2)*(WIN_X+WIN_W&gt;E$2)*(WIN_Y&lt;=$A3)*(WIN_Y+WIN_H&gt;$A3)*WIN_KEY))</f>
        <v/>
      </c>
      <c r="F303" s="7">
        <f>SUMPRODUCT(MAX(WIN_OPEN*(WIN_X&lt;=F$2)*(WIN_X+WIN_W&gt;F$2)*(WIN_Y&lt;=$A3)*(WIN_Y+WIN_H&gt;$A3)*WIN_KEY))</f>
        <v/>
      </c>
      <c r="G303" s="7">
        <f>SUMPRODUCT(MAX(WIN_OPEN*(WIN_X&lt;=G$2)*(WIN_X+WIN_W&gt;G$2)*(WIN_Y&lt;=$A3)*(WIN_Y+WIN_H&gt;$A3)*WIN_KEY))</f>
        <v/>
      </c>
      <c r="H303" s="7">
        <f>SUMPRODUCT(MAX(WIN_OPEN*(WIN_X&lt;=H$2)*(WIN_X+WIN_W&gt;H$2)*(WIN_Y&lt;=$A3)*(WIN_Y+WIN_H&gt;$A3)*WIN_KEY))</f>
        <v/>
      </c>
      <c r="I303" s="7">
        <f>SUMPRODUCT(MAX(WIN_OPEN*(WIN_X&lt;=I$2)*(WIN_X+WIN_W&gt;I$2)*(WIN_Y&lt;=$A3)*(WIN_Y+WIN_H&gt;$A3)*WIN_KEY))</f>
        <v/>
      </c>
      <c r="J303" s="7">
        <f>SUMPRODUCT(MAX(WIN_OPEN*(WIN_X&lt;=J$2)*(WIN_X+WIN_W&gt;J$2)*(WIN_Y&lt;=$A3)*(WIN_Y+WIN_H&gt;$A3)*WIN_KEY))</f>
        <v/>
      </c>
      <c r="K303" s="7">
        <f>SUMPRODUCT(MAX(WIN_OPEN*(WIN_X&lt;=K$2)*(WIN_X+WIN_W&gt;K$2)*(WIN_Y&lt;=$A3)*(WIN_Y+WIN_H&gt;$A3)*WIN_KEY))</f>
        <v/>
      </c>
      <c r="L303" s="7">
        <f>SUMPRODUCT(MAX(WIN_OPEN*(WIN_X&lt;=L$2)*(WIN_X+WIN_W&gt;L$2)*(WIN_Y&lt;=$A3)*(WIN_Y+WIN_H&gt;$A3)*WIN_KEY))</f>
        <v/>
      </c>
      <c r="M303" s="7">
        <f>SUMPRODUCT(MAX(WIN_OPEN*(WIN_X&lt;=M$2)*(WIN_X+WIN_W&gt;M$2)*(WIN_Y&lt;=$A3)*(WIN_Y+WIN_H&gt;$A3)*WIN_KEY))</f>
        <v/>
      </c>
      <c r="N303" s="7">
        <f>SUMPRODUCT(MAX(WIN_OPEN*(WIN_X&lt;=N$2)*(WIN_X+WIN_W&gt;N$2)*(WIN_Y&lt;=$A3)*(WIN_Y+WIN_H&gt;$A3)*WIN_KEY))</f>
        <v/>
      </c>
      <c r="O303" s="7">
        <f>SUMPRODUCT(MAX(WIN_OPEN*(WIN_X&lt;=O$2)*(WIN_X+WIN_W&gt;O$2)*(WIN_Y&lt;=$A3)*(WIN_Y+WIN_H&gt;$A3)*WIN_KEY))</f>
        <v/>
      </c>
      <c r="P303" s="7">
        <f>SUMPRODUCT(MAX(WIN_OPEN*(WIN_X&lt;=P$2)*(WIN_X+WIN_W&gt;P$2)*(WIN_Y&lt;=$A3)*(WIN_Y+WIN_H&gt;$A3)*WIN_KEY))</f>
        <v/>
      </c>
      <c r="Q303" s="7">
        <f>SUMPRODUCT(MAX(WIN_OPEN*(WIN_X&lt;=Q$2)*(WIN_X+WIN_W&gt;Q$2)*(WIN_Y&lt;=$A3)*(WIN_Y+WIN_H&gt;$A3)*WIN_KEY))</f>
        <v/>
      </c>
      <c r="R303" s="7">
        <f>SUMPRODUCT(MAX(WIN_OPEN*(WIN_X&lt;=R$2)*(WIN_X+WIN_W&gt;R$2)*(WIN_Y&lt;=$A3)*(WIN_Y+WIN_H&gt;$A3)*WIN_KEY))</f>
        <v/>
      </c>
      <c r="S303" s="7">
        <f>SUMPRODUCT(MAX(WIN_OPEN*(WIN_X&lt;=S$2)*(WIN_X+WIN_W&gt;S$2)*(WIN_Y&lt;=$A3)*(WIN_Y+WIN_H&gt;$A3)*WIN_KEY))</f>
        <v/>
      </c>
      <c r="T303" s="7">
        <f>SUMPRODUCT(MAX(WIN_OPEN*(WIN_X&lt;=T$2)*(WIN_X+WIN_W&gt;T$2)*(WIN_Y&lt;=$A3)*(WIN_Y+WIN_H&gt;$A3)*WIN_KEY))</f>
        <v/>
      </c>
      <c r="U303" s="7">
        <f>SUMPRODUCT(MAX(WIN_OPEN*(WIN_X&lt;=U$2)*(WIN_X+WIN_W&gt;U$2)*(WIN_Y&lt;=$A3)*(WIN_Y+WIN_H&gt;$A3)*WIN_KEY))</f>
        <v/>
      </c>
      <c r="V303" s="7">
        <f>SUMPRODUCT(MAX(WIN_OPEN*(WIN_X&lt;=V$2)*(WIN_X+WIN_W&gt;V$2)*(WIN_Y&lt;=$A3)*(WIN_Y+WIN_H&gt;$A3)*WIN_KEY))</f>
        <v/>
      </c>
      <c r="W303" s="7">
        <f>SUMPRODUCT(MAX(WIN_OPEN*(WIN_X&lt;=W$2)*(WIN_X+WIN_W&gt;W$2)*(WIN_Y&lt;=$A3)*(WIN_Y+WIN_H&gt;$A3)*WIN_KEY))</f>
        <v/>
      </c>
      <c r="X303" s="7">
        <f>SUMPRODUCT(MAX(WIN_OPEN*(WIN_X&lt;=X$2)*(WIN_X+WIN_W&gt;X$2)*(WIN_Y&lt;=$A3)*(WIN_Y+WIN_H&gt;$A3)*WIN_KEY))</f>
        <v/>
      </c>
      <c r="Y303" s="7">
        <f>SUMPRODUCT(MAX(WIN_OPEN*(WIN_X&lt;=Y$2)*(WIN_X+WIN_W&gt;Y$2)*(WIN_Y&lt;=$A3)*(WIN_Y+WIN_H&gt;$A3)*WIN_KEY))</f>
        <v/>
      </c>
      <c r="Z303" s="7">
        <f>SUMPRODUCT(MAX(WIN_OPEN*(WIN_X&lt;=Z$2)*(WIN_X+WIN_W&gt;Z$2)*(WIN_Y&lt;=$A3)*(WIN_Y+WIN_H&gt;$A3)*WIN_KEY))</f>
        <v/>
      </c>
      <c r="AA303" s="7">
        <f>SUMPRODUCT(MAX(WIN_OPEN*(WIN_X&lt;=AA$2)*(WIN_X+WIN_W&gt;AA$2)*(WIN_Y&lt;=$A3)*(WIN_Y+WIN_H&gt;$A3)*WIN_KEY))</f>
        <v/>
      </c>
      <c r="AB303" s="7">
        <f>SUMPRODUCT(MAX(WIN_OPEN*(WIN_X&lt;=AB$2)*(WIN_X+WIN_W&gt;AB$2)*(WIN_Y&lt;=$A3)*(WIN_Y+WIN_H&gt;$A3)*WIN_KEY))</f>
        <v/>
      </c>
      <c r="AC303" s="7">
        <f>SUMPRODUCT(MAX(WIN_OPEN*(WIN_X&lt;=AC$2)*(WIN_X+WIN_W&gt;AC$2)*(WIN_Y&lt;=$A3)*(WIN_Y+WIN_H&gt;$A3)*WIN_KEY))</f>
        <v/>
      </c>
      <c r="AD303" s="7">
        <f>SUMPRODUCT(MAX(WIN_OPEN*(WIN_X&lt;=AD$2)*(WIN_X+WIN_W&gt;AD$2)*(WIN_Y&lt;=$A3)*(WIN_Y+WIN_H&gt;$A3)*WIN_KEY))</f>
        <v/>
      </c>
      <c r="AE303" s="7">
        <f>SUMPRODUCT(MAX(WIN_OPEN*(WIN_X&lt;=AE$2)*(WIN_X+WIN_W&gt;AE$2)*(WIN_Y&lt;=$A3)*(WIN_Y+WIN_H&gt;$A3)*WIN_KEY))</f>
        <v/>
      </c>
      <c r="AF303" s="7">
        <f>SUMPRODUCT(MAX(WIN_OPEN*(WIN_X&lt;=AF$2)*(WIN_X+WIN_W&gt;AF$2)*(WIN_Y&lt;=$A3)*(WIN_Y+WIN_H&gt;$A3)*WIN_KEY))</f>
        <v/>
      </c>
      <c r="AG303" s="7">
        <f>SUMPRODUCT(MAX(WIN_OPEN*(WIN_X&lt;=AG$2)*(WIN_X+WIN_W&gt;AG$2)*(WIN_Y&lt;=$A3)*(WIN_Y+WIN_H&gt;$A3)*WIN_KEY))</f>
        <v/>
      </c>
      <c r="AH303" s="7">
        <f>SUMPRODUCT(MAX(WIN_OPEN*(WIN_X&lt;=AH$2)*(WIN_X+WIN_W&gt;AH$2)*(WIN_Y&lt;=$A3)*(WIN_Y+WIN_H&gt;$A3)*WIN_KEY))</f>
        <v/>
      </c>
      <c r="AI303" s="7">
        <f>SUMPRODUCT(MAX(WIN_OPEN*(WIN_X&lt;=AI$2)*(WIN_X+WIN_W&gt;AI$2)*(WIN_Y&lt;=$A3)*(WIN_Y+WIN_H&gt;$A3)*WIN_KEY))</f>
        <v/>
      </c>
      <c r="AJ303" s="7">
        <f>SUMPRODUCT(MAX(WIN_OPEN*(WIN_X&lt;=AJ$2)*(WIN_X+WIN_W&gt;AJ$2)*(WIN_Y&lt;=$A3)*(WIN_Y+WIN_H&gt;$A3)*WIN_KEY))</f>
        <v/>
      </c>
      <c r="AK303" s="7">
        <f>SUMPRODUCT(MAX(WIN_OPEN*(WIN_X&lt;=AK$2)*(WIN_X+WIN_W&gt;AK$2)*(WIN_Y&lt;=$A3)*(WIN_Y+WIN_H&gt;$A3)*WIN_KEY))</f>
        <v/>
      </c>
      <c r="AL303" s="7">
        <f>SUMPRODUCT(MAX(WIN_OPEN*(WIN_X&lt;=AL$2)*(WIN_X+WIN_W&gt;AL$2)*(WIN_Y&lt;=$A3)*(WIN_Y+WIN_H&gt;$A3)*WIN_KEY))</f>
        <v/>
      </c>
      <c r="AM303" s="7">
        <f>SUMPRODUCT(MAX(WIN_OPEN*(WIN_X&lt;=AM$2)*(WIN_X+WIN_W&gt;AM$2)*(WIN_Y&lt;=$A3)*(WIN_Y+WIN_H&gt;$A3)*WIN_KEY))</f>
        <v/>
      </c>
      <c r="AN303" s="7">
        <f>SUMPRODUCT(MAX(WIN_OPEN*(WIN_X&lt;=AN$2)*(WIN_X+WIN_W&gt;AN$2)*(WIN_Y&lt;=$A3)*(WIN_Y+WIN_H&gt;$A3)*WIN_KEY))</f>
        <v/>
      </c>
      <c r="AO303" s="7">
        <f>SUMPRODUCT(MAX(WIN_OPEN*(WIN_X&lt;=AO$2)*(WIN_X+WIN_W&gt;AO$2)*(WIN_Y&lt;=$A3)*(WIN_Y+WIN_H&gt;$A3)*WIN_KEY))</f>
        <v/>
      </c>
      <c r="AP303" s="7">
        <f>SUMPRODUCT(MAX(WIN_OPEN*(WIN_X&lt;=AP$2)*(WIN_X+WIN_W&gt;AP$2)*(WIN_Y&lt;=$A3)*(WIN_Y+WIN_H&gt;$A3)*WIN_KEY))</f>
        <v/>
      </c>
      <c r="AQ303" s="7">
        <f>SUMPRODUCT(MAX(WIN_OPEN*(WIN_X&lt;=AQ$2)*(WIN_X+WIN_W&gt;AQ$2)*(WIN_Y&lt;=$A3)*(WIN_Y+WIN_H&gt;$A3)*WIN_KEY))</f>
        <v/>
      </c>
      <c r="AR303" s="7">
        <f>SUMPRODUCT(MAX(WIN_OPEN*(WIN_X&lt;=AR$2)*(WIN_X+WIN_W&gt;AR$2)*(WIN_Y&lt;=$A3)*(WIN_Y+WIN_H&gt;$A3)*WIN_KEY))</f>
        <v/>
      </c>
      <c r="AS303" s="7">
        <f>SUMPRODUCT(MAX(WIN_OPEN*(WIN_X&lt;=AS$2)*(WIN_X+WIN_W&gt;AS$2)*(WIN_Y&lt;=$A3)*(WIN_Y+WIN_H&gt;$A3)*WIN_KEY))</f>
        <v/>
      </c>
      <c r="AT303" s="7">
        <f>SUMPRODUCT(MAX(WIN_OPEN*(WIN_X&lt;=AT$2)*(WIN_X+WIN_W&gt;AT$2)*(WIN_Y&lt;=$A3)*(WIN_Y+WIN_H&gt;$A3)*WIN_KEY))</f>
        <v/>
      </c>
      <c r="AU303" s="7">
        <f>SUMPRODUCT(MAX(WIN_OPEN*(WIN_X&lt;=AU$2)*(WIN_X+WIN_W&gt;AU$2)*(WIN_Y&lt;=$A3)*(WIN_Y+WIN_H&gt;$A3)*WIN_KEY))</f>
        <v/>
      </c>
      <c r="AV303" s="7">
        <f>SUMPRODUCT(MAX(WIN_OPEN*(WIN_X&lt;=AV$2)*(WIN_X+WIN_W&gt;AV$2)*(WIN_Y&lt;=$A3)*(WIN_Y+WIN_H&gt;$A3)*WIN_KEY))</f>
        <v/>
      </c>
      <c r="AW303" s="7">
        <f>SUMPRODUCT(MAX(WIN_OPEN*(WIN_X&lt;=AW$2)*(WIN_X+WIN_W&gt;AW$2)*(WIN_Y&lt;=$A3)*(WIN_Y+WIN_H&gt;$A3)*WIN_KEY))</f>
        <v/>
      </c>
      <c r="AX303" s="7">
        <f>SUMPRODUCT(MAX(WIN_OPEN*(WIN_X&lt;=AX$2)*(WIN_X+WIN_W&gt;AX$2)*(WIN_Y&lt;=$A3)*(WIN_Y+WIN_H&gt;$A3)*WIN_KEY))</f>
        <v/>
      </c>
      <c r="AY303" s="7">
        <f>SUMPRODUCT(MAX(WIN_OPEN*(WIN_X&lt;=AY$2)*(WIN_X+WIN_W&gt;AY$2)*(WIN_Y&lt;=$A3)*(WIN_Y+WIN_H&gt;$A3)*WIN_KEY))</f>
        <v/>
      </c>
      <c r="AZ303" s="7">
        <f>SUMPRODUCT(MAX(WIN_OPEN*(WIN_X&lt;=AZ$2)*(WIN_X+WIN_W&gt;AZ$2)*(WIN_Y&lt;=$A3)*(WIN_Y+WIN_H&gt;$A3)*WIN_KEY))</f>
        <v/>
      </c>
      <c r="BA303" s="7">
        <f>SUMPRODUCT(MAX(WIN_OPEN*(WIN_X&lt;=BA$2)*(WIN_X+WIN_W&gt;BA$2)*(WIN_Y&lt;=$A3)*(WIN_Y+WIN_H&gt;$A3)*WIN_KEY))</f>
        <v/>
      </c>
      <c r="BB303" s="7">
        <f>SUMPRODUCT(MAX(WIN_OPEN*(WIN_X&lt;=BB$2)*(WIN_X+WIN_W&gt;BB$2)*(WIN_Y&lt;=$A3)*(WIN_Y+WIN_H&gt;$A3)*WIN_KEY))</f>
        <v/>
      </c>
      <c r="BC303" s="7">
        <f>SUMPRODUCT(MAX(WIN_OPEN*(WIN_X&lt;=BC$2)*(WIN_X+WIN_W&gt;BC$2)*(WIN_Y&lt;=$A3)*(WIN_Y+WIN_H&gt;$A3)*WIN_KEY))</f>
        <v/>
      </c>
      <c r="BD303" s="7">
        <f>SUMPRODUCT(MAX(WIN_OPEN*(WIN_X&lt;=BD$2)*(WIN_X+WIN_W&gt;BD$2)*(WIN_Y&lt;=$A3)*(WIN_Y+WIN_H&gt;$A3)*WIN_KEY))</f>
        <v/>
      </c>
      <c r="BE303" s="7">
        <f>SUMPRODUCT(MAX(WIN_OPEN*(WIN_X&lt;=BE$2)*(WIN_X+WIN_W&gt;BE$2)*(WIN_Y&lt;=$A3)*(WIN_Y+WIN_H&gt;$A3)*WIN_KEY))</f>
        <v/>
      </c>
      <c r="BF303" s="7">
        <f>SUMPRODUCT(MAX(WIN_OPEN*(WIN_X&lt;=BF$2)*(WIN_X+WIN_W&gt;BF$2)*(WIN_Y&lt;=$A3)*(WIN_Y+WIN_H&gt;$A3)*WIN_KEY))</f>
        <v/>
      </c>
      <c r="BG303" s="7">
        <f>SUMPRODUCT(MAX(WIN_OPEN*(WIN_X&lt;=BG$2)*(WIN_X+WIN_W&gt;BG$2)*(WIN_Y&lt;=$A3)*(WIN_Y+WIN_H&gt;$A3)*WIN_KEY))</f>
        <v/>
      </c>
      <c r="BH303" s="7">
        <f>SUMPRODUCT(MAX(WIN_OPEN*(WIN_X&lt;=BH$2)*(WIN_X+WIN_W&gt;BH$2)*(WIN_Y&lt;=$A3)*(WIN_Y+WIN_H&gt;$A3)*WIN_KEY))</f>
        <v/>
      </c>
      <c r="BI303" s="7">
        <f>SUMPRODUCT(MAX(WIN_OPEN*(WIN_X&lt;=BI$2)*(WIN_X+WIN_W&gt;BI$2)*(WIN_Y&lt;=$A3)*(WIN_Y+WIN_H&gt;$A3)*WIN_KEY))</f>
        <v/>
      </c>
      <c r="BJ303" s="7">
        <f>SUMPRODUCT(MAX(WIN_OPEN*(WIN_X&lt;=BJ$2)*(WIN_X+WIN_W&gt;BJ$2)*(WIN_Y&lt;=$A3)*(WIN_Y+WIN_H&gt;$A3)*WIN_KEY))</f>
        <v/>
      </c>
      <c r="BK303" s="7">
        <f>SUMPRODUCT(MAX(WIN_OPEN*(WIN_X&lt;=BK$2)*(WIN_X+WIN_W&gt;BK$2)*(WIN_Y&lt;=$A3)*(WIN_Y+WIN_H&gt;$A3)*WIN_KEY))</f>
        <v/>
      </c>
      <c r="BL303" s="7">
        <f>SUMPRODUCT(MAX(WIN_OPEN*(WIN_X&lt;=BL$2)*(WIN_X+WIN_W&gt;BL$2)*(WIN_Y&lt;=$A3)*(WIN_Y+WIN_H&gt;$A3)*WIN_KEY))</f>
        <v/>
      </c>
      <c r="BM303" s="7">
        <f>SUMPRODUCT(MAX(WIN_OPEN*(WIN_X&lt;=BM$2)*(WIN_X+WIN_W&gt;BM$2)*(WIN_Y&lt;=$A3)*(WIN_Y+WIN_H&gt;$A3)*WIN_KEY))</f>
        <v/>
      </c>
      <c r="BN303" s="7">
        <f>SUMPRODUCT(MAX(WIN_OPEN*(WIN_X&lt;=BN$2)*(WIN_X+WIN_W&gt;BN$2)*(WIN_Y&lt;=$A3)*(WIN_Y+WIN_H&gt;$A3)*WIN_KEY))</f>
        <v/>
      </c>
      <c r="BO303" s="7">
        <f>SUMPRODUCT(MAX(WIN_OPEN*(WIN_X&lt;=BO$2)*(WIN_X+WIN_W&gt;BO$2)*(WIN_Y&lt;=$A3)*(WIN_Y+WIN_H&gt;$A3)*WIN_KEY))</f>
        <v/>
      </c>
      <c r="BP303" s="7">
        <f>SUMPRODUCT(MAX(WIN_OPEN*(WIN_X&lt;=BP$2)*(WIN_X+WIN_W&gt;BP$2)*(WIN_Y&lt;=$A3)*(WIN_Y+WIN_H&gt;$A3)*WIN_KEY))</f>
        <v/>
      </c>
      <c r="BQ303" s="7">
        <f>SUMPRODUCT(MAX(WIN_OPEN*(WIN_X&lt;=BQ$2)*(WIN_X+WIN_W&gt;BQ$2)*(WIN_Y&lt;=$A3)*(WIN_Y+WIN_H&gt;$A3)*WIN_KEY))</f>
        <v/>
      </c>
      <c r="BR303" s="7">
        <f>SUMPRODUCT(MAX(WIN_OPEN*(WIN_X&lt;=BR$2)*(WIN_X+WIN_W&gt;BR$2)*(WIN_Y&lt;=$A3)*(WIN_Y+WIN_H&gt;$A3)*WIN_KEY))</f>
        <v/>
      </c>
      <c r="BS303" s="7">
        <f>SUMPRODUCT(MAX(WIN_OPEN*(WIN_X&lt;=BS$2)*(WIN_X+WIN_W&gt;BS$2)*(WIN_Y&lt;=$A3)*(WIN_Y+WIN_H&gt;$A3)*WIN_KEY))</f>
        <v/>
      </c>
      <c r="BT303" s="7">
        <f>SUMPRODUCT(MAX(WIN_OPEN*(WIN_X&lt;=BT$2)*(WIN_X+WIN_W&gt;BT$2)*(WIN_Y&lt;=$A3)*(WIN_Y+WIN_H&gt;$A3)*WIN_KEY))</f>
        <v/>
      </c>
      <c r="BU303" s="7">
        <f>SUMPRODUCT(MAX(WIN_OPEN*(WIN_X&lt;=BU$2)*(WIN_X+WIN_W&gt;BU$2)*(WIN_Y&lt;=$A3)*(WIN_Y+WIN_H&gt;$A3)*WIN_KEY))</f>
        <v/>
      </c>
      <c r="BV303" s="7">
        <f>SUMPRODUCT(MAX(WIN_OPEN*(WIN_X&lt;=BV$2)*(WIN_X+WIN_W&gt;BV$2)*(WIN_Y&lt;=$A3)*(WIN_Y+WIN_H&gt;$A3)*WIN_KEY))</f>
        <v/>
      </c>
      <c r="BW303" s="7">
        <f>SUMPRODUCT(MAX(WIN_OPEN*(WIN_X&lt;=BW$2)*(WIN_X+WIN_W&gt;BW$2)*(WIN_Y&lt;=$A3)*(WIN_Y+WIN_H&gt;$A3)*WIN_KEY))</f>
        <v/>
      </c>
      <c r="BX303" s="7">
        <f>SUMPRODUCT(MAX(WIN_OPEN*(WIN_X&lt;=BX$2)*(WIN_X+WIN_W&gt;BX$2)*(WIN_Y&lt;=$A3)*(WIN_Y+WIN_H&gt;$A3)*WIN_KEY))</f>
        <v/>
      </c>
      <c r="BY303" s="7">
        <f>SUMPRODUCT(MAX(WIN_OPEN*(WIN_X&lt;=BY$2)*(WIN_X+WIN_W&gt;BY$2)*(WIN_Y&lt;=$A3)*(WIN_Y+WIN_H&gt;$A3)*WIN_KEY))</f>
        <v/>
      </c>
      <c r="BZ303" s="7">
        <f>SUMPRODUCT(MAX(WIN_OPEN*(WIN_X&lt;=BZ$2)*(WIN_X+WIN_W&gt;BZ$2)*(WIN_Y&lt;=$A3)*(WIN_Y+WIN_H&gt;$A3)*WIN_KEY))</f>
        <v/>
      </c>
      <c r="CA303" s="7">
        <f>SUMPRODUCT(MAX(WIN_OPEN*(WIN_X&lt;=CA$2)*(WIN_X+WIN_W&gt;CA$2)*(WIN_Y&lt;=$A3)*(WIN_Y+WIN_H&gt;$A3)*WIN_KEY))</f>
        <v/>
      </c>
      <c r="CB303" s="7">
        <f>SUMPRODUCT(MAX(WIN_OPEN*(WIN_X&lt;=CB$2)*(WIN_X+WIN_W&gt;CB$2)*(WIN_Y&lt;=$A3)*(WIN_Y+WIN_H&gt;$A3)*WIN_KEY))</f>
        <v/>
      </c>
      <c r="CC303" s="7">
        <f>SUMPRODUCT(MAX(WIN_OPEN*(WIN_X&lt;=CC$2)*(WIN_X+WIN_W&gt;CC$2)*(WIN_Y&lt;=$A3)*(WIN_Y+WIN_H&gt;$A3)*WIN_KEY))</f>
        <v/>
      </c>
      <c r="CD303" s="7">
        <f>SUMPRODUCT(MAX(WIN_OPEN*(WIN_X&lt;=CD$2)*(WIN_X+WIN_W&gt;CD$2)*(WIN_Y&lt;=$A3)*(WIN_Y+WIN_H&gt;$A3)*WIN_KEY))</f>
        <v/>
      </c>
      <c r="CE303" s="7">
        <f>SUMPRODUCT(MAX(WIN_OPEN*(WIN_X&lt;=CE$2)*(WIN_X+WIN_W&gt;CE$2)*(WIN_Y&lt;=$A3)*(WIN_Y+WIN_H&gt;$A3)*WIN_KEY))</f>
        <v/>
      </c>
      <c r="CF303" s="7">
        <f>SUMPRODUCT(MAX(WIN_OPEN*(WIN_X&lt;=CF$2)*(WIN_X+WIN_W&gt;CF$2)*(WIN_Y&lt;=$A3)*(WIN_Y+WIN_H&gt;$A3)*WIN_KEY))</f>
        <v/>
      </c>
      <c r="CG303" s="7">
        <f>SUMPRODUCT(MAX(WIN_OPEN*(WIN_X&lt;=CG$2)*(WIN_X+WIN_W&gt;CG$2)*(WIN_Y&lt;=$A3)*(WIN_Y+WIN_H&gt;$A3)*WIN_KEY))</f>
        <v/>
      </c>
      <c r="CH303" s="7">
        <f>SUMPRODUCT(MAX(WIN_OPEN*(WIN_X&lt;=CH$2)*(WIN_X+WIN_W&gt;CH$2)*(WIN_Y&lt;=$A3)*(WIN_Y+WIN_H&gt;$A3)*WIN_KEY))</f>
        <v/>
      </c>
      <c r="CI303" s="7">
        <f>SUMPRODUCT(MAX(WIN_OPEN*(WIN_X&lt;=CI$2)*(WIN_X+WIN_W&gt;CI$2)*(WIN_Y&lt;=$A3)*(WIN_Y+WIN_H&gt;$A3)*WIN_KEY))</f>
        <v/>
      </c>
      <c r="CJ303" s="7">
        <f>SUMPRODUCT(MAX(WIN_OPEN*(WIN_X&lt;=CJ$2)*(WIN_X+WIN_W&gt;CJ$2)*(WIN_Y&lt;=$A3)*(WIN_Y+WIN_H&gt;$A3)*WIN_KEY))</f>
        <v/>
      </c>
      <c r="CK303" s="7">
        <f>SUMPRODUCT(MAX(WIN_OPEN*(WIN_X&lt;=CK$2)*(WIN_X+WIN_W&gt;CK$2)*(WIN_Y&lt;=$A3)*(WIN_Y+WIN_H&gt;$A3)*WIN_KEY))</f>
        <v/>
      </c>
      <c r="CL303" s="7">
        <f>SUMPRODUCT(MAX(WIN_OPEN*(WIN_X&lt;=CL$2)*(WIN_X+WIN_W&gt;CL$2)*(WIN_Y&lt;=$A3)*(WIN_Y+WIN_H&gt;$A3)*WIN_KEY))</f>
        <v/>
      </c>
      <c r="CM303" s="7">
        <f>SUMPRODUCT(MAX(WIN_OPEN*(WIN_X&lt;=CM$2)*(WIN_X+WIN_W&gt;CM$2)*(WIN_Y&lt;=$A3)*(WIN_Y+WIN_H&gt;$A3)*WIN_KEY))</f>
        <v/>
      </c>
      <c r="CN303" s="7">
        <f>SUMPRODUCT(MAX(WIN_OPEN*(WIN_X&lt;=CN$2)*(WIN_X+WIN_W&gt;CN$2)*(WIN_Y&lt;=$A3)*(WIN_Y+WIN_H&gt;$A3)*WIN_KEY))</f>
        <v/>
      </c>
      <c r="CO303" s="7">
        <f>SUMPRODUCT(MAX(WIN_OPEN*(WIN_X&lt;=CO$2)*(WIN_X+WIN_W&gt;CO$2)*(WIN_Y&lt;=$A3)*(WIN_Y+WIN_H&gt;$A3)*WIN_KEY))</f>
        <v/>
      </c>
      <c r="CP303" s="7">
        <f>SUMPRODUCT(MAX(WIN_OPEN*(WIN_X&lt;=CP$2)*(WIN_X+WIN_W&gt;CP$2)*(WIN_Y&lt;=$A3)*(WIN_Y+WIN_H&gt;$A3)*WIN_KEY))</f>
        <v/>
      </c>
      <c r="CQ303" s="7">
        <f>SUMPRODUCT(MAX(WIN_OPEN*(WIN_X&lt;=CQ$2)*(WIN_X+WIN_W&gt;CQ$2)*(WIN_Y&lt;=$A3)*(WIN_Y+WIN_H&gt;$A3)*WIN_KEY))</f>
        <v/>
      </c>
      <c r="CR303" s="7">
        <f>SUMPRODUCT(MAX(WIN_OPEN*(WIN_X&lt;=CR$2)*(WIN_X+WIN_W&gt;CR$2)*(WIN_Y&lt;=$A3)*(WIN_Y+WIN_H&gt;$A3)*WIN_KEY))</f>
        <v/>
      </c>
      <c r="CS303" s="7">
        <f>SUMPRODUCT(MAX(WIN_OPEN*(WIN_X&lt;=CS$2)*(WIN_X+WIN_W&gt;CS$2)*(WIN_Y&lt;=$A3)*(WIN_Y+WIN_H&gt;$A3)*WIN_KEY))</f>
        <v/>
      </c>
      <c r="CT303" s="7">
        <f>SUMPRODUCT(MAX(WIN_OPEN*(WIN_X&lt;=CT$2)*(WIN_X+WIN_W&gt;CT$2)*(WIN_Y&lt;=$A3)*(WIN_Y+WIN_H&gt;$A3)*WIN_KEY))</f>
        <v/>
      </c>
      <c r="CU303" s="7">
        <f>SUMPRODUCT(MAX(WIN_OPEN*(WIN_X&lt;=CU$2)*(WIN_X+WIN_W&gt;CU$2)*(WIN_Y&lt;=$A3)*(WIN_Y+WIN_H&gt;$A3)*WIN_KEY))</f>
        <v/>
      </c>
      <c r="CV303" s="7">
        <f>SUMPRODUCT(MAX(WIN_OPEN*(WIN_X&lt;=CV$2)*(WIN_X+WIN_W&gt;CV$2)*(WIN_Y&lt;=$A3)*(WIN_Y+WIN_H&gt;$A3)*WIN_KEY))</f>
        <v/>
      </c>
      <c r="CW303" s="7">
        <f>SUMPRODUCT(MAX(WIN_OPEN*(WIN_X&lt;=CW$2)*(WIN_X+WIN_W&gt;CW$2)*(WIN_Y&lt;=$A3)*(WIN_Y+WIN_H&gt;$A3)*WIN_KEY))</f>
        <v/>
      </c>
      <c r="CX303" s="7">
        <f>SUMPRODUCT(MAX(WIN_OPEN*(WIN_X&lt;=CX$2)*(WIN_X+WIN_W&gt;CX$2)*(WIN_Y&lt;=$A3)*(WIN_Y+WIN_H&gt;$A3)*WIN_KEY))</f>
        <v/>
      </c>
      <c r="CY303" s="7">
        <f>SUMPRODUCT(MAX(WIN_OPEN*(WIN_X&lt;=CY$2)*(WIN_X+WIN_W&gt;CY$2)*(WIN_Y&lt;=$A3)*(WIN_Y+WIN_H&gt;$A3)*WIN_KEY))</f>
        <v/>
      </c>
      <c r="CZ303" s="7">
        <f>SUMPRODUCT(MAX(WIN_OPEN*(WIN_X&lt;=CZ$2)*(WIN_X+WIN_W&gt;CZ$2)*(WIN_Y&lt;=$A3)*(WIN_Y+WIN_H&gt;$A3)*WIN_KEY))</f>
        <v/>
      </c>
      <c r="DA303" s="7">
        <f>SUMPRODUCT(MAX(WIN_OPEN*(WIN_X&lt;=DA$2)*(WIN_X+WIN_W&gt;DA$2)*(WIN_Y&lt;=$A3)*(WIN_Y+WIN_H&gt;$A3)*WIN_KEY))</f>
        <v/>
      </c>
      <c r="DB303" s="7">
        <f>SUMPRODUCT(MAX(WIN_OPEN*(WIN_X&lt;=DB$2)*(WIN_X+WIN_W&gt;DB$2)*(WIN_Y&lt;=$A3)*(WIN_Y+WIN_H&gt;$A3)*WIN_KEY))</f>
        <v/>
      </c>
      <c r="DC303" s="7">
        <f>SUMPRODUCT(MAX(WIN_OPEN*(WIN_X&lt;=DC$2)*(WIN_X+WIN_W&gt;DC$2)*(WIN_Y&lt;=$A3)*(WIN_Y+WIN_H&gt;$A3)*WIN_KEY))</f>
        <v/>
      </c>
      <c r="DD303" s="7">
        <f>SUMPRODUCT(MAX(WIN_OPEN*(WIN_X&lt;=DD$2)*(WIN_X+WIN_W&gt;DD$2)*(WIN_Y&lt;=$A3)*(WIN_Y+WIN_H&gt;$A3)*WIN_KEY))</f>
        <v/>
      </c>
      <c r="DE303" s="7">
        <f>SUMPRODUCT(MAX(WIN_OPEN*(WIN_X&lt;=DE$2)*(WIN_X+WIN_W&gt;DE$2)*(WIN_Y&lt;=$A3)*(WIN_Y+WIN_H&gt;$A3)*WIN_KEY))</f>
        <v/>
      </c>
      <c r="DF303" s="7">
        <f>SUMPRODUCT(MAX(WIN_OPEN*(WIN_X&lt;=DF$2)*(WIN_X+WIN_W&gt;DF$2)*(WIN_Y&lt;=$A3)*(WIN_Y+WIN_H&gt;$A3)*WIN_KEY))</f>
        <v/>
      </c>
      <c r="DG303" s="7">
        <f>SUMPRODUCT(MAX(WIN_OPEN*(WIN_X&lt;=DG$2)*(WIN_X+WIN_W&gt;DG$2)*(WIN_Y&lt;=$A3)*(WIN_Y+WIN_H&gt;$A3)*WIN_KEY))</f>
        <v/>
      </c>
      <c r="DH303" s="7">
        <f>SUMPRODUCT(MAX(WIN_OPEN*(WIN_X&lt;=DH$2)*(WIN_X+WIN_W&gt;DH$2)*(WIN_Y&lt;=$A3)*(WIN_Y+WIN_H&gt;$A3)*WIN_KEY))</f>
        <v/>
      </c>
      <c r="DI303" s="7">
        <f>SUMPRODUCT(MAX(WIN_OPEN*(WIN_X&lt;=DI$2)*(WIN_X+WIN_W&gt;DI$2)*(WIN_Y&lt;=$A3)*(WIN_Y+WIN_H&gt;$A3)*WIN_KEY))</f>
        <v/>
      </c>
      <c r="DJ303" s="7">
        <f>SUMPRODUCT(MAX(WIN_OPEN*(WIN_X&lt;=DJ$2)*(WIN_X+WIN_W&gt;DJ$2)*(WIN_Y&lt;=$A3)*(WIN_Y+WIN_H&gt;$A3)*WIN_KEY))</f>
        <v/>
      </c>
      <c r="DK303" s="7">
        <f>SUMPRODUCT(MAX(WIN_OPEN*(WIN_X&lt;=DK$2)*(WIN_X+WIN_W&gt;DK$2)*(WIN_Y&lt;=$A3)*(WIN_Y+WIN_H&gt;$A3)*WIN_KEY))</f>
        <v/>
      </c>
      <c r="DL303" s="7">
        <f>SUMPRODUCT(MAX(WIN_OPEN*(WIN_X&lt;=DL$2)*(WIN_X+WIN_W&gt;DL$2)*(WIN_Y&lt;=$A3)*(WIN_Y+WIN_H&gt;$A3)*WIN_KEY))</f>
        <v/>
      </c>
      <c r="DM303" s="7">
        <f>SUMPRODUCT(MAX(WIN_OPEN*(WIN_X&lt;=DM$2)*(WIN_X+WIN_W&gt;DM$2)*(WIN_Y&lt;=$A3)*(WIN_Y+WIN_H&gt;$A3)*WIN_KEY))</f>
        <v/>
      </c>
      <c r="DN303" s="7">
        <f>SUMPRODUCT(MAX(WIN_OPEN*(WIN_X&lt;=DN$2)*(WIN_X+WIN_W&gt;DN$2)*(WIN_Y&lt;=$A3)*(WIN_Y+WIN_H&gt;$A3)*WIN_KEY))</f>
        <v/>
      </c>
      <c r="DO303" s="7">
        <f>SUMPRODUCT(MAX(WIN_OPEN*(WIN_X&lt;=DO$2)*(WIN_X+WIN_W&gt;DO$2)*(WIN_Y&lt;=$A3)*(WIN_Y+WIN_H&gt;$A3)*WIN_KEY))</f>
        <v/>
      </c>
    </row>
    <row r="304" ht="8" customHeight="1">
      <c r="A304" t="n">
        <v>0</v>
      </c>
      <c r="B304" s="7">
        <f>SUMPRODUCT(MAX(WIN_OPEN*(WIN_X&lt;=B$2)*(WIN_X+WIN_W&gt;B$2)*(WIN_Y&lt;=$A4)*(WIN_Y+WIN_H&gt;$A4)*WIN_KEY))</f>
        <v/>
      </c>
      <c r="C304" s="7">
        <f>SUMPRODUCT(MAX(WIN_OPEN*(WIN_X&lt;=C$2)*(WIN_X+WIN_W&gt;C$2)*(WIN_Y&lt;=$A4)*(WIN_Y+WIN_H&gt;$A4)*WIN_KEY))</f>
        <v/>
      </c>
      <c r="D304" s="7">
        <f>SUMPRODUCT(MAX(WIN_OPEN*(WIN_X&lt;=D$2)*(WIN_X+WIN_W&gt;D$2)*(WIN_Y&lt;=$A4)*(WIN_Y+WIN_H&gt;$A4)*WIN_KEY))</f>
        <v/>
      </c>
      <c r="E304" s="7">
        <f>SUMPRODUCT(MAX(WIN_OPEN*(WIN_X&lt;=E$2)*(WIN_X+WIN_W&gt;E$2)*(WIN_Y&lt;=$A4)*(WIN_Y+WIN_H&gt;$A4)*WIN_KEY))</f>
        <v/>
      </c>
      <c r="F304" s="7">
        <f>SUMPRODUCT(MAX(WIN_OPEN*(WIN_X&lt;=F$2)*(WIN_X+WIN_W&gt;F$2)*(WIN_Y&lt;=$A4)*(WIN_Y+WIN_H&gt;$A4)*WIN_KEY))</f>
        <v/>
      </c>
      <c r="G304" s="7">
        <f>SUMPRODUCT(MAX(WIN_OPEN*(WIN_X&lt;=G$2)*(WIN_X+WIN_W&gt;G$2)*(WIN_Y&lt;=$A4)*(WIN_Y+WIN_H&gt;$A4)*WIN_KEY))</f>
        <v/>
      </c>
      <c r="H304" s="7">
        <f>SUMPRODUCT(MAX(WIN_OPEN*(WIN_X&lt;=H$2)*(WIN_X+WIN_W&gt;H$2)*(WIN_Y&lt;=$A4)*(WIN_Y+WIN_H&gt;$A4)*WIN_KEY))</f>
        <v/>
      </c>
      <c r="I304" s="7">
        <f>SUMPRODUCT(MAX(WIN_OPEN*(WIN_X&lt;=I$2)*(WIN_X+WIN_W&gt;I$2)*(WIN_Y&lt;=$A4)*(WIN_Y+WIN_H&gt;$A4)*WIN_KEY))</f>
        <v/>
      </c>
      <c r="J304" s="7">
        <f>SUMPRODUCT(MAX(WIN_OPEN*(WIN_X&lt;=J$2)*(WIN_X+WIN_W&gt;J$2)*(WIN_Y&lt;=$A4)*(WIN_Y+WIN_H&gt;$A4)*WIN_KEY))</f>
        <v/>
      </c>
      <c r="K304" s="7">
        <f>SUMPRODUCT(MAX(WIN_OPEN*(WIN_X&lt;=K$2)*(WIN_X+WIN_W&gt;K$2)*(WIN_Y&lt;=$A4)*(WIN_Y+WIN_H&gt;$A4)*WIN_KEY))</f>
        <v/>
      </c>
      <c r="L304" s="7">
        <f>SUMPRODUCT(MAX(WIN_OPEN*(WIN_X&lt;=L$2)*(WIN_X+WIN_W&gt;L$2)*(WIN_Y&lt;=$A4)*(WIN_Y+WIN_H&gt;$A4)*WIN_KEY))</f>
        <v/>
      </c>
      <c r="M304" s="7">
        <f>SUMPRODUCT(MAX(WIN_OPEN*(WIN_X&lt;=M$2)*(WIN_X+WIN_W&gt;M$2)*(WIN_Y&lt;=$A4)*(WIN_Y+WIN_H&gt;$A4)*WIN_KEY))</f>
        <v/>
      </c>
      <c r="N304" s="7">
        <f>SUMPRODUCT(MAX(WIN_OPEN*(WIN_X&lt;=N$2)*(WIN_X+WIN_W&gt;N$2)*(WIN_Y&lt;=$A4)*(WIN_Y+WIN_H&gt;$A4)*WIN_KEY))</f>
        <v/>
      </c>
      <c r="O304" s="7">
        <f>SUMPRODUCT(MAX(WIN_OPEN*(WIN_X&lt;=O$2)*(WIN_X+WIN_W&gt;O$2)*(WIN_Y&lt;=$A4)*(WIN_Y+WIN_H&gt;$A4)*WIN_KEY))</f>
        <v/>
      </c>
      <c r="P304" s="7">
        <f>SUMPRODUCT(MAX(WIN_OPEN*(WIN_X&lt;=P$2)*(WIN_X+WIN_W&gt;P$2)*(WIN_Y&lt;=$A4)*(WIN_Y+WIN_H&gt;$A4)*WIN_KEY))</f>
        <v/>
      </c>
      <c r="Q304" s="7">
        <f>SUMPRODUCT(MAX(WIN_OPEN*(WIN_X&lt;=Q$2)*(WIN_X+WIN_W&gt;Q$2)*(WIN_Y&lt;=$A4)*(WIN_Y+WIN_H&gt;$A4)*WIN_KEY))</f>
        <v/>
      </c>
      <c r="R304" s="7">
        <f>SUMPRODUCT(MAX(WIN_OPEN*(WIN_X&lt;=R$2)*(WIN_X+WIN_W&gt;R$2)*(WIN_Y&lt;=$A4)*(WIN_Y+WIN_H&gt;$A4)*WIN_KEY))</f>
        <v/>
      </c>
      <c r="S304" s="7">
        <f>SUMPRODUCT(MAX(WIN_OPEN*(WIN_X&lt;=S$2)*(WIN_X+WIN_W&gt;S$2)*(WIN_Y&lt;=$A4)*(WIN_Y+WIN_H&gt;$A4)*WIN_KEY))</f>
        <v/>
      </c>
      <c r="T304" s="7">
        <f>SUMPRODUCT(MAX(WIN_OPEN*(WIN_X&lt;=T$2)*(WIN_X+WIN_W&gt;T$2)*(WIN_Y&lt;=$A4)*(WIN_Y+WIN_H&gt;$A4)*WIN_KEY))</f>
        <v/>
      </c>
      <c r="U304" s="7">
        <f>SUMPRODUCT(MAX(WIN_OPEN*(WIN_X&lt;=U$2)*(WIN_X+WIN_W&gt;U$2)*(WIN_Y&lt;=$A4)*(WIN_Y+WIN_H&gt;$A4)*WIN_KEY))</f>
        <v/>
      </c>
      <c r="V304" s="7">
        <f>SUMPRODUCT(MAX(WIN_OPEN*(WIN_X&lt;=V$2)*(WIN_X+WIN_W&gt;V$2)*(WIN_Y&lt;=$A4)*(WIN_Y+WIN_H&gt;$A4)*WIN_KEY))</f>
        <v/>
      </c>
      <c r="W304" s="7">
        <f>SUMPRODUCT(MAX(WIN_OPEN*(WIN_X&lt;=W$2)*(WIN_X+WIN_W&gt;W$2)*(WIN_Y&lt;=$A4)*(WIN_Y+WIN_H&gt;$A4)*WIN_KEY))</f>
        <v/>
      </c>
      <c r="X304" s="7">
        <f>SUMPRODUCT(MAX(WIN_OPEN*(WIN_X&lt;=X$2)*(WIN_X+WIN_W&gt;X$2)*(WIN_Y&lt;=$A4)*(WIN_Y+WIN_H&gt;$A4)*WIN_KEY))</f>
        <v/>
      </c>
      <c r="Y304" s="7">
        <f>SUMPRODUCT(MAX(WIN_OPEN*(WIN_X&lt;=Y$2)*(WIN_X+WIN_W&gt;Y$2)*(WIN_Y&lt;=$A4)*(WIN_Y+WIN_H&gt;$A4)*WIN_KEY))</f>
        <v/>
      </c>
      <c r="Z304" s="7">
        <f>SUMPRODUCT(MAX(WIN_OPEN*(WIN_X&lt;=Z$2)*(WIN_X+WIN_W&gt;Z$2)*(WIN_Y&lt;=$A4)*(WIN_Y+WIN_H&gt;$A4)*WIN_KEY))</f>
        <v/>
      </c>
      <c r="AA304" s="7">
        <f>SUMPRODUCT(MAX(WIN_OPEN*(WIN_X&lt;=AA$2)*(WIN_X+WIN_W&gt;AA$2)*(WIN_Y&lt;=$A4)*(WIN_Y+WIN_H&gt;$A4)*WIN_KEY))</f>
        <v/>
      </c>
      <c r="AB304" s="7">
        <f>SUMPRODUCT(MAX(WIN_OPEN*(WIN_X&lt;=AB$2)*(WIN_X+WIN_W&gt;AB$2)*(WIN_Y&lt;=$A4)*(WIN_Y+WIN_H&gt;$A4)*WIN_KEY))</f>
        <v/>
      </c>
      <c r="AC304" s="7">
        <f>SUMPRODUCT(MAX(WIN_OPEN*(WIN_X&lt;=AC$2)*(WIN_X+WIN_W&gt;AC$2)*(WIN_Y&lt;=$A4)*(WIN_Y+WIN_H&gt;$A4)*WIN_KEY))</f>
        <v/>
      </c>
      <c r="AD304" s="7">
        <f>SUMPRODUCT(MAX(WIN_OPEN*(WIN_X&lt;=AD$2)*(WIN_X+WIN_W&gt;AD$2)*(WIN_Y&lt;=$A4)*(WIN_Y+WIN_H&gt;$A4)*WIN_KEY))</f>
        <v/>
      </c>
      <c r="AE304" s="7">
        <f>SUMPRODUCT(MAX(WIN_OPEN*(WIN_X&lt;=AE$2)*(WIN_X+WIN_W&gt;AE$2)*(WIN_Y&lt;=$A4)*(WIN_Y+WIN_H&gt;$A4)*WIN_KEY))</f>
        <v/>
      </c>
      <c r="AF304" s="7">
        <f>SUMPRODUCT(MAX(WIN_OPEN*(WIN_X&lt;=AF$2)*(WIN_X+WIN_W&gt;AF$2)*(WIN_Y&lt;=$A4)*(WIN_Y+WIN_H&gt;$A4)*WIN_KEY))</f>
        <v/>
      </c>
      <c r="AG304" s="7">
        <f>SUMPRODUCT(MAX(WIN_OPEN*(WIN_X&lt;=AG$2)*(WIN_X+WIN_W&gt;AG$2)*(WIN_Y&lt;=$A4)*(WIN_Y+WIN_H&gt;$A4)*WIN_KEY))</f>
        <v/>
      </c>
      <c r="AH304" s="7">
        <f>SUMPRODUCT(MAX(WIN_OPEN*(WIN_X&lt;=AH$2)*(WIN_X+WIN_W&gt;AH$2)*(WIN_Y&lt;=$A4)*(WIN_Y+WIN_H&gt;$A4)*WIN_KEY))</f>
        <v/>
      </c>
      <c r="AI304" s="7">
        <f>SUMPRODUCT(MAX(WIN_OPEN*(WIN_X&lt;=AI$2)*(WIN_X+WIN_W&gt;AI$2)*(WIN_Y&lt;=$A4)*(WIN_Y+WIN_H&gt;$A4)*WIN_KEY))</f>
        <v/>
      </c>
      <c r="AJ304" s="7">
        <f>SUMPRODUCT(MAX(WIN_OPEN*(WIN_X&lt;=AJ$2)*(WIN_X+WIN_W&gt;AJ$2)*(WIN_Y&lt;=$A4)*(WIN_Y+WIN_H&gt;$A4)*WIN_KEY))</f>
        <v/>
      </c>
      <c r="AK304" s="7">
        <f>SUMPRODUCT(MAX(WIN_OPEN*(WIN_X&lt;=AK$2)*(WIN_X+WIN_W&gt;AK$2)*(WIN_Y&lt;=$A4)*(WIN_Y+WIN_H&gt;$A4)*WIN_KEY))</f>
        <v/>
      </c>
      <c r="AL304" s="7">
        <f>SUMPRODUCT(MAX(WIN_OPEN*(WIN_X&lt;=AL$2)*(WIN_X+WIN_W&gt;AL$2)*(WIN_Y&lt;=$A4)*(WIN_Y+WIN_H&gt;$A4)*WIN_KEY))</f>
        <v/>
      </c>
      <c r="AM304" s="7">
        <f>SUMPRODUCT(MAX(WIN_OPEN*(WIN_X&lt;=AM$2)*(WIN_X+WIN_W&gt;AM$2)*(WIN_Y&lt;=$A4)*(WIN_Y+WIN_H&gt;$A4)*WIN_KEY))</f>
        <v/>
      </c>
      <c r="AN304" s="7">
        <f>SUMPRODUCT(MAX(WIN_OPEN*(WIN_X&lt;=AN$2)*(WIN_X+WIN_W&gt;AN$2)*(WIN_Y&lt;=$A4)*(WIN_Y+WIN_H&gt;$A4)*WIN_KEY))</f>
        <v/>
      </c>
      <c r="AO304" s="7">
        <f>SUMPRODUCT(MAX(WIN_OPEN*(WIN_X&lt;=AO$2)*(WIN_X+WIN_W&gt;AO$2)*(WIN_Y&lt;=$A4)*(WIN_Y+WIN_H&gt;$A4)*WIN_KEY))</f>
        <v/>
      </c>
      <c r="AP304" s="7">
        <f>SUMPRODUCT(MAX(WIN_OPEN*(WIN_X&lt;=AP$2)*(WIN_X+WIN_W&gt;AP$2)*(WIN_Y&lt;=$A4)*(WIN_Y+WIN_H&gt;$A4)*WIN_KEY))</f>
        <v/>
      </c>
      <c r="AQ304" s="7">
        <f>SUMPRODUCT(MAX(WIN_OPEN*(WIN_X&lt;=AQ$2)*(WIN_X+WIN_W&gt;AQ$2)*(WIN_Y&lt;=$A4)*(WIN_Y+WIN_H&gt;$A4)*WIN_KEY))</f>
        <v/>
      </c>
      <c r="AR304" s="7">
        <f>SUMPRODUCT(MAX(WIN_OPEN*(WIN_X&lt;=AR$2)*(WIN_X+WIN_W&gt;AR$2)*(WIN_Y&lt;=$A4)*(WIN_Y+WIN_H&gt;$A4)*WIN_KEY))</f>
        <v/>
      </c>
      <c r="AS304" s="7">
        <f>SUMPRODUCT(MAX(WIN_OPEN*(WIN_X&lt;=AS$2)*(WIN_X+WIN_W&gt;AS$2)*(WIN_Y&lt;=$A4)*(WIN_Y+WIN_H&gt;$A4)*WIN_KEY))</f>
        <v/>
      </c>
      <c r="AT304" s="7">
        <f>SUMPRODUCT(MAX(WIN_OPEN*(WIN_X&lt;=AT$2)*(WIN_X+WIN_W&gt;AT$2)*(WIN_Y&lt;=$A4)*(WIN_Y+WIN_H&gt;$A4)*WIN_KEY))</f>
        <v/>
      </c>
      <c r="AU304" s="7">
        <f>SUMPRODUCT(MAX(WIN_OPEN*(WIN_X&lt;=AU$2)*(WIN_X+WIN_W&gt;AU$2)*(WIN_Y&lt;=$A4)*(WIN_Y+WIN_H&gt;$A4)*WIN_KEY))</f>
        <v/>
      </c>
      <c r="AV304" s="7">
        <f>SUMPRODUCT(MAX(WIN_OPEN*(WIN_X&lt;=AV$2)*(WIN_X+WIN_W&gt;AV$2)*(WIN_Y&lt;=$A4)*(WIN_Y+WIN_H&gt;$A4)*WIN_KEY))</f>
        <v/>
      </c>
      <c r="AW304" s="7">
        <f>SUMPRODUCT(MAX(WIN_OPEN*(WIN_X&lt;=AW$2)*(WIN_X+WIN_W&gt;AW$2)*(WIN_Y&lt;=$A4)*(WIN_Y+WIN_H&gt;$A4)*WIN_KEY))</f>
        <v/>
      </c>
      <c r="AX304" s="7">
        <f>SUMPRODUCT(MAX(WIN_OPEN*(WIN_X&lt;=AX$2)*(WIN_X+WIN_W&gt;AX$2)*(WIN_Y&lt;=$A4)*(WIN_Y+WIN_H&gt;$A4)*WIN_KEY))</f>
        <v/>
      </c>
      <c r="AY304" s="7">
        <f>SUMPRODUCT(MAX(WIN_OPEN*(WIN_X&lt;=AY$2)*(WIN_X+WIN_W&gt;AY$2)*(WIN_Y&lt;=$A4)*(WIN_Y+WIN_H&gt;$A4)*WIN_KEY))</f>
        <v/>
      </c>
      <c r="AZ304" s="7">
        <f>SUMPRODUCT(MAX(WIN_OPEN*(WIN_X&lt;=AZ$2)*(WIN_X+WIN_W&gt;AZ$2)*(WIN_Y&lt;=$A4)*(WIN_Y+WIN_H&gt;$A4)*WIN_KEY))</f>
        <v/>
      </c>
      <c r="BA304" s="7">
        <f>SUMPRODUCT(MAX(WIN_OPEN*(WIN_X&lt;=BA$2)*(WIN_X+WIN_W&gt;BA$2)*(WIN_Y&lt;=$A4)*(WIN_Y+WIN_H&gt;$A4)*WIN_KEY))</f>
        <v/>
      </c>
      <c r="BB304" s="7">
        <f>SUMPRODUCT(MAX(WIN_OPEN*(WIN_X&lt;=BB$2)*(WIN_X+WIN_W&gt;BB$2)*(WIN_Y&lt;=$A4)*(WIN_Y+WIN_H&gt;$A4)*WIN_KEY))</f>
        <v/>
      </c>
      <c r="BC304" s="7">
        <f>SUMPRODUCT(MAX(WIN_OPEN*(WIN_X&lt;=BC$2)*(WIN_X+WIN_W&gt;BC$2)*(WIN_Y&lt;=$A4)*(WIN_Y+WIN_H&gt;$A4)*WIN_KEY))</f>
        <v/>
      </c>
      <c r="BD304" s="7">
        <f>SUMPRODUCT(MAX(WIN_OPEN*(WIN_X&lt;=BD$2)*(WIN_X+WIN_W&gt;BD$2)*(WIN_Y&lt;=$A4)*(WIN_Y+WIN_H&gt;$A4)*WIN_KEY))</f>
        <v/>
      </c>
      <c r="BE304" s="7">
        <f>SUMPRODUCT(MAX(WIN_OPEN*(WIN_X&lt;=BE$2)*(WIN_X+WIN_W&gt;BE$2)*(WIN_Y&lt;=$A4)*(WIN_Y+WIN_H&gt;$A4)*WIN_KEY))</f>
        <v/>
      </c>
      <c r="BF304" s="7">
        <f>SUMPRODUCT(MAX(WIN_OPEN*(WIN_X&lt;=BF$2)*(WIN_X+WIN_W&gt;BF$2)*(WIN_Y&lt;=$A4)*(WIN_Y+WIN_H&gt;$A4)*WIN_KEY))</f>
        <v/>
      </c>
      <c r="BG304" s="7">
        <f>SUMPRODUCT(MAX(WIN_OPEN*(WIN_X&lt;=BG$2)*(WIN_X+WIN_W&gt;BG$2)*(WIN_Y&lt;=$A4)*(WIN_Y+WIN_H&gt;$A4)*WIN_KEY))</f>
        <v/>
      </c>
      <c r="BH304" s="7">
        <f>SUMPRODUCT(MAX(WIN_OPEN*(WIN_X&lt;=BH$2)*(WIN_X+WIN_W&gt;BH$2)*(WIN_Y&lt;=$A4)*(WIN_Y+WIN_H&gt;$A4)*WIN_KEY))</f>
        <v/>
      </c>
      <c r="BI304" s="7">
        <f>SUMPRODUCT(MAX(WIN_OPEN*(WIN_X&lt;=BI$2)*(WIN_X+WIN_W&gt;BI$2)*(WIN_Y&lt;=$A4)*(WIN_Y+WIN_H&gt;$A4)*WIN_KEY))</f>
        <v/>
      </c>
      <c r="BJ304" s="7">
        <f>SUMPRODUCT(MAX(WIN_OPEN*(WIN_X&lt;=BJ$2)*(WIN_X+WIN_W&gt;BJ$2)*(WIN_Y&lt;=$A4)*(WIN_Y+WIN_H&gt;$A4)*WIN_KEY))</f>
        <v/>
      </c>
      <c r="BK304" s="7">
        <f>SUMPRODUCT(MAX(WIN_OPEN*(WIN_X&lt;=BK$2)*(WIN_X+WIN_W&gt;BK$2)*(WIN_Y&lt;=$A4)*(WIN_Y+WIN_H&gt;$A4)*WIN_KEY))</f>
        <v/>
      </c>
      <c r="BL304" s="7">
        <f>SUMPRODUCT(MAX(WIN_OPEN*(WIN_X&lt;=BL$2)*(WIN_X+WIN_W&gt;BL$2)*(WIN_Y&lt;=$A4)*(WIN_Y+WIN_H&gt;$A4)*WIN_KEY))</f>
        <v/>
      </c>
      <c r="BM304" s="7">
        <f>SUMPRODUCT(MAX(WIN_OPEN*(WIN_X&lt;=BM$2)*(WIN_X+WIN_W&gt;BM$2)*(WIN_Y&lt;=$A4)*(WIN_Y+WIN_H&gt;$A4)*WIN_KEY))</f>
        <v/>
      </c>
      <c r="BN304" s="7">
        <f>SUMPRODUCT(MAX(WIN_OPEN*(WIN_X&lt;=BN$2)*(WIN_X+WIN_W&gt;BN$2)*(WIN_Y&lt;=$A4)*(WIN_Y+WIN_H&gt;$A4)*WIN_KEY))</f>
        <v/>
      </c>
      <c r="BO304" s="7">
        <f>SUMPRODUCT(MAX(WIN_OPEN*(WIN_X&lt;=BO$2)*(WIN_X+WIN_W&gt;BO$2)*(WIN_Y&lt;=$A4)*(WIN_Y+WIN_H&gt;$A4)*WIN_KEY))</f>
        <v/>
      </c>
      <c r="BP304" s="7">
        <f>SUMPRODUCT(MAX(WIN_OPEN*(WIN_X&lt;=BP$2)*(WIN_X+WIN_W&gt;BP$2)*(WIN_Y&lt;=$A4)*(WIN_Y+WIN_H&gt;$A4)*WIN_KEY))</f>
        <v/>
      </c>
      <c r="BQ304" s="7">
        <f>SUMPRODUCT(MAX(WIN_OPEN*(WIN_X&lt;=BQ$2)*(WIN_X+WIN_W&gt;BQ$2)*(WIN_Y&lt;=$A4)*(WIN_Y+WIN_H&gt;$A4)*WIN_KEY))</f>
        <v/>
      </c>
      <c r="BR304" s="7">
        <f>SUMPRODUCT(MAX(WIN_OPEN*(WIN_X&lt;=BR$2)*(WIN_X+WIN_W&gt;BR$2)*(WIN_Y&lt;=$A4)*(WIN_Y+WIN_H&gt;$A4)*WIN_KEY))</f>
        <v/>
      </c>
      <c r="BS304" s="7">
        <f>SUMPRODUCT(MAX(WIN_OPEN*(WIN_X&lt;=BS$2)*(WIN_X+WIN_W&gt;BS$2)*(WIN_Y&lt;=$A4)*(WIN_Y+WIN_H&gt;$A4)*WIN_KEY))</f>
        <v/>
      </c>
      <c r="BT304" s="7">
        <f>SUMPRODUCT(MAX(WIN_OPEN*(WIN_X&lt;=BT$2)*(WIN_X+WIN_W&gt;BT$2)*(WIN_Y&lt;=$A4)*(WIN_Y+WIN_H&gt;$A4)*WIN_KEY))</f>
        <v/>
      </c>
      <c r="BU304" s="7">
        <f>SUMPRODUCT(MAX(WIN_OPEN*(WIN_X&lt;=BU$2)*(WIN_X+WIN_W&gt;BU$2)*(WIN_Y&lt;=$A4)*(WIN_Y+WIN_H&gt;$A4)*WIN_KEY))</f>
        <v/>
      </c>
      <c r="BV304" s="7">
        <f>SUMPRODUCT(MAX(WIN_OPEN*(WIN_X&lt;=BV$2)*(WIN_X+WIN_W&gt;BV$2)*(WIN_Y&lt;=$A4)*(WIN_Y+WIN_H&gt;$A4)*WIN_KEY))</f>
        <v/>
      </c>
      <c r="BW304" s="7">
        <f>SUMPRODUCT(MAX(WIN_OPEN*(WIN_X&lt;=BW$2)*(WIN_X+WIN_W&gt;BW$2)*(WIN_Y&lt;=$A4)*(WIN_Y+WIN_H&gt;$A4)*WIN_KEY))</f>
        <v/>
      </c>
      <c r="BX304" s="7">
        <f>SUMPRODUCT(MAX(WIN_OPEN*(WIN_X&lt;=BX$2)*(WIN_X+WIN_W&gt;BX$2)*(WIN_Y&lt;=$A4)*(WIN_Y+WIN_H&gt;$A4)*WIN_KEY))</f>
        <v/>
      </c>
      <c r="BY304" s="7">
        <f>SUMPRODUCT(MAX(WIN_OPEN*(WIN_X&lt;=BY$2)*(WIN_X+WIN_W&gt;BY$2)*(WIN_Y&lt;=$A4)*(WIN_Y+WIN_H&gt;$A4)*WIN_KEY))</f>
        <v/>
      </c>
      <c r="BZ304" s="7">
        <f>SUMPRODUCT(MAX(WIN_OPEN*(WIN_X&lt;=BZ$2)*(WIN_X+WIN_W&gt;BZ$2)*(WIN_Y&lt;=$A4)*(WIN_Y+WIN_H&gt;$A4)*WIN_KEY))</f>
        <v/>
      </c>
      <c r="CA304" s="7">
        <f>SUMPRODUCT(MAX(WIN_OPEN*(WIN_X&lt;=CA$2)*(WIN_X+WIN_W&gt;CA$2)*(WIN_Y&lt;=$A4)*(WIN_Y+WIN_H&gt;$A4)*WIN_KEY))</f>
        <v/>
      </c>
      <c r="CB304" s="7">
        <f>SUMPRODUCT(MAX(WIN_OPEN*(WIN_X&lt;=CB$2)*(WIN_X+WIN_W&gt;CB$2)*(WIN_Y&lt;=$A4)*(WIN_Y+WIN_H&gt;$A4)*WIN_KEY))</f>
        <v/>
      </c>
      <c r="CC304" s="7">
        <f>SUMPRODUCT(MAX(WIN_OPEN*(WIN_X&lt;=CC$2)*(WIN_X+WIN_W&gt;CC$2)*(WIN_Y&lt;=$A4)*(WIN_Y+WIN_H&gt;$A4)*WIN_KEY))</f>
        <v/>
      </c>
      <c r="CD304" s="7">
        <f>SUMPRODUCT(MAX(WIN_OPEN*(WIN_X&lt;=CD$2)*(WIN_X+WIN_W&gt;CD$2)*(WIN_Y&lt;=$A4)*(WIN_Y+WIN_H&gt;$A4)*WIN_KEY))</f>
        <v/>
      </c>
      <c r="CE304" s="7">
        <f>SUMPRODUCT(MAX(WIN_OPEN*(WIN_X&lt;=CE$2)*(WIN_X+WIN_W&gt;CE$2)*(WIN_Y&lt;=$A4)*(WIN_Y+WIN_H&gt;$A4)*WIN_KEY))</f>
        <v/>
      </c>
      <c r="CF304" s="7">
        <f>SUMPRODUCT(MAX(WIN_OPEN*(WIN_X&lt;=CF$2)*(WIN_X+WIN_W&gt;CF$2)*(WIN_Y&lt;=$A4)*(WIN_Y+WIN_H&gt;$A4)*WIN_KEY))</f>
        <v/>
      </c>
      <c r="CG304" s="7">
        <f>SUMPRODUCT(MAX(WIN_OPEN*(WIN_X&lt;=CG$2)*(WIN_X+WIN_W&gt;CG$2)*(WIN_Y&lt;=$A4)*(WIN_Y+WIN_H&gt;$A4)*WIN_KEY))</f>
        <v/>
      </c>
      <c r="CH304" s="7">
        <f>SUMPRODUCT(MAX(WIN_OPEN*(WIN_X&lt;=CH$2)*(WIN_X+WIN_W&gt;CH$2)*(WIN_Y&lt;=$A4)*(WIN_Y+WIN_H&gt;$A4)*WIN_KEY))</f>
        <v/>
      </c>
      <c r="CI304" s="7">
        <f>SUMPRODUCT(MAX(WIN_OPEN*(WIN_X&lt;=CI$2)*(WIN_X+WIN_W&gt;CI$2)*(WIN_Y&lt;=$A4)*(WIN_Y+WIN_H&gt;$A4)*WIN_KEY))</f>
        <v/>
      </c>
      <c r="CJ304" s="7">
        <f>SUMPRODUCT(MAX(WIN_OPEN*(WIN_X&lt;=CJ$2)*(WIN_X+WIN_W&gt;CJ$2)*(WIN_Y&lt;=$A4)*(WIN_Y+WIN_H&gt;$A4)*WIN_KEY))</f>
        <v/>
      </c>
      <c r="CK304" s="7">
        <f>SUMPRODUCT(MAX(WIN_OPEN*(WIN_X&lt;=CK$2)*(WIN_X+WIN_W&gt;CK$2)*(WIN_Y&lt;=$A4)*(WIN_Y+WIN_H&gt;$A4)*WIN_KEY))</f>
        <v/>
      </c>
      <c r="CL304" s="7">
        <f>SUMPRODUCT(MAX(WIN_OPEN*(WIN_X&lt;=CL$2)*(WIN_X+WIN_W&gt;CL$2)*(WIN_Y&lt;=$A4)*(WIN_Y+WIN_H&gt;$A4)*WIN_KEY))</f>
        <v/>
      </c>
      <c r="CM304" s="7">
        <f>SUMPRODUCT(MAX(WIN_OPEN*(WIN_X&lt;=CM$2)*(WIN_X+WIN_W&gt;CM$2)*(WIN_Y&lt;=$A4)*(WIN_Y+WIN_H&gt;$A4)*WIN_KEY))</f>
        <v/>
      </c>
      <c r="CN304" s="7">
        <f>SUMPRODUCT(MAX(WIN_OPEN*(WIN_X&lt;=CN$2)*(WIN_X+WIN_W&gt;CN$2)*(WIN_Y&lt;=$A4)*(WIN_Y+WIN_H&gt;$A4)*WIN_KEY))</f>
        <v/>
      </c>
      <c r="CO304" s="7">
        <f>SUMPRODUCT(MAX(WIN_OPEN*(WIN_X&lt;=CO$2)*(WIN_X+WIN_W&gt;CO$2)*(WIN_Y&lt;=$A4)*(WIN_Y+WIN_H&gt;$A4)*WIN_KEY))</f>
        <v/>
      </c>
      <c r="CP304" s="7">
        <f>SUMPRODUCT(MAX(WIN_OPEN*(WIN_X&lt;=CP$2)*(WIN_X+WIN_W&gt;CP$2)*(WIN_Y&lt;=$A4)*(WIN_Y+WIN_H&gt;$A4)*WIN_KEY))</f>
        <v/>
      </c>
      <c r="CQ304" s="7">
        <f>SUMPRODUCT(MAX(WIN_OPEN*(WIN_X&lt;=CQ$2)*(WIN_X+WIN_W&gt;CQ$2)*(WIN_Y&lt;=$A4)*(WIN_Y+WIN_H&gt;$A4)*WIN_KEY))</f>
        <v/>
      </c>
      <c r="CR304" s="7">
        <f>SUMPRODUCT(MAX(WIN_OPEN*(WIN_X&lt;=CR$2)*(WIN_X+WIN_W&gt;CR$2)*(WIN_Y&lt;=$A4)*(WIN_Y+WIN_H&gt;$A4)*WIN_KEY))</f>
        <v/>
      </c>
      <c r="CS304" s="7">
        <f>SUMPRODUCT(MAX(WIN_OPEN*(WIN_X&lt;=CS$2)*(WIN_X+WIN_W&gt;CS$2)*(WIN_Y&lt;=$A4)*(WIN_Y+WIN_H&gt;$A4)*WIN_KEY))</f>
        <v/>
      </c>
      <c r="CT304" s="7">
        <f>SUMPRODUCT(MAX(WIN_OPEN*(WIN_X&lt;=CT$2)*(WIN_X+WIN_W&gt;CT$2)*(WIN_Y&lt;=$A4)*(WIN_Y+WIN_H&gt;$A4)*WIN_KEY))</f>
        <v/>
      </c>
      <c r="CU304" s="7">
        <f>SUMPRODUCT(MAX(WIN_OPEN*(WIN_X&lt;=CU$2)*(WIN_X+WIN_W&gt;CU$2)*(WIN_Y&lt;=$A4)*(WIN_Y+WIN_H&gt;$A4)*WIN_KEY))</f>
        <v/>
      </c>
      <c r="CV304" s="7">
        <f>SUMPRODUCT(MAX(WIN_OPEN*(WIN_X&lt;=CV$2)*(WIN_X+WIN_W&gt;CV$2)*(WIN_Y&lt;=$A4)*(WIN_Y+WIN_H&gt;$A4)*WIN_KEY))</f>
        <v/>
      </c>
      <c r="CW304" s="7">
        <f>SUMPRODUCT(MAX(WIN_OPEN*(WIN_X&lt;=CW$2)*(WIN_X+WIN_W&gt;CW$2)*(WIN_Y&lt;=$A4)*(WIN_Y+WIN_H&gt;$A4)*WIN_KEY))</f>
        <v/>
      </c>
      <c r="CX304" s="7">
        <f>SUMPRODUCT(MAX(WIN_OPEN*(WIN_X&lt;=CX$2)*(WIN_X+WIN_W&gt;CX$2)*(WIN_Y&lt;=$A4)*(WIN_Y+WIN_H&gt;$A4)*WIN_KEY))</f>
        <v/>
      </c>
      <c r="CY304" s="7">
        <f>SUMPRODUCT(MAX(WIN_OPEN*(WIN_X&lt;=CY$2)*(WIN_X+WIN_W&gt;CY$2)*(WIN_Y&lt;=$A4)*(WIN_Y+WIN_H&gt;$A4)*WIN_KEY))</f>
        <v/>
      </c>
      <c r="CZ304" s="7">
        <f>SUMPRODUCT(MAX(WIN_OPEN*(WIN_X&lt;=CZ$2)*(WIN_X+WIN_W&gt;CZ$2)*(WIN_Y&lt;=$A4)*(WIN_Y+WIN_H&gt;$A4)*WIN_KEY))</f>
        <v/>
      </c>
      <c r="DA304" s="7">
        <f>SUMPRODUCT(MAX(WIN_OPEN*(WIN_X&lt;=DA$2)*(WIN_X+WIN_W&gt;DA$2)*(WIN_Y&lt;=$A4)*(WIN_Y+WIN_H&gt;$A4)*WIN_KEY))</f>
        <v/>
      </c>
      <c r="DB304" s="7">
        <f>SUMPRODUCT(MAX(WIN_OPEN*(WIN_X&lt;=DB$2)*(WIN_X+WIN_W&gt;DB$2)*(WIN_Y&lt;=$A4)*(WIN_Y+WIN_H&gt;$A4)*WIN_KEY))</f>
        <v/>
      </c>
      <c r="DC304" s="7">
        <f>SUMPRODUCT(MAX(WIN_OPEN*(WIN_X&lt;=DC$2)*(WIN_X+WIN_W&gt;DC$2)*(WIN_Y&lt;=$A4)*(WIN_Y+WIN_H&gt;$A4)*WIN_KEY))</f>
        <v/>
      </c>
      <c r="DD304" s="7">
        <f>SUMPRODUCT(MAX(WIN_OPEN*(WIN_X&lt;=DD$2)*(WIN_X+WIN_W&gt;DD$2)*(WIN_Y&lt;=$A4)*(WIN_Y+WIN_H&gt;$A4)*WIN_KEY))</f>
        <v/>
      </c>
      <c r="DE304" s="7">
        <f>SUMPRODUCT(MAX(WIN_OPEN*(WIN_X&lt;=DE$2)*(WIN_X+WIN_W&gt;DE$2)*(WIN_Y&lt;=$A4)*(WIN_Y+WIN_H&gt;$A4)*WIN_KEY))</f>
        <v/>
      </c>
      <c r="DF304" s="7">
        <f>SUMPRODUCT(MAX(WIN_OPEN*(WIN_X&lt;=DF$2)*(WIN_X+WIN_W&gt;DF$2)*(WIN_Y&lt;=$A4)*(WIN_Y+WIN_H&gt;$A4)*WIN_KEY))</f>
        <v/>
      </c>
      <c r="DG304" s="7">
        <f>SUMPRODUCT(MAX(WIN_OPEN*(WIN_X&lt;=DG$2)*(WIN_X+WIN_W&gt;DG$2)*(WIN_Y&lt;=$A4)*(WIN_Y+WIN_H&gt;$A4)*WIN_KEY))</f>
        <v/>
      </c>
      <c r="DH304" s="7">
        <f>SUMPRODUCT(MAX(WIN_OPEN*(WIN_X&lt;=DH$2)*(WIN_X+WIN_W&gt;DH$2)*(WIN_Y&lt;=$A4)*(WIN_Y+WIN_H&gt;$A4)*WIN_KEY))</f>
        <v/>
      </c>
      <c r="DI304" s="7">
        <f>SUMPRODUCT(MAX(WIN_OPEN*(WIN_X&lt;=DI$2)*(WIN_X+WIN_W&gt;DI$2)*(WIN_Y&lt;=$A4)*(WIN_Y+WIN_H&gt;$A4)*WIN_KEY))</f>
        <v/>
      </c>
      <c r="DJ304" s="7">
        <f>SUMPRODUCT(MAX(WIN_OPEN*(WIN_X&lt;=DJ$2)*(WIN_X+WIN_W&gt;DJ$2)*(WIN_Y&lt;=$A4)*(WIN_Y+WIN_H&gt;$A4)*WIN_KEY))</f>
        <v/>
      </c>
      <c r="DK304" s="7">
        <f>SUMPRODUCT(MAX(WIN_OPEN*(WIN_X&lt;=DK$2)*(WIN_X+WIN_W&gt;DK$2)*(WIN_Y&lt;=$A4)*(WIN_Y+WIN_H&gt;$A4)*WIN_KEY))</f>
        <v/>
      </c>
      <c r="DL304" s="7">
        <f>SUMPRODUCT(MAX(WIN_OPEN*(WIN_X&lt;=DL$2)*(WIN_X+WIN_W&gt;DL$2)*(WIN_Y&lt;=$A4)*(WIN_Y+WIN_H&gt;$A4)*WIN_KEY))</f>
        <v/>
      </c>
      <c r="DM304" s="7">
        <f>SUMPRODUCT(MAX(WIN_OPEN*(WIN_X&lt;=DM$2)*(WIN_X+WIN_W&gt;DM$2)*(WIN_Y&lt;=$A4)*(WIN_Y+WIN_H&gt;$A4)*WIN_KEY))</f>
        <v/>
      </c>
      <c r="DN304" s="7">
        <f>SUMPRODUCT(MAX(WIN_OPEN*(WIN_X&lt;=DN$2)*(WIN_X+WIN_W&gt;DN$2)*(WIN_Y&lt;=$A4)*(WIN_Y+WIN_H&gt;$A4)*WIN_KEY))</f>
        <v/>
      </c>
      <c r="DO304" s="7">
        <f>SUMPRODUCT(MAX(WIN_OPEN*(WIN_X&lt;=DO$2)*(WIN_X+WIN_W&gt;DO$2)*(WIN_Y&lt;=$A4)*(WIN_Y+WIN_H&gt;$A4)*WIN_KEY))</f>
        <v/>
      </c>
    </row>
    <row r="305" ht="8" customHeight="1">
      <c r="A305" t="n">
        <v>0</v>
      </c>
      <c r="B305" s="7">
        <f>SUMPRODUCT(MAX(WIN_OPEN*(WIN_X&lt;=B$2)*(WIN_X+WIN_W&gt;B$2)*(WIN_Y&lt;=$A5)*(WIN_Y+WIN_H&gt;$A5)*WIN_KEY))</f>
        <v/>
      </c>
      <c r="C305" s="7">
        <f>SUMPRODUCT(MAX(WIN_OPEN*(WIN_X&lt;=C$2)*(WIN_X+WIN_W&gt;C$2)*(WIN_Y&lt;=$A5)*(WIN_Y+WIN_H&gt;$A5)*WIN_KEY))</f>
        <v/>
      </c>
      <c r="D305" s="7">
        <f>SUMPRODUCT(MAX(WIN_OPEN*(WIN_X&lt;=D$2)*(WIN_X+WIN_W&gt;D$2)*(WIN_Y&lt;=$A5)*(WIN_Y+WIN_H&gt;$A5)*WIN_KEY))</f>
        <v/>
      </c>
      <c r="E305" s="7">
        <f>SUMPRODUCT(MAX(WIN_OPEN*(WIN_X&lt;=E$2)*(WIN_X+WIN_W&gt;E$2)*(WIN_Y&lt;=$A5)*(WIN_Y+WIN_H&gt;$A5)*WIN_KEY))</f>
        <v/>
      </c>
      <c r="F305" s="7">
        <f>SUMPRODUCT(MAX(WIN_OPEN*(WIN_X&lt;=F$2)*(WIN_X+WIN_W&gt;F$2)*(WIN_Y&lt;=$A5)*(WIN_Y+WIN_H&gt;$A5)*WIN_KEY))</f>
        <v/>
      </c>
      <c r="G305" s="7">
        <f>SUMPRODUCT(MAX(WIN_OPEN*(WIN_X&lt;=G$2)*(WIN_X+WIN_W&gt;G$2)*(WIN_Y&lt;=$A5)*(WIN_Y+WIN_H&gt;$A5)*WIN_KEY))</f>
        <v/>
      </c>
      <c r="H305" s="7">
        <f>SUMPRODUCT(MAX(WIN_OPEN*(WIN_X&lt;=H$2)*(WIN_X+WIN_W&gt;H$2)*(WIN_Y&lt;=$A5)*(WIN_Y+WIN_H&gt;$A5)*WIN_KEY))</f>
        <v/>
      </c>
      <c r="I305" s="7">
        <f>SUMPRODUCT(MAX(WIN_OPEN*(WIN_X&lt;=I$2)*(WIN_X+WIN_W&gt;I$2)*(WIN_Y&lt;=$A5)*(WIN_Y+WIN_H&gt;$A5)*WIN_KEY))</f>
        <v/>
      </c>
      <c r="J305" s="7">
        <f>SUMPRODUCT(MAX(WIN_OPEN*(WIN_X&lt;=J$2)*(WIN_X+WIN_W&gt;J$2)*(WIN_Y&lt;=$A5)*(WIN_Y+WIN_H&gt;$A5)*WIN_KEY))</f>
        <v/>
      </c>
      <c r="K305" s="7">
        <f>SUMPRODUCT(MAX(WIN_OPEN*(WIN_X&lt;=K$2)*(WIN_X+WIN_W&gt;K$2)*(WIN_Y&lt;=$A5)*(WIN_Y+WIN_H&gt;$A5)*WIN_KEY))</f>
        <v/>
      </c>
      <c r="L305" s="7">
        <f>SUMPRODUCT(MAX(WIN_OPEN*(WIN_X&lt;=L$2)*(WIN_X+WIN_W&gt;L$2)*(WIN_Y&lt;=$A5)*(WIN_Y+WIN_H&gt;$A5)*WIN_KEY))</f>
        <v/>
      </c>
      <c r="M305" s="7">
        <f>SUMPRODUCT(MAX(WIN_OPEN*(WIN_X&lt;=M$2)*(WIN_X+WIN_W&gt;M$2)*(WIN_Y&lt;=$A5)*(WIN_Y+WIN_H&gt;$A5)*WIN_KEY))</f>
        <v/>
      </c>
      <c r="N305" s="7">
        <f>SUMPRODUCT(MAX(WIN_OPEN*(WIN_X&lt;=N$2)*(WIN_X+WIN_W&gt;N$2)*(WIN_Y&lt;=$A5)*(WIN_Y+WIN_H&gt;$A5)*WIN_KEY))</f>
        <v/>
      </c>
      <c r="O305" s="7">
        <f>SUMPRODUCT(MAX(WIN_OPEN*(WIN_X&lt;=O$2)*(WIN_X+WIN_W&gt;O$2)*(WIN_Y&lt;=$A5)*(WIN_Y+WIN_H&gt;$A5)*WIN_KEY))</f>
        <v/>
      </c>
      <c r="P305" s="7">
        <f>SUMPRODUCT(MAX(WIN_OPEN*(WIN_X&lt;=P$2)*(WIN_X+WIN_W&gt;P$2)*(WIN_Y&lt;=$A5)*(WIN_Y+WIN_H&gt;$A5)*WIN_KEY))</f>
        <v/>
      </c>
      <c r="Q305" s="7">
        <f>SUMPRODUCT(MAX(WIN_OPEN*(WIN_X&lt;=Q$2)*(WIN_X+WIN_W&gt;Q$2)*(WIN_Y&lt;=$A5)*(WIN_Y+WIN_H&gt;$A5)*WIN_KEY))</f>
        <v/>
      </c>
      <c r="R305" s="7">
        <f>SUMPRODUCT(MAX(WIN_OPEN*(WIN_X&lt;=R$2)*(WIN_X+WIN_W&gt;R$2)*(WIN_Y&lt;=$A5)*(WIN_Y+WIN_H&gt;$A5)*WIN_KEY))</f>
        <v/>
      </c>
      <c r="S305" s="7">
        <f>SUMPRODUCT(MAX(WIN_OPEN*(WIN_X&lt;=S$2)*(WIN_X+WIN_W&gt;S$2)*(WIN_Y&lt;=$A5)*(WIN_Y+WIN_H&gt;$A5)*WIN_KEY))</f>
        <v/>
      </c>
      <c r="T305" s="7">
        <f>SUMPRODUCT(MAX(WIN_OPEN*(WIN_X&lt;=T$2)*(WIN_X+WIN_W&gt;T$2)*(WIN_Y&lt;=$A5)*(WIN_Y+WIN_H&gt;$A5)*WIN_KEY))</f>
        <v/>
      </c>
      <c r="U305" s="7">
        <f>SUMPRODUCT(MAX(WIN_OPEN*(WIN_X&lt;=U$2)*(WIN_X+WIN_W&gt;U$2)*(WIN_Y&lt;=$A5)*(WIN_Y+WIN_H&gt;$A5)*WIN_KEY))</f>
        <v/>
      </c>
      <c r="V305" s="7">
        <f>SUMPRODUCT(MAX(WIN_OPEN*(WIN_X&lt;=V$2)*(WIN_X+WIN_W&gt;V$2)*(WIN_Y&lt;=$A5)*(WIN_Y+WIN_H&gt;$A5)*WIN_KEY))</f>
        <v/>
      </c>
      <c r="W305" s="7">
        <f>SUMPRODUCT(MAX(WIN_OPEN*(WIN_X&lt;=W$2)*(WIN_X+WIN_W&gt;W$2)*(WIN_Y&lt;=$A5)*(WIN_Y+WIN_H&gt;$A5)*WIN_KEY))</f>
        <v/>
      </c>
      <c r="X305" s="7">
        <f>SUMPRODUCT(MAX(WIN_OPEN*(WIN_X&lt;=X$2)*(WIN_X+WIN_W&gt;X$2)*(WIN_Y&lt;=$A5)*(WIN_Y+WIN_H&gt;$A5)*WIN_KEY))</f>
        <v/>
      </c>
      <c r="Y305" s="7">
        <f>SUMPRODUCT(MAX(WIN_OPEN*(WIN_X&lt;=Y$2)*(WIN_X+WIN_W&gt;Y$2)*(WIN_Y&lt;=$A5)*(WIN_Y+WIN_H&gt;$A5)*WIN_KEY))</f>
        <v/>
      </c>
      <c r="Z305" s="7">
        <f>SUMPRODUCT(MAX(WIN_OPEN*(WIN_X&lt;=Z$2)*(WIN_X+WIN_W&gt;Z$2)*(WIN_Y&lt;=$A5)*(WIN_Y+WIN_H&gt;$A5)*WIN_KEY))</f>
        <v/>
      </c>
      <c r="AA305" s="7">
        <f>SUMPRODUCT(MAX(WIN_OPEN*(WIN_X&lt;=AA$2)*(WIN_X+WIN_W&gt;AA$2)*(WIN_Y&lt;=$A5)*(WIN_Y+WIN_H&gt;$A5)*WIN_KEY))</f>
        <v/>
      </c>
      <c r="AB305" s="7">
        <f>SUMPRODUCT(MAX(WIN_OPEN*(WIN_X&lt;=AB$2)*(WIN_X+WIN_W&gt;AB$2)*(WIN_Y&lt;=$A5)*(WIN_Y+WIN_H&gt;$A5)*WIN_KEY))</f>
        <v/>
      </c>
      <c r="AC305" s="7">
        <f>SUMPRODUCT(MAX(WIN_OPEN*(WIN_X&lt;=AC$2)*(WIN_X+WIN_W&gt;AC$2)*(WIN_Y&lt;=$A5)*(WIN_Y+WIN_H&gt;$A5)*WIN_KEY))</f>
        <v/>
      </c>
      <c r="AD305" s="7">
        <f>SUMPRODUCT(MAX(WIN_OPEN*(WIN_X&lt;=AD$2)*(WIN_X+WIN_W&gt;AD$2)*(WIN_Y&lt;=$A5)*(WIN_Y+WIN_H&gt;$A5)*WIN_KEY))</f>
        <v/>
      </c>
      <c r="AE305" s="7">
        <f>SUMPRODUCT(MAX(WIN_OPEN*(WIN_X&lt;=AE$2)*(WIN_X+WIN_W&gt;AE$2)*(WIN_Y&lt;=$A5)*(WIN_Y+WIN_H&gt;$A5)*WIN_KEY))</f>
        <v/>
      </c>
      <c r="AF305" s="7">
        <f>SUMPRODUCT(MAX(WIN_OPEN*(WIN_X&lt;=AF$2)*(WIN_X+WIN_W&gt;AF$2)*(WIN_Y&lt;=$A5)*(WIN_Y+WIN_H&gt;$A5)*WIN_KEY))</f>
        <v/>
      </c>
      <c r="AG305" s="7">
        <f>SUMPRODUCT(MAX(WIN_OPEN*(WIN_X&lt;=AG$2)*(WIN_X+WIN_W&gt;AG$2)*(WIN_Y&lt;=$A5)*(WIN_Y+WIN_H&gt;$A5)*WIN_KEY))</f>
        <v/>
      </c>
      <c r="AH305" s="7">
        <f>SUMPRODUCT(MAX(WIN_OPEN*(WIN_X&lt;=AH$2)*(WIN_X+WIN_W&gt;AH$2)*(WIN_Y&lt;=$A5)*(WIN_Y+WIN_H&gt;$A5)*WIN_KEY))</f>
        <v/>
      </c>
      <c r="AI305" s="7">
        <f>SUMPRODUCT(MAX(WIN_OPEN*(WIN_X&lt;=AI$2)*(WIN_X+WIN_W&gt;AI$2)*(WIN_Y&lt;=$A5)*(WIN_Y+WIN_H&gt;$A5)*WIN_KEY))</f>
        <v/>
      </c>
      <c r="AJ305" s="7">
        <f>SUMPRODUCT(MAX(WIN_OPEN*(WIN_X&lt;=AJ$2)*(WIN_X+WIN_W&gt;AJ$2)*(WIN_Y&lt;=$A5)*(WIN_Y+WIN_H&gt;$A5)*WIN_KEY))</f>
        <v/>
      </c>
      <c r="AK305" s="7">
        <f>SUMPRODUCT(MAX(WIN_OPEN*(WIN_X&lt;=AK$2)*(WIN_X+WIN_W&gt;AK$2)*(WIN_Y&lt;=$A5)*(WIN_Y+WIN_H&gt;$A5)*WIN_KEY))</f>
        <v/>
      </c>
      <c r="AL305" s="7">
        <f>SUMPRODUCT(MAX(WIN_OPEN*(WIN_X&lt;=AL$2)*(WIN_X+WIN_W&gt;AL$2)*(WIN_Y&lt;=$A5)*(WIN_Y+WIN_H&gt;$A5)*WIN_KEY))</f>
        <v/>
      </c>
      <c r="AM305" s="7">
        <f>SUMPRODUCT(MAX(WIN_OPEN*(WIN_X&lt;=AM$2)*(WIN_X+WIN_W&gt;AM$2)*(WIN_Y&lt;=$A5)*(WIN_Y+WIN_H&gt;$A5)*WIN_KEY))</f>
        <v/>
      </c>
      <c r="AN305" s="7">
        <f>SUMPRODUCT(MAX(WIN_OPEN*(WIN_X&lt;=AN$2)*(WIN_X+WIN_W&gt;AN$2)*(WIN_Y&lt;=$A5)*(WIN_Y+WIN_H&gt;$A5)*WIN_KEY))</f>
        <v/>
      </c>
      <c r="AO305" s="7">
        <f>SUMPRODUCT(MAX(WIN_OPEN*(WIN_X&lt;=AO$2)*(WIN_X+WIN_W&gt;AO$2)*(WIN_Y&lt;=$A5)*(WIN_Y+WIN_H&gt;$A5)*WIN_KEY))</f>
        <v/>
      </c>
      <c r="AP305" s="7">
        <f>SUMPRODUCT(MAX(WIN_OPEN*(WIN_X&lt;=AP$2)*(WIN_X+WIN_W&gt;AP$2)*(WIN_Y&lt;=$A5)*(WIN_Y+WIN_H&gt;$A5)*WIN_KEY))</f>
        <v/>
      </c>
      <c r="AQ305" s="7">
        <f>SUMPRODUCT(MAX(WIN_OPEN*(WIN_X&lt;=AQ$2)*(WIN_X+WIN_W&gt;AQ$2)*(WIN_Y&lt;=$A5)*(WIN_Y+WIN_H&gt;$A5)*WIN_KEY))</f>
        <v/>
      </c>
      <c r="AR305" s="7">
        <f>SUMPRODUCT(MAX(WIN_OPEN*(WIN_X&lt;=AR$2)*(WIN_X+WIN_W&gt;AR$2)*(WIN_Y&lt;=$A5)*(WIN_Y+WIN_H&gt;$A5)*WIN_KEY))</f>
        <v/>
      </c>
      <c r="AS305" s="7">
        <f>SUMPRODUCT(MAX(WIN_OPEN*(WIN_X&lt;=AS$2)*(WIN_X+WIN_W&gt;AS$2)*(WIN_Y&lt;=$A5)*(WIN_Y+WIN_H&gt;$A5)*WIN_KEY))</f>
        <v/>
      </c>
      <c r="AT305" s="7">
        <f>SUMPRODUCT(MAX(WIN_OPEN*(WIN_X&lt;=AT$2)*(WIN_X+WIN_W&gt;AT$2)*(WIN_Y&lt;=$A5)*(WIN_Y+WIN_H&gt;$A5)*WIN_KEY))</f>
        <v/>
      </c>
      <c r="AU305" s="7">
        <f>SUMPRODUCT(MAX(WIN_OPEN*(WIN_X&lt;=AU$2)*(WIN_X+WIN_W&gt;AU$2)*(WIN_Y&lt;=$A5)*(WIN_Y+WIN_H&gt;$A5)*WIN_KEY))</f>
        <v/>
      </c>
      <c r="AV305" s="7">
        <f>SUMPRODUCT(MAX(WIN_OPEN*(WIN_X&lt;=AV$2)*(WIN_X+WIN_W&gt;AV$2)*(WIN_Y&lt;=$A5)*(WIN_Y+WIN_H&gt;$A5)*WIN_KEY))</f>
        <v/>
      </c>
      <c r="AW305" s="7">
        <f>SUMPRODUCT(MAX(WIN_OPEN*(WIN_X&lt;=AW$2)*(WIN_X+WIN_W&gt;AW$2)*(WIN_Y&lt;=$A5)*(WIN_Y+WIN_H&gt;$A5)*WIN_KEY))</f>
        <v/>
      </c>
      <c r="AX305" s="7">
        <f>SUMPRODUCT(MAX(WIN_OPEN*(WIN_X&lt;=AX$2)*(WIN_X+WIN_W&gt;AX$2)*(WIN_Y&lt;=$A5)*(WIN_Y+WIN_H&gt;$A5)*WIN_KEY))</f>
        <v/>
      </c>
      <c r="AY305" s="7">
        <f>SUMPRODUCT(MAX(WIN_OPEN*(WIN_X&lt;=AY$2)*(WIN_X+WIN_W&gt;AY$2)*(WIN_Y&lt;=$A5)*(WIN_Y+WIN_H&gt;$A5)*WIN_KEY))</f>
        <v/>
      </c>
      <c r="AZ305" s="7">
        <f>SUMPRODUCT(MAX(WIN_OPEN*(WIN_X&lt;=AZ$2)*(WIN_X+WIN_W&gt;AZ$2)*(WIN_Y&lt;=$A5)*(WIN_Y+WIN_H&gt;$A5)*WIN_KEY))</f>
        <v/>
      </c>
      <c r="BA305" s="7">
        <f>SUMPRODUCT(MAX(WIN_OPEN*(WIN_X&lt;=BA$2)*(WIN_X+WIN_W&gt;BA$2)*(WIN_Y&lt;=$A5)*(WIN_Y+WIN_H&gt;$A5)*WIN_KEY))</f>
        <v/>
      </c>
      <c r="BB305" s="7">
        <f>SUMPRODUCT(MAX(WIN_OPEN*(WIN_X&lt;=BB$2)*(WIN_X+WIN_W&gt;BB$2)*(WIN_Y&lt;=$A5)*(WIN_Y+WIN_H&gt;$A5)*WIN_KEY))</f>
        <v/>
      </c>
      <c r="BC305" s="7">
        <f>SUMPRODUCT(MAX(WIN_OPEN*(WIN_X&lt;=BC$2)*(WIN_X+WIN_W&gt;BC$2)*(WIN_Y&lt;=$A5)*(WIN_Y+WIN_H&gt;$A5)*WIN_KEY))</f>
        <v/>
      </c>
      <c r="BD305" s="7">
        <f>SUMPRODUCT(MAX(WIN_OPEN*(WIN_X&lt;=BD$2)*(WIN_X+WIN_W&gt;BD$2)*(WIN_Y&lt;=$A5)*(WIN_Y+WIN_H&gt;$A5)*WIN_KEY))</f>
        <v/>
      </c>
      <c r="BE305" s="7">
        <f>SUMPRODUCT(MAX(WIN_OPEN*(WIN_X&lt;=BE$2)*(WIN_X+WIN_W&gt;BE$2)*(WIN_Y&lt;=$A5)*(WIN_Y+WIN_H&gt;$A5)*WIN_KEY))</f>
        <v/>
      </c>
      <c r="BF305" s="7">
        <f>SUMPRODUCT(MAX(WIN_OPEN*(WIN_X&lt;=BF$2)*(WIN_X+WIN_W&gt;BF$2)*(WIN_Y&lt;=$A5)*(WIN_Y+WIN_H&gt;$A5)*WIN_KEY))</f>
        <v/>
      </c>
      <c r="BG305" s="7">
        <f>SUMPRODUCT(MAX(WIN_OPEN*(WIN_X&lt;=BG$2)*(WIN_X+WIN_W&gt;BG$2)*(WIN_Y&lt;=$A5)*(WIN_Y+WIN_H&gt;$A5)*WIN_KEY))</f>
        <v/>
      </c>
      <c r="BH305" s="7">
        <f>SUMPRODUCT(MAX(WIN_OPEN*(WIN_X&lt;=BH$2)*(WIN_X+WIN_W&gt;BH$2)*(WIN_Y&lt;=$A5)*(WIN_Y+WIN_H&gt;$A5)*WIN_KEY))</f>
        <v/>
      </c>
      <c r="BI305" s="7">
        <f>SUMPRODUCT(MAX(WIN_OPEN*(WIN_X&lt;=BI$2)*(WIN_X+WIN_W&gt;BI$2)*(WIN_Y&lt;=$A5)*(WIN_Y+WIN_H&gt;$A5)*WIN_KEY))</f>
        <v/>
      </c>
      <c r="BJ305" s="7">
        <f>SUMPRODUCT(MAX(WIN_OPEN*(WIN_X&lt;=BJ$2)*(WIN_X+WIN_W&gt;BJ$2)*(WIN_Y&lt;=$A5)*(WIN_Y+WIN_H&gt;$A5)*WIN_KEY))</f>
        <v/>
      </c>
      <c r="BK305" s="7">
        <f>SUMPRODUCT(MAX(WIN_OPEN*(WIN_X&lt;=BK$2)*(WIN_X+WIN_W&gt;BK$2)*(WIN_Y&lt;=$A5)*(WIN_Y+WIN_H&gt;$A5)*WIN_KEY))</f>
        <v/>
      </c>
      <c r="BL305" s="7">
        <f>SUMPRODUCT(MAX(WIN_OPEN*(WIN_X&lt;=BL$2)*(WIN_X+WIN_W&gt;BL$2)*(WIN_Y&lt;=$A5)*(WIN_Y+WIN_H&gt;$A5)*WIN_KEY))</f>
        <v/>
      </c>
      <c r="BM305" s="7">
        <f>SUMPRODUCT(MAX(WIN_OPEN*(WIN_X&lt;=BM$2)*(WIN_X+WIN_W&gt;BM$2)*(WIN_Y&lt;=$A5)*(WIN_Y+WIN_H&gt;$A5)*WIN_KEY))</f>
        <v/>
      </c>
      <c r="BN305" s="7">
        <f>SUMPRODUCT(MAX(WIN_OPEN*(WIN_X&lt;=BN$2)*(WIN_X+WIN_W&gt;BN$2)*(WIN_Y&lt;=$A5)*(WIN_Y+WIN_H&gt;$A5)*WIN_KEY))</f>
        <v/>
      </c>
      <c r="BO305" s="7">
        <f>SUMPRODUCT(MAX(WIN_OPEN*(WIN_X&lt;=BO$2)*(WIN_X+WIN_W&gt;BO$2)*(WIN_Y&lt;=$A5)*(WIN_Y+WIN_H&gt;$A5)*WIN_KEY))</f>
        <v/>
      </c>
      <c r="BP305" s="7">
        <f>SUMPRODUCT(MAX(WIN_OPEN*(WIN_X&lt;=BP$2)*(WIN_X+WIN_W&gt;BP$2)*(WIN_Y&lt;=$A5)*(WIN_Y+WIN_H&gt;$A5)*WIN_KEY))</f>
        <v/>
      </c>
      <c r="BQ305" s="7">
        <f>SUMPRODUCT(MAX(WIN_OPEN*(WIN_X&lt;=BQ$2)*(WIN_X+WIN_W&gt;BQ$2)*(WIN_Y&lt;=$A5)*(WIN_Y+WIN_H&gt;$A5)*WIN_KEY))</f>
        <v/>
      </c>
      <c r="BR305" s="7">
        <f>SUMPRODUCT(MAX(WIN_OPEN*(WIN_X&lt;=BR$2)*(WIN_X+WIN_W&gt;BR$2)*(WIN_Y&lt;=$A5)*(WIN_Y+WIN_H&gt;$A5)*WIN_KEY))</f>
        <v/>
      </c>
      <c r="BS305" s="7">
        <f>SUMPRODUCT(MAX(WIN_OPEN*(WIN_X&lt;=BS$2)*(WIN_X+WIN_W&gt;BS$2)*(WIN_Y&lt;=$A5)*(WIN_Y+WIN_H&gt;$A5)*WIN_KEY))</f>
        <v/>
      </c>
      <c r="BT305" s="7">
        <f>SUMPRODUCT(MAX(WIN_OPEN*(WIN_X&lt;=BT$2)*(WIN_X+WIN_W&gt;BT$2)*(WIN_Y&lt;=$A5)*(WIN_Y+WIN_H&gt;$A5)*WIN_KEY))</f>
        <v/>
      </c>
      <c r="BU305" s="7">
        <f>SUMPRODUCT(MAX(WIN_OPEN*(WIN_X&lt;=BU$2)*(WIN_X+WIN_W&gt;BU$2)*(WIN_Y&lt;=$A5)*(WIN_Y+WIN_H&gt;$A5)*WIN_KEY))</f>
        <v/>
      </c>
      <c r="BV305" s="7">
        <f>SUMPRODUCT(MAX(WIN_OPEN*(WIN_X&lt;=BV$2)*(WIN_X+WIN_W&gt;BV$2)*(WIN_Y&lt;=$A5)*(WIN_Y+WIN_H&gt;$A5)*WIN_KEY))</f>
        <v/>
      </c>
      <c r="BW305" s="7">
        <f>SUMPRODUCT(MAX(WIN_OPEN*(WIN_X&lt;=BW$2)*(WIN_X+WIN_W&gt;BW$2)*(WIN_Y&lt;=$A5)*(WIN_Y+WIN_H&gt;$A5)*WIN_KEY))</f>
        <v/>
      </c>
      <c r="BX305" s="7">
        <f>SUMPRODUCT(MAX(WIN_OPEN*(WIN_X&lt;=BX$2)*(WIN_X+WIN_W&gt;BX$2)*(WIN_Y&lt;=$A5)*(WIN_Y+WIN_H&gt;$A5)*WIN_KEY))</f>
        <v/>
      </c>
      <c r="BY305" s="7">
        <f>SUMPRODUCT(MAX(WIN_OPEN*(WIN_X&lt;=BY$2)*(WIN_X+WIN_W&gt;BY$2)*(WIN_Y&lt;=$A5)*(WIN_Y+WIN_H&gt;$A5)*WIN_KEY))</f>
        <v/>
      </c>
      <c r="BZ305" s="7">
        <f>SUMPRODUCT(MAX(WIN_OPEN*(WIN_X&lt;=BZ$2)*(WIN_X+WIN_W&gt;BZ$2)*(WIN_Y&lt;=$A5)*(WIN_Y+WIN_H&gt;$A5)*WIN_KEY))</f>
        <v/>
      </c>
      <c r="CA305" s="7">
        <f>SUMPRODUCT(MAX(WIN_OPEN*(WIN_X&lt;=CA$2)*(WIN_X+WIN_W&gt;CA$2)*(WIN_Y&lt;=$A5)*(WIN_Y+WIN_H&gt;$A5)*WIN_KEY))</f>
        <v/>
      </c>
      <c r="CB305" s="7">
        <f>SUMPRODUCT(MAX(WIN_OPEN*(WIN_X&lt;=CB$2)*(WIN_X+WIN_W&gt;CB$2)*(WIN_Y&lt;=$A5)*(WIN_Y+WIN_H&gt;$A5)*WIN_KEY))</f>
        <v/>
      </c>
      <c r="CC305" s="7">
        <f>SUMPRODUCT(MAX(WIN_OPEN*(WIN_X&lt;=CC$2)*(WIN_X+WIN_W&gt;CC$2)*(WIN_Y&lt;=$A5)*(WIN_Y+WIN_H&gt;$A5)*WIN_KEY))</f>
        <v/>
      </c>
      <c r="CD305" s="7">
        <f>SUMPRODUCT(MAX(WIN_OPEN*(WIN_X&lt;=CD$2)*(WIN_X+WIN_W&gt;CD$2)*(WIN_Y&lt;=$A5)*(WIN_Y+WIN_H&gt;$A5)*WIN_KEY))</f>
        <v/>
      </c>
      <c r="CE305" s="7">
        <f>SUMPRODUCT(MAX(WIN_OPEN*(WIN_X&lt;=CE$2)*(WIN_X+WIN_W&gt;CE$2)*(WIN_Y&lt;=$A5)*(WIN_Y+WIN_H&gt;$A5)*WIN_KEY))</f>
        <v/>
      </c>
      <c r="CF305" s="7">
        <f>SUMPRODUCT(MAX(WIN_OPEN*(WIN_X&lt;=CF$2)*(WIN_X+WIN_W&gt;CF$2)*(WIN_Y&lt;=$A5)*(WIN_Y+WIN_H&gt;$A5)*WIN_KEY))</f>
        <v/>
      </c>
      <c r="CG305" s="7">
        <f>SUMPRODUCT(MAX(WIN_OPEN*(WIN_X&lt;=CG$2)*(WIN_X+WIN_W&gt;CG$2)*(WIN_Y&lt;=$A5)*(WIN_Y+WIN_H&gt;$A5)*WIN_KEY))</f>
        <v/>
      </c>
      <c r="CH305" s="7">
        <f>SUMPRODUCT(MAX(WIN_OPEN*(WIN_X&lt;=CH$2)*(WIN_X+WIN_W&gt;CH$2)*(WIN_Y&lt;=$A5)*(WIN_Y+WIN_H&gt;$A5)*WIN_KEY))</f>
        <v/>
      </c>
      <c r="CI305" s="7">
        <f>SUMPRODUCT(MAX(WIN_OPEN*(WIN_X&lt;=CI$2)*(WIN_X+WIN_W&gt;CI$2)*(WIN_Y&lt;=$A5)*(WIN_Y+WIN_H&gt;$A5)*WIN_KEY))</f>
        <v/>
      </c>
      <c r="CJ305" s="7">
        <f>SUMPRODUCT(MAX(WIN_OPEN*(WIN_X&lt;=CJ$2)*(WIN_X+WIN_W&gt;CJ$2)*(WIN_Y&lt;=$A5)*(WIN_Y+WIN_H&gt;$A5)*WIN_KEY))</f>
        <v/>
      </c>
      <c r="CK305" s="7">
        <f>SUMPRODUCT(MAX(WIN_OPEN*(WIN_X&lt;=CK$2)*(WIN_X+WIN_W&gt;CK$2)*(WIN_Y&lt;=$A5)*(WIN_Y+WIN_H&gt;$A5)*WIN_KEY))</f>
        <v/>
      </c>
      <c r="CL305" s="7">
        <f>SUMPRODUCT(MAX(WIN_OPEN*(WIN_X&lt;=CL$2)*(WIN_X+WIN_W&gt;CL$2)*(WIN_Y&lt;=$A5)*(WIN_Y+WIN_H&gt;$A5)*WIN_KEY))</f>
        <v/>
      </c>
      <c r="CM305" s="7">
        <f>SUMPRODUCT(MAX(WIN_OPEN*(WIN_X&lt;=CM$2)*(WIN_X+WIN_W&gt;CM$2)*(WIN_Y&lt;=$A5)*(WIN_Y+WIN_H&gt;$A5)*WIN_KEY))</f>
        <v/>
      </c>
      <c r="CN305" s="7">
        <f>SUMPRODUCT(MAX(WIN_OPEN*(WIN_X&lt;=CN$2)*(WIN_X+WIN_W&gt;CN$2)*(WIN_Y&lt;=$A5)*(WIN_Y+WIN_H&gt;$A5)*WIN_KEY))</f>
        <v/>
      </c>
      <c r="CO305" s="7">
        <f>SUMPRODUCT(MAX(WIN_OPEN*(WIN_X&lt;=CO$2)*(WIN_X+WIN_W&gt;CO$2)*(WIN_Y&lt;=$A5)*(WIN_Y+WIN_H&gt;$A5)*WIN_KEY))</f>
        <v/>
      </c>
      <c r="CP305" s="7">
        <f>SUMPRODUCT(MAX(WIN_OPEN*(WIN_X&lt;=CP$2)*(WIN_X+WIN_W&gt;CP$2)*(WIN_Y&lt;=$A5)*(WIN_Y+WIN_H&gt;$A5)*WIN_KEY))</f>
        <v/>
      </c>
      <c r="CQ305" s="7">
        <f>SUMPRODUCT(MAX(WIN_OPEN*(WIN_X&lt;=CQ$2)*(WIN_X+WIN_W&gt;CQ$2)*(WIN_Y&lt;=$A5)*(WIN_Y+WIN_H&gt;$A5)*WIN_KEY))</f>
        <v/>
      </c>
      <c r="CR305" s="7">
        <f>SUMPRODUCT(MAX(WIN_OPEN*(WIN_X&lt;=CR$2)*(WIN_X+WIN_W&gt;CR$2)*(WIN_Y&lt;=$A5)*(WIN_Y+WIN_H&gt;$A5)*WIN_KEY))</f>
        <v/>
      </c>
      <c r="CS305" s="7">
        <f>SUMPRODUCT(MAX(WIN_OPEN*(WIN_X&lt;=CS$2)*(WIN_X+WIN_W&gt;CS$2)*(WIN_Y&lt;=$A5)*(WIN_Y+WIN_H&gt;$A5)*WIN_KEY))</f>
        <v/>
      </c>
      <c r="CT305" s="7">
        <f>SUMPRODUCT(MAX(WIN_OPEN*(WIN_X&lt;=CT$2)*(WIN_X+WIN_W&gt;CT$2)*(WIN_Y&lt;=$A5)*(WIN_Y+WIN_H&gt;$A5)*WIN_KEY))</f>
        <v/>
      </c>
      <c r="CU305" s="7">
        <f>SUMPRODUCT(MAX(WIN_OPEN*(WIN_X&lt;=CU$2)*(WIN_X+WIN_W&gt;CU$2)*(WIN_Y&lt;=$A5)*(WIN_Y+WIN_H&gt;$A5)*WIN_KEY))</f>
        <v/>
      </c>
      <c r="CV305" s="7">
        <f>SUMPRODUCT(MAX(WIN_OPEN*(WIN_X&lt;=CV$2)*(WIN_X+WIN_W&gt;CV$2)*(WIN_Y&lt;=$A5)*(WIN_Y+WIN_H&gt;$A5)*WIN_KEY))</f>
        <v/>
      </c>
      <c r="CW305" s="7">
        <f>SUMPRODUCT(MAX(WIN_OPEN*(WIN_X&lt;=CW$2)*(WIN_X+WIN_W&gt;CW$2)*(WIN_Y&lt;=$A5)*(WIN_Y+WIN_H&gt;$A5)*WIN_KEY))</f>
        <v/>
      </c>
      <c r="CX305" s="7">
        <f>SUMPRODUCT(MAX(WIN_OPEN*(WIN_X&lt;=CX$2)*(WIN_X+WIN_W&gt;CX$2)*(WIN_Y&lt;=$A5)*(WIN_Y+WIN_H&gt;$A5)*WIN_KEY))</f>
        <v/>
      </c>
      <c r="CY305" s="7">
        <f>SUMPRODUCT(MAX(WIN_OPEN*(WIN_X&lt;=CY$2)*(WIN_X+WIN_W&gt;CY$2)*(WIN_Y&lt;=$A5)*(WIN_Y+WIN_H&gt;$A5)*WIN_KEY))</f>
        <v/>
      </c>
      <c r="CZ305" s="7">
        <f>SUMPRODUCT(MAX(WIN_OPEN*(WIN_X&lt;=CZ$2)*(WIN_X+WIN_W&gt;CZ$2)*(WIN_Y&lt;=$A5)*(WIN_Y+WIN_H&gt;$A5)*WIN_KEY))</f>
        <v/>
      </c>
      <c r="DA305" s="7">
        <f>SUMPRODUCT(MAX(WIN_OPEN*(WIN_X&lt;=DA$2)*(WIN_X+WIN_W&gt;DA$2)*(WIN_Y&lt;=$A5)*(WIN_Y+WIN_H&gt;$A5)*WIN_KEY))</f>
        <v/>
      </c>
      <c r="DB305" s="7">
        <f>SUMPRODUCT(MAX(WIN_OPEN*(WIN_X&lt;=DB$2)*(WIN_X+WIN_W&gt;DB$2)*(WIN_Y&lt;=$A5)*(WIN_Y+WIN_H&gt;$A5)*WIN_KEY))</f>
        <v/>
      </c>
      <c r="DC305" s="7">
        <f>SUMPRODUCT(MAX(WIN_OPEN*(WIN_X&lt;=DC$2)*(WIN_X+WIN_W&gt;DC$2)*(WIN_Y&lt;=$A5)*(WIN_Y+WIN_H&gt;$A5)*WIN_KEY))</f>
        <v/>
      </c>
      <c r="DD305" s="7">
        <f>SUMPRODUCT(MAX(WIN_OPEN*(WIN_X&lt;=DD$2)*(WIN_X+WIN_W&gt;DD$2)*(WIN_Y&lt;=$A5)*(WIN_Y+WIN_H&gt;$A5)*WIN_KEY))</f>
        <v/>
      </c>
      <c r="DE305" s="7">
        <f>SUMPRODUCT(MAX(WIN_OPEN*(WIN_X&lt;=DE$2)*(WIN_X+WIN_W&gt;DE$2)*(WIN_Y&lt;=$A5)*(WIN_Y+WIN_H&gt;$A5)*WIN_KEY))</f>
        <v/>
      </c>
      <c r="DF305" s="7">
        <f>SUMPRODUCT(MAX(WIN_OPEN*(WIN_X&lt;=DF$2)*(WIN_X+WIN_W&gt;DF$2)*(WIN_Y&lt;=$A5)*(WIN_Y+WIN_H&gt;$A5)*WIN_KEY))</f>
        <v/>
      </c>
      <c r="DG305" s="7">
        <f>SUMPRODUCT(MAX(WIN_OPEN*(WIN_X&lt;=DG$2)*(WIN_X+WIN_W&gt;DG$2)*(WIN_Y&lt;=$A5)*(WIN_Y+WIN_H&gt;$A5)*WIN_KEY))</f>
        <v/>
      </c>
      <c r="DH305" s="7">
        <f>SUMPRODUCT(MAX(WIN_OPEN*(WIN_X&lt;=DH$2)*(WIN_X+WIN_W&gt;DH$2)*(WIN_Y&lt;=$A5)*(WIN_Y+WIN_H&gt;$A5)*WIN_KEY))</f>
        <v/>
      </c>
      <c r="DI305" s="7">
        <f>SUMPRODUCT(MAX(WIN_OPEN*(WIN_X&lt;=DI$2)*(WIN_X+WIN_W&gt;DI$2)*(WIN_Y&lt;=$A5)*(WIN_Y+WIN_H&gt;$A5)*WIN_KEY))</f>
        <v/>
      </c>
      <c r="DJ305" s="7">
        <f>SUMPRODUCT(MAX(WIN_OPEN*(WIN_X&lt;=DJ$2)*(WIN_X+WIN_W&gt;DJ$2)*(WIN_Y&lt;=$A5)*(WIN_Y+WIN_H&gt;$A5)*WIN_KEY))</f>
        <v/>
      </c>
      <c r="DK305" s="7">
        <f>SUMPRODUCT(MAX(WIN_OPEN*(WIN_X&lt;=DK$2)*(WIN_X+WIN_W&gt;DK$2)*(WIN_Y&lt;=$A5)*(WIN_Y+WIN_H&gt;$A5)*WIN_KEY))</f>
        <v/>
      </c>
      <c r="DL305" s="7">
        <f>SUMPRODUCT(MAX(WIN_OPEN*(WIN_X&lt;=DL$2)*(WIN_X+WIN_W&gt;DL$2)*(WIN_Y&lt;=$A5)*(WIN_Y+WIN_H&gt;$A5)*WIN_KEY))</f>
        <v/>
      </c>
      <c r="DM305" s="7">
        <f>SUMPRODUCT(MAX(WIN_OPEN*(WIN_X&lt;=DM$2)*(WIN_X+WIN_W&gt;DM$2)*(WIN_Y&lt;=$A5)*(WIN_Y+WIN_H&gt;$A5)*WIN_KEY))</f>
        <v/>
      </c>
      <c r="DN305" s="7">
        <f>SUMPRODUCT(MAX(WIN_OPEN*(WIN_X&lt;=DN$2)*(WIN_X+WIN_W&gt;DN$2)*(WIN_Y&lt;=$A5)*(WIN_Y+WIN_H&gt;$A5)*WIN_KEY))</f>
        <v/>
      </c>
      <c r="DO305" s="7">
        <f>SUMPRODUCT(MAX(WIN_OPEN*(WIN_X&lt;=DO$2)*(WIN_X+WIN_W&gt;DO$2)*(WIN_Y&lt;=$A5)*(WIN_Y+WIN_H&gt;$A5)*WIN_KEY))</f>
        <v/>
      </c>
    </row>
    <row r="306" ht="8" customHeight="1">
      <c r="A306" t="n">
        <v>0</v>
      </c>
      <c r="B306" s="7">
        <f>SUMPRODUCT(MAX(WIN_OPEN*(WIN_X&lt;=B$2)*(WIN_X+WIN_W&gt;B$2)*(WIN_Y&lt;=$A6)*(WIN_Y+WIN_H&gt;$A6)*WIN_KEY))</f>
        <v/>
      </c>
      <c r="C306" s="7">
        <f>SUMPRODUCT(MAX(WIN_OPEN*(WIN_X&lt;=C$2)*(WIN_X+WIN_W&gt;C$2)*(WIN_Y&lt;=$A6)*(WIN_Y+WIN_H&gt;$A6)*WIN_KEY))</f>
        <v/>
      </c>
      <c r="D306" s="7">
        <f>SUMPRODUCT(MAX(WIN_OPEN*(WIN_X&lt;=D$2)*(WIN_X+WIN_W&gt;D$2)*(WIN_Y&lt;=$A6)*(WIN_Y+WIN_H&gt;$A6)*WIN_KEY))</f>
        <v/>
      </c>
      <c r="E306" s="7">
        <f>SUMPRODUCT(MAX(WIN_OPEN*(WIN_X&lt;=E$2)*(WIN_X+WIN_W&gt;E$2)*(WIN_Y&lt;=$A6)*(WIN_Y+WIN_H&gt;$A6)*WIN_KEY))</f>
        <v/>
      </c>
      <c r="F306" s="7">
        <f>SUMPRODUCT(MAX(WIN_OPEN*(WIN_X&lt;=F$2)*(WIN_X+WIN_W&gt;F$2)*(WIN_Y&lt;=$A6)*(WIN_Y+WIN_H&gt;$A6)*WIN_KEY))</f>
        <v/>
      </c>
      <c r="G306" s="7">
        <f>SUMPRODUCT(MAX(WIN_OPEN*(WIN_X&lt;=G$2)*(WIN_X+WIN_W&gt;G$2)*(WIN_Y&lt;=$A6)*(WIN_Y+WIN_H&gt;$A6)*WIN_KEY))</f>
        <v/>
      </c>
      <c r="H306" s="7">
        <f>SUMPRODUCT(MAX(WIN_OPEN*(WIN_X&lt;=H$2)*(WIN_X+WIN_W&gt;H$2)*(WIN_Y&lt;=$A6)*(WIN_Y+WIN_H&gt;$A6)*WIN_KEY))</f>
        <v/>
      </c>
      <c r="I306" s="7">
        <f>SUMPRODUCT(MAX(WIN_OPEN*(WIN_X&lt;=I$2)*(WIN_X+WIN_W&gt;I$2)*(WIN_Y&lt;=$A6)*(WIN_Y+WIN_H&gt;$A6)*WIN_KEY))</f>
        <v/>
      </c>
      <c r="J306" s="7">
        <f>SUMPRODUCT(MAX(WIN_OPEN*(WIN_X&lt;=J$2)*(WIN_X+WIN_W&gt;J$2)*(WIN_Y&lt;=$A6)*(WIN_Y+WIN_H&gt;$A6)*WIN_KEY))</f>
        <v/>
      </c>
      <c r="K306" s="7">
        <f>SUMPRODUCT(MAX(WIN_OPEN*(WIN_X&lt;=K$2)*(WIN_X+WIN_W&gt;K$2)*(WIN_Y&lt;=$A6)*(WIN_Y+WIN_H&gt;$A6)*WIN_KEY))</f>
        <v/>
      </c>
      <c r="L306" s="7">
        <f>SUMPRODUCT(MAX(WIN_OPEN*(WIN_X&lt;=L$2)*(WIN_X+WIN_W&gt;L$2)*(WIN_Y&lt;=$A6)*(WIN_Y+WIN_H&gt;$A6)*WIN_KEY))</f>
        <v/>
      </c>
      <c r="M306" s="7">
        <f>SUMPRODUCT(MAX(WIN_OPEN*(WIN_X&lt;=M$2)*(WIN_X+WIN_W&gt;M$2)*(WIN_Y&lt;=$A6)*(WIN_Y+WIN_H&gt;$A6)*WIN_KEY))</f>
        <v/>
      </c>
      <c r="N306" s="7">
        <f>SUMPRODUCT(MAX(WIN_OPEN*(WIN_X&lt;=N$2)*(WIN_X+WIN_W&gt;N$2)*(WIN_Y&lt;=$A6)*(WIN_Y+WIN_H&gt;$A6)*WIN_KEY))</f>
        <v/>
      </c>
      <c r="O306" s="7">
        <f>SUMPRODUCT(MAX(WIN_OPEN*(WIN_X&lt;=O$2)*(WIN_X+WIN_W&gt;O$2)*(WIN_Y&lt;=$A6)*(WIN_Y+WIN_H&gt;$A6)*WIN_KEY))</f>
        <v/>
      </c>
      <c r="P306" s="7">
        <f>SUMPRODUCT(MAX(WIN_OPEN*(WIN_X&lt;=P$2)*(WIN_X+WIN_W&gt;P$2)*(WIN_Y&lt;=$A6)*(WIN_Y+WIN_H&gt;$A6)*WIN_KEY))</f>
        <v/>
      </c>
      <c r="Q306" s="7">
        <f>SUMPRODUCT(MAX(WIN_OPEN*(WIN_X&lt;=Q$2)*(WIN_X+WIN_W&gt;Q$2)*(WIN_Y&lt;=$A6)*(WIN_Y+WIN_H&gt;$A6)*WIN_KEY))</f>
        <v/>
      </c>
      <c r="R306" s="7">
        <f>SUMPRODUCT(MAX(WIN_OPEN*(WIN_X&lt;=R$2)*(WIN_X+WIN_W&gt;R$2)*(WIN_Y&lt;=$A6)*(WIN_Y+WIN_H&gt;$A6)*WIN_KEY))</f>
        <v/>
      </c>
      <c r="S306" s="7">
        <f>SUMPRODUCT(MAX(WIN_OPEN*(WIN_X&lt;=S$2)*(WIN_X+WIN_W&gt;S$2)*(WIN_Y&lt;=$A6)*(WIN_Y+WIN_H&gt;$A6)*WIN_KEY))</f>
        <v/>
      </c>
      <c r="T306" s="7">
        <f>SUMPRODUCT(MAX(WIN_OPEN*(WIN_X&lt;=T$2)*(WIN_X+WIN_W&gt;T$2)*(WIN_Y&lt;=$A6)*(WIN_Y+WIN_H&gt;$A6)*WIN_KEY))</f>
        <v/>
      </c>
      <c r="U306" s="7">
        <f>SUMPRODUCT(MAX(WIN_OPEN*(WIN_X&lt;=U$2)*(WIN_X+WIN_W&gt;U$2)*(WIN_Y&lt;=$A6)*(WIN_Y+WIN_H&gt;$A6)*WIN_KEY))</f>
        <v/>
      </c>
      <c r="V306" s="7">
        <f>SUMPRODUCT(MAX(WIN_OPEN*(WIN_X&lt;=V$2)*(WIN_X+WIN_W&gt;V$2)*(WIN_Y&lt;=$A6)*(WIN_Y+WIN_H&gt;$A6)*WIN_KEY))</f>
        <v/>
      </c>
      <c r="W306" s="7">
        <f>SUMPRODUCT(MAX(WIN_OPEN*(WIN_X&lt;=W$2)*(WIN_X+WIN_W&gt;W$2)*(WIN_Y&lt;=$A6)*(WIN_Y+WIN_H&gt;$A6)*WIN_KEY))</f>
        <v/>
      </c>
      <c r="X306" s="7">
        <f>SUMPRODUCT(MAX(WIN_OPEN*(WIN_X&lt;=X$2)*(WIN_X+WIN_W&gt;X$2)*(WIN_Y&lt;=$A6)*(WIN_Y+WIN_H&gt;$A6)*WIN_KEY))</f>
        <v/>
      </c>
      <c r="Y306" s="7">
        <f>SUMPRODUCT(MAX(WIN_OPEN*(WIN_X&lt;=Y$2)*(WIN_X+WIN_W&gt;Y$2)*(WIN_Y&lt;=$A6)*(WIN_Y+WIN_H&gt;$A6)*WIN_KEY))</f>
        <v/>
      </c>
      <c r="Z306" s="7">
        <f>SUMPRODUCT(MAX(WIN_OPEN*(WIN_X&lt;=Z$2)*(WIN_X+WIN_W&gt;Z$2)*(WIN_Y&lt;=$A6)*(WIN_Y+WIN_H&gt;$A6)*WIN_KEY))</f>
        <v/>
      </c>
      <c r="AA306" s="7">
        <f>SUMPRODUCT(MAX(WIN_OPEN*(WIN_X&lt;=AA$2)*(WIN_X+WIN_W&gt;AA$2)*(WIN_Y&lt;=$A6)*(WIN_Y+WIN_H&gt;$A6)*WIN_KEY))</f>
        <v/>
      </c>
      <c r="AB306" s="7">
        <f>SUMPRODUCT(MAX(WIN_OPEN*(WIN_X&lt;=AB$2)*(WIN_X+WIN_W&gt;AB$2)*(WIN_Y&lt;=$A6)*(WIN_Y+WIN_H&gt;$A6)*WIN_KEY))</f>
        <v/>
      </c>
      <c r="AC306" s="7">
        <f>SUMPRODUCT(MAX(WIN_OPEN*(WIN_X&lt;=AC$2)*(WIN_X+WIN_W&gt;AC$2)*(WIN_Y&lt;=$A6)*(WIN_Y+WIN_H&gt;$A6)*WIN_KEY))</f>
        <v/>
      </c>
      <c r="AD306" s="7">
        <f>SUMPRODUCT(MAX(WIN_OPEN*(WIN_X&lt;=AD$2)*(WIN_X+WIN_W&gt;AD$2)*(WIN_Y&lt;=$A6)*(WIN_Y+WIN_H&gt;$A6)*WIN_KEY))</f>
        <v/>
      </c>
      <c r="AE306" s="7">
        <f>SUMPRODUCT(MAX(WIN_OPEN*(WIN_X&lt;=AE$2)*(WIN_X+WIN_W&gt;AE$2)*(WIN_Y&lt;=$A6)*(WIN_Y+WIN_H&gt;$A6)*WIN_KEY))</f>
        <v/>
      </c>
      <c r="AF306" s="7">
        <f>SUMPRODUCT(MAX(WIN_OPEN*(WIN_X&lt;=AF$2)*(WIN_X+WIN_W&gt;AF$2)*(WIN_Y&lt;=$A6)*(WIN_Y+WIN_H&gt;$A6)*WIN_KEY))</f>
        <v/>
      </c>
      <c r="AG306" s="7">
        <f>SUMPRODUCT(MAX(WIN_OPEN*(WIN_X&lt;=AG$2)*(WIN_X+WIN_W&gt;AG$2)*(WIN_Y&lt;=$A6)*(WIN_Y+WIN_H&gt;$A6)*WIN_KEY))</f>
        <v/>
      </c>
      <c r="AH306" s="7">
        <f>SUMPRODUCT(MAX(WIN_OPEN*(WIN_X&lt;=AH$2)*(WIN_X+WIN_W&gt;AH$2)*(WIN_Y&lt;=$A6)*(WIN_Y+WIN_H&gt;$A6)*WIN_KEY))</f>
        <v/>
      </c>
      <c r="AI306" s="7">
        <f>SUMPRODUCT(MAX(WIN_OPEN*(WIN_X&lt;=AI$2)*(WIN_X+WIN_W&gt;AI$2)*(WIN_Y&lt;=$A6)*(WIN_Y+WIN_H&gt;$A6)*WIN_KEY))</f>
        <v/>
      </c>
      <c r="AJ306" s="7">
        <f>SUMPRODUCT(MAX(WIN_OPEN*(WIN_X&lt;=AJ$2)*(WIN_X+WIN_W&gt;AJ$2)*(WIN_Y&lt;=$A6)*(WIN_Y+WIN_H&gt;$A6)*WIN_KEY))</f>
        <v/>
      </c>
      <c r="AK306" s="7">
        <f>SUMPRODUCT(MAX(WIN_OPEN*(WIN_X&lt;=AK$2)*(WIN_X+WIN_W&gt;AK$2)*(WIN_Y&lt;=$A6)*(WIN_Y+WIN_H&gt;$A6)*WIN_KEY))</f>
        <v/>
      </c>
      <c r="AL306" s="7">
        <f>SUMPRODUCT(MAX(WIN_OPEN*(WIN_X&lt;=AL$2)*(WIN_X+WIN_W&gt;AL$2)*(WIN_Y&lt;=$A6)*(WIN_Y+WIN_H&gt;$A6)*WIN_KEY))</f>
        <v/>
      </c>
      <c r="AM306" s="7">
        <f>SUMPRODUCT(MAX(WIN_OPEN*(WIN_X&lt;=AM$2)*(WIN_X+WIN_W&gt;AM$2)*(WIN_Y&lt;=$A6)*(WIN_Y+WIN_H&gt;$A6)*WIN_KEY))</f>
        <v/>
      </c>
      <c r="AN306" s="7">
        <f>SUMPRODUCT(MAX(WIN_OPEN*(WIN_X&lt;=AN$2)*(WIN_X+WIN_W&gt;AN$2)*(WIN_Y&lt;=$A6)*(WIN_Y+WIN_H&gt;$A6)*WIN_KEY))</f>
        <v/>
      </c>
      <c r="AO306" s="7">
        <f>SUMPRODUCT(MAX(WIN_OPEN*(WIN_X&lt;=AO$2)*(WIN_X+WIN_W&gt;AO$2)*(WIN_Y&lt;=$A6)*(WIN_Y+WIN_H&gt;$A6)*WIN_KEY))</f>
        <v/>
      </c>
      <c r="AP306" s="7">
        <f>SUMPRODUCT(MAX(WIN_OPEN*(WIN_X&lt;=AP$2)*(WIN_X+WIN_W&gt;AP$2)*(WIN_Y&lt;=$A6)*(WIN_Y+WIN_H&gt;$A6)*WIN_KEY))</f>
        <v/>
      </c>
      <c r="AQ306" s="7">
        <f>SUMPRODUCT(MAX(WIN_OPEN*(WIN_X&lt;=AQ$2)*(WIN_X+WIN_W&gt;AQ$2)*(WIN_Y&lt;=$A6)*(WIN_Y+WIN_H&gt;$A6)*WIN_KEY))</f>
        <v/>
      </c>
      <c r="AR306" s="7">
        <f>SUMPRODUCT(MAX(WIN_OPEN*(WIN_X&lt;=AR$2)*(WIN_X+WIN_W&gt;AR$2)*(WIN_Y&lt;=$A6)*(WIN_Y+WIN_H&gt;$A6)*WIN_KEY))</f>
        <v/>
      </c>
      <c r="AS306" s="7">
        <f>SUMPRODUCT(MAX(WIN_OPEN*(WIN_X&lt;=AS$2)*(WIN_X+WIN_W&gt;AS$2)*(WIN_Y&lt;=$A6)*(WIN_Y+WIN_H&gt;$A6)*WIN_KEY))</f>
        <v/>
      </c>
      <c r="AT306" s="7">
        <f>SUMPRODUCT(MAX(WIN_OPEN*(WIN_X&lt;=AT$2)*(WIN_X+WIN_W&gt;AT$2)*(WIN_Y&lt;=$A6)*(WIN_Y+WIN_H&gt;$A6)*WIN_KEY))</f>
        <v/>
      </c>
      <c r="AU306" s="7">
        <f>SUMPRODUCT(MAX(WIN_OPEN*(WIN_X&lt;=AU$2)*(WIN_X+WIN_W&gt;AU$2)*(WIN_Y&lt;=$A6)*(WIN_Y+WIN_H&gt;$A6)*WIN_KEY))</f>
        <v/>
      </c>
      <c r="AV306" s="7">
        <f>SUMPRODUCT(MAX(WIN_OPEN*(WIN_X&lt;=AV$2)*(WIN_X+WIN_W&gt;AV$2)*(WIN_Y&lt;=$A6)*(WIN_Y+WIN_H&gt;$A6)*WIN_KEY))</f>
        <v/>
      </c>
      <c r="AW306" s="7">
        <f>SUMPRODUCT(MAX(WIN_OPEN*(WIN_X&lt;=AW$2)*(WIN_X+WIN_W&gt;AW$2)*(WIN_Y&lt;=$A6)*(WIN_Y+WIN_H&gt;$A6)*WIN_KEY))</f>
        <v/>
      </c>
      <c r="AX306" s="7">
        <f>SUMPRODUCT(MAX(WIN_OPEN*(WIN_X&lt;=AX$2)*(WIN_X+WIN_W&gt;AX$2)*(WIN_Y&lt;=$A6)*(WIN_Y+WIN_H&gt;$A6)*WIN_KEY))</f>
        <v/>
      </c>
      <c r="AY306" s="7">
        <f>SUMPRODUCT(MAX(WIN_OPEN*(WIN_X&lt;=AY$2)*(WIN_X+WIN_W&gt;AY$2)*(WIN_Y&lt;=$A6)*(WIN_Y+WIN_H&gt;$A6)*WIN_KEY))</f>
        <v/>
      </c>
      <c r="AZ306" s="7">
        <f>SUMPRODUCT(MAX(WIN_OPEN*(WIN_X&lt;=AZ$2)*(WIN_X+WIN_W&gt;AZ$2)*(WIN_Y&lt;=$A6)*(WIN_Y+WIN_H&gt;$A6)*WIN_KEY))</f>
        <v/>
      </c>
      <c r="BA306" s="7">
        <f>SUMPRODUCT(MAX(WIN_OPEN*(WIN_X&lt;=BA$2)*(WIN_X+WIN_W&gt;BA$2)*(WIN_Y&lt;=$A6)*(WIN_Y+WIN_H&gt;$A6)*WIN_KEY))</f>
        <v/>
      </c>
      <c r="BB306" s="7">
        <f>SUMPRODUCT(MAX(WIN_OPEN*(WIN_X&lt;=BB$2)*(WIN_X+WIN_W&gt;BB$2)*(WIN_Y&lt;=$A6)*(WIN_Y+WIN_H&gt;$A6)*WIN_KEY))</f>
        <v/>
      </c>
      <c r="BC306" s="7">
        <f>SUMPRODUCT(MAX(WIN_OPEN*(WIN_X&lt;=BC$2)*(WIN_X+WIN_W&gt;BC$2)*(WIN_Y&lt;=$A6)*(WIN_Y+WIN_H&gt;$A6)*WIN_KEY))</f>
        <v/>
      </c>
      <c r="BD306" s="7">
        <f>SUMPRODUCT(MAX(WIN_OPEN*(WIN_X&lt;=BD$2)*(WIN_X+WIN_W&gt;BD$2)*(WIN_Y&lt;=$A6)*(WIN_Y+WIN_H&gt;$A6)*WIN_KEY))</f>
        <v/>
      </c>
      <c r="BE306" s="7">
        <f>SUMPRODUCT(MAX(WIN_OPEN*(WIN_X&lt;=BE$2)*(WIN_X+WIN_W&gt;BE$2)*(WIN_Y&lt;=$A6)*(WIN_Y+WIN_H&gt;$A6)*WIN_KEY))</f>
        <v/>
      </c>
      <c r="BF306" s="7">
        <f>SUMPRODUCT(MAX(WIN_OPEN*(WIN_X&lt;=BF$2)*(WIN_X+WIN_W&gt;BF$2)*(WIN_Y&lt;=$A6)*(WIN_Y+WIN_H&gt;$A6)*WIN_KEY))</f>
        <v/>
      </c>
      <c r="BG306" s="7">
        <f>SUMPRODUCT(MAX(WIN_OPEN*(WIN_X&lt;=BG$2)*(WIN_X+WIN_W&gt;BG$2)*(WIN_Y&lt;=$A6)*(WIN_Y+WIN_H&gt;$A6)*WIN_KEY))</f>
        <v/>
      </c>
      <c r="BH306" s="7">
        <f>SUMPRODUCT(MAX(WIN_OPEN*(WIN_X&lt;=BH$2)*(WIN_X+WIN_W&gt;BH$2)*(WIN_Y&lt;=$A6)*(WIN_Y+WIN_H&gt;$A6)*WIN_KEY))</f>
        <v/>
      </c>
      <c r="BI306" s="7">
        <f>SUMPRODUCT(MAX(WIN_OPEN*(WIN_X&lt;=BI$2)*(WIN_X+WIN_W&gt;BI$2)*(WIN_Y&lt;=$A6)*(WIN_Y+WIN_H&gt;$A6)*WIN_KEY))</f>
        <v/>
      </c>
      <c r="BJ306" s="7">
        <f>SUMPRODUCT(MAX(WIN_OPEN*(WIN_X&lt;=BJ$2)*(WIN_X+WIN_W&gt;BJ$2)*(WIN_Y&lt;=$A6)*(WIN_Y+WIN_H&gt;$A6)*WIN_KEY))</f>
        <v/>
      </c>
      <c r="BK306" s="7">
        <f>SUMPRODUCT(MAX(WIN_OPEN*(WIN_X&lt;=BK$2)*(WIN_X+WIN_W&gt;BK$2)*(WIN_Y&lt;=$A6)*(WIN_Y+WIN_H&gt;$A6)*WIN_KEY))</f>
        <v/>
      </c>
      <c r="BL306" s="7">
        <f>SUMPRODUCT(MAX(WIN_OPEN*(WIN_X&lt;=BL$2)*(WIN_X+WIN_W&gt;BL$2)*(WIN_Y&lt;=$A6)*(WIN_Y+WIN_H&gt;$A6)*WIN_KEY))</f>
        <v/>
      </c>
      <c r="BM306" s="7">
        <f>SUMPRODUCT(MAX(WIN_OPEN*(WIN_X&lt;=BM$2)*(WIN_X+WIN_W&gt;BM$2)*(WIN_Y&lt;=$A6)*(WIN_Y+WIN_H&gt;$A6)*WIN_KEY))</f>
        <v/>
      </c>
      <c r="BN306" s="7">
        <f>SUMPRODUCT(MAX(WIN_OPEN*(WIN_X&lt;=BN$2)*(WIN_X+WIN_W&gt;BN$2)*(WIN_Y&lt;=$A6)*(WIN_Y+WIN_H&gt;$A6)*WIN_KEY))</f>
        <v/>
      </c>
      <c r="BO306" s="7">
        <f>SUMPRODUCT(MAX(WIN_OPEN*(WIN_X&lt;=BO$2)*(WIN_X+WIN_W&gt;BO$2)*(WIN_Y&lt;=$A6)*(WIN_Y+WIN_H&gt;$A6)*WIN_KEY))</f>
        <v/>
      </c>
      <c r="BP306" s="7">
        <f>SUMPRODUCT(MAX(WIN_OPEN*(WIN_X&lt;=BP$2)*(WIN_X+WIN_W&gt;BP$2)*(WIN_Y&lt;=$A6)*(WIN_Y+WIN_H&gt;$A6)*WIN_KEY))</f>
        <v/>
      </c>
      <c r="BQ306" s="7">
        <f>SUMPRODUCT(MAX(WIN_OPEN*(WIN_X&lt;=BQ$2)*(WIN_X+WIN_W&gt;BQ$2)*(WIN_Y&lt;=$A6)*(WIN_Y+WIN_H&gt;$A6)*WIN_KEY))</f>
        <v/>
      </c>
      <c r="BR306" s="7">
        <f>SUMPRODUCT(MAX(WIN_OPEN*(WIN_X&lt;=BR$2)*(WIN_X+WIN_W&gt;BR$2)*(WIN_Y&lt;=$A6)*(WIN_Y+WIN_H&gt;$A6)*WIN_KEY))</f>
        <v/>
      </c>
      <c r="BS306" s="7">
        <f>SUMPRODUCT(MAX(WIN_OPEN*(WIN_X&lt;=BS$2)*(WIN_X+WIN_W&gt;BS$2)*(WIN_Y&lt;=$A6)*(WIN_Y+WIN_H&gt;$A6)*WIN_KEY))</f>
        <v/>
      </c>
      <c r="BT306" s="7">
        <f>SUMPRODUCT(MAX(WIN_OPEN*(WIN_X&lt;=BT$2)*(WIN_X+WIN_W&gt;BT$2)*(WIN_Y&lt;=$A6)*(WIN_Y+WIN_H&gt;$A6)*WIN_KEY))</f>
        <v/>
      </c>
      <c r="BU306" s="7">
        <f>SUMPRODUCT(MAX(WIN_OPEN*(WIN_X&lt;=BU$2)*(WIN_X+WIN_W&gt;BU$2)*(WIN_Y&lt;=$A6)*(WIN_Y+WIN_H&gt;$A6)*WIN_KEY))</f>
        <v/>
      </c>
      <c r="BV306" s="7">
        <f>SUMPRODUCT(MAX(WIN_OPEN*(WIN_X&lt;=BV$2)*(WIN_X+WIN_W&gt;BV$2)*(WIN_Y&lt;=$A6)*(WIN_Y+WIN_H&gt;$A6)*WIN_KEY))</f>
        <v/>
      </c>
      <c r="BW306" s="7">
        <f>SUMPRODUCT(MAX(WIN_OPEN*(WIN_X&lt;=BW$2)*(WIN_X+WIN_W&gt;BW$2)*(WIN_Y&lt;=$A6)*(WIN_Y+WIN_H&gt;$A6)*WIN_KEY))</f>
        <v/>
      </c>
      <c r="BX306" s="7">
        <f>SUMPRODUCT(MAX(WIN_OPEN*(WIN_X&lt;=BX$2)*(WIN_X+WIN_W&gt;BX$2)*(WIN_Y&lt;=$A6)*(WIN_Y+WIN_H&gt;$A6)*WIN_KEY))</f>
        <v/>
      </c>
      <c r="BY306" s="7">
        <f>SUMPRODUCT(MAX(WIN_OPEN*(WIN_X&lt;=BY$2)*(WIN_X+WIN_W&gt;BY$2)*(WIN_Y&lt;=$A6)*(WIN_Y+WIN_H&gt;$A6)*WIN_KEY))</f>
        <v/>
      </c>
      <c r="BZ306" s="7">
        <f>SUMPRODUCT(MAX(WIN_OPEN*(WIN_X&lt;=BZ$2)*(WIN_X+WIN_W&gt;BZ$2)*(WIN_Y&lt;=$A6)*(WIN_Y+WIN_H&gt;$A6)*WIN_KEY))</f>
        <v/>
      </c>
      <c r="CA306" s="7">
        <f>SUMPRODUCT(MAX(WIN_OPEN*(WIN_X&lt;=CA$2)*(WIN_X+WIN_W&gt;CA$2)*(WIN_Y&lt;=$A6)*(WIN_Y+WIN_H&gt;$A6)*WIN_KEY))</f>
        <v/>
      </c>
      <c r="CB306" s="7">
        <f>SUMPRODUCT(MAX(WIN_OPEN*(WIN_X&lt;=CB$2)*(WIN_X+WIN_W&gt;CB$2)*(WIN_Y&lt;=$A6)*(WIN_Y+WIN_H&gt;$A6)*WIN_KEY))</f>
        <v/>
      </c>
      <c r="CC306" s="7">
        <f>SUMPRODUCT(MAX(WIN_OPEN*(WIN_X&lt;=CC$2)*(WIN_X+WIN_W&gt;CC$2)*(WIN_Y&lt;=$A6)*(WIN_Y+WIN_H&gt;$A6)*WIN_KEY))</f>
        <v/>
      </c>
      <c r="CD306" s="7">
        <f>SUMPRODUCT(MAX(WIN_OPEN*(WIN_X&lt;=CD$2)*(WIN_X+WIN_W&gt;CD$2)*(WIN_Y&lt;=$A6)*(WIN_Y+WIN_H&gt;$A6)*WIN_KEY))</f>
        <v/>
      </c>
      <c r="CE306" s="7">
        <f>SUMPRODUCT(MAX(WIN_OPEN*(WIN_X&lt;=CE$2)*(WIN_X+WIN_W&gt;CE$2)*(WIN_Y&lt;=$A6)*(WIN_Y+WIN_H&gt;$A6)*WIN_KEY))</f>
        <v/>
      </c>
      <c r="CF306" s="7">
        <f>SUMPRODUCT(MAX(WIN_OPEN*(WIN_X&lt;=CF$2)*(WIN_X+WIN_W&gt;CF$2)*(WIN_Y&lt;=$A6)*(WIN_Y+WIN_H&gt;$A6)*WIN_KEY))</f>
        <v/>
      </c>
      <c r="CG306" s="7">
        <f>SUMPRODUCT(MAX(WIN_OPEN*(WIN_X&lt;=CG$2)*(WIN_X+WIN_W&gt;CG$2)*(WIN_Y&lt;=$A6)*(WIN_Y+WIN_H&gt;$A6)*WIN_KEY))</f>
        <v/>
      </c>
      <c r="CH306" s="7">
        <f>SUMPRODUCT(MAX(WIN_OPEN*(WIN_X&lt;=CH$2)*(WIN_X+WIN_W&gt;CH$2)*(WIN_Y&lt;=$A6)*(WIN_Y+WIN_H&gt;$A6)*WIN_KEY))</f>
        <v/>
      </c>
      <c r="CI306" s="7">
        <f>SUMPRODUCT(MAX(WIN_OPEN*(WIN_X&lt;=CI$2)*(WIN_X+WIN_W&gt;CI$2)*(WIN_Y&lt;=$A6)*(WIN_Y+WIN_H&gt;$A6)*WIN_KEY))</f>
        <v/>
      </c>
      <c r="CJ306" s="7">
        <f>SUMPRODUCT(MAX(WIN_OPEN*(WIN_X&lt;=CJ$2)*(WIN_X+WIN_W&gt;CJ$2)*(WIN_Y&lt;=$A6)*(WIN_Y+WIN_H&gt;$A6)*WIN_KEY))</f>
        <v/>
      </c>
      <c r="CK306" s="7">
        <f>SUMPRODUCT(MAX(WIN_OPEN*(WIN_X&lt;=CK$2)*(WIN_X+WIN_W&gt;CK$2)*(WIN_Y&lt;=$A6)*(WIN_Y+WIN_H&gt;$A6)*WIN_KEY))</f>
        <v/>
      </c>
      <c r="CL306" s="7">
        <f>SUMPRODUCT(MAX(WIN_OPEN*(WIN_X&lt;=CL$2)*(WIN_X+WIN_W&gt;CL$2)*(WIN_Y&lt;=$A6)*(WIN_Y+WIN_H&gt;$A6)*WIN_KEY))</f>
        <v/>
      </c>
      <c r="CM306" s="7">
        <f>SUMPRODUCT(MAX(WIN_OPEN*(WIN_X&lt;=CM$2)*(WIN_X+WIN_W&gt;CM$2)*(WIN_Y&lt;=$A6)*(WIN_Y+WIN_H&gt;$A6)*WIN_KEY))</f>
        <v/>
      </c>
      <c r="CN306" s="7">
        <f>SUMPRODUCT(MAX(WIN_OPEN*(WIN_X&lt;=CN$2)*(WIN_X+WIN_W&gt;CN$2)*(WIN_Y&lt;=$A6)*(WIN_Y+WIN_H&gt;$A6)*WIN_KEY))</f>
        <v/>
      </c>
      <c r="CO306" s="7">
        <f>SUMPRODUCT(MAX(WIN_OPEN*(WIN_X&lt;=CO$2)*(WIN_X+WIN_W&gt;CO$2)*(WIN_Y&lt;=$A6)*(WIN_Y+WIN_H&gt;$A6)*WIN_KEY))</f>
        <v/>
      </c>
      <c r="CP306" s="7">
        <f>SUMPRODUCT(MAX(WIN_OPEN*(WIN_X&lt;=CP$2)*(WIN_X+WIN_W&gt;CP$2)*(WIN_Y&lt;=$A6)*(WIN_Y+WIN_H&gt;$A6)*WIN_KEY))</f>
        <v/>
      </c>
      <c r="CQ306" s="7">
        <f>SUMPRODUCT(MAX(WIN_OPEN*(WIN_X&lt;=CQ$2)*(WIN_X+WIN_W&gt;CQ$2)*(WIN_Y&lt;=$A6)*(WIN_Y+WIN_H&gt;$A6)*WIN_KEY))</f>
        <v/>
      </c>
      <c r="CR306" s="7">
        <f>SUMPRODUCT(MAX(WIN_OPEN*(WIN_X&lt;=CR$2)*(WIN_X+WIN_W&gt;CR$2)*(WIN_Y&lt;=$A6)*(WIN_Y+WIN_H&gt;$A6)*WIN_KEY))</f>
        <v/>
      </c>
      <c r="CS306" s="7">
        <f>SUMPRODUCT(MAX(WIN_OPEN*(WIN_X&lt;=CS$2)*(WIN_X+WIN_W&gt;CS$2)*(WIN_Y&lt;=$A6)*(WIN_Y+WIN_H&gt;$A6)*WIN_KEY))</f>
        <v/>
      </c>
      <c r="CT306" s="7">
        <f>SUMPRODUCT(MAX(WIN_OPEN*(WIN_X&lt;=CT$2)*(WIN_X+WIN_W&gt;CT$2)*(WIN_Y&lt;=$A6)*(WIN_Y+WIN_H&gt;$A6)*WIN_KEY))</f>
        <v/>
      </c>
      <c r="CU306" s="7">
        <f>SUMPRODUCT(MAX(WIN_OPEN*(WIN_X&lt;=CU$2)*(WIN_X+WIN_W&gt;CU$2)*(WIN_Y&lt;=$A6)*(WIN_Y+WIN_H&gt;$A6)*WIN_KEY))</f>
        <v/>
      </c>
      <c r="CV306" s="7">
        <f>SUMPRODUCT(MAX(WIN_OPEN*(WIN_X&lt;=CV$2)*(WIN_X+WIN_W&gt;CV$2)*(WIN_Y&lt;=$A6)*(WIN_Y+WIN_H&gt;$A6)*WIN_KEY))</f>
        <v/>
      </c>
      <c r="CW306" s="7">
        <f>SUMPRODUCT(MAX(WIN_OPEN*(WIN_X&lt;=CW$2)*(WIN_X+WIN_W&gt;CW$2)*(WIN_Y&lt;=$A6)*(WIN_Y+WIN_H&gt;$A6)*WIN_KEY))</f>
        <v/>
      </c>
      <c r="CX306" s="7">
        <f>SUMPRODUCT(MAX(WIN_OPEN*(WIN_X&lt;=CX$2)*(WIN_X+WIN_W&gt;CX$2)*(WIN_Y&lt;=$A6)*(WIN_Y+WIN_H&gt;$A6)*WIN_KEY))</f>
        <v/>
      </c>
      <c r="CY306" s="7">
        <f>SUMPRODUCT(MAX(WIN_OPEN*(WIN_X&lt;=CY$2)*(WIN_X+WIN_W&gt;CY$2)*(WIN_Y&lt;=$A6)*(WIN_Y+WIN_H&gt;$A6)*WIN_KEY))</f>
        <v/>
      </c>
      <c r="CZ306" s="7">
        <f>SUMPRODUCT(MAX(WIN_OPEN*(WIN_X&lt;=CZ$2)*(WIN_X+WIN_W&gt;CZ$2)*(WIN_Y&lt;=$A6)*(WIN_Y+WIN_H&gt;$A6)*WIN_KEY))</f>
        <v/>
      </c>
      <c r="DA306" s="7">
        <f>SUMPRODUCT(MAX(WIN_OPEN*(WIN_X&lt;=DA$2)*(WIN_X+WIN_W&gt;DA$2)*(WIN_Y&lt;=$A6)*(WIN_Y+WIN_H&gt;$A6)*WIN_KEY))</f>
        <v/>
      </c>
      <c r="DB306" s="7">
        <f>SUMPRODUCT(MAX(WIN_OPEN*(WIN_X&lt;=DB$2)*(WIN_X+WIN_W&gt;DB$2)*(WIN_Y&lt;=$A6)*(WIN_Y+WIN_H&gt;$A6)*WIN_KEY))</f>
        <v/>
      </c>
      <c r="DC306" s="7">
        <f>SUMPRODUCT(MAX(WIN_OPEN*(WIN_X&lt;=DC$2)*(WIN_X+WIN_W&gt;DC$2)*(WIN_Y&lt;=$A6)*(WIN_Y+WIN_H&gt;$A6)*WIN_KEY))</f>
        <v/>
      </c>
      <c r="DD306" s="7">
        <f>SUMPRODUCT(MAX(WIN_OPEN*(WIN_X&lt;=DD$2)*(WIN_X+WIN_W&gt;DD$2)*(WIN_Y&lt;=$A6)*(WIN_Y+WIN_H&gt;$A6)*WIN_KEY))</f>
        <v/>
      </c>
      <c r="DE306" s="7">
        <f>SUMPRODUCT(MAX(WIN_OPEN*(WIN_X&lt;=DE$2)*(WIN_X+WIN_W&gt;DE$2)*(WIN_Y&lt;=$A6)*(WIN_Y+WIN_H&gt;$A6)*WIN_KEY))</f>
        <v/>
      </c>
      <c r="DF306" s="7">
        <f>SUMPRODUCT(MAX(WIN_OPEN*(WIN_X&lt;=DF$2)*(WIN_X+WIN_W&gt;DF$2)*(WIN_Y&lt;=$A6)*(WIN_Y+WIN_H&gt;$A6)*WIN_KEY))</f>
        <v/>
      </c>
      <c r="DG306" s="7">
        <f>SUMPRODUCT(MAX(WIN_OPEN*(WIN_X&lt;=DG$2)*(WIN_X+WIN_W&gt;DG$2)*(WIN_Y&lt;=$A6)*(WIN_Y+WIN_H&gt;$A6)*WIN_KEY))</f>
        <v/>
      </c>
      <c r="DH306" s="7">
        <f>SUMPRODUCT(MAX(WIN_OPEN*(WIN_X&lt;=DH$2)*(WIN_X+WIN_W&gt;DH$2)*(WIN_Y&lt;=$A6)*(WIN_Y+WIN_H&gt;$A6)*WIN_KEY))</f>
        <v/>
      </c>
      <c r="DI306" s="7">
        <f>SUMPRODUCT(MAX(WIN_OPEN*(WIN_X&lt;=DI$2)*(WIN_X+WIN_W&gt;DI$2)*(WIN_Y&lt;=$A6)*(WIN_Y+WIN_H&gt;$A6)*WIN_KEY))</f>
        <v/>
      </c>
      <c r="DJ306" s="7">
        <f>SUMPRODUCT(MAX(WIN_OPEN*(WIN_X&lt;=DJ$2)*(WIN_X+WIN_W&gt;DJ$2)*(WIN_Y&lt;=$A6)*(WIN_Y+WIN_H&gt;$A6)*WIN_KEY))</f>
        <v/>
      </c>
      <c r="DK306" s="7">
        <f>SUMPRODUCT(MAX(WIN_OPEN*(WIN_X&lt;=DK$2)*(WIN_X+WIN_W&gt;DK$2)*(WIN_Y&lt;=$A6)*(WIN_Y+WIN_H&gt;$A6)*WIN_KEY))</f>
        <v/>
      </c>
      <c r="DL306" s="7">
        <f>SUMPRODUCT(MAX(WIN_OPEN*(WIN_X&lt;=DL$2)*(WIN_X+WIN_W&gt;DL$2)*(WIN_Y&lt;=$A6)*(WIN_Y+WIN_H&gt;$A6)*WIN_KEY))</f>
        <v/>
      </c>
      <c r="DM306" s="7">
        <f>SUMPRODUCT(MAX(WIN_OPEN*(WIN_X&lt;=DM$2)*(WIN_X+WIN_W&gt;DM$2)*(WIN_Y&lt;=$A6)*(WIN_Y+WIN_H&gt;$A6)*WIN_KEY))</f>
        <v/>
      </c>
      <c r="DN306" s="7">
        <f>SUMPRODUCT(MAX(WIN_OPEN*(WIN_X&lt;=DN$2)*(WIN_X+WIN_W&gt;DN$2)*(WIN_Y&lt;=$A6)*(WIN_Y+WIN_H&gt;$A6)*WIN_KEY))</f>
        <v/>
      </c>
      <c r="DO306" s="7">
        <f>SUMPRODUCT(MAX(WIN_OPEN*(WIN_X&lt;=DO$2)*(WIN_X+WIN_W&gt;DO$2)*(WIN_Y&lt;=$A6)*(WIN_Y+WIN_H&gt;$A6)*WIN_KEY))</f>
        <v/>
      </c>
    </row>
    <row r="307" ht="8" customHeight="1">
      <c r="A307" t="n">
        <v>0</v>
      </c>
      <c r="B307" s="7">
        <f>SUMPRODUCT(MAX(WIN_OPEN*(WIN_X&lt;=B$2)*(WIN_X+WIN_W&gt;B$2)*(WIN_Y&lt;=$A7)*(WIN_Y+WIN_H&gt;$A7)*WIN_KEY))</f>
        <v/>
      </c>
      <c r="C307" s="7">
        <f>SUMPRODUCT(MAX(WIN_OPEN*(WIN_X&lt;=C$2)*(WIN_X+WIN_W&gt;C$2)*(WIN_Y&lt;=$A7)*(WIN_Y+WIN_H&gt;$A7)*WIN_KEY))</f>
        <v/>
      </c>
      <c r="D307" s="7">
        <f>SUMPRODUCT(MAX(WIN_OPEN*(WIN_X&lt;=D$2)*(WIN_X+WIN_W&gt;D$2)*(WIN_Y&lt;=$A7)*(WIN_Y+WIN_H&gt;$A7)*WIN_KEY))</f>
        <v/>
      </c>
      <c r="E307" s="7">
        <f>SUMPRODUCT(MAX(WIN_OPEN*(WIN_X&lt;=E$2)*(WIN_X+WIN_W&gt;E$2)*(WIN_Y&lt;=$A7)*(WIN_Y+WIN_H&gt;$A7)*WIN_KEY))</f>
        <v/>
      </c>
      <c r="F307" s="7">
        <f>SUMPRODUCT(MAX(WIN_OPEN*(WIN_X&lt;=F$2)*(WIN_X+WIN_W&gt;F$2)*(WIN_Y&lt;=$A7)*(WIN_Y+WIN_H&gt;$A7)*WIN_KEY))</f>
        <v/>
      </c>
      <c r="G307" s="7">
        <f>SUMPRODUCT(MAX(WIN_OPEN*(WIN_X&lt;=G$2)*(WIN_X+WIN_W&gt;G$2)*(WIN_Y&lt;=$A7)*(WIN_Y+WIN_H&gt;$A7)*WIN_KEY))</f>
        <v/>
      </c>
      <c r="H307" s="7">
        <f>SUMPRODUCT(MAX(WIN_OPEN*(WIN_X&lt;=H$2)*(WIN_X+WIN_W&gt;H$2)*(WIN_Y&lt;=$A7)*(WIN_Y+WIN_H&gt;$A7)*WIN_KEY))</f>
        <v/>
      </c>
      <c r="I307" s="7">
        <f>SUMPRODUCT(MAX(WIN_OPEN*(WIN_X&lt;=I$2)*(WIN_X+WIN_W&gt;I$2)*(WIN_Y&lt;=$A7)*(WIN_Y+WIN_H&gt;$A7)*WIN_KEY))</f>
        <v/>
      </c>
      <c r="J307" s="7">
        <f>SUMPRODUCT(MAX(WIN_OPEN*(WIN_X&lt;=J$2)*(WIN_X+WIN_W&gt;J$2)*(WIN_Y&lt;=$A7)*(WIN_Y+WIN_H&gt;$A7)*WIN_KEY))</f>
        <v/>
      </c>
      <c r="K307" s="7">
        <f>SUMPRODUCT(MAX(WIN_OPEN*(WIN_X&lt;=K$2)*(WIN_X+WIN_W&gt;K$2)*(WIN_Y&lt;=$A7)*(WIN_Y+WIN_H&gt;$A7)*WIN_KEY))</f>
        <v/>
      </c>
      <c r="L307" s="7">
        <f>SUMPRODUCT(MAX(WIN_OPEN*(WIN_X&lt;=L$2)*(WIN_X+WIN_W&gt;L$2)*(WIN_Y&lt;=$A7)*(WIN_Y+WIN_H&gt;$A7)*WIN_KEY))</f>
        <v/>
      </c>
      <c r="M307" s="7">
        <f>SUMPRODUCT(MAX(WIN_OPEN*(WIN_X&lt;=M$2)*(WIN_X+WIN_W&gt;M$2)*(WIN_Y&lt;=$A7)*(WIN_Y+WIN_H&gt;$A7)*WIN_KEY))</f>
        <v/>
      </c>
      <c r="N307" s="7">
        <f>SUMPRODUCT(MAX(WIN_OPEN*(WIN_X&lt;=N$2)*(WIN_X+WIN_W&gt;N$2)*(WIN_Y&lt;=$A7)*(WIN_Y+WIN_H&gt;$A7)*WIN_KEY))</f>
        <v/>
      </c>
      <c r="O307" s="7">
        <f>SUMPRODUCT(MAX(WIN_OPEN*(WIN_X&lt;=O$2)*(WIN_X+WIN_W&gt;O$2)*(WIN_Y&lt;=$A7)*(WIN_Y+WIN_H&gt;$A7)*WIN_KEY))</f>
        <v/>
      </c>
      <c r="P307" s="7">
        <f>SUMPRODUCT(MAX(WIN_OPEN*(WIN_X&lt;=P$2)*(WIN_X+WIN_W&gt;P$2)*(WIN_Y&lt;=$A7)*(WIN_Y+WIN_H&gt;$A7)*WIN_KEY))</f>
        <v/>
      </c>
      <c r="Q307" s="7">
        <f>SUMPRODUCT(MAX(WIN_OPEN*(WIN_X&lt;=Q$2)*(WIN_X+WIN_W&gt;Q$2)*(WIN_Y&lt;=$A7)*(WIN_Y+WIN_H&gt;$A7)*WIN_KEY))</f>
        <v/>
      </c>
      <c r="R307" s="7">
        <f>SUMPRODUCT(MAX(WIN_OPEN*(WIN_X&lt;=R$2)*(WIN_X+WIN_W&gt;R$2)*(WIN_Y&lt;=$A7)*(WIN_Y+WIN_H&gt;$A7)*WIN_KEY))</f>
        <v/>
      </c>
      <c r="S307" s="7">
        <f>SUMPRODUCT(MAX(WIN_OPEN*(WIN_X&lt;=S$2)*(WIN_X+WIN_W&gt;S$2)*(WIN_Y&lt;=$A7)*(WIN_Y+WIN_H&gt;$A7)*WIN_KEY))</f>
        <v/>
      </c>
      <c r="T307" s="7">
        <f>SUMPRODUCT(MAX(WIN_OPEN*(WIN_X&lt;=T$2)*(WIN_X+WIN_W&gt;T$2)*(WIN_Y&lt;=$A7)*(WIN_Y+WIN_H&gt;$A7)*WIN_KEY))</f>
        <v/>
      </c>
      <c r="U307" s="7">
        <f>SUMPRODUCT(MAX(WIN_OPEN*(WIN_X&lt;=U$2)*(WIN_X+WIN_W&gt;U$2)*(WIN_Y&lt;=$A7)*(WIN_Y+WIN_H&gt;$A7)*WIN_KEY))</f>
        <v/>
      </c>
      <c r="V307" s="7">
        <f>SUMPRODUCT(MAX(WIN_OPEN*(WIN_X&lt;=V$2)*(WIN_X+WIN_W&gt;V$2)*(WIN_Y&lt;=$A7)*(WIN_Y+WIN_H&gt;$A7)*WIN_KEY))</f>
        <v/>
      </c>
      <c r="W307" s="7">
        <f>SUMPRODUCT(MAX(WIN_OPEN*(WIN_X&lt;=W$2)*(WIN_X+WIN_W&gt;W$2)*(WIN_Y&lt;=$A7)*(WIN_Y+WIN_H&gt;$A7)*WIN_KEY))</f>
        <v/>
      </c>
      <c r="X307" s="7">
        <f>SUMPRODUCT(MAX(WIN_OPEN*(WIN_X&lt;=X$2)*(WIN_X+WIN_W&gt;X$2)*(WIN_Y&lt;=$A7)*(WIN_Y+WIN_H&gt;$A7)*WIN_KEY))</f>
        <v/>
      </c>
      <c r="Y307" s="7">
        <f>SUMPRODUCT(MAX(WIN_OPEN*(WIN_X&lt;=Y$2)*(WIN_X+WIN_W&gt;Y$2)*(WIN_Y&lt;=$A7)*(WIN_Y+WIN_H&gt;$A7)*WIN_KEY))</f>
        <v/>
      </c>
      <c r="Z307" s="7">
        <f>SUMPRODUCT(MAX(WIN_OPEN*(WIN_X&lt;=Z$2)*(WIN_X+WIN_W&gt;Z$2)*(WIN_Y&lt;=$A7)*(WIN_Y+WIN_H&gt;$A7)*WIN_KEY))</f>
        <v/>
      </c>
      <c r="AA307" s="7">
        <f>SUMPRODUCT(MAX(WIN_OPEN*(WIN_X&lt;=AA$2)*(WIN_X+WIN_W&gt;AA$2)*(WIN_Y&lt;=$A7)*(WIN_Y+WIN_H&gt;$A7)*WIN_KEY))</f>
        <v/>
      </c>
      <c r="AB307" s="7">
        <f>SUMPRODUCT(MAX(WIN_OPEN*(WIN_X&lt;=AB$2)*(WIN_X+WIN_W&gt;AB$2)*(WIN_Y&lt;=$A7)*(WIN_Y+WIN_H&gt;$A7)*WIN_KEY))</f>
        <v/>
      </c>
      <c r="AC307" s="7">
        <f>SUMPRODUCT(MAX(WIN_OPEN*(WIN_X&lt;=AC$2)*(WIN_X+WIN_W&gt;AC$2)*(WIN_Y&lt;=$A7)*(WIN_Y+WIN_H&gt;$A7)*WIN_KEY))</f>
        <v/>
      </c>
      <c r="AD307" s="7">
        <f>SUMPRODUCT(MAX(WIN_OPEN*(WIN_X&lt;=AD$2)*(WIN_X+WIN_W&gt;AD$2)*(WIN_Y&lt;=$A7)*(WIN_Y+WIN_H&gt;$A7)*WIN_KEY))</f>
        <v/>
      </c>
      <c r="AE307" s="7">
        <f>SUMPRODUCT(MAX(WIN_OPEN*(WIN_X&lt;=AE$2)*(WIN_X+WIN_W&gt;AE$2)*(WIN_Y&lt;=$A7)*(WIN_Y+WIN_H&gt;$A7)*WIN_KEY))</f>
        <v/>
      </c>
      <c r="AF307" s="7">
        <f>SUMPRODUCT(MAX(WIN_OPEN*(WIN_X&lt;=AF$2)*(WIN_X+WIN_W&gt;AF$2)*(WIN_Y&lt;=$A7)*(WIN_Y+WIN_H&gt;$A7)*WIN_KEY))</f>
        <v/>
      </c>
      <c r="AG307" s="7">
        <f>SUMPRODUCT(MAX(WIN_OPEN*(WIN_X&lt;=AG$2)*(WIN_X+WIN_W&gt;AG$2)*(WIN_Y&lt;=$A7)*(WIN_Y+WIN_H&gt;$A7)*WIN_KEY))</f>
        <v/>
      </c>
      <c r="AH307" s="7">
        <f>SUMPRODUCT(MAX(WIN_OPEN*(WIN_X&lt;=AH$2)*(WIN_X+WIN_W&gt;AH$2)*(WIN_Y&lt;=$A7)*(WIN_Y+WIN_H&gt;$A7)*WIN_KEY))</f>
        <v/>
      </c>
      <c r="AI307" s="7">
        <f>SUMPRODUCT(MAX(WIN_OPEN*(WIN_X&lt;=AI$2)*(WIN_X+WIN_W&gt;AI$2)*(WIN_Y&lt;=$A7)*(WIN_Y+WIN_H&gt;$A7)*WIN_KEY))</f>
        <v/>
      </c>
      <c r="AJ307" s="7">
        <f>SUMPRODUCT(MAX(WIN_OPEN*(WIN_X&lt;=AJ$2)*(WIN_X+WIN_W&gt;AJ$2)*(WIN_Y&lt;=$A7)*(WIN_Y+WIN_H&gt;$A7)*WIN_KEY))</f>
        <v/>
      </c>
      <c r="AK307" s="7">
        <f>SUMPRODUCT(MAX(WIN_OPEN*(WIN_X&lt;=AK$2)*(WIN_X+WIN_W&gt;AK$2)*(WIN_Y&lt;=$A7)*(WIN_Y+WIN_H&gt;$A7)*WIN_KEY))</f>
        <v/>
      </c>
      <c r="AL307" s="7">
        <f>SUMPRODUCT(MAX(WIN_OPEN*(WIN_X&lt;=AL$2)*(WIN_X+WIN_W&gt;AL$2)*(WIN_Y&lt;=$A7)*(WIN_Y+WIN_H&gt;$A7)*WIN_KEY))</f>
        <v/>
      </c>
      <c r="AM307" s="7">
        <f>SUMPRODUCT(MAX(WIN_OPEN*(WIN_X&lt;=AM$2)*(WIN_X+WIN_W&gt;AM$2)*(WIN_Y&lt;=$A7)*(WIN_Y+WIN_H&gt;$A7)*WIN_KEY))</f>
        <v/>
      </c>
      <c r="AN307" s="7">
        <f>SUMPRODUCT(MAX(WIN_OPEN*(WIN_X&lt;=AN$2)*(WIN_X+WIN_W&gt;AN$2)*(WIN_Y&lt;=$A7)*(WIN_Y+WIN_H&gt;$A7)*WIN_KEY))</f>
        <v/>
      </c>
      <c r="AO307" s="7">
        <f>SUMPRODUCT(MAX(WIN_OPEN*(WIN_X&lt;=AO$2)*(WIN_X+WIN_W&gt;AO$2)*(WIN_Y&lt;=$A7)*(WIN_Y+WIN_H&gt;$A7)*WIN_KEY))</f>
        <v/>
      </c>
      <c r="AP307" s="7">
        <f>SUMPRODUCT(MAX(WIN_OPEN*(WIN_X&lt;=AP$2)*(WIN_X+WIN_W&gt;AP$2)*(WIN_Y&lt;=$A7)*(WIN_Y+WIN_H&gt;$A7)*WIN_KEY))</f>
        <v/>
      </c>
      <c r="AQ307" s="7">
        <f>SUMPRODUCT(MAX(WIN_OPEN*(WIN_X&lt;=AQ$2)*(WIN_X+WIN_W&gt;AQ$2)*(WIN_Y&lt;=$A7)*(WIN_Y+WIN_H&gt;$A7)*WIN_KEY))</f>
        <v/>
      </c>
      <c r="AR307" s="7">
        <f>SUMPRODUCT(MAX(WIN_OPEN*(WIN_X&lt;=AR$2)*(WIN_X+WIN_W&gt;AR$2)*(WIN_Y&lt;=$A7)*(WIN_Y+WIN_H&gt;$A7)*WIN_KEY))</f>
        <v/>
      </c>
      <c r="AS307" s="7">
        <f>SUMPRODUCT(MAX(WIN_OPEN*(WIN_X&lt;=AS$2)*(WIN_X+WIN_W&gt;AS$2)*(WIN_Y&lt;=$A7)*(WIN_Y+WIN_H&gt;$A7)*WIN_KEY))</f>
        <v/>
      </c>
      <c r="AT307" s="7">
        <f>SUMPRODUCT(MAX(WIN_OPEN*(WIN_X&lt;=AT$2)*(WIN_X+WIN_W&gt;AT$2)*(WIN_Y&lt;=$A7)*(WIN_Y+WIN_H&gt;$A7)*WIN_KEY))</f>
        <v/>
      </c>
      <c r="AU307" s="7">
        <f>SUMPRODUCT(MAX(WIN_OPEN*(WIN_X&lt;=AU$2)*(WIN_X+WIN_W&gt;AU$2)*(WIN_Y&lt;=$A7)*(WIN_Y+WIN_H&gt;$A7)*WIN_KEY))</f>
        <v/>
      </c>
      <c r="AV307" s="7">
        <f>SUMPRODUCT(MAX(WIN_OPEN*(WIN_X&lt;=AV$2)*(WIN_X+WIN_W&gt;AV$2)*(WIN_Y&lt;=$A7)*(WIN_Y+WIN_H&gt;$A7)*WIN_KEY))</f>
        <v/>
      </c>
      <c r="AW307" s="7">
        <f>SUMPRODUCT(MAX(WIN_OPEN*(WIN_X&lt;=AW$2)*(WIN_X+WIN_W&gt;AW$2)*(WIN_Y&lt;=$A7)*(WIN_Y+WIN_H&gt;$A7)*WIN_KEY))</f>
        <v/>
      </c>
      <c r="AX307" s="7">
        <f>SUMPRODUCT(MAX(WIN_OPEN*(WIN_X&lt;=AX$2)*(WIN_X+WIN_W&gt;AX$2)*(WIN_Y&lt;=$A7)*(WIN_Y+WIN_H&gt;$A7)*WIN_KEY))</f>
        <v/>
      </c>
      <c r="AY307" s="7">
        <f>SUMPRODUCT(MAX(WIN_OPEN*(WIN_X&lt;=AY$2)*(WIN_X+WIN_W&gt;AY$2)*(WIN_Y&lt;=$A7)*(WIN_Y+WIN_H&gt;$A7)*WIN_KEY))</f>
        <v/>
      </c>
      <c r="AZ307" s="7">
        <f>SUMPRODUCT(MAX(WIN_OPEN*(WIN_X&lt;=AZ$2)*(WIN_X+WIN_W&gt;AZ$2)*(WIN_Y&lt;=$A7)*(WIN_Y+WIN_H&gt;$A7)*WIN_KEY))</f>
        <v/>
      </c>
      <c r="BA307" s="7">
        <f>SUMPRODUCT(MAX(WIN_OPEN*(WIN_X&lt;=BA$2)*(WIN_X+WIN_W&gt;BA$2)*(WIN_Y&lt;=$A7)*(WIN_Y+WIN_H&gt;$A7)*WIN_KEY))</f>
        <v/>
      </c>
      <c r="BB307" s="7">
        <f>SUMPRODUCT(MAX(WIN_OPEN*(WIN_X&lt;=BB$2)*(WIN_X+WIN_W&gt;BB$2)*(WIN_Y&lt;=$A7)*(WIN_Y+WIN_H&gt;$A7)*WIN_KEY))</f>
        <v/>
      </c>
      <c r="BC307" s="7">
        <f>SUMPRODUCT(MAX(WIN_OPEN*(WIN_X&lt;=BC$2)*(WIN_X+WIN_W&gt;BC$2)*(WIN_Y&lt;=$A7)*(WIN_Y+WIN_H&gt;$A7)*WIN_KEY))</f>
        <v/>
      </c>
      <c r="BD307" s="7">
        <f>SUMPRODUCT(MAX(WIN_OPEN*(WIN_X&lt;=BD$2)*(WIN_X+WIN_W&gt;BD$2)*(WIN_Y&lt;=$A7)*(WIN_Y+WIN_H&gt;$A7)*WIN_KEY))</f>
        <v/>
      </c>
      <c r="BE307" s="7">
        <f>SUMPRODUCT(MAX(WIN_OPEN*(WIN_X&lt;=BE$2)*(WIN_X+WIN_W&gt;BE$2)*(WIN_Y&lt;=$A7)*(WIN_Y+WIN_H&gt;$A7)*WIN_KEY))</f>
        <v/>
      </c>
      <c r="BF307" s="7">
        <f>SUMPRODUCT(MAX(WIN_OPEN*(WIN_X&lt;=BF$2)*(WIN_X+WIN_W&gt;BF$2)*(WIN_Y&lt;=$A7)*(WIN_Y+WIN_H&gt;$A7)*WIN_KEY))</f>
        <v/>
      </c>
      <c r="BG307" s="7">
        <f>SUMPRODUCT(MAX(WIN_OPEN*(WIN_X&lt;=BG$2)*(WIN_X+WIN_W&gt;BG$2)*(WIN_Y&lt;=$A7)*(WIN_Y+WIN_H&gt;$A7)*WIN_KEY))</f>
        <v/>
      </c>
      <c r="BH307" s="7">
        <f>SUMPRODUCT(MAX(WIN_OPEN*(WIN_X&lt;=BH$2)*(WIN_X+WIN_W&gt;BH$2)*(WIN_Y&lt;=$A7)*(WIN_Y+WIN_H&gt;$A7)*WIN_KEY))</f>
        <v/>
      </c>
      <c r="BI307" s="7">
        <f>SUMPRODUCT(MAX(WIN_OPEN*(WIN_X&lt;=BI$2)*(WIN_X+WIN_W&gt;BI$2)*(WIN_Y&lt;=$A7)*(WIN_Y+WIN_H&gt;$A7)*WIN_KEY))</f>
        <v/>
      </c>
      <c r="BJ307" s="7">
        <f>SUMPRODUCT(MAX(WIN_OPEN*(WIN_X&lt;=BJ$2)*(WIN_X+WIN_W&gt;BJ$2)*(WIN_Y&lt;=$A7)*(WIN_Y+WIN_H&gt;$A7)*WIN_KEY))</f>
        <v/>
      </c>
      <c r="BK307" s="7">
        <f>SUMPRODUCT(MAX(WIN_OPEN*(WIN_X&lt;=BK$2)*(WIN_X+WIN_W&gt;BK$2)*(WIN_Y&lt;=$A7)*(WIN_Y+WIN_H&gt;$A7)*WIN_KEY))</f>
        <v/>
      </c>
      <c r="BL307" s="7">
        <f>SUMPRODUCT(MAX(WIN_OPEN*(WIN_X&lt;=BL$2)*(WIN_X+WIN_W&gt;BL$2)*(WIN_Y&lt;=$A7)*(WIN_Y+WIN_H&gt;$A7)*WIN_KEY))</f>
        <v/>
      </c>
      <c r="BM307" s="7">
        <f>SUMPRODUCT(MAX(WIN_OPEN*(WIN_X&lt;=BM$2)*(WIN_X+WIN_W&gt;BM$2)*(WIN_Y&lt;=$A7)*(WIN_Y+WIN_H&gt;$A7)*WIN_KEY))</f>
        <v/>
      </c>
      <c r="BN307" s="7">
        <f>SUMPRODUCT(MAX(WIN_OPEN*(WIN_X&lt;=BN$2)*(WIN_X+WIN_W&gt;BN$2)*(WIN_Y&lt;=$A7)*(WIN_Y+WIN_H&gt;$A7)*WIN_KEY))</f>
        <v/>
      </c>
      <c r="BO307" s="7">
        <f>SUMPRODUCT(MAX(WIN_OPEN*(WIN_X&lt;=BO$2)*(WIN_X+WIN_W&gt;BO$2)*(WIN_Y&lt;=$A7)*(WIN_Y+WIN_H&gt;$A7)*WIN_KEY))</f>
        <v/>
      </c>
      <c r="BP307" s="7">
        <f>SUMPRODUCT(MAX(WIN_OPEN*(WIN_X&lt;=BP$2)*(WIN_X+WIN_W&gt;BP$2)*(WIN_Y&lt;=$A7)*(WIN_Y+WIN_H&gt;$A7)*WIN_KEY))</f>
        <v/>
      </c>
      <c r="BQ307" s="7">
        <f>SUMPRODUCT(MAX(WIN_OPEN*(WIN_X&lt;=BQ$2)*(WIN_X+WIN_W&gt;BQ$2)*(WIN_Y&lt;=$A7)*(WIN_Y+WIN_H&gt;$A7)*WIN_KEY))</f>
        <v/>
      </c>
      <c r="BR307" s="7">
        <f>SUMPRODUCT(MAX(WIN_OPEN*(WIN_X&lt;=BR$2)*(WIN_X+WIN_W&gt;BR$2)*(WIN_Y&lt;=$A7)*(WIN_Y+WIN_H&gt;$A7)*WIN_KEY))</f>
        <v/>
      </c>
      <c r="BS307" s="7">
        <f>SUMPRODUCT(MAX(WIN_OPEN*(WIN_X&lt;=BS$2)*(WIN_X+WIN_W&gt;BS$2)*(WIN_Y&lt;=$A7)*(WIN_Y+WIN_H&gt;$A7)*WIN_KEY))</f>
        <v/>
      </c>
      <c r="BT307" s="7">
        <f>SUMPRODUCT(MAX(WIN_OPEN*(WIN_X&lt;=BT$2)*(WIN_X+WIN_W&gt;BT$2)*(WIN_Y&lt;=$A7)*(WIN_Y+WIN_H&gt;$A7)*WIN_KEY))</f>
        <v/>
      </c>
      <c r="BU307" s="7">
        <f>SUMPRODUCT(MAX(WIN_OPEN*(WIN_X&lt;=BU$2)*(WIN_X+WIN_W&gt;BU$2)*(WIN_Y&lt;=$A7)*(WIN_Y+WIN_H&gt;$A7)*WIN_KEY))</f>
        <v/>
      </c>
      <c r="BV307" s="7">
        <f>SUMPRODUCT(MAX(WIN_OPEN*(WIN_X&lt;=BV$2)*(WIN_X+WIN_W&gt;BV$2)*(WIN_Y&lt;=$A7)*(WIN_Y+WIN_H&gt;$A7)*WIN_KEY))</f>
        <v/>
      </c>
      <c r="BW307" s="7">
        <f>SUMPRODUCT(MAX(WIN_OPEN*(WIN_X&lt;=BW$2)*(WIN_X+WIN_W&gt;BW$2)*(WIN_Y&lt;=$A7)*(WIN_Y+WIN_H&gt;$A7)*WIN_KEY))</f>
        <v/>
      </c>
      <c r="BX307" s="7">
        <f>SUMPRODUCT(MAX(WIN_OPEN*(WIN_X&lt;=BX$2)*(WIN_X+WIN_W&gt;BX$2)*(WIN_Y&lt;=$A7)*(WIN_Y+WIN_H&gt;$A7)*WIN_KEY))</f>
        <v/>
      </c>
      <c r="BY307" s="7">
        <f>SUMPRODUCT(MAX(WIN_OPEN*(WIN_X&lt;=BY$2)*(WIN_X+WIN_W&gt;BY$2)*(WIN_Y&lt;=$A7)*(WIN_Y+WIN_H&gt;$A7)*WIN_KEY))</f>
        <v/>
      </c>
      <c r="BZ307" s="7">
        <f>SUMPRODUCT(MAX(WIN_OPEN*(WIN_X&lt;=BZ$2)*(WIN_X+WIN_W&gt;BZ$2)*(WIN_Y&lt;=$A7)*(WIN_Y+WIN_H&gt;$A7)*WIN_KEY))</f>
        <v/>
      </c>
      <c r="CA307" s="7">
        <f>SUMPRODUCT(MAX(WIN_OPEN*(WIN_X&lt;=CA$2)*(WIN_X+WIN_W&gt;CA$2)*(WIN_Y&lt;=$A7)*(WIN_Y+WIN_H&gt;$A7)*WIN_KEY))</f>
        <v/>
      </c>
      <c r="CB307" s="7">
        <f>SUMPRODUCT(MAX(WIN_OPEN*(WIN_X&lt;=CB$2)*(WIN_X+WIN_W&gt;CB$2)*(WIN_Y&lt;=$A7)*(WIN_Y+WIN_H&gt;$A7)*WIN_KEY))</f>
        <v/>
      </c>
      <c r="CC307" s="7">
        <f>SUMPRODUCT(MAX(WIN_OPEN*(WIN_X&lt;=CC$2)*(WIN_X+WIN_W&gt;CC$2)*(WIN_Y&lt;=$A7)*(WIN_Y+WIN_H&gt;$A7)*WIN_KEY))</f>
        <v/>
      </c>
      <c r="CD307" s="7">
        <f>SUMPRODUCT(MAX(WIN_OPEN*(WIN_X&lt;=CD$2)*(WIN_X+WIN_W&gt;CD$2)*(WIN_Y&lt;=$A7)*(WIN_Y+WIN_H&gt;$A7)*WIN_KEY))</f>
        <v/>
      </c>
      <c r="CE307" s="7">
        <f>SUMPRODUCT(MAX(WIN_OPEN*(WIN_X&lt;=CE$2)*(WIN_X+WIN_W&gt;CE$2)*(WIN_Y&lt;=$A7)*(WIN_Y+WIN_H&gt;$A7)*WIN_KEY))</f>
        <v/>
      </c>
      <c r="CF307" s="7">
        <f>SUMPRODUCT(MAX(WIN_OPEN*(WIN_X&lt;=CF$2)*(WIN_X+WIN_W&gt;CF$2)*(WIN_Y&lt;=$A7)*(WIN_Y+WIN_H&gt;$A7)*WIN_KEY))</f>
        <v/>
      </c>
      <c r="CG307" s="7">
        <f>SUMPRODUCT(MAX(WIN_OPEN*(WIN_X&lt;=CG$2)*(WIN_X+WIN_W&gt;CG$2)*(WIN_Y&lt;=$A7)*(WIN_Y+WIN_H&gt;$A7)*WIN_KEY))</f>
        <v/>
      </c>
      <c r="CH307" s="7">
        <f>SUMPRODUCT(MAX(WIN_OPEN*(WIN_X&lt;=CH$2)*(WIN_X+WIN_W&gt;CH$2)*(WIN_Y&lt;=$A7)*(WIN_Y+WIN_H&gt;$A7)*WIN_KEY))</f>
        <v/>
      </c>
      <c r="CI307" s="7">
        <f>SUMPRODUCT(MAX(WIN_OPEN*(WIN_X&lt;=CI$2)*(WIN_X+WIN_W&gt;CI$2)*(WIN_Y&lt;=$A7)*(WIN_Y+WIN_H&gt;$A7)*WIN_KEY))</f>
        <v/>
      </c>
      <c r="CJ307" s="7">
        <f>SUMPRODUCT(MAX(WIN_OPEN*(WIN_X&lt;=CJ$2)*(WIN_X+WIN_W&gt;CJ$2)*(WIN_Y&lt;=$A7)*(WIN_Y+WIN_H&gt;$A7)*WIN_KEY))</f>
        <v/>
      </c>
      <c r="CK307" s="7">
        <f>SUMPRODUCT(MAX(WIN_OPEN*(WIN_X&lt;=CK$2)*(WIN_X+WIN_W&gt;CK$2)*(WIN_Y&lt;=$A7)*(WIN_Y+WIN_H&gt;$A7)*WIN_KEY))</f>
        <v/>
      </c>
      <c r="CL307" s="7">
        <f>SUMPRODUCT(MAX(WIN_OPEN*(WIN_X&lt;=CL$2)*(WIN_X+WIN_W&gt;CL$2)*(WIN_Y&lt;=$A7)*(WIN_Y+WIN_H&gt;$A7)*WIN_KEY))</f>
        <v/>
      </c>
      <c r="CM307" s="7">
        <f>SUMPRODUCT(MAX(WIN_OPEN*(WIN_X&lt;=CM$2)*(WIN_X+WIN_W&gt;CM$2)*(WIN_Y&lt;=$A7)*(WIN_Y+WIN_H&gt;$A7)*WIN_KEY))</f>
        <v/>
      </c>
      <c r="CN307" s="7">
        <f>SUMPRODUCT(MAX(WIN_OPEN*(WIN_X&lt;=CN$2)*(WIN_X+WIN_W&gt;CN$2)*(WIN_Y&lt;=$A7)*(WIN_Y+WIN_H&gt;$A7)*WIN_KEY))</f>
        <v/>
      </c>
      <c r="CO307" s="7">
        <f>SUMPRODUCT(MAX(WIN_OPEN*(WIN_X&lt;=CO$2)*(WIN_X+WIN_W&gt;CO$2)*(WIN_Y&lt;=$A7)*(WIN_Y+WIN_H&gt;$A7)*WIN_KEY))</f>
        <v/>
      </c>
      <c r="CP307" s="7">
        <f>SUMPRODUCT(MAX(WIN_OPEN*(WIN_X&lt;=CP$2)*(WIN_X+WIN_W&gt;CP$2)*(WIN_Y&lt;=$A7)*(WIN_Y+WIN_H&gt;$A7)*WIN_KEY))</f>
        <v/>
      </c>
      <c r="CQ307" s="7">
        <f>SUMPRODUCT(MAX(WIN_OPEN*(WIN_X&lt;=CQ$2)*(WIN_X+WIN_W&gt;CQ$2)*(WIN_Y&lt;=$A7)*(WIN_Y+WIN_H&gt;$A7)*WIN_KEY))</f>
        <v/>
      </c>
      <c r="CR307" s="7">
        <f>SUMPRODUCT(MAX(WIN_OPEN*(WIN_X&lt;=CR$2)*(WIN_X+WIN_W&gt;CR$2)*(WIN_Y&lt;=$A7)*(WIN_Y+WIN_H&gt;$A7)*WIN_KEY))</f>
        <v/>
      </c>
      <c r="CS307" s="7">
        <f>SUMPRODUCT(MAX(WIN_OPEN*(WIN_X&lt;=CS$2)*(WIN_X+WIN_W&gt;CS$2)*(WIN_Y&lt;=$A7)*(WIN_Y+WIN_H&gt;$A7)*WIN_KEY))</f>
        <v/>
      </c>
      <c r="CT307" s="7">
        <f>SUMPRODUCT(MAX(WIN_OPEN*(WIN_X&lt;=CT$2)*(WIN_X+WIN_W&gt;CT$2)*(WIN_Y&lt;=$A7)*(WIN_Y+WIN_H&gt;$A7)*WIN_KEY))</f>
        <v/>
      </c>
      <c r="CU307" s="7">
        <f>SUMPRODUCT(MAX(WIN_OPEN*(WIN_X&lt;=CU$2)*(WIN_X+WIN_W&gt;CU$2)*(WIN_Y&lt;=$A7)*(WIN_Y+WIN_H&gt;$A7)*WIN_KEY))</f>
        <v/>
      </c>
      <c r="CV307" s="7">
        <f>SUMPRODUCT(MAX(WIN_OPEN*(WIN_X&lt;=CV$2)*(WIN_X+WIN_W&gt;CV$2)*(WIN_Y&lt;=$A7)*(WIN_Y+WIN_H&gt;$A7)*WIN_KEY))</f>
        <v/>
      </c>
      <c r="CW307" s="7">
        <f>SUMPRODUCT(MAX(WIN_OPEN*(WIN_X&lt;=CW$2)*(WIN_X+WIN_W&gt;CW$2)*(WIN_Y&lt;=$A7)*(WIN_Y+WIN_H&gt;$A7)*WIN_KEY))</f>
        <v/>
      </c>
      <c r="CX307" s="7">
        <f>SUMPRODUCT(MAX(WIN_OPEN*(WIN_X&lt;=CX$2)*(WIN_X+WIN_W&gt;CX$2)*(WIN_Y&lt;=$A7)*(WIN_Y+WIN_H&gt;$A7)*WIN_KEY))</f>
        <v/>
      </c>
      <c r="CY307" s="7">
        <f>SUMPRODUCT(MAX(WIN_OPEN*(WIN_X&lt;=CY$2)*(WIN_X+WIN_W&gt;CY$2)*(WIN_Y&lt;=$A7)*(WIN_Y+WIN_H&gt;$A7)*WIN_KEY))</f>
        <v/>
      </c>
      <c r="CZ307" s="7">
        <f>SUMPRODUCT(MAX(WIN_OPEN*(WIN_X&lt;=CZ$2)*(WIN_X+WIN_W&gt;CZ$2)*(WIN_Y&lt;=$A7)*(WIN_Y+WIN_H&gt;$A7)*WIN_KEY))</f>
        <v/>
      </c>
      <c r="DA307" s="7">
        <f>SUMPRODUCT(MAX(WIN_OPEN*(WIN_X&lt;=DA$2)*(WIN_X+WIN_W&gt;DA$2)*(WIN_Y&lt;=$A7)*(WIN_Y+WIN_H&gt;$A7)*WIN_KEY))</f>
        <v/>
      </c>
      <c r="DB307" s="7">
        <f>SUMPRODUCT(MAX(WIN_OPEN*(WIN_X&lt;=DB$2)*(WIN_X+WIN_W&gt;DB$2)*(WIN_Y&lt;=$A7)*(WIN_Y+WIN_H&gt;$A7)*WIN_KEY))</f>
        <v/>
      </c>
      <c r="DC307" s="7">
        <f>SUMPRODUCT(MAX(WIN_OPEN*(WIN_X&lt;=DC$2)*(WIN_X+WIN_W&gt;DC$2)*(WIN_Y&lt;=$A7)*(WIN_Y+WIN_H&gt;$A7)*WIN_KEY))</f>
        <v/>
      </c>
      <c r="DD307" s="7">
        <f>SUMPRODUCT(MAX(WIN_OPEN*(WIN_X&lt;=DD$2)*(WIN_X+WIN_W&gt;DD$2)*(WIN_Y&lt;=$A7)*(WIN_Y+WIN_H&gt;$A7)*WIN_KEY))</f>
        <v/>
      </c>
      <c r="DE307" s="7">
        <f>SUMPRODUCT(MAX(WIN_OPEN*(WIN_X&lt;=DE$2)*(WIN_X+WIN_W&gt;DE$2)*(WIN_Y&lt;=$A7)*(WIN_Y+WIN_H&gt;$A7)*WIN_KEY))</f>
        <v/>
      </c>
      <c r="DF307" s="7">
        <f>SUMPRODUCT(MAX(WIN_OPEN*(WIN_X&lt;=DF$2)*(WIN_X+WIN_W&gt;DF$2)*(WIN_Y&lt;=$A7)*(WIN_Y+WIN_H&gt;$A7)*WIN_KEY))</f>
        <v/>
      </c>
      <c r="DG307" s="7">
        <f>SUMPRODUCT(MAX(WIN_OPEN*(WIN_X&lt;=DG$2)*(WIN_X+WIN_W&gt;DG$2)*(WIN_Y&lt;=$A7)*(WIN_Y+WIN_H&gt;$A7)*WIN_KEY))</f>
        <v/>
      </c>
      <c r="DH307" s="7">
        <f>SUMPRODUCT(MAX(WIN_OPEN*(WIN_X&lt;=DH$2)*(WIN_X+WIN_W&gt;DH$2)*(WIN_Y&lt;=$A7)*(WIN_Y+WIN_H&gt;$A7)*WIN_KEY))</f>
        <v/>
      </c>
      <c r="DI307" s="7">
        <f>SUMPRODUCT(MAX(WIN_OPEN*(WIN_X&lt;=DI$2)*(WIN_X+WIN_W&gt;DI$2)*(WIN_Y&lt;=$A7)*(WIN_Y+WIN_H&gt;$A7)*WIN_KEY))</f>
        <v/>
      </c>
      <c r="DJ307" s="7">
        <f>SUMPRODUCT(MAX(WIN_OPEN*(WIN_X&lt;=DJ$2)*(WIN_X+WIN_W&gt;DJ$2)*(WIN_Y&lt;=$A7)*(WIN_Y+WIN_H&gt;$A7)*WIN_KEY))</f>
        <v/>
      </c>
      <c r="DK307" s="7">
        <f>SUMPRODUCT(MAX(WIN_OPEN*(WIN_X&lt;=DK$2)*(WIN_X+WIN_W&gt;DK$2)*(WIN_Y&lt;=$A7)*(WIN_Y+WIN_H&gt;$A7)*WIN_KEY))</f>
        <v/>
      </c>
      <c r="DL307" s="7">
        <f>SUMPRODUCT(MAX(WIN_OPEN*(WIN_X&lt;=DL$2)*(WIN_X+WIN_W&gt;DL$2)*(WIN_Y&lt;=$A7)*(WIN_Y+WIN_H&gt;$A7)*WIN_KEY))</f>
        <v/>
      </c>
      <c r="DM307" s="7">
        <f>SUMPRODUCT(MAX(WIN_OPEN*(WIN_X&lt;=DM$2)*(WIN_X+WIN_W&gt;DM$2)*(WIN_Y&lt;=$A7)*(WIN_Y+WIN_H&gt;$A7)*WIN_KEY))</f>
        <v/>
      </c>
      <c r="DN307" s="7">
        <f>SUMPRODUCT(MAX(WIN_OPEN*(WIN_X&lt;=DN$2)*(WIN_X+WIN_W&gt;DN$2)*(WIN_Y&lt;=$A7)*(WIN_Y+WIN_H&gt;$A7)*WIN_KEY))</f>
        <v/>
      </c>
      <c r="DO307" s="7">
        <f>SUMPRODUCT(MAX(WIN_OPEN*(WIN_X&lt;=DO$2)*(WIN_X+WIN_W&gt;DO$2)*(WIN_Y&lt;=$A7)*(WIN_Y+WIN_H&gt;$A7)*WIN_KEY))</f>
        <v/>
      </c>
    </row>
    <row r="308" ht="8" customHeight="1">
      <c r="A308" t="n">
        <v>0</v>
      </c>
      <c r="B308" s="7">
        <f>SUMPRODUCT(MAX(WIN_OPEN*(WIN_X&lt;=B$2)*(WIN_X+WIN_W&gt;B$2)*(WIN_Y&lt;=$A8)*(WIN_Y+WIN_H&gt;$A8)*WIN_KEY))</f>
        <v/>
      </c>
      <c r="C308" s="7">
        <f>SUMPRODUCT(MAX(WIN_OPEN*(WIN_X&lt;=C$2)*(WIN_X+WIN_W&gt;C$2)*(WIN_Y&lt;=$A8)*(WIN_Y+WIN_H&gt;$A8)*WIN_KEY))</f>
        <v/>
      </c>
      <c r="D308" s="7">
        <f>SUMPRODUCT(MAX(WIN_OPEN*(WIN_X&lt;=D$2)*(WIN_X+WIN_W&gt;D$2)*(WIN_Y&lt;=$A8)*(WIN_Y+WIN_H&gt;$A8)*WIN_KEY))</f>
        <v/>
      </c>
      <c r="E308" s="7">
        <f>SUMPRODUCT(MAX(WIN_OPEN*(WIN_X&lt;=E$2)*(WIN_X+WIN_W&gt;E$2)*(WIN_Y&lt;=$A8)*(WIN_Y+WIN_H&gt;$A8)*WIN_KEY))</f>
        <v/>
      </c>
      <c r="F308" s="7">
        <f>SUMPRODUCT(MAX(WIN_OPEN*(WIN_X&lt;=F$2)*(WIN_X+WIN_W&gt;F$2)*(WIN_Y&lt;=$A8)*(WIN_Y+WIN_H&gt;$A8)*WIN_KEY))</f>
        <v/>
      </c>
      <c r="G308" s="7">
        <f>SUMPRODUCT(MAX(WIN_OPEN*(WIN_X&lt;=G$2)*(WIN_X+WIN_W&gt;G$2)*(WIN_Y&lt;=$A8)*(WIN_Y+WIN_H&gt;$A8)*WIN_KEY))</f>
        <v/>
      </c>
      <c r="H308" s="7">
        <f>SUMPRODUCT(MAX(WIN_OPEN*(WIN_X&lt;=H$2)*(WIN_X+WIN_W&gt;H$2)*(WIN_Y&lt;=$A8)*(WIN_Y+WIN_H&gt;$A8)*WIN_KEY))</f>
        <v/>
      </c>
      <c r="I308" s="7">
        <f>SUMPRODUCT(MAX(WIN_OPEN*(WIN_X&lt;=I$2)*(WIN_X+WIN_W&gt;I$2)*(WIN_Y&lt;=$A8)*(WIN_Y+WIN_H&gt;$A8)*WIN_KEY))</f>
        <v/>
      </c>
      <c r="J308" s="7">
        <f>SUMPRODUCT(MAX(WIN_OPEN*(WIN_X&lt;=J$2)*(WIN_X+WIN_W&gt;J$2)*(WIN_Y&lt;=$A8)*(WIN_Y+WIN_H&gt;$A8)*WIN_KEY))</f>
        <v/>
      </c>
      <c r="K308" s="7">
        <f>SUMPRODUCT(MAX(WIN_OPEN*(WIN_X&lt;=K$2)*(WIN_X+WIN_W&gt;K$2)*(WIN_Y&lt;=$A8)*(WIN_Y+WIN_H&gt;$A8)*WIN_KEY))</f>
        <v/>
      </c>
      <c r="L308" s="7">
        <f>SUMPRODUCT(MAX(WIN_OPEN*(WIN_X&lt;=L$2)*(WIN_X+WIN_W&gt;L$2)*(WIN_Y&lt;=$A8)*(WIN_Y+WIN_H&gt;$A8)*WIN_KEY))</f>
        <v/>
      </c>
      <c r="M308" s="7">
        <f>SUMPRODUCT(MAX(WIN_OPEN*(WIN_X&lt;=M$2)*(WIN_X+WIN_W&gt;M$2)*(WIN_Y&lt;=$A8)*(WIN_Y+WIN_H&gt;$A8)*WIN_KEY))</f>
        <v/>
      </c>
      <c r="N308" s="7">
        <f>SUMPRODUCT(MAX(WIN_OPEN*(WIN_X&lt;=N$2)*(WIN_X+WIN_W&gt;N$2)*(WIN_Y&lt;=$A8)*(WIN_Y+WIN_H&gt;$A8)*WIN_KEY))</f>
        <v/>
      </c>
      <c r="O308" s="7">
        <f>SUMPRODUCT(MAX(WIN_OPEN*(WIN_X&lt;=O$2)*(WIN_X+WIN_W&gt;O$2)*(WIN_Y&lt;=$A8)*(WIN_Y+WIN_H&gt;$A8)*WIN_KEY))</f>
        <v/>
      </c>
      <c r="P308" s="7">
        <f>SUMPRODUCT(MAX(WIN_OPEN*(WIN_X&lt;=P$2)*(WIN_X+WIN_W&gt;P$2)*(WIN_Y&lt;=$A8)*(WIN_Y+WIN_H&gt;$A8)*WIN_KEY))</f>
        <v/>
      </c>
      <c r="Q308" s="7">
        <f>SUMPRODUCT(MAX(WIN_OPEN*(WIN_X&lt;=Q$2)*(WIN_X+WIN_W&gt;Q$2)*(WIN_Y&lt;=$A8)*(WIN_Y+WIN_H&gt;$A8)*WIN_KEY))</f>
        <v/>
      </c>
      <c r="R308" s="7">
        <f>SUMPRODUCT(MAX(WIN_OPEN*(WIN_X&lt;=R$2)*(WIN_X+WIN_W&gt;R$2)*(WIN_Y&lt;=$A8)*(WIN_Y+WIN_H&gt;$A8)*WIN_KEY))</f>
        <v/>
      </c>
      <c r="S308" s="7">
        <f>SUMPRODUCT(MAX(WIN_OPEN*(WIN_X&lt;=S$2)*(WIN_X+WIN_W&gt;S$2)*(WIN_Y&lt;=$A8)*(WIN_Y+WIN_H&gt;$A8)*WIN_KEY))</f>
        <v/>
      </c>
      <c r="T308" s="7">
        <f>SUMPRODUCT(MAX(WIN_OPEN*(WIN_X&lt;=T$2)*(WIN_X+WIN_W&gt;T$2)*(WIN_Y&lt;=$A8)*(WIN_Y+WIN_H&gt;$A8)*WIN_KEY))</f>
        <v/>
      </c>
      <c r="U308" s="7">
        <f>SUMPRODUCT(MAX(WIN_OPEN*(WIN_X&lt;=U$2)*(WIN_X+WIN_W&gt;U$2)*(WIN_Y&lt;=$A8)*(WIN_Y+WIN_H&gt;$A8)*WIN_KEY))</f>
        <v/>
      </c>
      <c r="V308" s="7">
        <f>SUMPRODUCT(MAX(WIN_OPEN*(WIN_X&lt;=V$2)*(WIN_X+WIN_W&gt;V$2)*(WIN_Y&lt;=$A8)*(WIN_Y+WIN_H&gt;$A8)*WIN_KEY))</f>
        <v/>
      </c>
      <c r="W308" s="7">
        <f>SUMPRODUCT(MAX(WIN_OPEN*(WIN_X&lt;=W$2)*(WIN_X+WIN_W&gt;W$2)*(WIN_Y&lt;=$A8)*(WIN_Y+WIN_H&gt;$A8)*WIN_KEY))</f>
        <v/>
      </c>
      <c r="X308" s="7">
        <f>SUMPRODUCT(MAX(WIN_OPEN*(WIN_X&lt;=X$2)*(WIN_X+WIN_W&gt;X$2)*(WIN_Y&lt;=$A8)*(WIN_Y+WIN_H&gt;$A8)*WIN_KEY))</f>
        <v/>
      </c>
      <c r="Y308" s="7">
        <f>SUMPRODUCT(MAX(WIN_OPEN*(WIN_X&lt;=Y$2)*(WIN_X+WIN_W&gt;Y$2)*(WIN_Y&lt;=$A8)*(WIN_Y+WIN_H&gt;$A8)*WIN_KEY))</f>
        <v/>
      </c>
      <c r="Z308" s="7">
        <f>SUMPRODUCT(MAX(WIN_OPEN*(WIN_X&lt;=Z$2)*(WIN_X+WIN_W&gt;Z$2)*(WIN_Y&lt;=$A8)*(WIN_Y+WIN_H&gt;$A8)*WIN_KEY))</f>
        <v/>
      </c>
      <c r="AA308" s="7">
        <f>SUMPRODUCT(MAX(WIN_OPEN*(WIN_X&lt;=AA$2)*(WIN_X+WIN_W&gt;AA$2)*(WIN_Y&lt;=$A8)*(WIN_Y+WIN_H&gt;$A8)*WIN_KEY))</f>
        <v/>
      </c>
      <c r="AB308" s="7">
        <f>SUMPRODUCT(MAX(WIN_OPEN*(WIN_X&lt;=AB$2)*(WIN_X+WIN_W&gt;AB$2)*(WIN_Y&lt;=$A8)*(WIN_Y+WIN_H&gt;$A8)*WIN_KEY))</f>
        <v/>
      </c>
      <c r="AC308" s="7">
        <f>SUMPRODUCT(MAX(WIN_OPEN*(WIN_X&lt;=AC$2)*(WIN_X+WIN_W&gt;AC$2)*(WIN_Y&lt;=$A8)*(WIN_Y+WIN_H&gt;$A8)*WIN_KEY))</f>
        <v/>
      </c>
      <c r="AD308" s="7">
        <f>SUMPRODUCT(MAX(WIN_OPEN*(WIN_X&lt;=AD$2)*(WIN_X+WIN_W&gt;AD$2)*(WIN_Y&lt;=$A8)*(WIN_Y+WIN_H&gt;$A8)*WIN_KEY))</f>
        <v/>
      </c>
      <c r="AE308" s="7">
        <f>SUMPRODUCT(MAX(WIN_OPEN*(WIN_X&lt;=AE$2)*(WIN_X+WIN_W&gt;AE$2)*(WIN_Y&lt;=$A8)*(WIN_Y+WIN_H&gt;$A8)*WIN_KEY))</f>
        <v/>
      </c>
      <c r="AF308" s="7">
        <f>SUMPRODUCT(MAX(WIN_OPEN*(WIN_X&lt;=AF$2)*(WIN_X+WIN_W&gt;AF$2)*(WIN_Y&lt;=$A8)*(WIN_Y+WIN_H&gt;$A8)*WIN_KEY))</f>
        <v/>
      </c>
      <c r="AG308" s="7">
        <f>SUMPRODUCT(MAX(WIN_OPEN*(WIN_X&lt;=AG$2)*(WIN_X+WIN_W&gt;AG$2)*(WIN_Y&lt;=$A8)*(WIN_Y+WIN_H&gt;$A8)*WIN_KEY))</f>
        <v/>
      </c>
      <c r="AH308" s="7">
        <f>SUMPRODUCT(MAX(WIN_OPEN*(WIN_X&lt;=AH$2)*(WIN_X+WIN_W&gt;AH$2)*(WIN_Y&lt;=$A8)*(WIN_Y+WIN_H&gt;$A8)*WIN_KEY))</f>
        <v/>
      </c>
      <c r="AI308" s="7">
        <f>SUMPRODUCT(MAX(WIN_OPEN*(WIN_X&lt;=AI$2)*(WIN_X+WIN_W&gt;AI$2)*(WIN_Y&lt;=$A8)*(WIN_Y+WIN_H&gt;$A8)*WIN_KEY))</f>
        <v/>
      </c>
      <c r="AJ308" s="7">
        <f>SUMPRODUCT(MAX(WIN_OPEN*(WIN_X&lt;=AJ$2)*(WIN_X+WIN_W&gt;AJ$2)*(WIN_Y&lt;=$A8)*(WIN_Y+WIN_H&gt;$A8)*WIN_KEY))</f>
        <v/>
      </c>
      <c r="AK308" s="7">
        <f>SUMPRODUCT(MAX(WIN_OPEN*(WIN_X&lt;=AK$2)*(WIN_X+WIN_W&gt;AK$2)*(WIN_Y&lt;=$A8)*(WIN_Y+WIN_H&gt;$A8)*WIN_KEY))</f>
        <v/>
      </c>
      <c r="AL308" s="7">
        <f>SUMPRODUCT(MAX(WIN_OPEN*(WIN_X&lt;=AL$2)*(WIN_X+WIN_W&gt;AL$2)*(WIN_Y&lt;=$A8)*(WIN_Y+WIN_H&gt;$A8)*WIN_KEY))</f>
        <v/>
      </c>
      <c r="AM308" s="7">
        <f>SUMPRODUCT(MAX(WIN_OPEN*(WIN_X&lt;=AM$2)*(WIN_X+WIN_W&gt;AM$2)*(WIN_Y&lt;=$A8)*(WIN_Y+WIN_H&gt;$A8)*WIN_KEY))</f>
        <v/>
      </c>
      <c r="AN308" s="7">
        <f>SUMPRODUCT(MAX(WIN_OPEN*(WIN_X&lt;=AN$2)*(WIN_X+WIN_W&gt;AN$2)*(WIN_Y&lt;=$A8)*(WIN_Y+WIN_H&gt;$A8)*WIN_KEY))</f>
        <v/>
      </c>
      <c r="AO308" s="7">
        <f>SUMPRODUCT(MAX(WIN_OPEN*(WIN_X&lt;=AO$2)*(WIN_X+WIN_W&gt;AO$2)*(WIN_Y&lt;=$A8)*(WIN_Y+WIN_H&gt;$A8)*WIN_KEY))</f>
        <v/>
      </c>
      <c r="AP308" s="7">
        <f>SUMPRODUCT(MAX(WIN_OPEN*(WIN_X&lt;=AP$2)*(WIN_X+WIN_W&gt;AP$2)*(WIN_Y&lt;=$A8)*(WIN_Y+WIN_H&gt;$A8)*WIN_KEY))</f>
        <v/>
      </c>
      <c r="AQ308" s="7">
        <f>SUMPRODUCT(MAX(WIN_OPEN*(WIN_X&lt;=AQ$2)*(WIN_X+WIN_W&gt;AQ$2)*(WIN_Y&lt;=$A8)*(WIN_Y+WIN_H&gt;$A8)*WIN_KEY))</f>
        <v/>
      </c>
      <c r="AR308" s="7">
        <f>SUMPRODUCT(MAX(WIN_OPEN*(WIN_X&lt;=AR$2)*(WIN_X+WIN_W&gt;AR$2)*(WIN_Y&lt;=$A8)*(WIN_Y+WIN_H&gt;$A8)*WIN_KEY))</f>
        <v/>
      </c>
      <c r="AS308" s="7">
        <f>SUMPRODUCT(MAX(WIN_OPEN*(WIN_X&lt;=AS$2)*(WIN_X+WIN_W&gt;AS$2)*(WIN_Y&lt;=$A8)*(WIN_Y+WIN_H&gt;$A8)*WIN_KEY))</f>
        <v/>
      </c>
      <c r="AT308" s="7">
        <f>SUMPRODUCT(MAX(WIN_OPEN*(WIN_X&lt;=AT$2)*(WIN_X+WIN_W&gt;AT$2)*(WIN_Y&lt;=$A8)*(WIN_Y+WIN_H&gt;$A8)*WIN_KEY))</f>
        <v/>
      </c>
      <c r="AU308" s="7">
        <f>SUMPRODUCT(MAX(WIN_OPEN*(WIN_X&lt;=AU$2)*(WIN_X+WIN_W&gt;AU$2)*(WIN_Y&lt;=$A8)*(WIN_Y+WIN_H&gt;$A8)*WIN_KEY))</f>
        <v/>
      </c>
      <c r="AV308" s="7">
        <f>SUMPRODUCT(MAX(WIN_OPEN*(WIN_X&lt;=AV$2)*(WIN_X+WIN_W&gt;AV$2)*(WIN_Y&lt;=$A8)*(WIN_Y+WIN_H&gt;$A8)*WIN_KEY))</f>
        <v/>
      </c>
      <c r="AW308" s="7">
        <f>SUMPRODUCT(MAX(WIN_OPEN*(WIN_X&lt;=AW$2)*(WIN_X+WIN_W&gt;AW$2)*(WIN_Y&lt;=$A8)*(WIN_Y+WIN_H&gt;$A8)*WIN_KEY))</f>
        <v/>
      </c>
      <c r="AX308" s="7">
        <f>SUMPRODUCT(MAX(WIN_OPEN*(WIN_X&lt;=AX$2)*(WIN_X+WIN_W&gt;AX$2)*(WIN_Y&lt;=$A8)*(WIN_Y+WIN_H&gt;$A8)*WIN_KEY))</f>
        <v/>
      </c>
      <c r="AY308" s="7">
        <f>SUMPRODUCT(MAX(WIN_OPEN*(WIN_X&lt;=AY$2)*(WIN_X+WIN_W&gt;AY$2)*(WIN_Y&lt;=$A8)*(WIN_Y+WIN_H&gt;$A8)*WIN_KEY))</f>
        <v/>
      </c>
      <c r="AZ308" s="7">
        <f>SUMPRODUCT(MAX(WIN_OPEN*(WIN_X&lt;=AZ$2)*(WIN_X+WIN_W&gt;AZ$2)*(WIN_Y&lt;=$A8)*(WIN_Y+WIN_H&gt;$A8)*WIN_KEY))</f>
        <v/>
      </c>
      <c r="BA308" s="7">
        <f>SUMPRODUCT(MAX(WIN_OPEN*(WIN_X&lt;=BA$2)*(WIN_X+WIN_W&gt;BA$2)*(WIN_Y&lt;=$A8)*(WIN_Y+WIN_H&gt;$A8)*WIN_KEY))</f>
        <v/>
      </c>
      <c r="BB308" s="7">
        <f>SUMPRODUCT(MAX(WIN_OPEN*(WIN_X&lt;=BB$2)*(WIN_X+WIN_W&gt;BB$2)*(WIN_Y&lt;=$A8)*(WIN_Y+WIN_H&gt;$A8)*WIN_KEY))</f>
        <v/>
      </c>
      <c r="BC308" s="7">
        <f>SUMPRODUCT(MAX(WIN_OPEN*(WIN_X&lt;=BC$2)*(WIN_X+WIN_W&gt;BC$2)*(WIN_Y&lt;=$A8)*(WIN_Y+WIN_H&gt;$A8)*WIN_KEY))</f>
        <v/>
      </c>
      <c r="BD308" s="7">
        <f>SUMPRODUCT(MAX(WIN_OPEN*(WIN_X&lt;=BD$2)*(WIN_X+WIN_W&gt;BD$2)*(WIN_Y&lt;=$A8)*(WIN_Y+WIN_H&gt;$A8)*WIN_KEY))</f>
        <v/>
      </c>
      <c r="BE308" s="7">
        <f>SUMPRODUCT(MAX(WIN_OPEN*(WIN_X&lt;=BE$2)*(WIN_X+WIN_W&gt;BE$2)*(WIN_Y&lt;=$A8)*(WIN_Y+WIN_H&gt;$A8)*WIN_KEY))</f>
        <v/>
      </c>
      <c r="BF308" s="7">
        <f>SUMPRODUCT(MAX(WIN_OPEN*(WIN_X&lt;=BF$2)*(WIN_X+WIN_W&gt;BF$2)*(WIN_Y&lt;=$A8)*(WIN_Y+WIN_H&gt;$A8)*WIN_KEY))</f>
        <v/>
      </c>
      <c r="BG308" s="7">
        <f>SUMPRODUCT(MAX(WIN_OPEN*(WIN_X&lt;=BG$2)*(WIN_X+WIN_W&gt;BG$2)*(WIN_Y&lt;=$A8)*(WIN_Y+WIN_H&gt;$A8)*WIN_KEY))</f>
        <v/>
      </c>
      <c r="BH308" s="7">
        <f>SUMPRODUCT(MAX(WIN_OPEN*(WIN_X&lt;=BH$2)*(WIN_X+WIN_W&gt;BH$2)*(WIN_Y&lt;=$A8)*(WIN_Y+WIN_H&gt;$A8)*WIN_KEY))</f>
        <v/>
      </c>
      <c r="BI308" s="7">
        <f>SUMPRODUCT(MAX(WIN_OPEN*(WIN_X&lt;=BI$2)*(WIN_X+WIN_W&gt;BI$2)*(WIN_Y&lt;=$A8)*(WIN_Y+WIN_H&gt;$A8)*WIN_KEY))</f>
        <v/>
      </c>
      <c r="BJ308" s="7">
        <f>SUMPRODUCT(MAX(WIN_OPEN*(WIN_X&lt;=BJ$2)*(WIN_X+WIN_W&gt;BJ$2)*(WIN_Y&lt;=$A8)*(WIN_Y+WIN_H&gt;$A8)*WIN_KEY))</f>
        <v/>
      </c>
      <c r="BK308" s="7">
        <f>SUMPRODUCT(MAX(WIN_OPEN*(WIN_X&lt;=BK$2)*(WIN_X+WIN_W&gt;BK$2)*(WIN_Y&lt;=$A8)*(WIN_Y+WIN_H&gt;$A8)*WIN_KEY))</f>
        <v/>
      </c>
      <c r="BL308" s="7">
        <f>SUMPRODUCT(MAX(WIN_OPEN*(WIN_X&lt;=BL$2)*(WIN_X+WIN_W&gt;BL$2)*(WIN_Y&lt;=$A8)*(WIN_Y+WIN_H&gt;$A8)*WIN_KEY))</f>
        <v/>
      </c>
      <c r="BM308" s="7">
        <f>SUMPRODUCT(MAX(WIN_OPEN*(WIN_X&lt;=BM$2)*(WIN_X+WIN_W&gt;BM$2)*(WIN_Y&lt;=$A8)*(WIN_Y+WIN_H&gt;$A8)*WIN_KEY))</f>
        <v/>
      </c>
      <c r="BN308" s="7">
        <f>SUMPRODUCT(MAX(WIN_OPEN*(WIN_X&lt;=BN$2)*(WIN_X+WIN_W&gt;BN$2)*(WIN_Y&lt;=$A8)*(WIN_Y+WIN_H&gt;$A8)*WIN_KEY))</f>
        <v/>
      </c>
      <c r="BO308" s="7">
        <f>SUMPRODUCT(MAX(WIN_OPEN*(WIN_X&lt;=BO$2)*(WIN_X+WIN_W&gt;BO$2)*(WIN_Y&lt;=$A8)*(WIN_Y+WIN_H&gt;$A8)*WIN_KEY))</f>
        <v/>
      </c>
      <c r="BP308" s="7">
        <f>SUMPRODUCT(MAX(WIN_OPEN*(WIN_X&lt;=BP$2)*(WIN_X+WIN_W&gt;BP$2)*(WIN_Y&lt;=$A8)*(WIN_Y+WIN_H&gt;$A8)*WIN_KEY))</f>
        <v/>
      </c>
      <c r="BQ308" s="7">
        <f>SUMPRODUCT(MAX(WIN_OPEN*(WIN_X&lt;=BQ$2)*(WIN_X+WIN_W&gt;BQ$2)*(WIN_Y&lt;=$A8)*(WIN_Y+WIN_H&gt;$A8)*WIN_KEY))</f>
        <v/>
      </c>
      <c r="BR308" s="7">
        <f>SUMPRODUCT(MAX(WIN_OPEN*(WIN_X&lt;=BR$2)*(WIN_X+WIN_W&gt;BR$2)*(WIN_Y&lt;=$A8)*(WIN_Y+WIN_H&gt;$A8)*WIN_KEY))</f>
        <v/>
      </c>
      <c r="BS308" s="7">
        <f>SUMPRODUCT(MAX(WIN_OPEN*(WIN_X&lt;=BS$2)*(WIN_X+WIN_W&gt;BS$2)*(WIN_Y&lt;=$A8)*(WIN_Y+WIN_H&gt;$A8)*WIN_KEY))</f>
        <v/>
      </c>
      <c r="BT308" s="7">
        <f>SUMPRODUCT(MAX(WIN_OPEN*(WIN_X&lt;=BT$2)*(WIN_X+WIN_W&gt;BT$2)*(WIN_Y&lt;=$A8)*(WIN_Y+WIN_H&gt;$A8)*WIN_KEY))</f>
        <v/>
      </c>
      <c r="BU308" s="7">
        <f>SUMPRODUCT(MAX(WIN_OPEN*(WIN_X&lt;=BU$2)*(WIN_X+WIN_W&gt;BU$2)*(WIN_Y&lt;=$A8)*(WIN_Y+WIN_H&gt;$A8)*WIN_KEY))</f>
        <v/>
      </c>
      <c r="BV308" s="7">
        <f>SUMPRODUCT(MAX(WIN_OPEN*(WIN_X&lt;=BV$2)*(WIN_X+WIN_W&gt;BV$2)*(WIN_Y&lt;=$A8)*(WIN_Y+WIN_H&gt;$A8)*WIN_KEY))</f>
        <v/>
      </c>
      <c r="BW308" s="7">
        <f>SUMPRODUCT(MAX(WIN_OPEN*(WIN_X&lt;=BW$2)*(WIN_X+WIN_W&gt;BW$2)*(WIN_Y&lt;=$A8)*(WIN_Y+WIN_H&gt;$A8)*WIN_KEY))</f>
        <v/>
      </c>
      <c r="BX308" s="7">
        <f>SUMPRODUCT(MAX(WIN_OPEN*(WIN_X&lt;=BX$2)*(WIN_X+WIN_W&gt;BX$2)*(WIN_Y&lt;=$A8)*(WIN_Y+WIN_H&gt;$A8)*WIN_KEY))</f>
        <v/>
      </c>
      <c r="BY308" s="7">
        <f>SUMPRODUCT(MAX(WIN_OPEN*(WIN_X&lt;=BY$2)*(WIN_X+WIN_W&gt;BY$2)*(WIN_Y&lt;=$A8)*(WIN_Y+WIN_H&gt;$A8)*WIN_KEY))</f>
        <v/>
      </c>
      <c r="BZ308" s="7">
        <f>SUMPRODUCT(MAX(WIN_OPEN*(WIN_X&lt;=BZ$2)*(WIN_X+WIN_W&gt;BZ$2)*(WIN_Y&lt;=$A8)*(WIN_Y+WIN_H&gt;$A8)*WIN_KEY))</f>
        <v/>
      </c>
      <c r="CA308" s="7">
        <f>SUMPRODUCT(MAX(WIN_OPEN*(WIN_X&lt;=CA$2)*(WIN_X+WIN_W&gt;CA$2)*(WIN_Y&lt;=$A8)*(WIN_Y+WIN_H&gt;$A8)*WIN_KEY))</f>
        <v/>
      </c>
      <c r="CB308" s="7">
        <f>SUMPRODUCT(MAX(WIN_OPEN*(WIN_X&lt;=CB$2)*(WIN_X+WIN_W&gt;CB$2)*(WIN_Y&lt;=$A8)*(WIN_Y+WIN_H&gt;$A8)*WIN_KEY))</f>
        <v/>
      </c>
      <c r="CC308" s="7">
        <f>SUMPRODUCT(MAX(WIN_OPEN*(WIN_X&lt;=CC$2)*(WIN_X+WIN_W&gt;CC$2)*(WIN_Y&lt;=$A8)*(WIN_Y+WIN_H&gt;$A8)*WIN_KEY))</f>
        <v/>
      </c>
      <c r="CD308" s="7">
        <f>SUMPRODUCT(MAX(WIN_OPEN*(WIN_X&lt;=CD$2)*(WIN_X+WIN_W&gt;CD$2)*(WIN_Y&lt;=$A8)*(WIN_Y+WIN_H&gt;$A8)*WIN_KEY))</f>
        <v/>
      </c>
      <c r="CE308" s="7">
        <f>SUMPRODUCT(MAX(WIN_OPEN*(WIN_X&lt;=CE$2)*(WIN_X+WIN_W&gt;CE$2)*(WIN_Y&lt;=$A8)*(WIN_Y+WIN_H&gt;$A8)*WIN_KEY))</f>
        <v/>
      </c>
      <c r="CF308" s="7">
        <f>SUMPRODUCT(MAX(WIN_OPEN*(WIN_X&lt;=CF$2)*(WIN_X+WIN_W&gt;CF$2)*(WIN_Y&lt;=$A8)*(WIN_Y+WIN_H&gt;$A8)*WIN_KEY))</f>
        <v/>
      </c>
      <c r="CG308" s="7">
        <f>SUMPRODUCT(MAX(WIN_OPEN*(WIN_X&lt;=CG$2)*(WIN_X+WIN_W&gt;CG$2)*(WIN_Y&lt;=$A8)*(WIN_Y+WIN_H&gt;$A8)*WIN_KEY))</f>
        <v/>
      </c>
      <c r="CH308" s="7">
        <f>SUMPRODUCT(MAX(WIN_OPEN*(WIN_X&lt;=CH$2)*(WIN_X+WIN_W&gt;CH$2)*(WIN_Y&lt;=$A8)*(WIN_Y+WIN_H&gt;$A8)*WIN_KEY))</f>
        <v/>
      </c>
      <c r="CI308" s="7">
        <f>SUMPRODUCT(MAX(WIN_OPEN*(WIN_X&lt;=CI$2)*(WIN_X+WIN_W&gt;CI$2)*(WIN_Y&lt;=$A8)*(WIN_Y+WIN_H&gt;$A8)*WIN_KEY))</f>
        <v/>
      </c>
      <c r="CJ308" s="7">
        <f>SUMPRODUCT(MAX(WIN_OPEN*(WIN_X&lt;=CJ$2)*(WIN_X+WIN_W&gt;CJ$2)*(WIN_Y&lt;=$A8)*(WIN_Y+WIN_H&gt;$A8)*WIN_KEY))</f>
        <v/>
      </c>
      <c r="CK308" s="7">
        <f>SUMPRODUCT(MAX(WIN_OPEN*(WIN_X&lt;=CK$2)*(WIN_X+WIN_W&gt;CK$2)*(WIN_Y&lt;=$A8)*(WIN_Y+WIN_H&gt;$A8)*WIN_KEY))</f>
        <v/>
      </c>
      <c r="CL308" s="7">
        <f>SUMPRODUCT(MAX(WIN_OPEN*(WIN_X&lt;=CL$2)*(WIN_X+WIN_W&gt;CL$2)*(WIN_Y&lt;=$A8)*(WIN_Y+WIN_H&gt;$A8)*WIN_KEY))</f>
        <v/>
      </c>
      <c r="CM308" s="7">
        <f>SUMPRODUCT(MAX(WIN_OPEN*(WIN_X&lt;=CM$2)*(WIN_X+WIN_W&gt;CM$2)*(WIN_Y&lt;=$A8)*(WIN_Y+WIN_H&gt;$A8)*WIN_KEY))</f>
        <v/>
      </c>
      <c r="CN308" s="7">
        <f>SUMPRODUCT(MAX(WIN_OPEN*(WIN_X&lt;=CN$2)*(WIN_X+WIN_W&gt;CN$2)*(WIN_Y&lt;=$A8)*(WIN_Y+WIN_H&gt;$A8)*WIN_KEY))</f>
        <v/>
      </c>
      <c r="CO308" s="7">
        <f>SUMPRODUCT(MAX(WIN_OPEN*(WIN_X&lt;=CO$2)*(WIN_X+WIN_W&gt;CO$2)*(WIN_Y&lt;=$A8)*(WIN_Y+WIN_H&gt;$A8)*WIN_KEY))</f>
        <v/>
      </c>
      <c r="CP308" s="7">
        <f>SUMPRODUCT(MAX(WIN_OPEN*(WIN_X&lt;=CP$2)*(WIN_X+WIN_W&gt;CP$2)*(WIN_Y&lt;=$A8)*(WIN_Y+WIN_H&gt;$A8)*WIN_KEY))</f>
        <v/>
      </c>
      <c r="CQ308" s="7">
        <f>SUMPRODUCT(MAX(WIN_OPEN*(WIN_X&lt;=CQ$2)*(WIN_X+WIN_W&gt;CQ$2)*(WIN_Y&lt;=$A8)*(WIN_Y+WIN_H&gt;$A8)*WIN_KEY))</f>
        <v/>
      </c>
      <c r="CR308" s="7">
        <f>SUMPRODUCT(MAX(WIN_OPEN*(WIN_X&lt;=CR$2)*(WIN_X+WIN_W&gt;CR$2)*(WIN_Y&lt;=$A8)*(WIN_Y+WIN_H&gt;$A8)*WIN_KEY))</f>
        <v/>
      </c>
      <c r="CS308" s="7">
        <f>SUMPRODUCT(MAX(WIN_OPEN*(WIN_X&lt;=CS$2)*(WIN_X+WIN_W&gt;CS$2)*(WIN_Y&lt;=$A8)*(WIN_Y+WIN_H&gt;$A8)*WIN_KEY))</f>
        <v/>
      </c>
      <c r="CT308" s="7">
        <f>SUMPRODUCT(MAX(WIN_OPEN*(WIN_X&lt;=CT$2)*(WIN_X+WIN_W&gt;CT$2)*(WIN_Y&lt;=$A8)*(WIN_Y+WIN_H&gt;$A8)*WIN_KEY))</f>
        <v/>
      </c>
      <c r="CU308" s="7">
        <f>SUMPRODUCT(MAX(WIN_OPEN*(WIN_X&lt;=CU$2)*(WIN_X+WIN_W&gt;CU$2)*(WIN_Y&lt;=$A8)*(WIN_Y+WIN_H&gt;$A8)*WIN_KEY))</f>
        <v/>
      </c>
      <c r="CV308" s="7">
        <f>SUMPRODUCT(MAX(WIN_OPEN*(WIN_X&lt;=CV$2)*(WIN_X+WIN_W&gt;CV$2)*(WIN_Y&lt;=$A8)*(WIN_Y+WIN_H&gt;$A8)*WIN_KEY))</f>
        <v/>
      </c>
      <c r="CW308" s="7">
        <f>SUMPRODUCT(MAX(WIN_OPEN*(WIN_X&lt;=CW$2)*(WIN_X+WIN_W&gt;CW$2)*(WIN_Y&lt;=$A8)*(WIN_Y+WIN_H&gt;$A8)*WIN_KEY))</f>
        <v/>
      </c>
      <c r="CX308" s="7">
        <f>SUMPRODUCT(MAX(WIN_OPEN*(WIN_X&lt;=CX$2)*(WIN_X+WIN_W&gt;CX$2)*(WIN_Y&lt;=$A8)*(WIN_Y+WIN_H&gt;$A8)*WIN_KEY))</f>
        <v/>
      </c>
      <c r="CY308" s="7">
        <f>SUMPRODUCT(MAX(WIN_OPEN*(WIN_X&lt;=CY$2)*(WIN_X+WIN_W&gt;CY$2)*(WIN_Y&lt;=$A8)*(WIN_Y+WIN_H&gt;$A8)*WIN_KEY))</f>
        <v/>
      </c>
      <c r="CZ308" s="7">
        <f>SUMPRODUCT(MAX(WIN_OPEN*(WIN_X&lt;=CZ$2)*(WIN_X+WIN_W&gt;CZ$2)*(WIN_Y&lt;=$A8)*(WIN_Y+WIN_H&gt;$A8)*WIN_KEY))</f>
        <v/>
      </c>
      <c r="DA308" s="7">
        <f>SUMPRODUCT(MAX(WIN_OPEN*(WIN_X&lt;=DA$2)*(WIN_X+WIN_W&gt;DA$2)*(WIN_Y&lt;=$A8)*(WIN_Y+WIN_H&gt;$A8)*WIN_KEY))</f>
        <v/>
      </c>
      <c r="DB308" s="7">
        <f>SUMPRODUCT(MAX(WIN_OPEN*(WIN_X&lt;=DB$2)*(WIN_X+WIN_W&gt;DB$2)*(WIN_Y&lt;=$A8)*(WIN_Y+WIN_H&gt;$A8)*WIN_KEY))</f>
        <v/>
      </c>
      <c r="DC308" s="7">
        <f>SUMPRODUCT(MAX(WIN_OPEN*(WIN_X&lt;=DC$2)*(WIN_X+WIN_W&gt;DC$2)*(WIN_Y&lt;=$A8)*(WIN_Y+WIN_H&gt;$A8)*WIN_KEY))</f>
        <v/>
      </c>
      <c r="DD308" s="7">
        <f>SUMPRODUCT(MAX(WIN_OPEN*(WIN_X&lt;=DD$2)*(WIN_X+WIN_W&gt;DD$2)*(WIN_Y&lt;=$A8)*(WIN_Y+WIN_H&gt;$A8)*WIN_KEY))</f>
        <v/>
      </c>
      <c r="DE308" s="7">
        <f>SUMPRODUCT(MAX(WIN_OPEN*(WIN_X&lt;=DE$2)*(WIN_X+WIN_W&gt;DE$2)*(WIN_Y&lt;=$A8)*(WIN_Y+WIN_H&gt;$A8)*WIN_KEY))</f>
        <v/>
      </c>
      <c r="DF308" s="7">
        <f>SUMPRODUCT(MAX(WIN_OPEN*(WIN_X&lt;=DF$2)*(WIN_X+WIN_W&gt;DF$2)*(WIN_Y&lt;=$A8)*(WIN_Y+WIN_H&gt;$A8)*WIN_KEY))</f>
        <v/>
      </c>
      <c r="DG308" s="7">
        <f>SUMPRODUCT(MAX(WIN_OPEN*(WIN_X&lt;=DG$2)*(WIN_X+WIN_W&gt;DG$2)*(WIN_Y&lt;=$A8)*(WIN_Y+WIN_H&gt;$A8)*WIN_KEY))</f>
        <v/>
      </c>
      <c r="DH308" s="7">
        <f>SUMPRODUCT(MAX(WIN_OPEN*(WIN_X&lt;=DH$2)*(WIN_X+WIN_W&gt;DH$2)*(WIN_Y&lt;=$A8)*(WIN_Y+WIN_H&gt;$A8)*WIN_KEY))</f>
        <v/>
      </c>
      <c r="DI308" s="7">
        <f>SUMPRODUCT(MAX(WIN_OPEN*(WIN_X&lt;=DI$2)*(WIN_X+WIN_W&gt;DI$2)*(WIN_Y&lt;=$A8)*(WIN_Y+WIN_H&gt;$A8)*WIN_KEY))</f>
        <v/>
      </c>
      <c r="DJ308" s="7">
        <f>SUMPRODUCT(MAX(WIN_OPEN*(WIN_X&lt;=DJ$2)*(WIN_X+WIN_W&gt;DJ$2)*(WIN_Y&lt;=$A8)*(WIN_Y+WIN_H&gt;$A8)*WIN_KEY))</f>
        <v/>
      </c>
      <c r="DK308" s="7">
        <f>SUMPRODUCT(MAX(WIN_OPEN*(WIN_X&lt;=DK$2)*(WIN_X+WIN_W&gt;DK$2)*(WIN_Y&lt;=$A8)*(WIN_Y+WIN_H&gt;$A8)*WIN_KEY))</f>
        <v/>
      </c>
      <c r="DL308" s="7">
        <f>SUMPRODUCT(MAX(WIN_OPEN*(WIN_X&lt;=DL$2)*(WIN_X+WIN_W&gt;DL$2)*(WIN_Y&lt;=$A8)*(WIN_Y+WIN_H&gt;$A8)*WIN_KEY))</f>
        <v/>
      </c>
      <c r="DM308" s="7">
        <f>SUMPRODUCT(MAX(WIN_OPEN*(WIN_X&lt;=DM$2)*(WIN_X+WIN_W&gt;DM$2)*(WIN_Y&lt;=$A8)*(WIN_Y+WIN_H&gt;$A8)*WIN_KEY))</f>
        <v/>
      </c>
      <c r="DN308" s="7">
        <f>SUMPRODUCT(MAX(WIN_OPEN*(WIN_X&lt;=DN$2)*(WIN_X+WIN_W&gt;DN$2)*(WIN_Y&lt;=$A8)*(WIN_Y+WIN_H&gt;$A8)*WIN_KEY))</f>
        <v/>
      </c>
      <c r="DO308" s="7">
        <f>SUMPRODUCT(MAX(WIN_OPEN*(WIN_X&lt;=DO$2)*(WIN_X+WIN_W&gt;DO$2)*(WIN_Y&lt;=$A8)*(WIN_Y+WIN_H&gt;$A8)*WIN_KEY))</f>
        <v/>
      </c>
    </row>
    <row r="309" ht="8" customHeight="1">
      <c r="A309" t="n">
        <v>0</v>
      </c>
      <c r="B309" s="7">
        <f>SUMPRODUCT(MAX(WIN_OPEN*(WIN_X&lt;=B$2)*(WIN_X+WIN_W&gt;B$2)*(WIN_Y&lt;=$A9)*(WIN_Y+WIN_H&gt;$A9)*WIN_KEY))</f>
        <v/>
      </c>
      <c r="C309" s="7">
        <f>SUMPRODUCT(MAX(WIN_OPEN*(WIN_X&lt;=C$2)*(WIN_X+WIN_W&gt;C$2)*(WIN_Y&lt;=$A9)*(WIN_Y+WIN_H&gt;$A9)*WIN_KEY))</f>
        <v/>
      </c>
      <c r="D309" s="7">
        <f>SUMPRODUCT(MAX(WIN_OPEN*(WIN_X&lt;=D$2)*(WIN_X+WIN_W&gt;D$2)*(WIN_Y&lt;=$A9)*(WIN_Y+WIN_H&gt;$A9)*WIN_KEY))</f>
        <v/>
      </c>
      <c r="E309" s="7">
        <f>SUMPRODUCT(MAX(WIN_OPEN*(WIN_X&lt;=E$2)*(WIN_X+WIN_W&gt;E$2)*(WIN_Y&lt;=$A9)*(WIN_Y+WIN_H&gt;$A9)*WIN_KEY))</f>
        <v/>
      </c>
      <c r="F309" s="7">
        <f>SUMPRODUCT(MAX(WIN_OPEN*(WIN_X&lt;=F$2)*(WIN_X+WIN_W&gt;F$2)*(WIN_Y&lt;=$A9)*(WIN_Y+WIN_H&gt;$A9)*WIN_KEY))</f>
        <v/>
      </c>
      <c r="G309" s="7">
        <f>SUMPRODUCT(MAX(WIN_OPEN*(WIN_X&lt;=G$2)*(WIN_X+WIN_W&gt;G$2)*(WIN_Y&lt;=$A9)*(WIN_Y+WIN_H&gt;$A9)*WIN_KEY))</f>
        <v/>
      </c>
      <c r="H309" s="7">
        <f>SUMPRODUCT(MAX(WIN_OPEN*(WIN_X&lt;=H$2)*(WIN_X+WIN_W&gt;H$2)*(WIN_Y&lt;=$A9)*(WIN_Y+WIN_H&gt;$A9)*WIN_KEY))</f>
        <v/>
      </c>
      <c r="I309" s="7">
        <f>SUMPRODUCT(MAX(WIN_OPEN*(WIN_X&lt;=I$2)*(WIN_X+WIN_W&gt;I$2)*(WIN_Y&lt;=$A9)*(WIN_Y+WIN_H&gt;$A9)*WIN_KEY))</f>
        <v/>
      </c>
      <c r="J309" s="7">
        <f>SUMPRODUCT(MAX(WIN_OPEN*(WIN_X&lt;=J$2)*(WIN_X+WIN_W&gt;J$2)*(WIN_Y&lt;=$A9)*(WIN_Y+WIN_H&gt;$A9)*WIN_KEY))</f>
        <v/>
      </c>
      <c r="K309" s="7">
        <f>SUMPRODUCT(MAX(WIN_OPEN*(WIN_X&lt;=K$2)*(WIN_X+WIN_W&gt;K$2)*(WIN_Y&lt;=$A9)*(WIN_Y+WIN_H&gt;$A9)*WIN_KEY))</f>
        <v/>
      </c>
      <c r="L309" s="7">
        <f>SUMPRODUCT(MAX(WIN_OPEN*(WIN_X&lt;=L$2)*(WIN_X+WIN_W&gt;L$2)*(WIN_Y&lt;=$A9)*(WIN_Y+WIN_H&gt;$A9)*WIN_KEY))</f>
        <v/>
      </c>
      <c r="M309" s="7">
        <f>SUMPRODUCT(MAX(WIN_OPEN*(WIN_X&lt;=M$2)*(WIN_X+WIN_W&gt;M$2)*(WIN_Y&lt;=$A9)*(WIN_Y+WIN_H&gt;$A9)*WIN_KEY))</f>
        <v/>
      </c>
      <c r="N309" s="7">
        <f>SUMPRODUCT(MAX(WIN_OPEN*(WIN_X&lt;=N$2)*(WIN_X+WIN_W&gt;N$2)*(WIN_Y&lt;=$A9)*(WIN_Y+WIN_H&gt;$A9)*WIN_KEY))</f>
        <v/>
      </c>
      <c r="O309" s="7">
        <f>SUMPRODUCT(MAX(WIN_OPEN*(WIN_X&lt;=O$2)*(WIN_X+WIN_W&gt;O$2)*(WIN_Y&lt;=$A9)*(WIN_Y+WIN_H&gt;$A9)*WIN_KEY))</f>
        <v/>
      </c>
      <c r="P309" s="7">
        <f>SUMPRODUCT(MAX(WIN_OPEN*(WIN_X&lt;=P$2)*(WIN_X+WIN_W&gt;P$2)*(WIN_Y&lt;=$A9)*(WIN_Y+WIN_H&gt;$A9)*WIN_KEY))</f>
        <v/>
      </c>
      <c r="Q309" s="7">
        <f>SUMPRODUCT(MAX(WIN_OPEN*(WIN_X&lt;=Q$2)*(WIN_X+WIN_W&gt;Q$2)*(WIN_Y&lt;=$A9)*(WIN_Y+WIN_H&gt;$A9)*WIN_KEY))</f>
        <v/>
      </c>
      <c r="R309" s="7">
        <f>SUMPRODUCT(MAX(WIN_OPEN*(WIN_X&lt;=R$2)*(WIN_X+WIN_W&gt;R$2)*(WIN_Y&lt;=$A9)*(WIN_Y+WIN_H&gt;$A9)*WIN_KEY))</f>
        <v/>
      </c>
      <c r="S309" s="7">
        <f>SUMPRODUCT(MAX(WIN_OPEN*(WIN_X&lt;=S$2)*(WIN_X+WIN_W&gt;S$2)*(WIN_Y&lt;=$A9)*(WIN_Y+WIN_H&gt;$A9)*WIN_KEY))</f>
        <v/>
      </c>
      <c r="T309" s="7">
        <f>SUMPRODUCT(MAX(WIN_OPEN*(WIN_X&lt;=T$2)*(WIN_X+WIN_W&gt;T$2)*(WIN_Y&lt;=$A9)*(WIN_Y+WIN_H&gt;$A9)*WIN_KEY))</f>
        <v/>
      </c>
      <c r="U309" s="7">
        <f>SUMPRODUCT(MAX(WIN_OPEN*(WIN_X&lt;=U$2)*(WIN_X+WIN_W&gt;U$2)*(WIN_Y&lt;=$A9)*(WIN_Y+WIN_H&gt;$A9)*WIN_KEY))</f>
        <v/>
      </c>
      <c r="V309" s="7">
        <f>SUMPRODUCT(MAX(WIN_OPEN*(WIN_X&lt;=V$2)*(WIN_X+WIN_W&gt;V$2)*(WIN_Y&lt;=$A9)*(WIN_Y+WIN_H&gt;$A9)*WIN_KEY))</f>
        <v/>
      </c>
      <c r="W309" s="7">
        <f>SUMPRODUCT(MAX(WIN_OPEN*(WIN_X&lt;=W$2)*(WIN_X+WIN_W&gt;W$2)*(WIN_Y&lt;=$A9)*(WIN_Y+WIN_H&gt;$A9)*WIN_KEY))</f>
        <v/>
      </c>
      <c r="X309" s="7">
        <f>SUMPRODUCT(MAX(WIN_OPEN*(WIN_X&lt;=X$2)*(WIN_X+WIN_W&gt;X$2)*(WIN_Y&lt;=$A9)*(WIN_Y+WIN_H&gt;$A9)*WIN_KEY))</f>
        <v/>
      </c>
      <c r="Y309" s="7">
        <f>SUMPRODUCT(MAX(WIN_OPEN*(WIN_X&lt;=Y$2)*(WIN_X+WIN_W&gt;Y$2)*(WIN_Y&lt;=$A9)*(WIN_Y+WIN_H&gt;$A9)*WIN_KEY))</f>
        <v/>
      </c>
      <c r="Z309" s="7">
        <f>SUMPRODUCT(MAX(WIN_OPEN*(WIN_X&lt;=Z$2)*(WIN_X+WIN_W&gt;Z$2)*(WIN_Y&lt;=$A9)*(WIN_Y+WIN_H&gt;$A9)*WIN_KEY))</f>
        <v/>
      </c>
      <c r="AA309" s="7">
        <f>SUMPRODUCT(MAX(WIN_OPEN*(WIN_X&lt;=AA$2)*(WIN_X+WIN_W&gt;AA$2)*(WIN_Y&lt;=$A9)*(WIN_Y+WIN_H&gt;$A9)*WIN_KEY))</f>
        <v/>
      </c>
      <c r="AB309" s="7">
        <f>SUMPRODUCT(MAX(WIN_OPEN*(WIN_X&lt;=AB$2)*(WIN_X+WIN_W&gt;AB$2)*(WIN_Y&lt;=$A9)*(WIN_Y+WIN_H&gt;$A9)*WIN_KEY))</f>
        <v/>
      </c>
      <c r="AC309" s="7">
        <f>SUMPRODUCT(MAX(WIN_OPEN*(WIN_X&lt;=AC$2)*(WIN_X+WIN_W&gt;AC$2)*(WIN_Y&lt;=$A9)*(WIN_Y+WIN_H&gt;$A9)*WIN_KEY))</f>
        <v/>
      </c>
      <c r="AD309" s="7">
        <f>SUMPRODUCT(MAX(WIN_OPEN*(WIN_X&lt;=AD$2)*(WIN_X+WIN_W&gt;AD$2)*(WIN_Y&lt;=$A9)*(WIN_Y+WIN_H&gt;$A9)*WIN_KEY))</f>
        <v/>
      </c>
      <c r="AE309" s="7">
        <f>SUMPRODUCT(MAX(WIN_OPEN*(WIN_X&lt;=AE$2)*(WIN_X+WIN_W&gt;AE$2)*(WIN_Y&lt;=$A9)*(WIN_Y+WIN_H&gt;$A9)*WIN_KEY))</f>
        <v/>
      </c>
      <c r="AF309" s="7">
        <f>SUMPRODUCT(MAX(WIN_OPEN*(WIN_X&lt;=AF$2)*(WIN_X+WIN_W&gt;AF$2)*(WIN_Y&lt;=$A9)*(WIN_Y+WIN_H&gt;$A9)*WIN_KEY))</f>
        <v/>
      </c>
      <c r="AG309" s="7">
        <f>SUMPRODUCT(MAX(WIN_OPEN*(WIN_X&lt;=AG$2)*(WIN_X+WIN_W&gt;AG$2)*(WIN_Y&lt;=$A9)*(WIN_Y+WIN_H&gt;$A9)*WIN_KEY))</f>
        <v/>
      </c>
      <c r="AH309" s="7">
        <f>SUMPRODUCT(MAX(WIN_OPEN*(WIN_X&lt;=AH$2)*(WIN_X+WIN_W&gt;AH$2)*(WIN_Y&lt;=$A9)*(WIN_Y+WIN_H&gt;$A9)*WIN_KEY))</f>
        <v/>
      </c>
      <c r="AI309" s="7">
        <f>SUMPRODUCT(MAX(WIN_OPEN*(WIN_X&lt;=AI$2)*(WIN_X+WIN_W&gt;AI$2)*(WIN_Y&lt;=$A9)*(WIN_Y+WIN_H&gt;$A9)*WIN_KEY))</f>
        <v/>
      </c>
      <c r="AJ309" s="7">
        <f>SUMPRODUCT(MAX(WIN_OPEN*(WIN_X&lt;=AJ$2)*(WIN_X+WIN_W&gt;AJ$2)*(WIN_Y&lt;=$A9)*(WIN_Y+WIN_H&gt;$A9)*WIN_KEY))</f>
        <v/>
      </c>
      <c r="AK309" s="7">
        <f>SUMPRODUCT(MAX(WIN_OPEN*(WIN_X&lt;=AK$2)*(WIN_X+WIN_W&gt;AK$2)*(WIN_Y&lt;=$A9)*(WIN_Y+WIN_H&gt;$A9)*WIN_KEY))</f>
        <v/>
      </c>
      <c r="AL309" s="7">
        <f>SUMPRODUCT(MAX(WIN_OPEN*(WIN_X&lt;=AL$2)*(WIN_X+WIN_W&gt;AL$2)*(WIN_Y&lt;=$A9)*(WIN_Y+WIN_H&gt;$A9)*WIN_KEY))</f>
        <v/>
      </c>
      <c r="AM309" s="7">
        <f>SUMPRODUCT(MAX(WIN_OPEN*(WIN_X&lt;=AM$2)*(WIN_X+WIN_W&gt;AM$2)*(WIN_Y&lt;=$A9)*(WIN_Y+WIN_H&gt;$A9)*WIN_KEY))</f>
        <v/>
      </c>
      <c r="AN309" s="7">
        <f>SUMPRODUCT(MAX(WIN_OPEN*(WIN_X&lt;=AN$2)*(WIN_X+WIN_W&gt;AN$2)*(WIN_Y&lt;=$A9)*(WIN_Y+WIN_H&gt;$A9)*WIN_KEY))</f>
        <v/>
      </c>
      <c r="AO309" s="7">
        <f>SUMPRODUCT(MAX(WIN_OPEN*(WIN_X&lt;=AO$2)*(WIN_X+WIN_W&gt;AO$2)*(WIN_Y&lt;=$A9)*(WIN_Y+WIN_H&gt;$A9)*WIN_KEY))</f>
        <v/>
      </c>
      <c r="AP309" s="7">
        <f>SUMPRODUCT(MAX(WIN_OPEN*(WIN_X&lt;=AP$2)*(WIN_X+WIN_W&gt;AP$2)*(WIN_Y&lt;=$A9)*(WIN_Y+WIN_H&gt;$A9)*WIN_KEY))</f>
        <v/>
      </c>
      <c r="AQ309" s="7">
        <f>SUMPRODUCT(MAX(WIN_OPEN*(WIN_X&lt;=AQ$2)*(WIN_X+WIN_W&gt;AQ$2)*(WIN_Y&lt;=$A9)*(WIN_Y+WIN_H&gt;$A9)*WIN_KEY))</f>
        <v/>
      </c>
      <c r="AR309" s="7">
        <f>SUMPRODUCT(MAX(WIN_OPEN*(WIN_X&lt;=AR$2)*(WIN_X+WIN_W&gt;AR$2)*(WIN_Y&lt;=$A9)*(WIN_Y+WIN_H&gt;$A9)*WIN_KEY))</f>
        <v/>
      </c>
      <c r="AS309" s="7">
        <f>SUMPRODUCT(MAX(WIN_OPEN*(WIN_X&lt;=AS$2)*(WIN_X+WIN_W&gt;AS$2)*(WIN_Y&lt;=$A9)*(WIN_Y+WIN_H&gt;$A9)*WIN_KEY))</f>
        <v/>
      </c>
      <c r="AT309" s="7">
        <f>SUMPRODUCT(MAX(WIN_OPEN*(WIN_X&lt;=AT$2)*(WIN_X+WIN_W&gt;AT$2)*(WIN_Y&lt;=$A9)*(WIN_Y+WIN_H&gt;$A9)*WIN_KEY))</f>
        <v/>
      </c>
      <c r="AU309" s="7">
        <f>SUMPRODUCT(MAX(WIN_OPEN*(WIN_X&lt;=AU$2)*(WIN_X+WIN_W&gt;AU$2)*(WIN_Y&lt;=$A9)*(WIN_Y+WIN_H&gt;$A9)*WIN_KEY))</f>
        <v/>
      </c>
      <c r="AV309" s="7">
        <f>SUMPRODUCT(MAX(WIN_OPEN*(WIN_X&lt;=AV$2)*(WIN_X+WIN_W&gt;AV$2)*(WIN_Y&lt;=$A9)*(WIN_Y+WIN_H&gt;$A9)*WIN_KEY))</f>
        <v/>
      </c>
      <c r="AW309" s="7">
        <f>SUMPRODUCT(MAX(WIN_OPEN*(WIN_X&lt;=AW$2)*(WIN_X+WIN_W&gt;AW$2)*(WIN_Y&lt;=$A9)*(WIN_Y+WIN_H&gt;$A9)*WIN_KEY))</f>
        <v/>
      </c>
      <c r="AX309" s="7">
        <f>SUMPRODUCT(MAX(WIN_OPEN*(WIN_X&lt;=AX$2)*(WIN_X+WIN_W&gt;AX$2)*(WIN_Y&lt;=$A9)*(WIN_Y+WIN_H&gt;$A9)*WIN_KEY))</f>
        <v/>
      </c>
      <c r="AY309" s="7">
        <f>SUMPRODUCT(MAX(WIN_OPEN*(WIN_X&lt;=AY$2)*(WIN_X+WIN_W&gt;AY$2)*(WIN_Y&lt;=$A9)*(WIN_Y+WIN_H&gt;$A9)*WIN_KEY))</f>
        <v/>
      </c>
      <c r="AZ309" s="7">
        <f>SUMPRODUCT(MAX(WIN_OPEN*(WIN_X&lt;=AZ$2)*(WIN_X+WIN_W&gt;AZ$2)*(WIN_Y&lt;=$A9)*(WIN_Y+WIN_H&gt;$A9)*WIN_KEY))</f>
        <v/>
      </c>
      <c r="BA309" s="7">
        <f>SUMPRODUCT(MAX(WIN_OPEN*(WIN_X&lt;=BA$2)*(WIN_X+WIN_W&gt;BA$2)*(WIN_Y&lt;=$A9)*(WIN_Y+WIN_H&gt;$A9)*WIN_KEY))</f>
        <v/>
      </c>
      <c r="BB309" s="7">
        <f>SUMPRODUCT(MAX(WIN_OPEN*(WIN_X&lt;=BB$2)*(WIN_X+WIN_W&gt;BB$2)*(WIN_Y&lt;=$A9)*(WIN_Y+WIN_H&gt;$A9)*WIN_KEY))</f>
        <v/>
      </c>
      <c r="BC309" s="7">
        <f>SUMPRODUCT(MAX(WIN_OPEN*(WIN_X&lt;=BC$2)*(WIN_X+WIN_W&gt;BC$2)*(WIN_Y&lt;=$A9)*(WIN_Y+WIN_H&gt;$A9)*WIN_KEY))</f>
        <v/>
      </c>
      <c r="BD309" s="7">
        <f>SUMPRODUCT(MAX(WIN_OPEN*(WIN_X&lt;=BD$2)*(WIN_X+WIN_W&gt;BD$2)*(WIN_Y&lt;=$A9)*(WIN_Y+WIN_H&gt;$A9)*WIN_KEY))</f>
        <v/>
      </c>
      <c r="BE309" s="7">
        <f>SUMPRODUCT(MAX(WIN_OPEN*(WIN_X&lt;=BE$2)*(WIN_X+WIN_W&gt;BE$2)*(WIN_Y&lt;=$A9)*(WIN_Y+WIN_H&gt;$A9)*WIN_KEY))</f>
        <v/>
      </c>
      <c r="BF309" s="7">
        <f>SUMPRODUCT(MAX(WIN_OPEN*(WIN_X&lt;=BF$2)*(WIN_X+WIN_W&gt;BF$2)*(WIN_Y&lt;=$A9)*(WIN_Y+WIN_H&gt;$A9)*WIN_KEY))</f>
        <v/>
      </c>
      <c r="BG309" s="7">
        <f>SUMPRODUCT(MAX(WIN_OPEN*(WIN_X&lt;=BG$2)*(WIN_X+WIN_W&gt;BG$2)*(WIN_Y&lt;=$A9)*(WIN_Y+WIN_H&gt;$A9)*WIN_KEY))</f>
        <v/>
      </c>
      <c r="BH309" s="7">
        <f>SUMPRODUCT(MAX(WIN_OPEN*(WIN_X&lt;=BH$2)*(WIN_X+WIN_W&gt;BH$2)*(WIN_Y&lt;=$A9)*(WIN_Y+WIN_H&gt;$A9)*WIN_KEY))</f>
        <v/>
      </c>
      <c r="BI309" s="7">
        <f>SUMPRODUCT(MAX(WIN_OPEN*(WIN_X&lt;=BI$2)*(WIN_X+WIN_W&gt;BI$2)*(WIN_Y&lt;=$A9)*(WIN_Y+WIN_H&gt;$A9)*WIN_KEY))</f>
        <v/>
      </c>
      <c r="BJ309" s="7">
        <f>SUMPRODUCT(MAX(WIN_OPEN*(WIN_X&lt;=BJ$2)*(WIN_X+WIN_W&gt;BJ$2)*(WIN_Y&lt;=$A9)*(WIN_Y+WIN_H&gt;$A9)*WIN_KEY))</f>
        <v/>
      </c>
      <c r="BK309" s="7">
        <f>SUMPRODUCT(MAX(WIN_OPEN*(WIN_X&lt;=BK$2)*(WIN_X+WIN_W&gt;BK$2)*(WIN_Y&lt;=$A9)*(WIN_Y+WIN_H&gt;$A9)*WIN_KEY))</f>
        <v/>
      </c>
      <c r="BL309" s="7">
        <f>SUMPRODUCT(MAX(WIN_OPEN*(WIN_X&lt;=BL$2)*(WIN_X+WIN_W&gt;BL$2)*(WIN_Y&lt;=$A9)*(WIN_Y+WIN_H&gt;$A9)*WIN_KEY))</f>
        <v/>
      </c>
      <c r="BM309" s="7">
        <f>SUMPRODUCT(MAX(WIN_OPEN*(WIN_X&lt;=BM$2)*(WIN_X+WIN_W&gt;BM$2)*(WIN_Y&lt;=$A9)*(WIN_Y+WIN_H&gt;$A9)*WIN_KEY))</f>
        <v/>
      </c>
      <c r="BN309" s="7">
        <f>SUMPRODUCT(MAX(WIN_OPEN*(WIN_X&lt;=BN$2)*(WIN_X+WIN_W&gt;BN$2)*(WIN_Y&lt;=$A9)*(WIN_Y+WIN_H&gt;$A9)*WIN_KEY))</f>
        <v/>
      </c>
      <c r="BO309" s="7">
        <f>SUMPRODUCT(MAX(WIN_OPEN*(WIN_X&lt;=BO$2)*(WIN_X+WIN_W&gt;BO$2)*(WIN_Y&lt;=$A9)*(WIN_Y+WIN_H&gt;$A9)*WIN_KEY))</f>
        <v/>
      </c>
      <c r="BP309" s="7">
        <f>SUMPRODUCT(MAX(WIN_OPEN*(WIN_X&lt;=BP$2)*(WIN_X+WIN_W&gt;BP$2)*(WIN_Y&lt;=$A9)*(WIN_Y+WIN_H&gt;$A9)*WIN_KEY))</f>
        <v/>
      </c>
      <c r="BQ309" s="7">
        <f>SUMPRODUCT(MAX(WIN_OPEN*(WIN_X&lt;=BQ$2)*(WIN_X+WIN_W&gt;BQ$2)*(WIN_Y&lt;=$A9)*(WIN_Y+WIN_H&gt;$A9)*WIN_KEY))</f>
        <v/>
      </c>
      <c r="BR309" s="7">
        <f>SUMPRODUCT(MAX(WIN_OPEN*(WIN_X&lt;=BR$2)*(WIN_X+WIN_W&gt;BR$2)*(WIN_Y&lt;=$A9)*(WIN_Y+WIN_H&gt;$A9)*WIN_KEY))</f>
        <v/>
      </c>
      <c r="BS309" s="7">
        <f>SUMPRODUCT(MAX(WIN_OPEN*(WIN_X&lt;=BS$2)*(WIN_X+WIN_W&gt;BS$2)*(WIN_Y&lt;=$A9)*(WIN_Y+WIN_H&gt;$A9)*WIN_KEY))</f>
        <v/>
      </c>
      <c r="BT309" s="7">
        <f>SUMPRODUCT(MAX(WIN_OPEN*(WIN_X&lt;=BT$2)*(WIN_X+WIN_W&gt;BT$2)*(WIN_Y&lt;=$A9)*(WIN_Y+WIN_H&gt;$A9)*WIN_KEY))</f>
        <v/>
      </c>
      <c r="BU309" s="7">
        <f>SUMPRODUCT(MAX(WIN_OPEN*(WIN_X&lt;=BU$2)*(WIN_X+WIN_W&gt;BU$2)*(WIN_Y&lt;=$A9)*(WIN_Y+WIN_H&gt;$A9)*WIN_KEY))</f>
        <v/>
      </c>
      <c r="BV309" s="7">
        <f>SUMPRODUCT(MAX(WIN_OPEN*(WIN_X&lt;=BV$2)*(WIN_X+WIN_W&gt;BV$2)*(WIN_Y&lt;=$A9)*(WIN_Y+WIN_H&gt;$A9)*WIN_KEY))</f>
        <v/>
      </c>
      <c r="BW309" s="7">
        <f>SUMPRODUCT(MAX(WIN_OPEN*(WIN_X&lt;=BW$2)*(WIN_X+WIN_W&gt;BW$2)*(WIN_Y&lt;=$A9)*(WIN_Y+WIN_H&gt;$A9)*WIN_KEY))</f>
        <v/>
      </c>
      <c r="BX309" s="7">
        <f>SUMPRODUCT(MAX(WIN_OPEN*(WIN_X&lt;=BX$2)*(WIN_X+WIN_W&gt;BX$2)*(WIN_Y&lt;=$A9)*(WIN_Y+WIN_H&gt;$A9)*WIN_KEY))</f>
        <v/>
      </c>
      <c r="BY309" s="7">
        <f>SUMPRODUCT(MAX(WIN_OPEN*(WIN_X&lt;=BY$2)*(WIN_X+WIN_W&gt;BY$2)*(WIN_Y&lt;=$A9)*(WIN_Y+WIN_H&gt;$A9)*WIN_KEY))</f>
        <v/>
      </c>
      <c r="BZ309" s="7">
        <f>SUMPRODUCT(MAX(WIN_OPEN*(WIN_X&lt;=BZ$2)*(WIN_X+WIN_W&gt;BZ$2)*(WIN_Y&lt;=$A9)*(WIN_Y+WIN_H&gt;$A9)*WIN_KEY))</f>
        <v/>
      </c>
      <c r="CA309" s="7">
        <f>SUMPRODUCT(MAX(WIN_OPEN*(WIN_X&lt;=CA$2)*(WIN_X+WIN_W&gt;CA$2)*(WIN_Y&lt;=$A9)*(WIN_Y+WIN_H&gt;$A9)*WIN_KEY))</f>
        <v/>
      </c>
      <c r="CB309" s="7">
        <f>SUMPRODUCT(MAX(WIN_OPEN*(WIN_X&lt;=CB$2)*(WIN_X+WIN_W&gt;CB$2)*(WIN_Y&lt;=$A9)*(WIN_Y+WIN_H&gt;$A9)*WIN_KEY))</f>
        <v/>
      </c>
      <c r="CC309" s="7">
        <f>SUMPRODUCT(MAX(WIN_OPEN*(WIN_X&lt;=CC$2)*(WIN_X+WIN_W&gt;CC$2)*(WIN_Y&lt;=$A9)*(WIN_Y+WIN_H&gt;$A9)*WIN_KEY))</f>
        <v/>
      </c>
      <c r="CD309" s="7">
        <f>SUMPRODUCT(MAX(WIN_OPEN*(WIN_X&lt;=CD$2)*(WIN_X+WIN_W&gt;CD$2)*(WIN_Y&lt;=$A9)*(WIN_Y+WIN_H&gt;$A9)*WIN_KEY))</f>
        <v/>
      </c>
      <c r="CE309" s="7">
        <f>SUMPRODUCT(MAX(WIN_OPEN*(WIN_X&lt;=CE$2)*(WIN_X+WIN_W&gt;CE$2)*(WIN_Y&lt;=$A9)*(WIN_Y+WIN_H&gt;$A9)*WIN_KEY))</f>
        <v/>
      </c>
      <c r="CF309" s="7">
        <f>SUMPRODUCT(MAX(WIN_OPEN*(WIN_X&lt;=CF$2)*(WIN_X+WIN_W&gt;CF$2)*(WIN_Y&lt;=$A9)*(WIN_Y+WIN_H&gt;$A9)*WIN_KEY))</f>
        <v/>
      </c>
      <c r="CG309" s="7">
        <f>SUMPRODUCT(MAX(WIN_OPEN*(WIN_X&lt;=CG$2)*(WIN_X+WIN_W&gt;CG$2)*(WIN_Y&lt;=$A9)*(WIN_Y+WIN_H&gt;$A9)*WIN_KEY))</f>
        <v/>
      </c>
      <c r="CH309" s="7">
        <f>SUMPRODUCT(MAX(WIN_OPEN*(WIN_X&lt;=CH$2)*(WIN_X+WIN_W&gt;CH$2)*(WIN_Y&lt;=$A9)*(WIN_Y+WIN_H&gt;$A9)*WIN_KEY))</f>
        <v/>
      </c>
      <c r="CI309" s="7">
        <f>SUMPRODUCT(MAX(WIN_OPEN*(WIN_X&lt;=CI$2)*(WIN_X+WIN_W&gt;CI$2)*(WIN_Y&lt;=$A9)*(WIN_Y+WIN_H&gt;$A9)*WIN_KEY))</f>
        <v/>
      </c>
      <c r="CJ309" s="7">
        <f>SUMPRODUCT(MAX(WIN_OPEN*(WIN_X&lt;=CJ$2)*(WIN_X+WIN_W&gt;CJ$2)*(WIN_Y&lt;=$A9)*(WIN_Y+WIN_H&gt;$A9)*WIN_KEY))</f>
        <v/>
      </c>
      <c r="CK309" s="7">
        <f>SUMPRODUCT(MAX(WIN_OPEN*(WIN_X&lt;=CK$2)*(WIN_X+WIN_W&gt;CK$2)*(WIN_Y&lt;=$A9)*(WIN_Y+WIN_H&gt;$A9)*WIN_KEY))</f>
        <v/>
      </c>
      <c r="CL309" s="7">
        <f>SUMPRODUCT(MAX(WIN_OPEN*(WIN_X&lt;=CL$2)*(WIN_X+WIN_W&gt;CL$2)*(WIN_Y&lt;=$A9)*(WIN_Y+WIN_H&gt;$A9)*WIN_KEY))</f>
        <v/>
      </c>
      <c r="CM309" s="7">
        <f>SUMPRODUCT(MAX(WIN_OPEN*(WIN_X&lt;=CM$2)*(WIN_X+WIN_W&gt;CM$2)*(WIN_Y&lt;=$A9)*(WIN_Y+WIN_H&gt;$A9)*WIN_KEY))</f>
        <v/>
      </c>
      <c r="CN309" s="7">
        <f>SUMPRODUCT(MAX(WIN_OPEN*(WIN_X&lt;=CN$2)*(WIN_X+WIN_W&gt;CN$2)*(WIN_Y&lt;=$A9)*(WIN_Y+WIN_H&gt;$A9)*WIN_KEY))</f>
        <v/>
      </c>
      <c r="CO309" s="7">
        <f>SUMPRODUCT(MAX(WIN_OPEN*(WIN_X&lt;=CO$2)*(WIN_X+WIN_W&gt;CO$2)*(WIN_Y&lt;=$A9)*(WIN_Y+WIN_H&gt;$A9)*WIN_KEY))</f>
        <v/>
      </c>
      <c r="CP309" s="7">
        <f>SUMPRODUCT(MAX(WIN_OPEN*(WIN_X&lt;=CP$2)*(WIN_X+WIN_W&gt;CP$2)*(WIN_Y&lt;=$A9)*(WIN_Y+WIN_H&gt;$A9)*WIN_KEY))</f>
        <v/>
      </c>
      <c r="CQ309" s="7">
        <f>SUMPRODUCT(MAX(WIN_OPEN*(WIN_X&lt;=CQ$2)*(WIN_X+WIN_W&gt;CQ$2)*(WIN_Y&lt;=$A9)*(WIN_Y+WIN_H&gt;$A9)*WIN_KEY))</f>
        <v/>
      </c>
      <c r="CR309" s="7">
        <f>SUMPRODUCT(MAX(WIN_OPEN*(WIN_X&lt;=CR$2)*(WIN_X+WIN_W&gt;CR$2)*(WIN_Y&lt;=$A9)*(WIN_Y+WIN_H&gt;$A9)*WIN_KEY))</f>
        <v/>
      </c>
      <c r="CS309" s="7">
        <f>SUMPRODUCT(MAX(WIN_OPEN*(WIN_X&lt;=CS$2)*(WIN_X+WIN_W&gt;CS$2)*(WIN_Y&lt;=$A9)*(WIN_Y+WIN_H&gt;$A9)*WIN_KEY))</f>
        <v/>
      </c>
      <c r="CT309" s="7">
        <f>SUMPRODUCT(MAX(WIN_OPEN*(WIN_X&lt;=CT$2)*(WIN_X+WIN_W&gt;CT$2)*(WIN_Y&lt;=$A9)*(WIN_Y+WIN_H&gt;$A9)*WIN_KEY))</f>
        <v/>
      </c>
      <c r="CU309" s="7">
        <f>SUMPRODUCT(MAX(WIN_OPEN*(WIN_X&lt;=CU$2)*(WIN_X+WIN_W&gt;CU$2)*(WIN_Y&lt;=$A9)*(WIN_Y+WIN_H&gt;$A9)*WIN_KEY))</f>
        <v/>
      </c>
      <c r="CV309" s="7">
        <f>SUMPRODUCT(MAX(WIN_OPEN*(WIN_X&lt;=CV$2)*(WIN_X+WIN_W&gt;CV$2)*(WIN_Y&lt;=$A9)*(WIN_Y+WIN_H&gt;$A9)*WIN_KEY))</f>
        <v/>
      </c>
      <c r="CW309" s="7">
        <f>SUMPRODUCT(MAX(WIN_OPEN*(WIN_X&lt;=CW$2)*(WIN_X+WIN_W&gt;CW$2)*(WIN_Y&lt;=$A9)*(WIN_Y+WIN_H&gt;$A9)*WIN_KEY))</f>
        <v/>
      </c>
      <c r="CX309" s="7">
        <f>SUMPRODUCT(MAX(WIN_OPEN*(WIN_X&lt;=CX$2)*(WIN_X+WIN_W&gt;CX$2)*(WIN_Y&lt;=$A9)*(WIN_Y+WIN_H&gt;$A9)*WIN_KEY))</f>
        <v/>
      </c>
      <c r="CY309" s="7">
        <f>SUMPRODUCT(MAX(WIN_OPEN*(WIN_X&lt;=CY$2)*(WIN_X+WIN_W&gt;CY$2)*(WIN_Y&lt;=$A9)*(WIN_Y+WIN_H&gt;$A9)*WIN_KEY))</f>
        <v/>
      </c>
      <c r="CZ309" s="7">
        <f>SUMPRODUCT(MAX(WIN_OPEN*(WIN_X&lt;=CZ$2)*(WIN_X+WIN_W&gt;CZ$2)*(WIN_Y&lt;=$A9)*(WIN_Y+WIN_H&gt;$A9)*WIN_KEY))</f>
        <v/>
      </c>
      <c r="DA309" s="7">
        <f>SUMPRODUCT(MAX(WIN_OPEN*(WIN_X&lt;=DA$2)*(WIN_X+WIN_W&gt;DA$2)*(WIN_Y&lt;=$A9)*(WIN_Y+WIN_H&gt;$A9)*WIN_KEY))</f>
        <v/>
      </c>
      <c r="DB309" s="7">
        <f>SUMPRODUCT(MAX(WIN_OPEN*(WIN_X&lt;=DB$2)*(WIN_X+WIN_W&gt;DB$2)*(WIN_Y&lt;=$A9)*(WIN_Y+WIN_H&gt;$A9)*WIN_KEY))</f>
        <v/>
      </c>
      <c r="DC309" s="7">
        <f>SUMPRODUCT(MAX(WIN_OPEN*(WIN_X&lt;=DC$2)*(WIN_X+WIN_W&gt;DC$2)*(WIN_Y&lt;=$A9)*(WIN_Y+WIN_H&gt;$A9)*WIN_KEY))</f>
        <v/>
      </c>
      <c r="DD309" s="7">
        <f>SUMPRODUCT(MAX(WIN_OPEN*(WIN_X&lt;=DD$2)*(WIN_X+WIN_W&gt;DD$2)*(WIN_Y&lt;=$A9)*(WIN_Y+WIN_H&gt;$A9)*WIN_KEY))</f>
        <v/>
      </c>
      <c r="DE309" s="7">
        <f>SUMPRODUCT(MAX(WIN_OPEN*(WIN_X&lt;=DE$2)*(WIN_X+WIN_W&gt;DE$2)*(WIN_Y&lt;=$A9)*(WIN_Y+WIN_H&gt;$A9)*WIN_KEY))</f>
        <v/>
      </c>
      <c r="DF309" s="7">
        <f>SUMPRODUCT(MAX(WIN_OPEN*(WIN_X&lt;=DF$2)*(WIN_X+WIN_W&gt;DF$2)*(WIN_Y&lt;=$A9)*(WIN_Y+WIN_H&gt;$A9)*WIN_KEY))</f>
        <v/>
      </c>
      <c r="DG309" s="7">
        <f>SUMPRODUCT(MAX(WIN_OPEN*(WIN_X&lt;=DG$2)*(WIN_X+WIN_W&gt;DG$2)*(WIN_Y&lt;=$A9)*(WIN_Y+WIN_H&gt;$A9)*WIN_KEY))</f>
        <v/>
      </c>
      <c r="DH309" s="7">
        <f>SUMPRODUCT(MAX(WIN_OPEN*(WIN_X&lt;=DH$2)*(WIN_X+WIN_W&gt;DH$2)*(WIN_Y&lt;=$A9)*(WIN_Y+WIN_H&gt;$A9)*WIN_KEY))</f>
        <v/>
      </c>
      <c r="DI309" s="7">
        <f>SUMPRODUCT(MAX(WIN_OPEN*(WIN_X&lt;=DI$2)*(WIN_X+WIN_W&gt;DI$2)*(WIN_Y&lt;=$A9)*(WIN_Y+WIN_H&gt;$A9)*WIN_KEY))</f>
        <v/>
      </c>
      <c r="DJ309" s="7">
        <f>SUMPRODUCT(MAX(WIN_OPEN*(WIN_X&lt;=DJ$2)*(WIN_X+WIN_W&gt;DJ$2)*(WIN_Y&lt;=$A9)*(WIN_Y+WIN_H&gt;$A9)*WIN_KEY))</f>
        <v/>
      </c>
      <c r="DK309" s="7">
        <f>SUMPRODUCT(MAX(WIN_OPEN*(WIN_X&lt;=DK$2)*(WIN_X+WIN_W&gt;DK$2)*(WIN_Y&lt;=$A9)*(WIN_Y+WIN_H&gt;$A9)*WIN_KEY))</f>
        <v/>
      </c>
      <c r="DL309" s="7">
        <f>SUMPRODUCT(MAX(WIN_OPEN*(WIN_X&lt;=DL$2)*(WIN_X+WIN_W&gt;DL$2)*(WIN_Y&lt;=$A9)*(WIN_Y+WIN_H&gt;$A9)*WIN_KEY))</f>
        <v/>
      </c>
      <c r="DM309" s="7">
        <f>SUMPRODUCT(MAX(WIN_OPEN*(WIN_X&lt;=DM$2)*(WIN_X+WIN_W&gt;DM$2)*(WIN_Y&lt;=$A9)*(WIN_Y+WIN_H&gt;$A9)*WIN_KEY))</f>
        <v/>
      </c>
      <c r="DN309" s="7">
        <f>SUMPRODUCT(MAX(WIN_OPEN*(WIN_X&lt;=DN$2)*(WIN_X+WIN_W&gt;DN$2)*(WIN_Y&lt;=$A9)*(WIN_Y+WIN_H&gt;$A9)*WIN_KEY))</f>
        <v/>
      </c>
      <c r="DO309" s="7">
        <f>SUMPRODUCT(MAX(WIN_OPEN*(WIN_X&lt;=DO$2)*(WIN_X+WIN_W&gt;DO$2)*(WIN_Y&lt;=$A9)*(WIN_Y+WIN_H&gt;$A9)*WIN_KEY))</f>
        <v/>
      </c>
    </row>
    <row r="310" ht="8" customHeight="1">
      <c r="A310" t="n">
        <v>0</v>
      </c>
      <c r="B310" s="7">
        <f>SUMPRODUCT(MAX(WIN_OPEN*(WIN_X&lt;=B$2)*(WIN_X+WIN_W&gt;B$2)*(WIN_Y&lt;=$A10)*(WIN_Y+WIN_H&gt;$A10)*WIN_KEY))</f>
        <v/>
      </c>
      <c r="C310" s="7">
        <f>SUMPRODUCT(MAX(WIN_OPEN*(WIN_X&lt;=C$2)*(WIN_X+WIN_W&gt;C$2)*(WIN_Y&lt;=$A10)*(WIN_Y+WIN_H&gt;$A10)*WIN_KEY))</f>
        <v/>
      </c>
      <c r="D310" s="7">
        <f>SUMPRODUCT(MAX(WIN_OPEN*(WIN_X&lt;=D$2)*(WIN_X+WIN_W&gt;D$2)*(WIN_Y&lt;=$A10)*(WIN_Y+WIN_H&gt;$A10)*WIN_KEY))</f>
        <v/>
      </c>
      <c r="E310" s="7">
        <f>SUMPRODUCT(MAX(WIN_OPEN*(WIN_X&lt;=E$2)*(WIN_X+WIN_W&gt;E$2)*(WIN_Y&lt;=$A10)*(WIN_Y+WIN_H&gt;$A10)*WIN_KEY))</f>
        <v/>
      </c>
      <c r="F310" s="7">
        <f>SUMPRODUCT(MAX(WIN_OPEN*(WIN_X&lt;=F$2)*(WIN_X+WIN_W&gt;F$2)*(WIN_Y&lt;=$A10)*(WIN_Y+WIN_H&gt;$A10)*WIN_KEY))</f>
        <v/>
      </c>
      <c r="G310" s="7">
        <f>SUMPRODUCT(MAX(WIN_OPEN*(WIN_X&lt;=G$2)*(WIN_X+WIN_W&gt;G$2)*(WIN_Y&lt;=$A10)*(WIN_Y+WIN_H&gt;$A10)*WIN_KEY))</f>
        <v/>
      </c>
      <c r="H310" s="7">
        <f>SUMPRODUCT(MAX(WIN_OPEN*(WIN_X&lt;=H$2)*(WIN_X+WIN_W&gt;H$2)*(WIN_Y&lt;=$A10)*(WIN_Y+WIN_H&gt;$A10)*WIN_KEY))</f>
        <v/>
      </c>
      <c r="I310" s="7">
        <f>SUMPRODUCT(MAX(WIN_OPEN*(WIN_X&lt;=I$2)*(WIN_X+WIN_W&gt;I$2)*(WIN_Y&lt;=$A10)*(WIN_Y+WIN_H&gt;$A10)*WIN_KEY))</f>
        <v/>
      </c>
      <c r="J310" s="7">
        <f>SUMPRODUCT(MAX(WIN_OPEN*(WIN_X&lt;=J$2)*(WIN_X+WIN_W&gt;J$2)*(WIN_Y&lt;=$A10)*(WIN_Y+WIN_H&gt;$A10)*WIN_KEY))</f>
        <v/>
      </c>
      <c r="K310" s="7">
        <f>SUMPRODUCT(MAX(WIN_OPEN*(WIN_X&lt;=K$2)*(WIN_X+WIN_W&gt;K$2)*(WIN_Y&lt;=$A10)*(WIN_Y+WIN_H&gt;$A10)*WIN_KEY))</f>
        <v/>
      </c>
      <c r="L310" s="7">
        <f>SUMPRODUCT(MAX(WIN_OPEN*(WIN_X&lt;=L$2)*(WIN_X+WIN_W&gt;L$2)*(WIN_Y&lt;=$A10)*(WIN_Y+WIN_H&gt;$A10)*WIN_KEY))</f>
        <v/>
      </c>
      <c r="M310" s="7">
        <f>SUMPRODUCT(MAX(WIN_OPEN*(WIN_X&lt;=M$2)*(WIN_X+WIN_W&gt;M$2)*(WIN_Y&lt;=$A10)*(WIN_Y+WIN_H&gt;$A10)*WIN_KEY))</f>
        <v/>
      </c>
      <c r="N310" s="7">
        <f>SUMPRODUCT(MAX(WIN_OPEN*(WIN_X&lt;=N$2)*(WIN_X+WIN_W&gt;N$2)*(WIN_Y&lt;=$A10)*(WIN_Y+WIN_H&gt;$A10)*WIN_KEY))</f>
        <v/>
      </c>
      <c r="O310" s="7">
        <f>SUMPRODUCT(MAX(WIN_OPEN*(WIN_X&lt;=O$2)*(WIN_X+WIN_W&gt;O$2)*(WIN_Y&lt;=$A10)*(WIN_Y+WIN_H&gt;$A10)*WIN_KEY))</f>
        <v/>
      </c>
      <c r="P310" s="7">
        <f>SUMPRODUCT(MAX(WIN_OPEN*(WIN_X&lt;=P$2)*(WIN_X+WIN_W&gt;P$2)*(WIN_Y&lt;=$A10)*(WIN_Y+WIN_H&gt;$A10)*WIN_KEY))</f>
        <v/>
      </c>
      <c r="Q310" s="7">
        <f>SUMPRODUCT(MAX(WIN_OPEN*(WIN_X&lt;=Q$2)*(WIN_X+WIN_W&gt;Q$2)*(WIN_Y&lt;=$A10)*(WIN_Y+WIN_H&gt;$A10)*WIN_KEY))</f>
        <v/>
      </c>
      <c r="R310" s="7">
        <f>SUMPRODUCT(MAX(WIN_OPEN*(WIN_X&lt;=R$2)*(WIN_X+WIN_W&gt;R$2)*(WIN_Y&lt;=$A10)*(WIN_Y+WIN_H&gt;$A10)*WIN_KEY))</f>
        <v/>
      </c>
      <c r="S310" s="7">
        <f>SUMPRODUCT(MAX(WIN_OPEN*(WIN_X&lt;=S$2)*(WIN_X+WIN_W&gt;S$2)*(WIN_Y&lt;=$A10)*(WIN_Y+WIN_H&gt;$A10)*WIN_KEY))</f>
        <v/>
      </c>
      <c r="T310" s="7">
        <f>SUMPRODUCT(MAX(WIN_OPEN*(WIN_X&lt;=T$2)*(WIN_X+WIN_W&gt;T$2)*(WIN_Y&lt;=$A10)*(WIN_Y+WIN_H&gt;$A10)*WIN_KEY))</f>
        <v/>
      </c>
      <c r="U310" s="7">
        <f>SUMPRODUCT(MAX(WIN_OPEN*(WIN_X&lt;=U$2)*(WIN_X+WIN_W&gt;U$2)*(WIN_Y&lt;=$A10)*(WIN_Y+WIN_H&gt;$A10)*WIN_KEY))</f>
        <v/>
      </c>
      <c r="V310" s="7">
        <f>SUMPRODUCT(MAX(WIN_OPEN*(WIN_X&lt;=V$2)*(WIN_X+WIN_W&gt;V$2)*(WIN_Y&lt;=$A10)*(WIN_Y+WIN_H&gt;$A10)*WIN_KEY))</f>
        <v/>
      </c>
      <c r="W310" s="7">
        <f>SUMPRODUCT(MAX(WIN_OPEN*(WIN_X&lt;=W$2)*(WIN_X+WIN_W&gt;W$2)*(WIN_Y&lt;=$A10)*(WIN_Y+WIN_H&gt;$A10)*WIN_KEY))</f>
        <v/>
      </c>
      <c r="X310" s="7">
        <f>SUMPRODUCT(MAX(WIN_OPEN*(WIN_X&lt;=X$2)*(WIN_X+WIN_W&gt;X$2)*(WIN_Y&lt;=$A10)*(WIN_Y+WIN_H&gt;$A10)*WIN_KEY))</f>
        <v/>
      </c>
      <c r="Y310" s="7">
        <f>SUMPRODUCT(MAX(WIN_OPEN*(WIN_X&lt;=Y$2)*(WIN_X+WIN_W&gt;Y$2)*(WIN_Y&lt;=$A10)*(WIN_Y+WIN_H&gt;$A10)*WIN_KEY))</f>
        <v/>
      </c>
      <c r="Z310" s="7">
        <f>SUMPRODUCT(MAX(WIN_OPEN*(WIN_X&lt;=Z$2)*(WIN_X+WIN_W&gt;Z$2)*(WIN_Y&lt;=$A10)*(WIN_Y+WIN_H&gt;$A10)*WIN_KEY))</f>
        <v/>
      </c>
      <c r="AA310" s="7">
        <f>SUMPRODUCT(MAX(WIN_OPEN*(WIN_X&lt;=AA$2)*(WIN_X+WIN_W&gt;AA$2)*(WIN_Y&lt;=$A10)*(WIN_Y+WIN_H&gt;$A10)*WIN_KEY))</f>
        <v/>
      </c>
      <c r="AB310" s="7">
        <f>SUMPRODUCT(MAX(WIN_OPEN*(WIN_X&lt;=AB$2)*(WIN_X+WIN_W&gt;AB$2)*(WIN_Y&lt;=$A10)*(WIN_Y+WIN_H&gt;$A10)*WIN_KEY))</f>
        <v/>
      </c>
      <c r="AC310" s="7">
        <f>SUMPRODUCT(MAX(WIN_OPEN*(WIN_X&lt;=AC$2)*(WIN_X+WIN_W&gt;AC$2)*(WIN_Y&lt;=$A10)*(WIN_Y+WIN_H&gt;$A10)*WIN_KEY))</f>
        <v/>
      </c>
      <c r="AD310" s="7">
        <f>SUMPRODUCT(MAX(WIN_OPEN*(WIN_X&lt;=AD$2)*(WIN_X+WIN_W&gt;AD$2)*(WIN_Y&lt;=$A10)*(WIN_Y+WIN_H&gt;$A10)*WIN_KEY))</f>
        <v/>
      </c>
      <c r="AE310" s="7">
        <f>SUMPRODUCT(MAX(WIN_OPEN*(WIN_X&lt;=AE$2)*(WIN_X+WIN_W&gt;AE$2)*(WIN_Y&lt;=$A10)*(WIN_Y+WIN_H&gt;$A10)*WIN_KEY))</f>
        <v/>
      </c>
      <c r="AF310" s="7">
        <f>SUMPRODUCT(MAX(WIN_OPEN*(WIN_X&lt;=AF$2)*(WIN_X+WIN_W&gt;AF$2)*(WIN_Y&lt;=$A10)*(WIN_Y+WIN_H&gt;$A10)*WIN_KEY))</f>
        <v/>
      </c>
      <c r="AG310" s="7">
        <f>SUMPRODUCT(MAX(WIN_OPEN*(WIN_X&lt;=AG$2)*(WIN_X+WIN_W&gt;AG$2)*(WIN_Y&lt;=$A10)*(WIN_Y+WIN_H&gt;$A10)*WIN_KEY))</f>
        <v/>
      </c>
      <c r="AH310" s="7">
        <f>SUMPRODUCT(MAX(WIN_OPEN*(WIN_X&lt;=AH$2)*(WIN_X+WIN_W&gt;AH$2)*(WIN_Y&lt;=$A10)*(WIN_Y+WIN_H&gt;$A10)*WIN_KEY))</f>
        <v/>
      </c>
      <c r="AI310" s="7">
        <f>SUMPRODUCT(MAX(WIN_OPEN*(WIN_X&lt;=AI$2)*(WIN_X+WIN_W&gt;AI$2)*(WIN_Y&lt;=$A10)*(WIN_Y+WIN_H&gt;$A10)*WIN_KEY))</f>
        <v/>
      </c>
      <c r="AJ310" s="7">
        <f>SUMPRODUCT(MAX(WIN_OPEN*(WIN_X&lt;=AJ$2)*(WIN_X+WIN_W&gt;AJ$2)*(WIN_Y&lt;=$A10)*(WIN_Y+WIN_H&gt;$A10)*WIN_KEY))</f>
        <v/>
      </c>
      <c r="AK310" s="7">
        <f>SUMPRODUCT(MAX(WIN_OPEN*(WIN_X&lt;=AK$2)*(WIN_X+WIN_W&gt;AK$2)*(WIN_Y&lt;=$A10)*(WIN_Y+WIN_H&gt;$A10)*WIN_KEY))</f>
        <v/>
      </c>
      <c r="AL310" s="7">
        <f>SUMPRODUCT(MAX(WIN_OPEN*(WIN_X&lt;=AL$2)*(WIN_X+WIN_W&gt;AL$2)*(WIN_Y&lt;=$A10)*(WIN_Y+WIN_H&gt;$A10)*WIN_KEY))</f>
        <v/>
      </c>
      <c r="AM310" s="7">
        <f>SUMPRODUCT(MAX(WIN_OPEN*(WIN_X&lt;=AM$2)*(WIN_X+WIN_W&gt;AM$2)*(WIN_Y&lt;=$A10)*(WIN_Y+WIN_H&gt;$A10)*WIN_KEY))</f>
        <v/>
      </c>
      <c r="AN310" s="7">
        <f>SUMPRODUCT(MAX(WIN_OPEN*(WIN_X&lt;=AN$2)*(WIN_X+WIN_W&gt;AN$2)*(WIN_Y&lt;=$A10)*(WIN_Y+WIN_H&gt;$A10)*WIN_KEY))</f>
        <v/>
      </c>
      <c r="AO310" s="7">
        <f>SUMPRODUCT(MAX(WIN_OPEN*(WIN_X&lt;=AO$2)*(WIN_X+WIN_W&gt;AO$2)*(WIN_Y&lt;=$A10)*(WIN_Y+WIN_H&gt;$A10)*WIN_KEY))</f>
        <v/>
      </c>
      <c r="AP310" s="7">
        <f>SUMPRODUCT(MAX(WIN_OPEN*(WIN_X&lt;=AP$2)*(WIN_X+WIN_W&gt;AP$2)*(WIN_Y&lt;=$A10)*(WIN_Y+WIN_H&gt;$A10)*WIN_KEY))</f>
        <v/>
      </c>
      <c r="AQ310" s="7">
        <f>SUMPRODUCT(MAX(WIN_OPEN*(WIN_X&lt;=AQ$2)*(WIN_X+WIN_W&gt;AQ$2)*(WIN_Y&lt;=$A10)*(WIN_Y+WIN_H&gt;$A10)*WIN_KEY))</f>
        <v/>
      </c>
      <c r="AR310" s="7">
        <f>SUMPRODUCT(MAX(WIN_OPEN*(WIN_X&lt;=AR$2)*(WIN_X+WIN_W&gt;AR$2)*(WIN_Y&lt;=$A10)*(WIN_Y+WIN_H&gt;$A10)*WIN_KEY))</f>
        <v/>
      </c>
      <c r="AS310" s="7">
        <f>SUMPRODUCT(MAX(WIN_OPEN*(WIN_X&lt;=AS$2)*(WIN_X+WIN_W&gt;AS$2)*(WIN_Y&lt;=$A10)*(WIN_Y+WIN_H&gt;$A10)*WIN_KEY))</f>
        <v/>
      </c>
      <c r="AT310" s="7">
        <f>SUMPRODUCT(MAX(WIN_OPEN*(WIN_X&lt;=AT$2)*(WIN_X+WIN_W&gt;AT$2)*(WIN_Y&lt;=$A10)*(WIN_Y+WIN_H&gt;$A10)*WIN_KEY))</f>
        <v/>
      </c>
      <c r="AU310" s="7">
        <f>SUMPRODUCT(MAX(WIN_OPEN*(WIN_X&lt;=AU$2)*(WIN_X+WIN_W&gt;AU$2)*(WIN_Y&lt;=$A10)*(WIN_Y+WIN_H&gt;$A10)*WIN_KEY))</f>
        <v/>
      </c>
      <c r="AV310" s="7">
        <f>SUMPRODUCT(MAX(WIN_OPEN*(WIN_X&lt;=AV$2)*(WIN_X+WIN_W&gt;AV$2)*(WIN_Y&lt;=$A10)*(WIN_Y+WIN_H&gt;$A10)*WIN_KEY))</f>
        <v/>
      </c>
      <c r="AW310" s="7">
        <f>SUMPRODUCT(MAX(WIN_OPEN*(WIN_X&lt;=AW$2)*(WIN_X+WIN_W&gt;AW$2)*(WIN_Y&lt;=$A10)*(WIN_Y+WIN_H&gt;$A10)*WIN_KEY))</f>
        <v/>
      </c>
      <c r="AX310" s="7">
        <f>SUMPRODUCT(MAX(WIN_OPEN*(WIN_X&lt;=AX$2)*(WIN_X+WIN_W&gt;AX$2)*(WIN_Y&lt;=$A10)*(WIN_Y+WIN_H&gt;$A10)*WIN_KEY))</f>
        <v/>
      </c>
      <c r="AY310" s="7">
        <f>SUMPRODUCT(MAX(WIN_OPEN*(WIN_X&lt;=AY$2)*(WIN_X+WIN_W&gt;AY$2)*(WIN_Y&lt;=$A10)*(WIN_Y+WIN_H&gt;$A10)*WIN_KEY))</f>
        <v/>
      </c>
      <c r="AZ310" s="7">
        <f>SUMPRODUCT(MAX(WIN_OPEN*(WIN_X&lt;=AZ$2)*(WIN_X+WIN_W&gt;AZ$2)*(WIN_Y&lt;=$A10)*(WIN_Y+WIN_H&gt;$A10)*WIN_KEY))</f>
        <v/>
      </c>
      <c r="BA310" s="7">
        <f>SUMPRODUCT(MAX(WIN_OPEN*(WIN_X&lt;=BA$2)*(WIN_X+WIN_W&gt;BA$2)*(WIN_Y&lt;=$A10)*(WIN_Y+WIN_H&gt;$A10)*WIN_KEY))</f>
        <v/>
      </c>
      <c r="BB310" s="7">
        <f>SUMPRODUCT(MAX(WIN_OPEN*(WIN_X&lt;=BB$2)*(WIN_X+WIN_W&gt;BB$2)*(WIN_Y&lt;=$A10)*(WIN_Y+WIN_H&gt;$A10)*WIN_KEY))</f>
        <v/>
      </c>
      <c r="BC310" s="7">
        <f>SUMPRODUCT(MAX(WIN_OPEN*(WIN_X&lt;=BC$2)*(WIN_X+WIN_W&gt;BC$2)*(WIN_Y&lt;=$A10)*(WIN_Y+WIN_H&gt;$A10)*WIN_KEY))</f>
        <v/>
      </c>
      <c r="BD310" s="7">
        <f>SUMPRODUCT(MAX(WIN_OPEN*(WIN_X&lt;=BD$2)*(WIN_X+WIN_W&gt;BD$2)*(WIN_Y&lt;=$A10)*(WIN_Y+WIN_H&gt;$A10)*WIN_KEY))</f>
        <v/>
      </c>
      <c r="BE310" s="7">
        <f>SUMPRODUCT(MAX(WIN_OPEN*(WIN_X&lt;=BE$2)*(WIN_X+WIN_W&gt;BE$2)*(WIN_Y&lt;=$A10)*(WIN_Y+WIN_H&gt;$A10)*WIN_KEY))</f>
        <v/>
      </c>
      <c r="BF310" s="7">
        <f>SUMPRODUCT(MAX(WIN_OPEN*(WIN_X&lt;=BF$2)*(WIN_X+WIN_W&gt;BF$2)*(WIN_Y&lt;=$A10)*(WIN_Y+WIN_H&gt;$A10)*WIN_KEY))</f>
        <v/>
      </c>
      <c r="BG310" s="7">
        <f>SUMPRODUCT(MAX(WIN_OPEN*(WIN_X&lt;=BG$2)*(WIN_X+WIN_W&gt;BG$2)*(WIN_Y&lt;=$A10)*(WIN_Y+WIN_H&gt;$A10)*WIN_KEY))</f>
        <v/>
      </c>
      <c r="BH310" s="7">
        <f>SUMPRODUCT(MAX(WIN_OPEN*(WIN_X&lt;=BH$2)*(WIN_X+WIN_W&gt;BH$2)*(WIN_Y&lt;=$A10)*(WIN_Y+WIN_H&gt;$A10)*WIN_KEY))</f>
        <v/>
      </c>
      <c r="BI310" s="7">
        <f>SUMPRODUCT(MAX(WIN_OPEN*(WIN_X&lt;=BI$2)*(WIN_X+WIN_W&gt;BI$2)*(WIN_Y&lt;=$A10)*(WIN_Y+WIN_H&gt;$A10)*WIN_KEY))</f>
        <v/>
      </c>
      <c r="BJ310" s="7">
        <f>SUMPRODUCT(MAX(WIN_OPEN*(WIN_X&lt;=BJ$2)*(WIN_X+WIN_W&gt;BJ$2)*(WIN_Y&lt;=$A10)*(WIN_Y+WIN_H&gt;$A10)*WIN_KEY))</f>
        <v/>
      </c>
      <c r="BK310" s="7">
        <f>SUMPRODUCT(MAX(WIN_OPEN*(WIN_X&lt;=BK$2)*(WIN_X+WIN_W&gt;BK$2)*(WIN_Y&lt;=$A10)*(WIN_Y+WIN_H&gt;$A10)*WIN_KEY))</f>
        <v/>
      </c>
      <c r="BL310" s="7">
        <f>SUMPRODUCT(MAX(WIN_OPEN*(WIN_X&lt;=BL$2)*(WIN_X+WIN_W&gt;BL$2)*(WIN_Y&lt;=$A10)*(WIN_Y+WIN_H&gt;$A10)*WIN_KEY))</f>
        <v/>
      </c>
      <c r="BM310" s="7">
        <f>SUMPRODUCT(MAX(WIN_OPEN*(WIN_X&lt;=BM$2)*(WIN_X+WIN_W&gt;BM$2)*(WIN_Y&lt;=$A10)*(WIN_Y+WIN_H&gt;$A10)*WIN_KEY))</f>
        <v/>
      </c>
      <c r="BN310" s="7">
        <f>SUMPRODUCT(MAX(WIN_OPEN*(WIN_X&lt;=BN$2)*(WIN_X+WIN_W&gt;BN$2)*(WIN_Y&lt;=$A10)*(WIN_Y+WIN_H&gt;$A10)*WIN_KEY))</f>
        <v/>
      </c>
      <c r="BO310" s="7">
        <f>SUMPRODUCT(MAX(WIN_OPEN*(WIN_X&lt;=BO$2)*(WIN_X+WIN_W&gt;BO$2)*(WIN_Y&lt;=$A10)*(WIN_Y+WIN_H&gt;$A10)*WIN_KEY))</f>
        <v/>
      </c>
      <c r="BP310" s="7">
        <f>SUMPRODUCT(MAX(WIN_OPEN*(WIN_X&lt;=BP$2)*(WIN_X+WIN_W&gt;BP$2)*(WIN_Y&lt;=$A10)*(WIN_Y+WIN_H&gt;$A10)*WIN_KEY))</f>
        <v/>
      </c>
      <c r="BQ310" s="7">
        <f>SUMPRODUCT(MAX(WIN_OPEN*(WIN_X&lt;=BQ$2)*(WIN_X+WIN_W&gt;BQ$2)*(WIN_Y&lt;=$A10)*(WIN_Y+WIN_H&gt;$A10)*WIN_KEY))</f>
        <v/>
      </c>
      <c r="BR310" s="7">
        <f>SUMPRODUCT(MAX(WIN_OPEN*(WIN_X&lt;=BR$2)*(WIN_X+WIN_W&gt;BR$2)*(WIN_Y&lt;=$A10)*(WIN_Y+WIN_H&gt;$A10)*WIN_KEY))</f>
        <v/>
      </c>
      <c r="BS310" s="7">
        <f>SUMPRODUCT(MAX(WIN_OPEN*(WIN_X&lt;=BS$2)*(WIN_X+WIN_W&gt;BS$2)*(WIN_Y&lt;=$A10)*(WIN_Y+WIN_H&gt;$A10)*WIN_KEY))</f>
        <v/>
      </c>
      <c r="BT310" s="7">
        <f>SUMPRODUCT(MAX(WIN_OPEN*(WIN_X&lt;=BT$2)*(WIN_X+WIN_W&gt;BT$2)*(WIN_Y&lt;=$A10)*(WIN_Y+WIN_H&gt;$A10)*WIN_KEY))</f>
        <v/>
      </c>
      <c r="BU310" s="7">
        <f>SUMPRODUCT(MAX(WIN_OPEN*(WIN_X&lt;=BU$2)*(WIN_X+WIN_W&gt;BU$2)*(WIN_Y&lt;=$A10)*(WIN_Y+WIN_H&gt;$A10)*WIN_KEY))</f>
        <v/>
      </c>
      <c r="BV310" s="7">
        <f>SUMPRODUCT(MAX(WIN_OPEN*(WIN_X&lt;=BV$2)*(WIN_X+WIN_W&gt;BV$2)*(WIN_Y&lt;=$A10)*(WIN_Y+WIN_H&gt;$A10)*WIN_KEY))</f>
        <v/>
      </c>
      <c r="BW310" s="7">
        <f>SUMPRODUCT(MAX(WIN_OPEN*(WIN_X&lt;=BW$2)*(WIN_X+WIN_W&gt;BW$2)*(WIN_Y&lt;=$A10)*(WIN_Y+WIN_H&gt;$A10)*WIN_KEY))</f>
        <v/>
      </c>
      <c r="BX310" s="7">
        <f>SUMPRODUCT(MAX(WIN_OPEN*(WIN_X&lt;=BX$2)*(WIN_X+WIN_W&gt;BX$2)*(WIN_Y&lt;=$A10)*(WIN_Y+WIN_H&gt;$A10)*WIN_KEY))</f>
        <v/>
      </c>
      <c r="BY310" s="7">
        <f>SUMPRODUCT(MAX(WIN_OPEN*(WIN_X&lt;=BY$2)*(WIN_X+WIN_W&gt;BY$2)*(WIN_Y&lt;=$A10)*(WIN_Y+WIN_H&gt;$A10)*WIN_KEY))</f>
        <v/>
      </c>
      <c r="BZ310" s="7">
        <f>SUMPRODUCT(MAX(WIN_OPEN*(WIN_X&lt;=BZ$2)*(WIN_X+WIN_W&gt;BZ$2)*(WIN_Y&lt;=$A10)*(WIN_Y+WIN_H&gt;$A10)*WIN_KEY))</f>
        <v/>
      </c>
      <c r="CA310" s="7">
        <f>SUMPRODUCT(MAX(WIN_OPEN*(WIN_X&lt;=CA$2)*(WIN_X+WIN_W&gt;CA$2)*(WIN_Y&lt;=$A10)*(WIN_Y+WIN_H&gt;$A10)*WIN_KEY))</f>
        <v/>
      </c>
      <c r="CB310" s="7">
        <f>SUMPRODUCT(MAX(WIN_OPEN*(WIN_X&lt;=CB$2)*(WIN_X+WIN_W&gt;CB$2)*(WIN_Y&lt;=$A10)*(WIN_Y+WIN_H&gt;$A10)*WIN_KEY))</f>
        <v/>
      </c>
      <c r="CC310" s="7">
        <f>SUMPRODUCT(MAX(WIN_OPEN*(WIN_X&lt;=CC$2)*(WIN_X+WIN_W&gt;CC$2)*(WIN_Y&lt;=$A10)*(WIN_Y+WIN_H&gt;$A10)*WIN_KEY))</f>
        <v/>
      </c>
      <c r="CD310" s="7">
        <f>SUMPRODUCT(MAX(WIN_OPEN*(WIN_X&lt;=CD$2)*(WIN_X+WIN_W&gt;CD$2)*(WIN_Y&lt;=$A10)*(WIN_Y+WIN_H&gt;$A10)*WIN_KEY))</f>
        <v/>
      </c>
      <c r="CE310" s="7">
        <f>SUMPRODUCT(MAX(WIN_OPEN*(WIN_X&lt;=CE$2)*(WIN_X+WIN_W&gt;CE$2)*(WIN_Y&lt;=$A10)*(WIN_Y+WIN_H&gt;$A10)*WIN_KEY))</f>
        <v/>
      </c>
      <c r="CF310" s="7">
        <f>SUMPRODUCT(MAX(WIN_OPEN*(WIN_X&lt;=CF$2)*(WIN_X+WIN_W&gt;CF$2)*(WIN_Y&lt;=$A10)*(WIN_Y+WIN_H&gt;$A10)*WIN_KEY))</f>
        <v/>
      </c>
      <c r="CG310" s="7">
        <f>SUMPRODUCT(MAX(WIN_OPEN*(WIN_X&lt;=CG$2)*(WIN_X+WIN_W&gt;CG$2)*(WIN_Y&lt;=$A10)*(WIN_Y+WIN_H&gt;$A10)*WIN_KEY))</f>
        <v/>
      </c>
      <c r="CH310" s="7">
        <f>SUMPRODUCT(MAX(WIN_OPEN*(WIN_X&lt;=CH$2)*(WIN_X+WIN_W&gt;CH$2)*(WIN_Y&lt;=$A10)*(WIN_Y+WIN_H&gt;$A10)*WIN_KEY))</f>
        <v/>
      </c>
      <c r="CI310" s="7">
        <f>SUMPRODUCT(MAX(WIN_OPEN*(WIN_X&lt;=CI$2)*(WIN_X+WIN_W&gt;CI$2)*(WIN_Y&lt;=$A10)*(WIN_Y+WIN_H&gt;$A10)*WIN_KEY))</f>
        <v/>
      </c>
      <c r="CJ310" s="7">
        <f>SUMPRODUCT(MAX(WIN_OPEN*(WIN_X&lt;=CJ$2)*(WIN_X+WIN_W&gt;CJ$2)*(WIN_Y&lt;=$A10)*(WIN_Y+WIN_H&gt;$A10)*WIN_KEY))</f>
        <v/>
      </c>
      <c r="CK310" s="7">
        <f>SUMPRODUCT(MAX(WIN_OPEN*(WIN_X&lt;=CK$2)*(WIN_X+WIN_W&gt;CK$2)*(WIN_Y&lt;=$A10)*(WIN_Y+WIN_H&gt;$A10)*WIN_KEY))</f>
        <v/>
      </c>
      <c r="CL310" s="7">
        <f>SUMPRODUCT(MAX(WIN_OPEN*(WIN_X&lt;=CL$2)*(WIN_X+WIN_W&gt;CL$2)*(WIN_Y&lt;=$A10)*(WIN_Y+WIN_H&gt;$A10)*WIN_KEY))</f>
        <v/>
      </c>
      <c r="CM310" s="7">
        <f>SUMPRODUCT(MAX(WIN_OPEN*(WIN_X&lt;=CM$2)*(WIN_X+WIN_W&gt;CM$2)*(WIN_Y&lt;=$A10)*(WIN_Y+WIN_H&gt;$A10)*WIN_KEY))</f>
        <v/>
      </c>
      <c r="CN310" s="7">
        <f>SUMPRODUCT(MAX(WIN_OPEN*(WIN_X&lt;=CN$2)*(WIN_X+WIN_W&gt;CN$2)*(WIN_Y&lt;=$A10)*(WIN_Y+WIN_H&gt;$A10)*WIN_KEY))</f>
        <v/>
      </c>
      <c r="CO310" s="7">
        <f>SUMPRODUCT(MAX(WIN_OPEN*(WIN_X&lt;=CO$2)*(WIN_X+WIN_W&gt;CO$2)*(WIN_Y&lt;=$A10)*(WIN_Y+WIN_H&gt;$A10)*WIN_KEY))</f>
        <v/>
      </c>
      <c r="CP310" s="7">
        <f>SUMPRODUCT(MAX(WIN_OPEN*(WIN_X&lt;=CP$2)*(WIN_X+WIN_W&gt;CP$2)*(WIN_Y&lt;=$A10)*(WIN_Y+WIN_H&gt;$A10)*WIN_KEY))</f>
        <v/>
      </c>
      <c r="CQ310" s="7">
        <f>SUMPRODUCT(MAX(WIN_OPEN*(WIN_X&lt;=CQ$2)*(WIN_X+WIN_W&gt;CQ$2)*(WIN_Y&lt;=$A10)*(WIN_Y+WIN_H&gt;$A10)*WIN_KEY))</f>
        <v/>
      </c>
      <c r="CR310" s="7">
        <f>SUMPRODUCT(MAX(WIN_OPEN*(WIN_X&lt;=CR$2)*(WIN_X+WIN_W&gt;CR$2)*(WIN_Y&lt;=$A10)*(WIN_Y+WIN_H&gt;$A10)*WIN_KEY))</f>
        <v/>
      </c>
      <c r="CS310" s="7">
        <f>SUMPRODUCT(MAX(WIN_OPEN*(WIN_X&lt;=CS$2)*(WIN_X+WIN_W&gt;CS$2)*(WIN_Y&lt;=$A10)*(WIN_Y+WIN_H&gt;$A10)*WIN_KEY))</f>
        <v/>
      </c>
      <c r="CT310" s="7">
        <f>SUMPRODUCT(MAX(WIN_OPEN*(WIN_X&lt;=CT$2)*(WIN_X+WIN_W&gt;CT$2)*(WIN_Y&lt;=$A10)*(WIN_Y+WIN_H&gt;$A10)*WIN_KEY))</f>
        <v/>
      </c>
      <c r="CU310" s="7">
        <f>SUMPRODUCT(MAX(WIN_OPEN*(WIN_X&lt;=CU$2)*(WIN_X+WIN_W&gt;CU$2)*(WIN_Y&lt;=$A10)*(WIN_Y+WIN_H&gt;$A10)*WIN_KEY))</f>
        <v/>
      </c>
      <c r="CV310" s="7">
        <f>SUMPRODUCT(MAX(WIN_OPEN*(WIN_X&lt;=CV$2)*(WIN_X+WIN_W&gt;CV$2)*(WIN_Y&lt;=$A10)*(WIN_Y+WIN_H&gt;$A10)*WIN_KEY))</f>
        <v/>
      </c>
      <c r="CW310" s="7">
        <f>SUMPRODUCT(MAX(WIN_OPEN*(WIN_X&lt;=CW$2)*(WIN_X+WIN_W&gt;CW$2)*(WIN_Y&lt;=$A10)*(WIN_Y+WIN_H&gt;$A10)*WIN_KEY))</f>
        <v/>
      </c>
      <c r="CX310" s="7">
        <f>SUMPRODUCT(MAX(WIN_OPEN*(WIN_X&lt;=CX$2)*(WIN_X+WIN_W&gt;CX$2)*(WIN_Y&lt;=$A10)*(WIN_Y+WIN_H&gt;$A10)*WIN_KEY))</f>
        <v/>
      </c>
      <c r="CY310" s="7">
        <f>SUMPRODUCT(MAX(WIN_OPEN*(WIN_X&lt;=CY$2)*(WIN_X+WIN_W&gt;CY$2)*(WIN_Y&lt;=$A10)*(WIN_Y+WIN_H&gt;$A10)*WIN_KEY))</f>
        <v/>
      </c>
      <c r="CZ310" s="7">
        <f>SUMPRODUCT(MAX(WIN_OPEN*(WIN_X&lt;=CZ$2)*(WIN_X+WIN_W&gt;CZ$2)*(WIN_Y&lt;=$A10)*(WIN_Y+WIN_H&gt;$A10)*WIN_KEY))</f>
        <v/>
      </c>
      <c r="DA310" s="7">
        <f>SUMPRODUCT(MAX(WIN_OPEN*(WIN_X&lt;=DA$2)*(WIN_X+WIN_W&gt;DA$2)*(WIN_Y&lt;=$A10)*(WIN_Y+WIN_H&gt;$A10)*WIN_KEY))</f>
        <v/>
      </c>
      <c r="DB310" s="7">
        <f>SUMPRODUCT(MAX(WIN_OPEN*(WIN_X&lt;=DB$2)*(WIN_X+WIN_W&gt;DB$2)*(WIN_Y&lt;=$A10)*(WIN_Y+WIN_H&gt;$A10)*WIN_KEY))</f>
        <v/>
      </c>
      <c r="DC310" s="7">
        <f>SUMPRODUCT(MAX(WIN_OPEN*(WIN_X&lt;=DC$2)*(WIN_X+WIN_W&gt;DC$2)*(WIN_Y&lt;=$A10)*(WIN_Y+WIN_H&gt;$A10)*WIN_KEY))</f>
        <v/>
      </c>
      <c r="DD310" s="7">
        <f>SUMPRODUCT(MAX(WIN_OPEN*(WIN_X&lt;=DD$2)*(WIN_X+WIN_W&gt;DD$2)*(WIN_Y&lt;=$A10)*(WIN_Y+WIN_H&gt;$A10)*WIN_KEY))</f>
        <v/>
      </c>
      <c r="DE310" s="7">
        <f>SUMPRODUCT(MAX(WIN_OPEN*(WIN_X&lt;=DE$2)*(WIN_X+WIN_W&gt;DE$2)*(WIN_Y&lt;=$A10)*(WIN_Y+WIN_H&gt;$A10)*WIN_KEY))</f>
        <v/>
      </c>
      <c r="DF310" s="7">
        <f>SUMPRODUCT(MAX(WIN_OPEN*(WIN_X&lt;=DF$2)*(WIN_X+WIN_W&gt;DF$2)*(WIN_Y&lt;=$A10)*(WIN_Y+WIN_H&gt;$A10)*WIN_KEY))</f>
        <v/>
      </c>
      <c r="DG310" s="7">
        <f>SUMPRODUCT(MAX(WIN_OPEN*(WIN_X&lt;=DG$2)*(WIN_X+WIN_W&gt;DG$2)*(WIN_Y&lt;=$A10)*(WIN_Y+WIN_H&gt;$A10)*WIN_KEY))</f>
        <v/>
      </c>
      <c r="DH310" s="7">
        <f>SUMPRODUCT(MAX(WIN_OPEN*(WIN_X&lt;=DH$2)*(WIN_X+WIN_W&gt;DH$2)*(WIN_Y&lt;=$A10)*(WIN_Y+WIN_H&gt;$A10)*WIN_KEY))</f>
        <v/>
      </c>
      <c r="DI310" s="7">
        <f>SUMPRODUCT(MAX(WIN_OPEN*(WIN_X&lt;=DI$2)*(WIN_X+WIN_W&gt;DI$2)*(WIN_Y&lt;=$A10)*(WIN_Y+WIN_H&gt;$A10)*WIN_KEY))</f>
        <v/>
      </c>
      <c r="DJ310" s="7">
        <f>SUMPRODUCT(MAX(WIN_OPEN*(WIN_X&lt;=DJ$2)*(WIN_X+WIN_W&gt;DJ$2)*(WIN_Y&lt;=$A10)*(WIN_Y+WIN_H&gt;$A10)*WIN_KEY))</f>
        <v/>
      </c>
      <c r="DK310" s="7">
        <f>SUMPRODUCT(MAX(WIN_OPEN*(WIN_X&lt;=DK$2)*(WIN_X+WIN_W&gt;DK$2)*(WIN_Y&lt;=$A10)*(WIN_Y+WIN_H&gt;$A10)*WIN_KEY))</f>
        <v/>
      </c>
      <c r="DL310" s="7">
        <f>SUMPRODUCT(MAX(WIN_OPEN*(WIN_X&lt;=DL$2)*(WIN_X+WIN_W&gt;DL$2)*(WIN_Y&lt;=$A10)*(WIN_Y+WIN_H&gt;$A10)*WIN_KEY))</f>
        <v/>
      </c>
      <c r="DM310" s="7">
        <f>SUMPRODUCT(MAX(WIN_OPEN*(WIN_X&lt;=DM$2)*(WIN_X+WIN_W&gt;DM$2)*(WIN_Y&lt;=$A10)*(WIN_Y+WIN_H&gt;$A10)*WIN_KEY))</f>
        <v/>
      </c>
      <c r="DN310" s="7">
        <f>SUMPRODUCT(MAX(WIN_OPEN*(WIN_X&lt;=DN$2)*(WIN_X+WIN_W&gt;DN$2)*(WIN_Y&lt;=$A10)*(WIN_Y+WIN_H&gt;$A10)*WIN_KEY))</f>
        <v/>
      </c>
      <c r="DO310" s="7">
        <f>SUMPRODUCT(MAX(WIN_OPEN*(WIN_X&lt;=DO$2)*(WIN_X+WIN_W&gt;DO$2)*(WIN_Y&lt;=$A10)*(WIN_Y+WIN_H&gt;$A10)*WIN_KEY))</f>
        <v/>
      </c>
    </row>
    <row r="311" ht="8" customHeight="1">
      <c r="A311" t="n">
        <v>0</v>
      </c>
      <c r="B311" s="7">
        <f>SUMPRODUCT(MAX(WIN_OPEN*(WIN_X&lt;=B$2)*(WIN_X+WIN_W&gt;B$2)*(WIN_Y&lt;=$A11)*(WIN_Y+WIN_H&gt;$A11)*WIN_KEY))</f>
        <v/>
      </c>
      <c r="C311" s="7">
        <f>SUMPRODUCT(MAX(WIN_OPEN*(WIN_X&lt;=C$2)*(WIN_X+WIN_W&gt;C$2)*(WIN_Y&lt;=$A11)*(WIN_Y+WIN_H&gt;$A11)*WIN_KEY))</f>
        <v/>
      </c>
      <c r="D311" s="7">
        <f>SUMPRODUCT(MAX(WIN_OPEN*(WIN_X&lt;=D$2)*(WIN_X+WIN_W&gt;D$2)*(WIN_Y&lt;=$A11)*(WIN_Y+WIN_H&gt;$A11)*WIN_KEY))</f>
        <v/>
      </c>
      <c r="E311" s="7">
        <f>SUMPRODUCT(MAX(WIN_OPEN*(WIN_X&lt;=E$2)*(WIN_X+WIN_W&gt;E$2)*(WIN_Y&lt;=$A11)*(WIN_Y+WIN_H&gt;$A11)*WIN_KEY))</f>
        <v/>
      </c>
      <c r="F311" s="7">
        <f>SUMPRODUCT(MAX(WIN_OPEN*(WIN_X&lt;=F$2)*(WIN_X+WIN_W&gt;F$2)*(WIN_Y&lt;=$A11)*(WIN_Y+WIN_H&gt;$A11)*WIN_KEY))</f>
        <v/>
      </c>
      <c r="G311" s="7">
        <f>SUMPRODUCT(MAX(WIN_OPEN*(WIN_X&lt;=G$2)*(WIN_X+WIN_W&gt;G$2)*(WIN_Y&lt;=$A11)*(WIN_Y+WIN_H&gt;$A11)*WIN_KEY))</f>
        <v/>
      </c>
      <c r="H311" s="7">
        <f>SUMPRODUCT(MAX(WIN_OPEN*(WIN_X&lt;=H$2)*(WIN_X+WIN_W&gt;H$2)*(WIN_Y&lt;=$A11)*(WIN_Y+WIN_H&gt;$A11)*WIN_KEY))</f>
        <v/>
      </c>
      <c r="I311" s="7">
        <f>SUMPRODUCT(MAX(WIN_OPEN*(WIN_X&lt;=I$2)*(WIN_X+WIN_W&gt;I$2)*(WIN_Y&lt;=$A11)*(WIN_Y+WIN_H&gt;$A11)*WIN_KEY))</f>
        <v/>
      </c>
      <c r="J311" s="7">
        <f>SUMPRODUCT(MAX(WIN_OPEN*(WIN_X&lt;=J$2)*(WIN_X+WIN_W&gt;J$2)*(WIN_Y&lt;=$A11)*(WIN_Y+WIN_H&gt;$A11)*WIN_KEY))</f>
        <v/>
      </c>
      <c r="K311" s="7">
        <f>SUMPRODUCT(MAX(WIN_OPEN*(WIN_X&lt;=K$2)*(WIN_X+WIN_W&gt;K$2)*(WIN_Y&lt;=$A11)*(WIN_Y+WIN_H&gt;$A11)*WIN_KEY))</f>
        <v/>
      </c>
      <c r="L311" s="7">
        <f>SUMPRODUCT(MAX(WIN_OPEN*(WIN_X&lt;=L$2)*(WIN_X+WIN_W&gt;L$2)*(WIN_Y&lt;=$A11)*(WIN_Y+WIN_H&gt;$A11)*WIN_KEY))</f>
        <v/>
      </c>
      <c r="M311" s="7">
        <f>SUMPRODUCT(MAX(WIN_OPEN*(WIN_X&lt;=M$2)*(WIN_X+WIN_W&gt;M$2)*(WIN_Y&lt;=$A11)*(WIN_Y+WIN_H&gt;$A11)*WIN_KEY))</f>
        <v/>
      </c>
      <c r="N311" s="7">
        <f>SUMPRODUCT(MAX(WIN_OPEN*(WIN_X&lt;=N$2)*(WIN_X+WIN_W&gt;N$2)*(WIN_Y&lt;=$A11)*(WIN_Y+WIN_H&gt;$A11)*WIN_KEY))</f>
        <v/>
      </c>
      <c r="O311" s="7">
        <f>SUMPRODUCT(MAX(WIN_OPEN*(WIN_X&lt;=O$2)*(WIN_X+WIN_W&gt;O$2)*(WIN_Y&lt;=$A11)*(WIN_Y+WIN_H&gt;$A11)*WIN_KEY))</f>
        <v/>
      </c>
      <c r="P311" s="7">
        <f>SUMPRODUCT(MAX(WIN_OPEN*(WIN_X&lt;=P$2)*(WIN_X+WIN_W&gt;P$2)*(WIN_Y&lt;=$A11)*(WIN_Y+WIN_H&gt;$A11)*WIN_KEY))</f>
        <v/>
      </c>
      <c r="Q311" s="7">
        <f>SUMPRODUCT(MAX(WIN_OPEN*(WIN_X&lt;=Q$2)*(WIN_X+WIN_W&gt;Q$2)*(WIN_Y&lt;=$A11)*(WIN_Y+WIN_H&gt;$A11)*WIN_KEY))</f>
        <v/>
      </c>
      <c r="R311" s="7">
        <f>SUMPRODUCT(MAX(WIN_OPEN*(WIN_X&lt;=R$2)*(WIN_X+WIN_W&gt;R$2)*(WIN_Y&lt;=$A11)*(WIN_Y+WIN_H&gt;$A11)*WIN_KEY))</f>
        <v/>
      </c>
      <c r="S311" s="7">
        <f>SUMPRODUCT(MAX(WIN_OPEN*(WIN_X&lt;=S$2)*(WIN_X+WIN_W&gt;S$2)*(WIN_Y&lt;=$A11)*(WIN_Y+WIN_H&gt;$A11)*WIN_KEY))</f>
        <v/>
      </c>
      <c r="T311" s="7">
        <f>SUMPRODUCT(MAX(WIN_OPEN*(WIN_X&lt;=T$2)*(WIN_X+WIN_W&gt;T$2)*(WIN_Y&lt;=$A11)*(WIN_Y+WIN_H&gt;$A11)*WIN_KEY))</f>
        <v/>
      </c>
      <c r="U311" s="7">
        <f>SUMPRODUCT(MAX(WIN_OPEN*(WIN_X&lt;=U$2)*(WIN_X+WIN_W&gt;U$2)*(WIN_Y&lt;=$A11)*(WIN_Y+WIN_H&gt;$A11)*WIN_KEY))</f>
        <v/>
      </c>
      <c r="V311" s="7">
        <f>SUMPRODUCT(MAX(WIN_OPEN*(WIN_X&lt;=V$2)*(WIN_X+WIN_W&gt;V$2)*(WIN_Y&lt;=$A11)*(WIN_Y+WIN_H&gt;$A11)*WIN_KEY))</f>
        <v/>
      </c>
      <c r="W311" s="7">
        <f>SUMPRODUCT(MAX(WIN_OPEN*(WIN_X&lt;=W$2)*(WIN_X+WIN_W&gt;W$2)*(WIN_Y&lt;=$A11)*(WIN_Y+WIN_H&gt;$A11)*WIN_KEY))</f>
        <v/>
      </c>
      <c r="X311" s="7">
        <f>SUMPRODUCT(MAX(WIN_OPEN*(WIN_X&lt;=X$2)*(WIN_X+WIN_W&gt;X$2)*(WIN_Y&lt;=$A11)*(WIN_Y+WIN_H&gt;$A11)*WIN_KEY))</f>
        <v/>
      </c>
      <c r="Y311" s="7">
        <f>SUMPRODUCT(MAX(WIN_OPEN*(WIN_X&lt;=Y$2)*(WIN_X+WIN_W&gt;Y$2)*(WIN_Y&lt;=$A11)*(WIN_Y+WIN_H&gt;$A11)*WIN_KEY))</f>
        <v/>
      </c>
      <c r="Z311" s="7">
        <f>SUMPRODUCT(MAX(WIN_OPEN*(WIN_X&lt;=Z$2)*(WIN_X+WIN_W&gt;Z$2)*(WIN_Y&lt;=$A11)*(WIN_Y+WIN_H&gt;$A11)*WIN_KEY))</f>
        <v/>
      </c>
      <c r="AA311" s="7">
        <f>SUMPRODUCT(MAX(WIN_OPEN*(WIN_X&lt;=AA$2)*(WIN_X+WIN_W&gt;AA$2)*(WIN_Y&lt;=$A11)*(WIN_Y+WIN_H&gt;$A11)*WIN_KEY))</f>
        <v/>
      </c>
      <c r="AB311" s="7">
        <f>SUMPRODUCT(MAX(WIN_OPEN*(WIN_X&lt;=AB$2)*(WIN_X+WIN_W&gt;AB$2)*(WIN_Y&lt;=$A11)*(WIN_Y+WIN_H&gt;$A11)*WIN_KEY))</f>
        <v/>
      </c>
      <c r="AC311" s="7">
        <f>SUMPRODUCT(MAX(WIN_OPEN*(WIN_X&lt;=AC$2)*(WIN_X+WIN_W&gt;AC$2)*(WIN_Y&lt;=$A11)*(WIN_Y+WIN_H&gt;$A11)*WIN_KEY))</f>
        <v/>
      </c>
      <c r="AD311" s="7">
        <f>SUMPRODUCT(MAX(WIN_OPEN*(WIN_X&lt;=AD$2)*(WIN_X+WIN_W&gt;AD$2)*(WIN_Y&lt;=$A11)*(WIN_Y+WIN_H&gt;$A11)*WIN_KEY))</f>
        <v/>
      </c>
      <c r="AE311" s="7">
        <f>SUMPRODUCT(MAX(WIN_OPEN*(WIN_X&lt;=AE$2)*(WIN_X+WIN_W&gt;AE$2)*(WIN_Y&lt;=$A11)*(WIN_Y+WIN_H&gt;$A11)*WIN_KEY))</f>
        <v/>
      </c>
      <c r="AF311" s="7">
        <f>SUMPRODUCT(MAX(WIN_OPEN*(WIN_X&lt;=AF$2)*(WIN_X+WIN_W&gt;AF$2)*(WIN_Y&lt;=$A11)*(WIN_Y+WIN_H&gt;$A11)*WIN_KEY))</f>
        <v/>
      </c>
      <c r="AG311" s="7">
        <f>SUMPRODUCT(MAX(WIN_OPEN*(WIN_X&lt;=AG$2)*(WIN_X+WIN_W&gt;AG$2)*(WIN_Y&lt;=$A11)*(WIN_Y+WIN_H&gt;$A11)*WIN_KEY))</f>
        <v/>
      </c>
      <c r="AH311" s="7">
        <f>SUMPRODUCT(MAX(WIN_OPEN*(WIN_X&lt;=AH$2)*(WIN_X+WIN_W&gt;AH$2)*(WIN_Y&lt;=$A11)*(WIN_Y+WIN_H&gt;$A11)*WIN_KEY))</f>
        <v/>
      </c>
      <c r="AI311" s="7">
        <f>SUMPRODUCT(MAX(WIN_OPEN*(WIN_X&lt;=AI$2)*(WIN_X+WIN_W&gt;AI$2)*(WIN_Y&lt;=$A11)*(WIN_Y+WIN_H&gt;$A11)*WIN_KEY))</f>
        <v/>
      </c>
      <c r="AJ311" s="7">
        <f>SUMPRODUCT(MAX(WIN_OPEN*(WIN_X&lt;=AJ$2)*(WIN_X+WIN_W&gt;AJ$2)*(WIN_Y&lt;=$A11)*(WIN_Y+WIN_H&gt;$A11)*WIN_KEY))</f>
        <v/>
      </c>
      <c r="AK311" s="7">
        <f>SUMPRODUCT(MAX(WIN_OPEN*(WIN_X&lt;=AK$2)*(WIN_X+WIN_W&gt;AK$2)*(WIN_Y&lt;=$A11)*(WIN_Y+WIN_H&gt;$A11)*WIN_KEY))</f>
        <v/>
      </c>
      <c r="AL311" s="7">
        <f>SUMPRODUCT(MAX(WIN_OPEN*(WIN_X&lt;=AL$2)*(WIN_X+WIN_W&gt;AL$2)*(WIN_Y&lt;=$A11)*(WIN_Y+WIN_H&gt;$A11)*WIN_KEY))</f>
        <v/>
      </c>
      <c r="AM311" s="7">
        <f>SUMPRODUCT(MAX(WIN_OPEN*(WIN_X&lt;=AM$2)*(WIN_X+WIN_W&gt;AM$2)*(WIN_Y&lt;=$A11)*(WIN_Y+WIN_H&gt;$A11)*WIN_KEY))</f>
        <v/>
      </c>
      <c r="AN311" s="7">
        <f>SUMPRODUCT(MAX(WIN_OPEN*(WIN_X&lt;=AN$2)*(WIN_X+WIN_W&gt;AN$2)*(WIN_Y&lt;=$A11)*(WIN_Y+WIN_H&gt;$A11)*WIN_KEY))</f>
        <v/>
      </c>
      <c r="AO311" s="7">
        <f>SUMPRODUCT(MAX(WIN_OPEN*(WIN_X&lt;=AO$2)*(WIN_X+WIN_W&gt;AO$2)*(WIN_Y&lt;=$A11)*(WIN_Y+WIN_H&gt;$A11)*WIN_KEY))</f>
        <v/>
      </c>
      <c r="AP311" s="7">
        <f>SUMPRODUCT(MAX(WIN_OPEN*(WIN_X&lt;=AP$2)*(WIN_X+WIN_W&gt;AP$2)*(WIN_Y&lt;=$A11)*(WIN_Y+WIN_H&gt;$A11)*WIN_KEY))</f>
        <v/>
      </c>
      <c r="AQ311" s="7">
        <f>SUMPRODUCT(MAX(WIN_OPEN*(WIN_X&lt;=AQ$2)*(WIN_X+WIN_W&gt;AQ$2)*(WIN_Y&lt;=$A11)*(WIN_Y+WIN_H&gt;$A11)*WIN_KEY))</f>
        <v/>
      </c>
      <c r="AR311" s="7">
        <f>SUMPRODUCT(MAX(WIN_OPEN*(WIN_X&lt;=AR$2)*(WIN_X+WIN_W&gt;AR$2)*(WIN_Y&lt;=$A11)*(WIN_Y+WIN_H&gt;$A11)*WIN_KEY))</f>
        <v/>
      </c>
      <c r="AS311" s="7">
        <f>SUMPRODUCT(MAX(WIN_OPEN*(WIN_X&lt;=AS$2)*(WIN_X+WIN_W&gt;AS$2)*(WIN_Y&lt;=$A11)*(WIN_Y+WIN_H&gt;$A11)*WIN_KEY))</f>
        <v/>
      </c>
      <c r="AT311" s="7">
        <f>SUMPRODUCT(MAX(WIN_OPEN*(WIN_X&lt;=AT$2)*(WIN_X+WIN_W&gt;AT$2)*(WIN_Y&lt;=$A11)*(WIN_Y+WIN_H&gt;$A11)*WIN_KEY))</f>
        <v/>
      </c>
      <c r="AU311" s="7">
        <f>SUMPRODUCT(MAX(WIN_OPEN*(WIN_X&lt;=AU$2)*(WIN_X+WIN_W&gt;AU$2)*(WIN_Y&lt;=$A11)*(WIN_Y+WIN_H&gt;$A11)*WIN_KEY))</f>
        <v/>
      </c>
      <c r="AV311" s="7">
        <f>SUMPRODUCT(MAX(WIN_OPEN*(WIN_X&lt;=AV$2)*(WIN_X+WIN_W&gt;AV$2)*(WIN_Y&lt;=$A11)*(WIN_Y+WIN_H&gt;$A11)*WIN_KEY))</f>
        <v/>
      </c>
      <c r="AW311" s="7">
        <f>SUMPRODUCT(MAX(WIN_OPEN*(WIN_X&lt;=AW$2)*(WIN_X+WIN_W&gt;AW$2)*(WIN_Y&lt;=$A11)*(WIN_Y+WIN_H&gt;$A11)*WIN_KEY))</f>
        <v/>
      </c>
      <c r="AX311" s="7">
        <f>SUMPRODUCT(MAX(WIN_OPEN*(WIN_X&lt;=AX$2)*(WIN_X+WIN_W&gt;AX$2)*(WIN_Y&lt;=$A11)*(WIN_Y+WIN_H&gt;$A11)*WIN_KEY))</f>
        <v/>
      </c>
      <c r="AY311" s="7">
        <f>SUMPRODUCT(MAX(WIN_OPEN*(WIN_X&lt;=AY$2)*(WIN_X+WIN_W&gt;AY$2)*(WIN_Y&lt;=$A11)*(WIN_Y+WIN_H&gt;$A11)*WIN_KEY))</f>
        <v/>
      </c>
      <c r="AZ311" s="7">
        <f>SUMPRODUCT(MAX(WIN_OPEN*(WIN_X&lt;=AZ$2)*(WIN_X+WIN_W&gt;AZ$2)*(WIN_Y&lt;=$A11)*(WIN_Y+WIN_H&gt;$A11)*WIN_KEY))</f>
        <v/>
      </c>
      <c r="BA311" s="7">
        <f>SUMPRODUCT(MAX(WIN_OPEN*(WIN_X&lt;=BA$2)*(WIN_X+WIN_W&gt;BA$2)*(WIN_Y&lt;=$A11)*(WIN_Y+WIN_H&gt;$A11)*WIN_KEY))</f>
        <v/>
      </c>
      <c r="BB311" s="7">
        <f>SUMPRODUCT(MAX(WIN_OPEN*(WIN_X&lt;=BB$2)*(WIN_X+WIN_W&gt;BB$2)*(WIN_Y&lt;=$A11)*(WIN_Y+WIN_H&gt;$A11)*WIN_KEY))</f>
        <v/>
      </c>
      <c r="BC311" s="7">
        <f>SUMPRODUCT(MAX(WIN_OPEN*(WIN_X&lt;=BC$2)*(WIN_X+WIN_W&gt;BC$2)*(WIN_Y&lt;=$A11)*(WIN_Y+WIN_H&gt;$A11)*WIN_KEY))</f>
        <v/>
      </c>
      <c r="BD311" s="7">
        <f>SUMPRODUCT(MAX(WIN_OPEN*(WIN_X&lt;=BD$2)*(WIN_X+WIN_W&gt;BD$2)*(WIN_Y&lt;=$A11)*(WIN_Y+WIN_H&gt;$A11)*WIN_KEY))</f>
        <v/>
      </c>
      <c r="BE311" s="7">
        <f>SUMPRODUCT(MAX(WIN_OPEN*(WIN_X&lt;=BE$2)*(WIN_X+WIN_W&gt;BE$2)*(WIN_Y&lt;=$A11)*(WIN_Y+WIN_H&gt;$A11)*WIN_KEY))</f>
        <v/>
      </c>
      <c r="BF311" s="7">
        <f>SUMPRODUCT(MAX(WIN_OPEN*(WIN_X&lt;=BF$2)*(WIN_X+WIN_W&gt;BF$2)*(WIN_Y&lt;=$A11)*(WIN_Y+WIN_H&gt;$A11)*WIN_KEY))</f>
        <v/>
      </c>
      <c r="BG311" s="7">
        <f>SUMPRODUCT(MAX(WIN_OPEN*(WIN_X&lt;=BG$2)*(WIN_X+WIN_W&gt;BG$2)*(WIN_Y&lt;=$A11)*(WIN_Y+WIN_H&gt;$A11)*WIN_KEY))</f>
        <v/>
      </c>
      <c r="BH311" s="7">
        <f>SUMPRODUCT(MAX(WIN_OPEN*(WIN_X&lt;=BH$2)*(WIN_X+WIN_W&gt;BH$2)*(WIN_Y&lt;=$A11)*(WIN_Y+WIN_H&gt;$A11)*WIN_KEY))</f>
        <v/>
      </c>
      <c r="BI311" s="7">
        <f>SUMPRODUCT(MAX(WIN_OPEN*(WIN_X&lt;=BI$2)*(WIN_X+WIN_W&gt;BI$2)*(WIN_Y&lt;=$A11)*(WIN_Y+WIN_H&gt;$A11)*WIN_KEY))</f>
        <v/>
      </c>
      <c r="BJ311" s="7">
        <f>SUMPRODUCT(MAX(WIN_OPEN*(WIN_X&lt;=BJ$2)*(WIN_X+WIN_W&gt;BJ$2)*(WIN_Y&lt;=$A11)*(WIN_Y+WIN_H&gt;$A11)*WIN_KEY))</f>
        <v/>
      </c>
      <c r="BK311" s="7">
        <f>SUMPRODUCT(MAX(WIN_OPEN*(WIN_X&lt;=BK$2)*(WIN_X+WIN_W&gt;BK$2)*(WIN_Y&lt;=$A11)*(WIN_Y+WIN_H&gt;$A11)*WIN_KEY))</f>
        <v/>
      </c>
      <c r="BL311" s="7">
        <f>SUMPRODUCT(MAX(WIN_OPEN*(WIN_X&lt;=BL$2)*(WIN_X+WIN_W&gt;BL$2)*(WIN_Y&lt;=$A11)*(WIN_Y+WIN_H&gt;$A11)*WIN_KEY))</f>
        <v/>
      </c>
      <c r="BM311" s="7">
        <f>SUMPRODUCT(MAX(WIN_OPEN*(WIN_X&lt;=BM$2)*(WIN_X+WIN_W&gt;BM$2)*(WIN_Y&lt;=$A11)*(WIN_Y+WIN_H&gt;$A11)*WIN_KEY))</f>
        <v/>
      </c>
      <c r="BN311" s="7">
        <f>SUMPRODUCT(MAX(WIN_OPEN*(WIN_X&lt;=BN$2)*(WIN_X+WIN_W&gt;BN$2)*(WIN_Y&lt;=$A11)*(WIN_Y+WIN_H&gt;$A11)*WIN_KEY))</f>
        <v/>
      </c>
      <c r="BO311" s="7">
        <f>SUMPRODUCT(MAX(WIN_OPEN*(WIN_X&lt;=BO$2)*(WIN_X+WIN_W&gt;BO$2)*(WIN_Y&lt;=$A11)*(WIN_Y+WIN_H&gt;$A11)*WIN_KEY))</f>
        <v/>
      </c>
      <c r="BP311" s="7">
        <f>SUMPRODUCT(MAX(WIN_OPEN*(WIN_X&lt;=BP$2)*(WIN_X+WIN_W&gt;BP$2)*(WIN_Y&lt;=$A11)*(WIN_Y+WIN_H&gt;$A11)*WIN_KEY))</f>
        <v/>
      </c>
      <c r="BQ311" s="7">
        <f>SUMPRODUCT(MAX(WIN_OPEN*(WIN_X&lt;=BQ$2)*(WIN_X+WIN_W&gt;BQ$2)*(WIN_Y&lt;=$A11)*(WIN_Y+WIN_H&gt;$A11)*WIN_KEY))</f>
        <v/>
      </c>
      <c r="BR311" s="7">
        <f>SUMPRODUCT(MAX(WIN_OPEN*(WIN_X&lt;=BR$2)*(WIN_X+WIN_W&gt;BR$2)*(WIN_Y&lt;=$A11)*(WIN_Y+WIN_H&gt;$A11)*WIN_KEY))</f>
        <v/>
      </c>
      <c r="BS311" s="7">
        <f>SUMPRODUCT(MAX(WIN_OPEN*(WIN_X&lt;=BS$2)*(WIN_X+WIN_W&gt;BS$2)*(WIN_Y&lt;=$A11)*(WIN_Y+WIN_H&gt;$A11)*WIN_KEY))</f>
        <v/>
      </c>
      <c r="BT311" s="7">
        <f>SUMPRODUCT(MAX(WIN_OPEN*(WIN_X&lt;=BT$2)*(WIN_X+WIN_W&gt;BT$2)*(WIN_Y&lt;=$A11)*(WIN_Y+WIN_H&gt;$A11)*WIN_KEY))</f>
        <v/>
      </c>
      <c r="BU311" s="7">
        <f>SUMPRODUCT(MAX(WIN_OPEN*(WIN_X&lt;=BU$2)*(WIN_X+WIN_W&gt;BU$2)*(WIN_Y&lt;=$A11)*(WIN_Y+WIN_H&gt;$A11)*WIN_KEY))</f>
        <v/>
      </c>
      <c r="BV311" s="7">
        <f>SUMPRODUCT(MAX(WIN_OPEN*(WIN_X&lt;=BV$2)*(WIN_X+WIN_W&gt;BV$2)*(WIN_Y&lt;=$A11)*(WIN_Y+WIN_H&gt;$A11)*WIN_KEY))</f>
        <v/>
      </c>
      <c r="BW311" s="7">
        <f>SUMPRODUCT(MAX(WIN_OPEN*(WIN_X&lt;=BW$2)*(WIN_X+WIN_W&gt;BW$2)*(WIN_Y&lt;=$A11)*(WIN_Y+WIN_H&gt;$A11)*WIN_KEY))</f>
        <v/>
      </c>
      <c r="BX311" s="7">
        <f>SUMPRODUCT(MAX(WIN_OPEN*(WIN_X&lt;=BX$2)*(WIN_X+WIN_W&gt;BX$2)*(WIN_Y&lt;=$A11)*(WIN_Y+WIN_H&gt;$A11)*WIN_KEY))</f>
        <v/>
      </c>
      <c r="BY311" s="7">
        <f>SUMPRODUCT(MAX(WIN_OPEN*(WIN_X&lt;=BY$2)*(WIN_X+WIN_W&gt;BY$2)*(WIN_Y&lt;=$A11)*(WIN_Y+WIN_H&gt;$A11)*WIN_KEY))</f>
        <v/>
      </c>
      <c r="BZ311" s="7">
        <f>SUMPRODUCT(MAX(WIN_OPEN*(WIN_X&lt;=BZ$2)*(WIN_X+WIN_W&gt;BZ$2)*(WIN_Y&lt;=$A11)*(WIN_Y+WIN_H&gt;$A11)*WIN_KEY))</f>
        <v/>
      </c>
      <c r="CA311" s="7">
        <f>SUMPRODUCT(MAX(WIN_OPEN*(WIN_X&lt;=CA$2)*(WIN_X+WIN_W&gt;CA$2)*(WIN_Y&lt;=$A11)*(WIN_Y+WIN_H&gt;$A11)*WIN_KEY))</f>
        <v/>
      </c>
      <c r="CB311" s="7">
        <f>SUMPRODUCT(MAX(WIN_OPEN*(WIN_X&lt;=CB$2)*(WIN_X+WIN_W&gt;CB$2)*(WIN_Y&lt;=$A11)*(WIN_Y+WIN_H&gt;$A11)*WIN_KEY))</f>
        <v/>
      </c>
      <c r="CC311" s="7">
        <f>SUMPRODUCT(MAX(WIN_OPEN*(WIN_X&lt;=CC$2)*(WIN_X+WIN_W&gt;CC$2)*(WIN_Y&lt;=$A11)*(WIN_Y+WIN_H&gt;$A11)*WIN_KEY))</f>
        <v/>
      </c>
      <c r="CD311" s="7">
        <f>SUMPRODUCT(MAX(WIN_OPEN*(WIN_X&lt;=CD$2)*(WIN_X+WIN_W&gt;CD$2)*(WIN_Y&lt;=$A11)*(WIN_Y+WIN_H&gt;$A11)*WIN_KEY))</f>
        <v/>
      </c>
      <c r="CE311" s="7">
        <f>SUMPRODUCT(MAX(WIN_OPEN*(WIN_X&lt;=CE$2)*(WIN_X+WIN_W&gt;CE$2)*(WIN_Y&lt;=$A11)*(WIN_Y+WIN_H&gt;$A11)*WIN_KEY))</f>
        <v/>
      </c>
      <c r="CF311" s="7">
        <f>SUMPRODUCT(MAX(WIN_OPEN*(WIN_X&lt;=CF$2)*(WIN_X+WIN_W&gt;CF$2)*(WIN_Y&lt;=$A11)*(WIN_Y+WIN_H&gt;$A11)*WIN_KEY))</f>
        <v/>
      </c>
      <c r="CG311" s="7">
        <f>SUMPRODUCT(MAX(WIN_OPEN*(WIN_X&lt;=CG$2)*(WIN_X+WIN_W&gt;CG$2)*(WIN_Y&lt;=$A11)*(WIN_Y+WIN_H&gt;$A11)*WIN_KEY))</f>
        <v/>
      </c>
      <c r="CH311" s="7">
        <f>SUMPRODUCT(MAX(WIN_OPEN*(WIN_X&lt;=CH$2)*(WIN_X+WIN_W&gt;CH$2)*(WIN_Y&lt;=$A11)*(WIN_Y+WIN_H&gt;$A11)*WIN_KEY))</f>
        <v/>
      </c>
      <c r="CI311" s="7">
        <f>SUMPRODUCT(MAX(WIN_OPEN*(WIN_X&lt;=CI$2)*(WIN_X+WIN_W&gt;CI$2)*(WIN_Y&lt;=$A11)*(WIN_Y+WIN_H&gt;$A11)*WIN_KEY))</f>
        <v/>
      </c>
      <c r="CJ311" s="7">
        <f>SUMPRODUCT(MAX(WIN_OPEN*(WIN_X&lt;=CJ$2)*(WIN_X+WIN_W&gt;CJ$2)*(WIN_Y&lt;=$A11)*(WIN_Y+WIN_H&gt;$A11)*WIN_KEY))</f>
        <v/>
      </c>
      <c r="CK311" s="7">
        <f>SUMPRODUCT(MAX(WIN_OPEN*(WIN_X&lt;=CK$2)*(WIN_X+WIN_W&gt;CK$2)*(WIN_Y&lt;=$A11)*(WIN_Y+WIN_H&gt;$A11)*WIN_KEY))</f>
        <v/>
      </c>
      <c r="CL311" s="7">
        <f>SUMPRODUCT(MAX(WIN_OPEN*(WIN_X&lt;=CL$2)*(WIN_X+WIN_W&gt;CL$2)*(WIN_Y&lt;=$A11)*(WIN_Y+WIN_H&gt;$A11)*WIN_KEY))</f>
        <v/>
      </c>
      <c r="CM311" s="7">
        <f>SUMPRODUCT(MAX(WIN_OPEN*(WIN_X&lt;=CM$2)*(WIN_X+WIN_W&gt;CM$2)*(WIN_Y&lt;=$A11)*(WIN_Y+WIN_H&gt;$A11)*WIN_KEY))</f>
        <v/>
      </c>
      <c r="CN311" s="7">
        <f>SUMPRODUCT(MAX(WIN_OPEN*(WIN_X&lt;=CN$2)*(WIN_X+WIN_W&gt;CN$2)*(WIN_Y&lt;=$A11)*(WIN_Y+WIN_H&gt;$A11)*WIN_KEY))</f>
        <v/>
      </c>
      <c r="CO311" s="7">
        <f>SUMPRODUCT(MAX(WIN_OPEN*(WIN_X&lt;=CO$2)*(WIN_X+WIN_W&gt;CO$2)*(WIN_Y&lt;=$A11)*(WIN_Y+WIN_H&gt;$A11)*WIN_KEY))</f>
        <v/>
      </c>
      <c r="CP311" s="7">
        <f>SUMPRODUCT(MAX(WIN_OPEN*(WIN_X&lt;=CP$2)*(WIN_X+WIN_W&gt;CP$2)*(WIN_Y&lt;=$A11)*(WIN_Y+WIN_H&gt;$A11)*WIN_KEY))</f>
        <v/>
      </c>
      <c r="CQ311" s="7">
        <f>SUMPRODUCT(MAX(WIN_OPEN*(WIN_X&lt;=CQ$2)*(WIN_X+WIN_W&gt;CQ$2)*(WIN_Y&lt;=$A11)*(WIN_Y+WIN_H&gt;$A11)*WIN_KEY))</f>
        <v/>
      </c>
      <c r="CR311" s="7">
        <f>SUMPRODUCT(MAX(WIN_OPEN*(WIN_X&lt;=CR$2)*(WIN_X+WIN_W&gt;CR$2)*(WIN_Y&lt;=$A11)*(WIN_Y+WIN_H&gt;$A11)*WIN_KEY))</f>
        <v/>
      </c>
      <c r="CS311" s="7">
        <f>SUMPRODUCT(MAX(WIN_OPEN*(WIN_X&lt;=CS$2)*(WIN_X+WIN_W&gt;CS$2)*(WIN_Y&lt;=$A11)*(WIN_Y+WIN_H&gt;$A11)*WIN_KEY))</f>
        <v/>
      </c>
      <c r="CT311" s="7">
        <f>SUMPRODUCT(MAX(WIN_OPEN*(WIN_X&lt;=CT$2)*(WIN_X+WIN_W&gt;CT$2)*(WIN_Y&lt;=$A11)*(WIN_Y+WIN_H&gt;$A11)*WIN_KEY))</f>
        <v/>
      </c>
      <c r="CU311" s="7">
        <f>SUMPRODUCT(MAX(WIN_OPEN*(WIN_X&lt;=CU$2)*(WIN_X+WIN_W&gt;CU$2)*(WIN_Y&lt;=$A11)*(WIN_Y+WIN_H&gt;$A11)*WIN_KEY))</f>
        <v/>
      </c>
      <c r="CV311" s="7">
        <f>SUMPRODUCT(MAX(WIN_OPEN*(WIN_X&lt;=CV$2)*(WIN_X+WIN_W&gt;CV$2)*(WIN_Y&lt;=$A11)*(WIN_Y+WIN_H&gt;$A11)*WIN_KEY))</f>
        <v/>
      </c>
      <c r="CW311" s="7">
        <f>SUMPRODUCT(MAX(WIN_OPEN*(WIN_X&lt;=CW$2)*(WIN_X+WIN_W&gt;CW$2)*(WIN_Y&lt;=$A11)*(WIN_Y+WIN_H&gt;$A11)*WIN_KEY))</f>
        <v/>
      </c>
      <c r="CX311" s="7">
        <f>SUMPRODUCT(MAX(WIN_OPEN*(WIN_X&lt;=CX$2)*(WIN_X+WIN_W&gt;CX$2)*(WIN_Y&lt;=$A11)*(WIN_Y+WIN_H&gt;$A11)*WIN_KEY))</f>
        <v/>
      </c>
      <c r="CY311" s="7">
        <f>SUMPRODUCT(MAX(WIN_OPEN*(WIN_X&lt;=CY$2)*(WIN_X+WIN_W&gt;CY$2)*(WIN_Y&lt;=$A11)*(WIN_Y+WIN_H&gt;$A11)*WIN_KEY))</f>
        <v/>
      </c>
      <c r="CZ311" s="7">
        <f>SUMPRODUCT(MAX(WIN_OPEN*(WIN_X&lt;=CZ$2)*(WIN_X+WIN_W&gt;CZ$2)*(WIN_Y&lt;=$A11)*(WIN_Y+WIN_H&gt;$A11)*WIN_KEY))</f>
        <v/>
      </c>
      <c r="DA311" s="7">
        <f>SUMPRODUCT(MAX(WIN_OPEN*(WIN_X&lt;=DA$2)*(WIN_X+WIN_W&gt;DA$2)*(WIN_Y&lt;=$A11)*(WIN_Y+WIN_H&gt;$A11)*WIN_KEY))</f>
        <v/>
      </c>
      <c r="DB311" s="7">
        <f>SUMPRODUCT(MAX(WIN_OPEN*(WIN_X&lt;=DB$2)*(WIN_X+WIN_W&gt;DB$2)*(WIN_Y&lt;=$A11)*(WIN_Y+WIN_H&gt;$A11)*WIN_KEY))</f>
        <v/>
      </c>
      <c r="DC311" s="7">
        <f>SUMPRODUCT(MAX(WIN_OPEN*(WIN_X&lt;=DC$2)*(WIN_X+WIN_W&gt;DC$2)*(WIN_Y&lt;=$A11)*(WIN_Y+WIN_H&gt;$A11)*WIN_KEY))</f>
        <v/>
      </c>
      <c r="DD311" s="7">
        <f>SUMPRODUCT(MAX(WIN_OPEN*(WIN_X&lt;=DD$2)*(WIN_X+WIN_W&gt;DD$2)*(WIN_Y&lt;=$A11)*(WIN_Y+WIN_H&gt;$A11)*WIN_KEY))</f>
        <v/>
      </c>
      <c r="DE311" s="7">
        <f>SUMPRODUCT(MAX(WIN_OPEN*(WIN_X&lt;=DE$2)*(WIN_X+WIN_W&gt;DE$2)*(WIN_Y&lt;=$A11)*(WIN_Y+WIN_H&gt;$A11)*WIN_KEY))</f>
        <v/>
      </c>
      <c r="DF311" s="7">
        <f>SUMPRODUCT(MAX(WIN_OPEN*(WIN_X&lt;=DF$2)*(WIN_X+WIN_W&gt;DF$2)*(WIN_Y&lt;=$A11)*(WIN_Y+WIN_H&gt;$A11)*WIN_KEY))</f>
        <v/>
      </c>
      <c r="DG311" s="7">
        <f>SUMPRODUCT(MAX(WIN_OPEN*(WIN_X&lt;=DG$2)*(WIN_X+WIN_W&gt;DG$2)*(WIN_Y&lt;=$A11)*(WIN_Y+WIN_H&gt;$A11)*WIN_KEY))</f>
        <v/>
      </c>
      <c r="DH311" s="7">
        <f>SUMPRODUCT(MAX(WIN_OPEN*(WIN_X&lt;=DH$2)*(WIN_X+WIN_W&gt;DH$2)*(WIN_Y&lt;=$A11)*(WIN_Y+WIN_H&gt;$A11)*WIN_KEY))</f>
        <v/>
      </c>
      <c r="DI311" s="7">
        <f>SUMPRODUCT(MAX(WIN_OPEN*(WIN_X&lt;=DI$2)*(WIN_X+WIN_W&gt;DI$2)*(WIN_Y&lt;=$A11)*(WIN_Y+WIN_H&gt;$A11)*WIN_KEY))</f>
        <v/>
      </c>
      <c r="DJ311" s="7">
        <f>SUMPRODUCT(MAX(WIN_OPEN*(WIN_X&lt;=DJ$2)*(WIN_X+WIN_W&gt;DJ$2)*(WIN_Y&lt;=$A11)*(WIN_Y+WIN_H&gt;$A11)*WIN_KEY))</f>
        <v/>
      </c>
      <c r="DK311" s="7">
        <f>SUMPRODUCT(MAX(WIN_OPEN*(WIN_X&lt;=DK$2)*(WIN_X+WIN_W&gt;DK$2)*(WIN_Y&lt;=$A11)*(WIN_Y+WIN_H&gt;$A11)*WIN_KEY))</f>
        <v/>
      </c>
      <c r="DL311" s="7">
        <f>SUMPRODUCT(MAX(WIN_OPEN*(WIN_X&lt;=DL$2)*(WIN_X+WIN_W&gt;DL$2)*(WIN_Y&lt;=$A11)*(WIN_Y+WIN_H&gt;$A11)*WIN_KEY))</f>
        <v/>
      </c>
      <c r="DM311" s="7">
        <f>SUMPRODUCT(MAX(WIN_OPEN*(WIN_X&lt;=DM$2)*(WIN_X+WIN_W&gt;DM$2)*(WIN_Y&lt;=$A11)*(WIN_Y+WIN_H&gt;$A11)*WIN_KEY))</f>
        <v/>
      </c>
      <c r="DN311" s="7">
        <f>SUMPRODUCT(MAX(WIN_OPEN*(WIN_X&lt;=DN$2)*(WIN_X+WIN_W&gt;DN$2)*(WIN_Y&lt;=$A11)*(WIN_Y+WIN_H&gt;$A11)*WIN_KEY))</f>
        <v/>
      </c>
      <c r="DO311" s="7">
        <f>SUMPRODUCT(MAX(WIN_OPEN*(WIN_X&lt;=DO$2)*(WIN_X+WIN_W&gt;DO$2)*(WIN_Y&lt;=$A11)*(WIN_Y+WIN_H&gt;$A11)*WIN_KEY))</f>
        <v/>
      </c>
    </row>
    <row r="312" ht="8" customHeight="1">
      <c r="A312" t="n">
        <v>0</v>
      </c>
      <c r="B312" s="7">
        <f>SUMPRODUCT(MAX(WIN_OPEN*(WIN_X&lt;=B$2)*(WIN_X+WIN_W&gt;B$2)*(WIN_Y&lt;=$A12)*(WIN_Y+WIN_H&gt;$A12)*WIN_KEY))</f>
        <v/>
      </c>
      <c r="C312" s="7">
        <f>SUMPRODUCT(MAX(WIN_OPEN*(WIN_X&lt;=C$2)*(WIN_X+WIN_W&gt;C$2)*(WIN_Y&lt;=$A12)*(WIN_Y+WIN_H&gt;$A12)*WIN_KEY))</f>
        <v/>
      </c>
      <c r="D312" s="7">
        <f>SUMPRODUCT(MAX(WIN_OPEN*(WIN_X&lt;=D$2)*(WIN_X+WIN_W&gt;D$2)*(WIN_Y&lt;=$A12)*(WIN_Y+WIN_H&gt;$A12)*WIN_KEY))</f>
        <v/>
      </c>
      <c r="E312" s="7">
        <f>SUMPRODUCT(MAX(WIN_OPEN*(WIN_X&lt;=E$2)*(WIN_X+WIN_W&gt;E$2)*(WIN_Y&lt;=$A12)*(WIN_Y+WIN_H&gt;$A12)*WIN_KEY))</f>
        <v/>
      </c>
      <c r="F312" s="7">
        <f>SUMPRODUCT(MAX(WIN_OPEN*(WIN_X&lt;=F$2)*(WIN_X+WIN_W&gt;F$2)*(WIN_Y&lt;=$A12)*(WIN_Y+WIN_H&gt;$A12)*WIN_KEY))</f>
        <v/>
      </c>
      <c r="G312" s="7">
        <f>SUMPRODUCT(MAX(WIN_OPEN*(WIN_X&lt;=G$2)*(WIN_X+WIN_W&gt;G$2)*(WIN_Y&lt;=$A12)*(WIN_Y+WIN_H&gt;$A12)*WIN_KEY))</f>
        <v/>
      </c>
      <c r="H312" s="7">
        <f>SUMPRODUCT(MAX(WIN_OPEN*(WIN_X&lt;=H$2)*(WIN_X+WIN_W&gt;H$2)*(WIN_Y&lt;=$A12)*(WIN_Y+WIN_H&gt;$A12)*WIN_KEY))</f>
        <v/>
      </c>
      <c r="I312" s="7">
        <f>SUMPRODUCT(MAX(WIN_OPEN*(WIN_X&lt;=I$2)*(WIN_X+WIN_W&gt;I$2)*(WIN_Y&lt;=$A12)*(WIN_Y+WIN_H&gt;$A12)*WIN_KEY))</f>
        <v/>
      </c>
      <c r="J312" s="7">
        <f>SUMPRODUCT(MAX(WIN_OPEN*(WIN_X&lt;=J$2)*(WIN_X+WIN_W&gt;J$2)*(WIN_Y&lt;=$A12)*(WIN_Y+WIN_H&gt;$A12)*WIN_KEY))</f>
        <v/>
      </c>
      <c r="K312" s="7">
        <f>SUMPRODUCT(MAX(WIN_OPEN*(WIN_X&lt;=K$2)*(WIN_X+WIN_W&gt;K$2)*(WIN_Y&lt;=$A12)*(WIN_Y+WIN_H&gt;$A12)*WIN_KEY))</f>
        <v/>
      </c>
      <c r="L312" s="7">
        <f>SUMPRODUCT(MAX(WIN_OPEN*(WIN_X&lt;=L$2)*(WIN_X+WIN_W&gt;L$2)*(WIN_Y&lt;=$A12)*(WIN_Y+WIN_H&gt;$A12)*WIN_KEY))</f>
        <v/>
      </c>
      <c r="M312" s="7">
        <f>SUMPRODUCT(MAX(WIN_OPEN*(WIN_X&lt;=M$2)*(WIN_X+WIN_W&gt;M$2)*(WIN_Y&lt;=$A12)*(WIN_Y+WIN_H&gt;$A12)*WIN_KEY))</f>
        <v/>
      </c>
      <c r="N312" s="7">
        <f>SUMPRODUCT(MAX(WIN_OPEN*(WIN_X&lt;=N$2)*(WIN_X+WIN_W&gt;N$2)*(WIN_Y&lt;=$A12)*(WIN_Y+WIN_H&gt;$A12)*WIN_KEY))</f>
        <v/>
      </c>
      <c r="O312" s="7">
        <f>SUMPRODUCT(MAX(WIN_OPEN*(WIN_X&lt;=O$2)*(WIN_X+WIN_W&gt;O$2)*(WIN_Y&lt;=$A12)*(WIN_Y+WIN_H&gt;$A12)*WIN_KEY))</f>
        <v/>
      </c>
      <c r="P312" s="7">
        <f>SUMPRODUCT(MAX(WIN_OPEN*(WIN_X&lt;=P$2)*(WIN_X+WIN_W&gt;P$2)*(WIN_Y&lt;=$A12)*(WIN_Y+WIN_H&gt;$A12)*WIN_KEY))</f>
        <v/>
      </c>
      <c r="Q312" s="7">
        <f>SUMPRODUCT(MAX(WIN_OPEN*(WIN_X&lt;=Q$2)*(WIN_X+WIN_W&gt;Q$2)*(WIN_Y&lt;=$A12)*(WIN_Y+WIN_H&gt;$A12)*WIN_KEY))</f>
        <v/>
      </c>
      <c r="R312" s="7">
        <f>SUMPRODUCT(MAX(WIN_OPEN*(WIN_X&lt;=R$2)*(WIN_X+WIN_W&gt;R$2)*(WIN_Y&lt;=$A12)*(WIN_Y+WIN_H&gt;$A12)*WIN_KEY))</f>
        <v/>
      </c>
      <c r="S312" s="7">
        <f>SUMPRODUCT(MAX(WIN_OPEN*(WIN_X&lt;=S$2)*(WIN_X+WIN_W&gt;S$2)*(WIN_Y&lt;=$A12)*(WIN_Y+WIN_H&gt;$A12)*WIN_KEY))</f>
        <v/>
      </c>
      <c r="T312" s="7">
        <f>SUMPRODUCT(MAX(WIN_OPEN*(WIN_X&lt;=T$2)*(WIN_X+WIN_W&gt;T$2)*(WIN_Y&lt;=$A12)*(WIN_Y+WIN_H&gt;$A12)*WIN_KEY))</f>
        <v/>
      </c>
      <c r="U312" s="7">
        <f>SUMPRODUCT(MAX(WIN_OPEN*(WIN_X&lt;=U$2)*(WIN_X+WIN_W&gt;U$2)*(WIN_Y&lt;=$A12)*(WIN_Y+WIN_H&gt;$A12)*WIN_KEY))</f>
        <v/>
      </c>
      <c r="V312" s="7">
        <f>SUMPRODUCT(MAX(WIN_OPEN*(WIN_X&lt;=V$2)*(WIN_X+WIN_W&gt;V$2)*(WIN_Y&lt;=$A12)*(WIN_Y+WIN_H&gt;$A12)*WIN_KEY))</f>
        <v/>
      </c>
      <c r="W312" s="7">
        <f>SUMPRODUCT(MAX(WIN_OPEN*(WIN_X&lt;=W$2)*(WIN_X+WIN_W&gt;W$2)*(WIN_Y&lt;=$A12)*(WIN_Y+WIN_H&gt;$A12)*WIN_KEY))</f>
        <v/>
      </c>
      <c r="X312" s="7">
        <f>SUMPRODUCT(MAX(WIN_OPEN*(WIN_X&lt;=X$2)*(WIN_X+WIN_W&gt;X$2)*(WIN_Y&lt;=$A12)*(WIN_Y+WIN_H&gt;$A12)*WIN_KEY))</f>
        <v/>
      </c>
      <c r="Y312" s="7">
        <f>SUMPRODUCT(MAX(WIN_OPEN*(WIN_X&lt;=Y$2)*(WIN_X+WIN_W&gt;Y$2)*(WIN_Y&lt;=$A12)*(WIN_Y+WIN_H&gt;$A12)*WIN_KEY))</f>
        <v/>
      </c>
      <c r="Z312" s="7">
        <f>SUMPRODUCT(MAX(WIN_OPEN*(WIN_X&lt;=Z$2)*(WIN_X+WIN_W&gt;Z$2)*(WIN_Y&lt;=$A12)*(WIN_Y+WIN_H&gt;$A12)*WIN_KEY))</f>
        <v/>
      </c>
      <c r="AA312" s="7">
        <f>SUMPRODUCT(MAX(WIN_OPEN*(WIN_X&lt;=AA$2)*(WIN_X+WIN_W&gt;AA$2)*(WIN_Y&lt;=$A12)*(WIN_Y+WIN_H&gt;$A12)*WIN_KEY))</f>
        <v/>
      </c>
      <c r="AB312" s="7">
        <f>SUMPRODUCT(MAX(WIN_OPEN*(WIN_X&lt;=AB$2)*(WIN_X+WIN_W&gt;AB$2)*(WIN_Y&lt;=$A12)*(WIN_Y+WIN_H&gt;$A12)*WIN_KEY))</f>
        <v/>
      </c>
      <c r="AC312" s="7">
        <f>SUMPRODUCT(MAX(WIN_OPEN*(WIN_X&lt;=AC$2)*(WIN_X+WIN_W&gt;AC$2)*(WIN_Y&lt;=$A12)*(WIN_Y+WIN_H&gt;$A12)*WIN_KEY))</f>
        <v/>
      </c>
      <c r="AD312" s="7">
        <f>SUMPRODUCT(MAX(WIN_OPEN*(WIN_X&lt;=AD$2)*(WIN_X+WIN_W&gt;AD$2)*(WIN_Y&lt;=$A12)*(WIN_Y+WIN_H&gt;$A12)*WIN_KEY))</f>
        <v/>
      </c>
      <c r="AE312" s="7">
        <f>SUMPRODUCT(MAX(WIN_OPEN*(WIN_X&lt;=AE$2)*(WIN_X+WIN_W&gt;AE$2)*(WIN_Y&lt;=$A12)*(WIN_Y+WIN_H&gt;$A12)*WIN_KEY))</f>
        <v/>
      </c>
      <c r="AF312" s="7">
        <f>SUMPRODUCT(MAX(WIN_OPEN*(WIN_X&lt;=AF$2)*(WIN_X+WIN_W&gt;AF$2)*(WIN_Y&lt;=$A12)*(WIN_Y+WIN_H&gt;$A12)*WIN_KEY))</f>
        <v/>
      </c>
      <c r="AG312" s="7">
        <f>SUMPRODUCT(MAX(WIN_OPEN*(WIN_X&lt;=AG$2)*(WIN_X+WIN_W&gt;AG$2)*(WIN_Y&lt;=$A12)*(WIN_Y+WIN_H&gt;$A12)*WIN_KEY))</f>
        <v/>
      </c>
      <c r="AH312" s="7">
        <f>SUMPRODUCT(MAX(WIN_OPEN*(WIN_X&lt;=AH$2)*(WIN_X+WIN_W&gt;AH$2)*(WIN_Y&lt;=$A12)*(WIN_Y+WIN_H&gt;$A12)*WIN_KEY))</f>
        <v/>
      </c>
      <c r="AI312" s="7">
        <f>SUMPRODUCT(MAX(WIN_OPEN*(WIN_X&lt;=AI$2)*(WIN_X+WIN_W&gt;AI$2)*(WIN_Y&lt;=$A12)*(WIN_Y+WIN_H&gt;$A12)*WIN_KEY))</f>
        <v/>
      </c>
      <c r="AJ312" s="7">
        <f>SUMPRODUCT(MAX(WIN_OPEN*(WIN_X&lt;=AJ$2)*(WIN_X+WIN_W&gt;AJ$2)*(WIN_Y&lt;=$A12)*(WIN_Y+WIN_H&gt;$A12)*WIN_KEY))</f>
        <v/>
      </c>
      <c r="AK312" s="7">
        <f>SUMPRODUCT(MAX(WIN_OPEN*(WIN_X&lt;=AK$2)*(WIN_X+WIN_W&gt;AK$2)*(WIN_Y&lt;=$A12)*(WIN_Y+WIN_H&gt;$A12)*WIN_KEY))</f>
        <v/>
      </c>
      <c r="AL312" s="7">
        <f>SUMPRODUCT(MAX(WIN_OPEN*(WIN_X&lt;=AL$2)*(WIN_X+WIN_W&gt;AL$2)*(WIN_Y&lt;=$A12)*(WIN_Y+WIN_H&gt;$A12)*WIN_KEY))</f>
        <v/>
      </c>
      <c r="AM312" s="7">
        <f>SUMPRODUCT(MAX(WIN_OPEN*(WIN_X&lt;=AM$2)*(WIN_X+WIN_W&gt;AM$2)*(WIN_Y&lt;=$A12)*(WIN_Y+WIN_H&gt;$A12)*WIN_KEY))</f>
        <v/>
      </c>
      <c r="AN312" s="7">
        <f>SUMPRODUCT(MAX(WIN_OPEN*(WIN_X&lt;=AN$2)*(WIN_X+WIN_W&gt;AN$2)*(WIN_Y&lt;=$A12)*(WIN_Y+WIN_H&gt;$A12)*WIN_KEY))</f>
        <v/>
      </c>
      <c r="AO312" s="7">
        <f>SUMPRODUCT(MAX(WIN_OPEN*(WIN_X&lt;=AO$2)*(WIN_X+WIN_W&gt;AO$2)*(WIN_Y&lt;=$A12)*(WIN_Y+WIN_H&gt;$A12)*WIN_KEY))</f>
        <v/>
      </c>
      <c r="AP312" s="7">
        <f>SUMPRODUCT(MAX(WIN_OPEN*(WIN_X&lt;=AP$2)*(WIN_X+WIN_W&gt;AP$2)*(WIN_Y&lt;=$A12)*(WIN_Y+WIN_H&gt;$A12)*WIN_KEY))</f>
        <v/>
      </c>
      <c r="AQ312" s="7">
        <f>SUMPRODUCT(MAX(WIN_OPEN*(WIN_X&lt;=AQ$2)*(WIN_X+WIN_W&gt;AQ$2)*(WIN_Y&lt;=$A12)*(WIN_Y+WIN_H&gt;$A12)*WIN_KEY))</f>
        <v/>
      </c>
      <c r="AR312" s="7">
        <f>SUMPRODUCT(MAX(WIN_OPEN*(WIN_X&lt;=AR$2)*(WIN_X+WIN_W&gt;AR$2)*(WIN_Y&lt;=$A12)*(WIN_Y+WIN_H&gt;$A12)*WIN_KEY))</f>
        <v/>
      </c>
      <c r="AS312" s="7">
        <f>SUMPRODUCT(MAX(WIN_OPEN*(WIN_X&lt;=AS$2)*(WIN_X+WIN_W&gt;AS$2)*(WIN_Y&lt;=$A12)*(WIN_Y+WIN_H&gt;$A12)*WIN_KEY))</f>
        <v/>
      </c>
      <c r="AT312" s="7">
        <f>SUMPRODUCT(MAX(WIN_OPEN*(WIN_X&lt;=AT$2)*(WIN_X+WIN_W&gt;AT$2)*(WIN_Y&lt;=$A12)*(WIN_Y+WIN_H&gt;$A12)*WIN_KEY))</f>
        <v/>
      </c>
      <c r="AU312" s="7">
        <f>SUMPRODUCT(MAX(WIN_OPEN*(WIN_X&lt;=AU$2)*(WIN_X+WIN_W&gt;AU$2)*(WIN_Y&lt;=$A12)*(WIN_Y+WIN_H&gt;$A12)*WIN_KEY))</f>
        <v/>
      </c>
      <c r="AV312" s="7">
        <f>SUMPRODUCT(MAX(WIN_OPEN*(WIN_X&lt;=AV$2)*(WIN_X+WIN_W&gt;AV$2)*(WIN_Y&lt;=$A12)*(WIN_Y+WIN_H&gt;$A12)*WIN_KEY))</f>
        <v/>
      </c>
      <c r="AW312" s="7">
        <f>SUMPRODUCT(MAX(WIN_OPEN*(WIN_X&lt;=AW$2)*(WIN_X+WIN_W&gt;AW$2)*(WIN_Y&lt;=$A12)*(WIN_Y+WIN_H&gt;$A12)*WIN_KEY))</f>
        <v/>
      </c>
      <c r="AX312" s="7">
        <f>SUMPRODUCT(MAX(WIN_OPEN*(WIN_X&lt;=AX$2)*(WIN_X+WIN_W&gt;AX$2)*(WIN_Y&lt;=$A12)*(WIN_Y+WIN_H&gt;$A12)*WIN_KEY))</f>
        <v/>
      </c>
      <c r="AY312" s="7">
        <f>SUMPRODUCT(MAX(WIN_OPEN*(WIN_X&lt;=AY$2)*(WIN_X+WIN_W&gt;AY$2)*(WIN_Y&lt;=$A12)*(WIN_Y+WIN_H&gt;$A12)*WIN_KEY))</f>
        <v/>
      </c>
      <c r="AZ312" s="7">
        <f>SUMPRODUCT(MAX(WIN_OPEN*(WIN_X&lt;=AZ$2)*(WIN_X+WIN_W&gt;AZ$2)*(WIN_Y&lt;=$A12)*(WIN_Y+WIN_H&gt;$A12)*WIN_KEY))</f>
        <v/>
      </c>
      <c r="BA312" s="7">
        <f>SUMPRODUCT(MAX(WIN_OPEN*(WIN_X&lt;=BA$2)*(WIN_X+WIN_W&gt;BA$2)*(WIN_Y&lt;=$A12)*(WIN_Y+WIN_H&gt;$A12)*WIN_KEY))</f>
        <v/>
      </c>
      <c r="BB312" s="7">
        <f>SUMPRODUCT(MAX(WIN_OPEN*(WIN_X&lt;=BB$2)*(WIN_X+WIN_W&gt;BB$2)*(WIN_Y&lt;=$A12)*(WIN_Y+WIN_H&gt;$A12)*WIN_KEY))</f>
        <v/>
      </c>
      <c r="BC312" s="7">
        <f>SUMPRODUCT(MAX(WIN_OPEN*(WIN_X&lt;=BC$2)*(WIN_X+WIN_W&gt;BC$2)*(WIN_Y&lt;=$A12)*(WIN_Y+WIN_H&gt;$A12)*WIN_KEY))</f>
        <v/>
      </c>
      <c r="BD312" s="7">
        <f>SUMPRODUCT(MAX(WIN_OPEN*(WIN_X&lt;=BD$2)*(WIN_X+WIN_W&gt;BD$2)*(WIN_Y&lt;=$A12)*(WIN_Y+WIN_H&gt;$A12)*WIN_KEY))</f>
        <v/>
      </c>
      <c r="BE312" s="7">
        <f>SUMPRODUCT(MAX(WIN_OPEN*(WIN_X&lt;=BE$2)*(WIN_X+WIN_W&gt;BE$2)*(WIN_Y&lt;=$A12)*(WIN_Y+WIN_H&gt;$A12)*WIN_KEY))</f>
        <v/>
      </c>
      <c r="BF312" s="7">
        <f>SUMPRODUCT(MAX(WIN_OPEN*(WIN_X&lt;=BF$2)*(WIN_X+WIN_W&gt;BF$2)*(WIN_Y&lt;=$A12)*(WIN_Y+WIN_H&gt;$A12)*WIN_KEY))</f>
        <v/>
      </c>
      <c r="BG312" s="7">
        <f>SUMPRODUCT(MAX(WIN_OPEN*(WIN_X&lt;=BG$2)*(WIN_X+WIN_W&gt;BG$2)*(WIN_Y&lt;=$A12)*(WIN_Y+WIN_H&gt;$A12)*WIN_KEY))</f>
        <v/>
      </c>
      <c r="BH312" s="7">
        <f>SUMPRODUCT(MAX(WIN_OPEN*(WIN_X&lt;=BH$2)*(WIN_X+WIN_W&gt;BH$2)*(WIN_Y&lt;=$A12)*(WIN_Y+WIN_H&gt;$A12)*WIN_KEY))</f>
        <v/>
      </c>
      <c r="BI312" s="7">
        <f>SUMPRODUCT(MAX(WIN_OPEN*(WIN_X&lt;=BI$2)*(WIN_X+WIN_W&gt;BI$2)*(WIN_Y&lt;=$A12)*(WIN_Y+WIN_H&gt;$A12)*WIN_KEY))</f>
        <v/>
      </c>
      <c r="BJ312" s="7">
        <f>SUMPRODUCT(MAX(WIN_OPEN*(WIN_X&lt;=BJ$2)*(WIN_X+WIN_W&gt;BJ$2)*(WIN_Y&lt;=$A12)*(WIN_Y+WIN_H&gt;$A12)*WIN_KEY))</f>
        <v/>
      </c>
      <c r="BK312" s="7">
        <f>SUMPRODUCT(MAX(WIN_OPEN*(WIN_X&lt;=BK$2)*(WIN_X+WIN_W&gt;BK$2)*(WIN_Y&lt;=$A12)*(WIN_Y+WIN_H&gt;$A12)*WIN_KEY))</f>
        <v/>
      </c>
      <c r="BL312" s="7">
        <f>SUMPRODUCT(MAX(WIN_OPEN*(WIN_X&lt;=BL$2)*(WIN_X+WIN_W&gt;BL$2)*(WIN_Y&lt;=$A12)*(WIN_Y+WIN_H&gt;$A12)*WIN_KEY))</f>
        <v/>
      </c>
      <c r="BM312" s="7">
        <f>SUMPRODUCT(MAX(WIN_OPEN*(WIN_X&lt;=BM$2)*(WIN_X+WIN_W&gt;BM$2)*(WIN_Y&lt;=$A12)*(WIN_Y+WIN_H&gt;$A12)*WIN_KEY))</f>
        <v/>
      </c>
      <c r="BN312" s="7">
        <f>SUMPRODUCT(MAX(WIN_OPEN*(WIN_X&lt;=BN$2)*(WIN_X+WIN_W&gt;BN$2)*(WIN_Y&lt;=$A12)*(WIN_Y+WIN_H&gt;$A12)*WIN_KEY))</f>
        <v/>
      </c>
      <c r="BO312" s="7">
        <f>SUMPRODUCT(MAX(WIN_OPEN*(WIN_X&lt;=BO$2)*(WIN_X+WIN_W&gt;BO$2)*(WIN_Y&lt;=$A12)*(WIN_Y+WIN_H&gt;$A12)*WIN_KEY))</f>
        <v/>
      </c>
      <c r="BP312" s="7">
        <f>SUMPRODUCT(MAX(WIN_OPEN*(WIN_X&lt;=BP$2)*(WIN_X+WIN_W&gt;BP$2)*(WIN_Y&lt;=$A12)*(WIN_Y+WIN_H&gt;$A12)*WIN_KEY))</f>
        <v/>
      </c>
      <c r="BQ312" s="7">
        <f>SUMPRODUCT(MAX(WIN_OPEN*(WIN_X&lt;=BQ$2)*(WIN_X+WIN_W&gt;BQ$2)*(WIN_Y&lt;=$A12)*(WIN_Y+WIN_H&gt;$A12)*WIN_KEY))</f>
        <v/>
      </c>
      <c r="BR312" s="7">
        <f>SUMPRODUCT(MAX(WIN_OPEN*(WIN_X&lt;=BR$2)*(WIN_X+WIN_W&gt;BR$2)*(WIN_Y&lt;=$A12)*(WIN_Y+WIN_H&gt;$A12)*WIN_KEY))</f>
        <v/>
      </c>
      <c r="BS312" s="7">
        <f>SUMPRODUCT(MAX(WIN_OPEN*(WIN_X&lt;=BS$2)*(WIN_X+WIN_W&gt;BS$2)*(WIN_Y&lt;=$A12)*(WIN_Y+WIN_H&gt;$A12)*WIN_KEY))</f>
        <v/>
      </c>
      <c r="BT312" s="7">
        <f>SUMPRODUCT(MAX(WIN_OPEN*(WIN_X&lt;=BT$2)*(WIN_X+WIN_W&gt;BT$2)*(WIN_Y&lt;=$A12)*(WIN_Y+WIN_H&gt;$A12)*WIN_KEY))</f>
        <v/>
      </c>
      <c r="BU312" s="7">
        <f>SUMPRODUCT(MAX(WIN_OPEN*(WIN_X&lt;=BU$2)*(WIN_X+WIN_W&gt;BU$2)*(WIN_Y&lt;=$A12)*(WIN_Y+WIN_H&gt;$A12)*WIN_KEY))</f>
        <v/>
      </c>
      <c r="BV312" s="7">
        <f>SUMPRODUCT(MAX(WIN_OPEN*(WIN_X&lt;=BV$2)*(WIN_X+WIN_W&gt;BV$2)*(WIN_Y&lt;=$A12)*(WIN_Y+WIN_H&gt;$A12)*WIN_KEY))</f>
        <v/>
      </c>
      <c r="BW312" s="7">
        <f>SUMPRODUCT(MAX(WIN_OPEN*(WIN_X&lt;=BW$2)*(WIN_X+WIN_W&gt;BW$2)*(WIN_Y&lt;=$A12)*(WIN_Y+WIN_H&gt;$A12)*WIN_KEY))</f>
        <v/>
      </c>
      <c r="BX312" s="7">
        <f>SUMPRODUCT(MAX(WIN_OPEN*(WIN_X&lt;=BX$2)*(WIN_X+WIN_W&gt;BX$2)*(WIN_Y&lt;=$A12)*(WIN_Y+WIN_H&gt;$A12)*WIN_KEY))</f>
        <v/>
      </c>
      <c r="BY312" s="7">
        <f>SUMPRODUCT(MAX(WIN_OPEN*(WIN_X&lt;=BY$2)*(WIN_X+WIN_W&gt;BY$2)*(WIN_Y&lt;=$A12)*(WIN_Y+WIN_H&gt;$A12)*WIN_KEY))</f>
        <v/>
      </c>
      <c r="BZ312" s="7">
        <f>SUMPRODUCT(MAX(WIN_OPEN*(WIN_X&lt;=BZ$2)*(WIN_X+WIN_W&gt;BZ$2)*(WIN_Y&lt;=$A12)*(WIN_Y+WIN_H&gt;$A12)*WIN_KEY))</f>
        <v/>
      </c>
      <c r="CA312" s="7">
        <f>SUMPRODUCT(MAX(WIN_OPEN*(WIN_X&lt;=CA$2)*(WIN_X+WIN_W&gt;CA$2)*(WIN_Y&lt;=$A12)*(WIN_Y+WIN_H&gt;$A12)*WIN_KEY))</f>
        <v/>
      </c>
      <c r="CB312" s="7">
        <f>SUMPRODUCT(MAX(WIN_OPEN*(WIN_X&lt;=CB$2)*(WIN_X+WIN_W&gt;CB$2)*(WIN_Y&lt;=$A12)*(WIN_Y+WIN_H&gt;$A12)*WIN_KEY))</f>
        <v/>
      </c>
      <c r="CC312" s="7">
        <f>SUMPRODUCT(MAX(WIN_OPEN*(WIN_X&lt;=CC$2)*(WIN_X+WIN_W&gt;CC$2)*(WIN_Y&lt;=$A12)*(WIN_Y+WIN_H&gt;$A12)*WIN_KEY))</f>
        <v/>
      </c>
      <c r="CD312" s="7">
        <f>SUMPRODUCT(MAX(WIN_OPEN*(WIN_X&lt;=CD$2)*(WIN_X+WIN_W&gt;CD$2)*(WIN_Y&lt;=$A12)*(WIN_Y+WIN_H&gt;$A12)*WIN_KEY))</f>
        <v/>
      </c>
      <c r="CE312" s="7">
        <f>SUMPRODUCT(MAX(WIN_OPEN*(WIN_X&lt;=CE$2)*(WIN_X+WIN_W&gt;CE$2)*(WIN_Y&lt;=$A12)*(WIN_Y+WIN_H&gt;$A12)*WIN_KEY))</f>
        <v/>
      </c>
      <c r="CF312" s="7">
        <f>SUMPRODUCT(MAX(WIN_OPEN*(WIN_X&lt;=CF$2)*(WIN_X+WIN_W&gt;CF$2)*(WIN_Y&lt;=$A12)*(WIN_Y+WIN_H&gt;$A12)*WIN_KEY))</f>
        <v/>
      </c>
      <c r="CG312" s="7">
        <f>SUMPRODUCT(MAX(WIN_OPEN*(WIN_X&lt;=CG$2)*(WIN_X+WIN_W&gt;CG$2)*(WIN_Y&lt;=$A12)*(WIN_Y+WIN_H&gt;$A12)*WIN_KEY))</f>
        <v/>
      </c>
      <c r="CH312" s="7">
        <f>SUMPRODUCT(MAX(WIN_OPEN*(WIN_X&lt;=CH$2)*(WIN_X+WIN_W&gt;CH$2)*(WIN_Y&lt;=$A12)*(WIN_Y+WIN_H&gt;$A12)*WIN_KEY))</f>
        <v/>
      </c>
      <c r="CI312" s="7">
        <f>SUMPRODUCT(MAX(WIN_OPEN*(WIN_X&lt;=CI$2)*(WIN_X+WIN_W&gt;CI$2)*(WIN_Y&lt;=$A12)*(WIN_Y+WIN_H&gt;$A12)*WIN_KEY))</f>
        <v/>
      </c>
      <c r="CJ312" s="7">
        <f>SUMPRODUCT(MAX(WIN_OPEN*(WIN_X&lt;=CJ$2)*(WIN_X+WIN_W&gt;CJ$2)*(WIN_Y&lt;=$A12)*(WIN_Y+WIN_H&gt;$A12)*WIN_KEY))</f>
        <v/>
      </c>
      <c r="CK312" s="7">
        <f>SUMPRODUCT(MAX(WIN_OPEN*(WIN_X&lt;=CK$2)*(WIN_X+WIN_W&gt;CK$2)*(WIN_Y&lt;=$A12)*(WIN_Y+WIN_H&gt;$A12)*WIN_KEY))</f>
        <v/>
      </c>
      <c r="CL312" s="7">
        <f>SUMPRODUCT(MAX(WIN_OPEN*(WIN_X&lt;=CL$2)*(WIN_X+WIN_W&gt;CL$2)*(WIN_Y&lt;=$A12)*(WIN_Y+WIN_H&gt;$A12)*WIN_KEY))</f>
        <v/>
      </c>
      <c r="CM312" s="7">
        <f>SUMPRODUCT(MAX(WIN_OPEN*(WIN_X&lt;=CM$2)*(WIN_X+WIN_W&gt;CM$2)*(WIN_Y&lt;=$A12)*(WIN_Y+WIN_H&gt;$A12)*WIN_KEY))</f>
        <v/>
      </c>
      <c r="CN312" s="7">
        <f>SUMPRODUCT(MAX(WIN_OPEN*(WIN_X&lt;=CN$2)*(WIN_X+WIN_W&gt;CN$2)*(WIN_Y&lt;=$A12)*(WIN_Y+WIN_H&gt;$A12)*WIN_KEY))</f>
        <v/>
      </c>
      <c r="CO312" s="7">
        <f>SUMPRODUCT(MAX(WIN_OPEN*(WIN_X&lt;=CO$2)*(WIN_X+WIN_W&gt;CO$2)*(WIN_Y&lt;=$A12)*(WIN_Y+WIN_H&gt;$A12)*WIN_KEY))</f>
        <v/>
      </c>
      <c r="CP312" s="7">
        <f>SUMPRODUCT(MAX(WIN_OPEN*(WIN_X&lt;=CP$2)*(WIN_X+WIN_W&gt;CP$2)*(WIN_Y&lt;=$A12)*(WIN_Y+WIN_H&gt;$A12)*WIN_KEY))</f>
        <v/>
      </c>
      <c r="CQ312" s="7">
        <f>SUMPRODUCT(MAX(WIN_OPEN*(WIN_X&lt;=CQ$2)*(WIN_X+WIN_W&gt;CQ$2)*(WIN_Y&lt;=$A12)*(WIN_Y+WIN_H&gt;$A12)*WIN_KEY))</f>
        <v/>
      </c>
      <c r="CR312" s="7">
        <f>SUMPRODUCT(MAX(WIN_OPEN*(WIN_X&lt;=CR$2)*(WIN_X+WIN_W&gt;CR$2)*(WIN_Y&lt;=$A12)*(WIN_Y+WIN_H&gt;$A12)*WIN_KEY))</f>
        <v/>
      </c>
      <c r="CS312" s="7">
        <f>SUMPRODUCT(MAX(WIN_OPEN*(WIN_X&lt;=CS$2)*(WIN_X+WIN_W&gt;CS$2)*(WIN_Y&lt;=$A12)*(WIN_Y+WIN_H&gt;$A12)*WIN_KEY))</f>
        <v/>
      </c>
      <c r="CT312" s="7">
        <f>SUMPRODUCT(MAX(WIN_OPEN*(WIN_X&lt;=CT$2)*(WIN_X+WIN_W&gt;CT$2)*(WIN_Y&lt;=$A12)*(WIN_Y+WIN_H&gt;$A12)*WIN_KEY))</f>
        <v/>
      </c>
      <c r="CU312" s="7">
        <f>SUMPRODUCT(MAX(WIN_OPEN*(WIN_X&lt;=CU$2)*(WIN_X+WIN_W&gt;CU$2)*(WIN_Y&lt;=$A12)*(WIN_Y+WIN_H&gt;$A12)*WIN_KEY))</f>
        <v/>
      </c>
      <c r="CV312" s="7">
        <f>SUMPRODUCT(MAX(WIN_OPEN*(WIN_X&lt;=CV$2)*(WIN_X+WIN_W&gt;CV$2)*(WIN_Y&lt;=$A12)*(WIN_Y+WIN_H&gt;$A12)*WIN_KEY))</f>
        <v/>
      </c>
      <c r="CW312" s="7">
        <f>SUMPRODUCT(MAX(WIN_OPEN*(WIN_X&lt;=CW$2)*(WIN_X+WIN_W&gt;CW$2)*(WIN_Y&lt;=$A12)*(WIN_Y+WIN_H&gt;$A12)*WIN_KEY))</f>
        <v/>
      </c>
      <c r="CX312" s="7">
        <f>SUMPRODUCT(MAX(WIN_OPEN*(WIN_X&lt;=CX$2)*(WIN_X+WIN_W&gt;CX$2)*(WIN_Y&lt;=$A12)*(WIN_Y+WIN_H&gt;$A12)*WIN_KEY))</f>
        <v/>
      </c>
      <c r="CY312" s="7">
        <f>SUMPRODUCT(MAX(WIN_OPEN*(WIN_X&lt;=CY$2)*(WIN_X+WIN_W&gt;CY$2)*(WIN_Y&lt;=$A12)*(WIN_Y+WIN_H&gt;$A12)*WIN_KEY))</f>
        <v/>
      </c>
      <c r="CZ312" s="7">
        <f>SUMPRODUCT(MAX(WIN_OPEN*(WIN_X&lt;=CZ$2)*(WIN_X+WIN_W&gt;CZ$2)*(WIN_Y&lt;=$A12)*(WIN_Y+WIN_H&gt;$A12)*WIN_KEY))</f>
        <v/>
      </c>
      <c r="DA312" s="7">
        <f>SUMPRODUCT(MAX(WIN_OPEN*(WIN_X&lt;=DA$2)*(WIN_X+WIN_W&gt;DA$2)*(WIN_Y&lt;=$A12)*(WIN_Y+WIN_H&gt;$A12)*WIN_KEY))</f>
        <v/>
      </c>
      <c r="DB312" s="7">
        <f>SUMPRODUCT(MAX(WIN_OPEN*(WIN_X&lt;=DB$2)*(WIN_X+WIN_W&gt;DB$2)*(WIN_Y&lt;=$A12)*(WIN_Y+WIN_H&gt;$A12)*WIN_KEY))</f>
        <v/>
      </c>
      <c r="DC312" s="7">
        <f>SUMPRODUCT(MAX(WIN_OPEN*(WIN_X&lt;=DC$2)*(WIN_X+WIN_W&gt;DC$2)*(WIN_Y&lt;=$A12)*(WIN_Y+WIN_H&gt;$A12)*WIN_KEY))</f>
        <v/>
      </c>
      <c r="DD312" s="7">
        <f>SUMPRODUCT(MAX(WIN_OPEN*(WIN_X&lt;=DD$2)*(WIN_X+WIN_W&gt;DD$2)*(WIN_Y&lt;=$A12)*(WIN_Y+WIN_H&gt;$A12)*WIN_KEY))</f>
        <v/>
      </c>
      <c r="DE312" s="7">
        <f>SUMPRODUCT(MAX(WIN_OPEN*(WIN_X&lt;=DE$2)*(WIN_X+WIN_W&gt;DE$2)*(WIN_Y&lt;=$A12)*(WIN_Y+WIN_H&gt;$A12)*WIN_KEY))</f>
        <v/>
      </c>
      <c r="DF312" s="7">
        <f>SUMPRODUCT(MAX(WIN_OPEN*(WIN_X&lt;=DF$2)*(WIN_X+WIN_W&gt;DF$2)*(WIN_Y&lt;=$A12)*(WIN_Y+WIN_H&gt;$A12)*WIN_KEY))</f>
        <v/>
      </c>
      <c r="DG312" s="7">
        <f>SUMPRODUCT(MAX(WIN_OPEN*(WIN_X&lt;=DG$2)*(WIN_X+WIN_W&gt;DG$2)*(WIN_Y&lt;=$A12)*(WIN_Y+WIN_H&gt;$A12)*WIN_KEY))</f>
        <v/>
      </c>
      <c r="DH312" s="7">
        <f>SUMPRODUCT(MAX(WIN_OPEN*(WIN_X&lt;=DH$2)*(WIN_X+WIN_W&gt;DH$2)*(WIN_Y&lt;=$A12)*(WIN_Y+WIN_H&gt;$A12)*WIN_KEY))</f>
        <v/>
      </c>
      <c r="DI312" s="7">
        <f>SUMPRODUCT(MAX(WIN_OPEN*(WIN_X&lt;=DI$2)*(WIN_X+WIN_W&gt;DI$2)*(WIN_Y&lt;=$A12)*(WIN_Y+WIN_H&gt;$A12)*WIN_KEY))</f>
        <v/>
      </c>
      <c r="DJ312" s="7">
        <f>SUMPRODUCT(MAX(WIN_OPEN*(WIN_X&lt;=DJ$2)*(WIN_X+WIN_W&gt;DJ$2)*(WIN_Y&lt;=$A12)*(WIN_Y+WIN_H&gt;$A12)*WIN_KEY))</f>
        <v/>
      </c>
      <c r="DK312" s="7">
        <f>SUMPRODUCT(MAX(WIN_OPEN*(WIN_X&lt;=DK$2)*(WIN_X+WIN_W&gt;DK$2)*(WIN_Y&lt;=$A12)*(WIN_Y+WIN_H&gt;$A12)*WIN_KEY))</f>
        <v/>
      </c>
      <c r="DL312" s="7">
        <f>SUMPRODUCT(MAX(WIN_OPEN*(WIN_X&lt;=DL$2)*(WIN_X+WIN_W&gt;DL$2)*(WIN_Y&lt;=$A12)*(WIN_Y+WIN_H&gt;$A12)*WIN_KEY))</f>
        <v/>
      </c>
      <c r="DM312" s="7">
        <f>SUMPRODUCT(MAX(WIN_OPEN*(WIN_X&lt;=DM$2)*(WIN_X+WIN_W&gt;DM$2)*(WIN_Y&lt;=$A12)*(WIN_Y+WIN_H&gt;$A12)*WIN_KEY))</f>
        <v/>
      </c>
      <c r="DN312" s="7">
        <f>SUMPRODUCT(MAX(WIN_OPEN*(WIN_X&lt;=DN$2)*(WIN_X+WIN_W&gt;DN$2)*(WIN_Y&lt;=$A12)*(WIN_Y+WIN_H&gt;$A12)*WIN_KEY))</f>
        <v/>
      </c>
      <c r="DO312" s="7">
        <f>SUMPRODUCT(MAX(WIN_OPEN*(WIN_X&lt;=DO$2)*(WIN_X+WIN_W&gt;DO$2)*(WIN_Y&lt;=$A12)*(WIN_Y+WIN_H&gt;$A12)*WIN_KEY))</f>
        <v/>
      </c>
    </row>
    <row r="313" ht="8" customHeight="1">
      <c r="A313" t="n">
        <v>0</v>
      </c>
      <c r="B313" s="7">
        <f>SUMPRODUCT(MAX(WIN_OPEN*(WIN_X&lt;=B$2)*(WIN_X+WIN_W&gt;B$2)*(WIN_Y&lt;=$A13)*(WIN_Y+WIN_H&gt;$A13)*WIN_KEY))</f>
        <v/>
      </c>
      <c r="C313" s="7">
        <f>SUMPRODUCT(MAX(WIN_OPEN*(WIN_X&lt;=C$2)*(WIN_X+WIN_W&gt;C$2)*(WIN_Y&lt;=$A13)*(WIN_Y+WIN_H&gt;$A13)*WIN_KEY))</f>
        <v/>
      </c>
      <c r="D313" s="7">
        <f>SUMPRODUCT(MAX(WIN_OPEN*(WIN_X&lt;=D$2)*(WIN_X+WIN_W&gt;D$2)*(WIN_Y&lt;=$A13)*(WIN_Y+WIN_H&gt;$A13)*WIN_KEY))</f>
        <v/>
      </c>
      <c r="E313" s="7">
        <f>SUMPRODUCT(MAX(WIN_OPEN*(WIN_X&lt;=E$2)*(WIN_X+WIN_W&gt;E$2)*(WIN_Y&lt;=$A13)*(WIN_Y+WIN_H&gt;$A13)*WIN_KEY))</f>
        <v/>
      </c>
      <c r="F313" s="7">
        <f>SUMPRODUCT(MAX(WIN_OPEN*(WIN_X&lt;=F$2)*(WIN_X+WIN_W&gt;F$2)*(WIN_Y&lt;=$A13)*(WIN_Y+WIN_H&gt;$A13)*WIN_KEY))</f>
        <v/>
      </c>
      <c r="G313" s="7">
        <f>SUMPRODUCT(MAX(WIN_OPEN*(WIN_X&lt;=G$2)*(WIN_X+WIN_W&gt;G$2)*(WIN_Y&lt;=$A13)*(WIN_Y+WIN_H&gt;$A13)*WIN_KEY))</f>
        <v/>
      </c>
      <c r="H313" s="7">
        <f>SUMPRODUCT(MAX(WIN_OPEN*(WIN_X&lt;=H$2)*(WIN_X+WIN_W&gt;H$2)*(WIN_Y&lt;=$A13)*(WIN_Y+WIN_H&gt;$A13)*WIN_KEY))</f>
        <v/>
      </c>
      <c r="I313" s="7">
        <f>SUMPRODUCT(MAX(WIN_OPEN*(WIN_X&lt;=I$2)*(WIN_X+WIN_W&gt;I$2)*(WIN_Y&lt;=$A13)*(WIN_Y+WIN_H&gt;$A13)*WIN_KEY))</f>
        <v/>
      </c>
      <c r="J313" s="7">
        <f>SUMPRODUCT(MAX(WIN_OPEN*(WIN_X&lt;=J$2)*(WIN_X+WIN_W&gt;J$2)*(WIN_Y&lt;=$A13)*(WIN_Y+WIN_H&gt;$A13)*WIN_KEY))</f>
        <v/>
      </c>
      <c r="K313" s="7">
        <f>SUMPRODUCT(MAX(WIN_OPEN*(WIN_X&lt;=K$2)*(WIN_X+WIN_W&gt;K$2)*(WIN_Y&lt;=$A13)*(WIN_Y+WIN_H&gt;$A13)*WIN_KEY))</f>
        <v/>
      </c>
      <c r="L313" s="7">
        <f>SUMPRODUCT(MAX(WIN_OPEN*(WIN_X&lt;=L$2)*(WIN_X+WIN_W&gt;L$2)*(WIN_Y&lt;=$A13)*(WIN_Y+WIN_H&gt;$A13)*WIN_KEY))</f>
        <v/>
      </c>
      <c r="M313" s="7">
        <f>SUMPRODUCT(MAX(WIN_OPEN*(WIN_X&lt;=M$2)*(WIN_X+WIN_W&gt;M$2)*(WIN_Y&lt;=$A13)*(WIN_Y+WIN_H&gt;$A13)*WIN_KEY))</f>
        <v/>
      </c>
      <c r="N313" s="7">
        <f>SUMPRODUCT(MAX(WIN_OPEN*(WIN_X&lt;=N$2)*(WIN_X+WIN_W&gt;N$2)*(WIN_Y&lt;=$A13)*(WIN_Y+WIN_H&gt;$A13)*WIN_KEY))</f>
        <v/>
      </c>
      <c r="O313" s="7">
        <f>SUMPRODUCT(MAX(WIN_OPEN*(WIN_X&lt;=O$2)*(WIN_X+WIN_W&gt;O$2)*(WIN_Y&lt;=$A13)*(WIN_Y+WIN_H&gt;$A13)*WIN_KEY))</f>
        <v/>
      </c>
      <c r="P313" s="7">
        <f>SUMPRODUCT(MAX(WIN_OPEN*(WIN_X&lt;=P$2)*(WIN_X+WIN_W&gt;P$2)*(WIN_Y&lt;=$A13)*(WIN_Y+WIN_H&gt;$A13)*WIN_KEY))</f>
        <v/>
      </c>
      <c r="Q313" s="7">
        <f>SUMPRODUCT(MAX(WIN_OPEN*(WIN_X&lt;=Q$2)*(WIN_X+WIN_W&gt;Q$2)*(WIN_Y&lt;=$A13)*(WIN_Y+WIN_H&gt;$A13)*WIN_KEY))</f>
        <v/>
      </c>
      <c r="R313" s="7">
        <f>SUMPRODUCT(MAX(WIN_OPEN*(WIN_X&lt;=R$2)*(WIN_X+WIN_W&gt;R$2)*(WIN_Y&lt;=$A13)*(WIN_Y+WIN_H&gt;$A13)*WIN_KEY))</f>
        <v/>
      </c>
      <c r="S313" s="7">
        <f>SUMPRODUCT(MAX(WIN_OPEN*(WIN_X&lt;=S$2)*(WIN_X+WIN_W&gt;S$2)*(WIN_Y&lt;=$A13)*(WIN_Y+WIN_H&gt;$A13)*WIN_KEY))</f>
        <v/>
      </c>
      <c r="T313" s="7">
        <f>SUMPRODUCT(MAX(WIN_OPEN*(WIN_X&lt;=T$2)*(WIN_X+WIN_W&gt;T$2)*(WIN_Y&lt;=$A13)*(WIN_Y+WIN_H&gt;$A13)*WIN_KEY))</f>
        <v/>
      </c>
      <c r="U313" s="7">
        <f>SUMPRODUCT(MAX(WIN_OPEN*(WIN_X&lt;=U$2)*(WIN_X+WIN_W&gt;U$2)*(WIN_Y&lt;=$A13)*(WIN_Y+WIN_H&gt;$A13)*WIN_KEY))</f>
        <v/>
      </c>
      <c r="V313" s="7">
        <f>SUMPRODUCT(MAX(WIN_OPEN*(WIN_X&lt;=V$2)*(WIN_X+WIN_W&gt;V$2)*(WIN_Y&lt;=$A13)*(WIN_Y+WIN_H&gt;$A13)*WIN_KEY))</f>
        <v/>
      </c>
      <c r="W313" s="7">
        <f>SUMPRODUCT(MAX(WIN_OPEN*(WIN_X&lt;=W$2)*(WIN_X+WIN_W&gt;W$2)*(WIN_Y&lt;=$A13)*(WIN_Y+WIN_H&gt;$A13)*WIN_KEY))</f>
        <v/>
      </c>
      <c r="X313" s="7">
        <f>SUMPRODUCT(MAX(WIN_OPEN*(WIN_X&lt;=X$2)*(WIN_X+WIN_W&gt;X$2)*(WIN_Y&lt;=$A13)*(WIN_Y+WIN_H&gt;$A13)*WIN_KEY))</f>
        <v/>
      </c>
      <c r="Y313" s="7">
        <f>SUMPRODUCT(MAX(WIN_OPEN*(WIN_X&lt;=Y$2)*(WIN_X+WIN_W&gt;Y$2)*(WIN_Y&lt;=$A13)*(WIN_Y+WIN_H&gt;$A13)*WIN_KEY))</f>
        <v/>
      </c>
      <c r="Z313" s="7">
        <f>SUMPRODUCT(MAX(WIN_OPEN*(WIN_X&lt;=Z$2)*(WIN_X+WIN_W&gt;Z$2)*(WIN_Y&lt;=$A13)*(WIN_Y+WIN_H&gt;$A13)*WIN_KEY))</f>
        <v/>
      </c>
      <c r="AA313" s="7">
        <f>SUMPRODUCT(MAX(WIN_OPEN*(WIN_X&lt;=AA$2)*(WIN_X+WIN_W&gt;AA$2)*(WIN_Y&lt;=$A13)*(WIN_Y+WIN_H&gt;$A13)*WIN_KEY))</f>
        <v/>
      </c>
      <c r="AB313" s="7">
        <f>SUMPRODUCT(MAX(WIN_OPEN*(WIN_X&lt;=AB$2)*(WIN_X+WIN_W&gt;AB$2)*(WIN_Y&lt;=$A13)*(WIN_Y+WIN_H&gt;$A13)*WIN_KEY))</f>
        <v/>
      </c>
      <c r="AC313" s="7">
        <f>SUMPRODUCT(MAX(WIN_OPEN*(WIN_X&lt;=AC$2)*(WIN_X+WIN_W&gt;AC$2)*(WIN_Y&lt;=$A13)*(WIN_Y+WIN_H&gt;$A13)*WIN_KEY))</f>
        <v/>
      </c>
      <c r="AD313" s="7">
        <f>SUMPRODUCT(MAX(WIN_OPEN*(WIN_X&lt;=AD$2)*(WIN_X+WIN_W&gt;AD$2)*(WIN_Y&lt;=$A13)*(WIN_Y+WIN_H&gt;$A13)*WIN_KEY))</f>
        <v/>
      </c>
      <c r="AE313" s="7">
        <f>SUMPRODUCT(MAX(WIN_OPEN*(WIN_X&lt;=AE$2)*(WIN_X+WIN_W&gt;AE$2)*(WIN_Y&lt;=$A13)*(WIN_Y+WIN_H&gt;$A13)*WIN_KEY))</f>
        <v/>
      </c>
      <c r="AF313" s="7">
        <f>SUMPRODUCT(MAX(WIN_OPEN*(WIN_X&lt;=AF$2)*(WIN_X+WIN_W&gt;AF$2)*(WIN_Y&lt;=$A13)*(WIN_Y+WIN_H&gt;$A13)*WIN_KEY))</f>
        <v/>
      </c>
      <c r="AG313" s="7">
        <f>SUMPRODUCT(MAX(WIN_OPEN*(WIN_X&lt;=AG$2)*(WIN_X+WIN_W&gt;AG$2)*(WIN_Y&lt;=$A13)*(WIN_Y+WIN_H&gt;$A13)*WIN_KEY))</f>
        <v/>
      </c>
      <c r="AH313" s="7">
        <f>SUMPRODUCT(MAX(WIN_OPEN*(WIN_X&lt;=AH$2)*(WIN_X+WIN_W&gt;AH$2)*(WIN_Y&lt;=$A13)*(WIN_Y+WIN_H&gt;$A13)*WIN_KEY))</f>
        <v/>
      </c>
      <c r="AI313" s="7">
        <f>SUMPRODUCT(MAX(WIN_OPEN*(WIN_X&lt;=AI$2)*(WIN_X+WIN_W&gt;AI$2)*(WIN_Y&lt;=$A13)*(WIN_Y+WIN_H&gt;$A13)*WIN_KEY))</f>
        <v/>
      </c>
      <c r="AJ313" s="7">
        <f>SUMPRODUCT(MAX(WIN_OPEN*(WIN_X&lt;=AJ$2)*(WIN_X+WIN_W&gt;AJ$2)*(WIN_Y&lt;=$A13)*(WIN_Y+WIN_H&gt;$A13)*WIN_KEY))</f>
        <v/>
      </c>
      <c r="AK313" s="7">
        <f>SUMPRODUCT(MAX(WIN_OPEN*(WIN_X&lt;=AK$2)*(WIN_X+WIN_W&gt;AK$2)*(WIN_Y&lt;=$A13)*(WIN_Y+WIN_H&gt;$A13)*WIN_KEY))</f>
        <v/>
      </c>
      <c r="AL313" s="7">
        <f>SUMPRODUCT(MAX(WIN_OPEN*(WIN_X&lt;=AL$2)*(WIN_X+WIN_W&gt;AL$2)*(WIN_Y&lt;=$A13)*(WIN_Y+WIN_H&gt;$A13)*WIN_KEY))</f>
        <v/>
      </c>
      <c r="AM313" s="7">
        <f>SUMPRODUCT(MAX(WIN_OPEN*(WIN_X&lt;=AM$2)*(WIN_X+WIN_W&gt;AM$2)*(WIN_Y&lt;=$A13)*(WIN_Y+WIN_H&gt;$A13)*WIN_KEY))</f>
        <v/>
      </c>
      <c r="AN313" s="7">
        <f>SUMPRODUCT(MAX(WIN_OPEN*(WIN_X&lt;=AN$2)*(WIN_X+WIN_W&gt;AN$2)*(WIN_Y&lt;=$A13)*(WIN_Y+WIN_H&gt;$A13)*WIN_KEY))</f>
        <v/>
      </c>
      <c r="AO313" s="7">
        <f>SUMPRODUCT(MAX(WIN_OPEN*(WIN_X&lt;=AO$2)*(WIN_X+WIN_W&gt;AO$2)*(WIN_Y&lt;=$A13)*(WIN_Y+WIN_H&gt;$A13)*WIN_KEY))</f>
        <v/>
      </c>
      <c r="AP313" s="7">
        <f>SUMPRODUCT(MAX(WIN_OPEN*(WIN_X&lt;=AP$2)*(WIN_X+WIN_W&gt;AP$2)*(WIN_Y&lt;=$A13)*(WIN_Y+WIN_H&gt;$A13)*WIN_KEY))</f>
        <v/>
      </c>
      <c r="AQ313" s="7">
        <f>SUMPRODUCT(MAX(WIN_OPEN*(WIN_X&lt;=AQ$2)*(WIN_X+WIN_W&gt;AQ$2)*(WIN_Y&lt;=$A13)*(WIN_Y+WIN_H&gt;$A13)*WIN_KEY))</f>
        <v/>
      </c>
      <c r="AR313" s="7">
        <f>SUMPRODUCT(MAX(WIN_OPEN*(WIN_X&lt;=AR$2)*(WIN_X+WIN_W&gt;AR$2)*(WIN_Y&lt;=$A13)*(WIN_Y+WIN_H&gt;$A13)*WIN_KEY))</f>
        <v/>
      </c>
      <c r="AS313" s="7">
        <f>SUMPRODUCT(MAX(WIN_OPEN*(WIN_X&lt;=AS$2)*(WIN_X+WIN_W&gt;AS$2)*(WIN_Y&lt;=$A13)*(WIN_Y+WIN_H&gt;$A13)*WIN_KEY))</f>
        <v/>
      </c>
      <c r="AT313" s="7">
        <f>SUMPRODUCT(MAX(WIN_OPEN*(WIN_X&lt;=AT$2)*(WIN_X+WIN_W&gt;AT$2)*(WIN_Y&lt;=$A13)*(WIN_Y+WIN_H&gt;$A13)*WIN_KEY))</f>
        <v/>
      </c>
      <c r="AU313" s="7">
        <f>SUMPRODUCT(MAX(WIN_OPEN*(WIN_X&lt;=AU$2)*(WIN_X+WIN_W&gt;AU$2)*(WIN_Y&lt;=$A13)*(WIN_Y+WIN_H&gt;$A13)*WIN_KEY))</f>
        <v/>
      </c>
      <c r="AV313" s="7">
        <f>SUMPRODUCT(MAX(WIN_OPEN*(WIN_X&lt;=AV$2)*(WIN_X+WIN_W&gt;AV$2)*(WIN_Y&lt;=$A13)*(WIN_Y+WIN_H&gt;$A13)*WIN_KEY))</f>
        <v/>
      </c>
      <c r="AW313" s="7">
        <f>SUMPRODUCT(MAX(WIN_OPEN*(WIN_X&lt;=AW$2)*(WIN_X+WIN_W&gt;AW$2)*(WIN_Y&lt;=$A13)*(WIN_Y+WIN_H&gt;$A13)*WIN_KEY))</f>
        <v/>
      </c>
      <c r="AX313" s="7">
        <f>SUMPRODUCT(MAX(WIN_OPEN*(WIN_X&lt;=AX$2)*(WIN_X+WIN_W&gt;AX$2)*(WIN_Y&lt;=$A13)*(WIN_Y+WIN_H&gt;$A13)*WIN_KEY))</f>
        <v/>
      </c>
      <c r="AY313" s="7">
        <f>SUMPRODUCT(MAX(WIN_OPEN*(WIN_X&lt;=AY$2)*(WIN_X+WIN_W&gt;AY$2)*(WIN_Y&lt;=$A13)*(WIN_Y+WIN_H&gt;$A13)*WIN_KEY))</f>
        <v/>
      </c>
      <c r="AZ313" s="7">
        <f>SUMPRODUCT(MAX(WIN_OPEN*(WIN_X&lt;=AZ$2)*(WIN_X+WIN_W&gt;AZ$2)*(WIN_Y&lt;=$A13)*(WIN_Y+WIN_H&gt;$A13)*WIN_KEY))</f>
        <v/>
      </c>
      <c r="BA313" s="7">
        <f>SUMPRODUCT(MAX(WIN_OPEN*(WIN_X&lt;=BA$2)*(WIN_X+WIN_W&gt;BA$2)*(WIN_Y&lt;=$A13)*(WIN_Y+WIN_H&gt;$A13)*WIN_KEY))</f>
        <v/>
      </c>
      <c r="BB313" s="7">
        <f>SUMPRODUCT(MAX(WIN_OPEN*(WIN_X&lt;=BB$2)*(WIN_X+WIN_W&gt;BB$2)*(WIN_Y&lt;=$A13)*(WIN_Y+WIN_H&gt;$A13)*WIN_KEY))</f>
        <v/>
      </c>
      <c r="BC313" s="7">
        <f>SUMPRODUCT(MAX(WIN_OPEN*(WIN_X&lt;=BC$2)*(WIN_X+WIN_W&gt;BC$2)*(WIN_Y&lt;=$A13)*(WIN_Y+WIN_H&gt;$A13)*WIN_KEY))</f>
        <v/>
      </c>
      <c r="BD313" s="7">
        <f>SUMPRODUCT(MAX(WIN_OPEN*(WIN_X&lt;=BD$2)*(WIN_X+WIN_W&gt;BD$2)*(WIN_Y&lt;=$A13)*(WIN_Y+WIN_H&gt;$A13)*WIN_KEY))</f>
        <v/>
      </c>
      <c r="BE313" s="7">
        <f>SUMPRODUCT(MAX(WIN_OPEN*(WIN_X&lt;=BE$2)*(WIN_X+WIN_W&gt;BE$2)*(WIN_Y&lt;=$A13)*(WIN_Y+WIN_H&gt;$A13)*WIN_KEY))</f>
        <v/>
      </c>
      <c r="BF313" s="7">
        <f>SUMPRODUCT(MAX(WIN_OPEN*(WIN_X&lt;=BF$2)*(WIN_X+WIN_W&gt;BF$2)*(WIN_Y&lt;=$A13)*(WIN_Y+WIN_H&gt;$A13)*WIN_KEY))</f>
        <v/>
      </c>
      <c r="BG313" s="7">
        <f>SUMPRODUCT(MAX(WIN_OPEN*(WIN_X&lt;=BG$2)*(WIN_X+WIN_W&gt;BG$2)*(WIN_Y&lt;=$A13)*(WIN_Y+WIN_H&gt;$A13)*WIN_KEY))</f>
        <v/>
      </c>
      <c r="BH313" s="7">
        <f>SUMPRODUCT(MAX(WIN_OPEN*(WIN_X&lt;=BH$2)*(WIN_X+WIN_W&gt;BH$2)*(WIN_Y&lt;=$A13)*(WIN_Y+WIN_H&gt;$A13)*WIN_KEY))</f>
        <v/>
      </c>
      <c r="BI313" s="7">
        <f>SUMPRODUCT(MAX(WIN_OPEN*(WIN_X&lt;=BI$2)*(WIN_X+WIN_W&gt;BI$2)*(WIN_Y&lt;=$A13)*(WIN_Y+WIN_H&gt;$A13)*WIN_KEY))</f>
        <v/>
      </c>
      <c r="BJ313" s="7">
        <f>SUMPRODUCT(MAX(WIN_OPEN*(WIN_X&lt;=BJ$2)*(WIN_X+WIN_W&gt;BJ$2)*(WIN_Y&lt;=$A13)*(WIN_Y+WIN_H&gt;$A13)*WIN_KEY))</f>
        <v/>
      </c>
      <c r="BK313" s="7">
        <f>SUMPRODUCT(MAX(WIN_OPEN*(WIN_X&lt;=BK$2)*(WIN_X+WIN_W&gt;BK$2)*(WIN_Y&lt;=$A13)*(WIN_Y+WIN_H&gt;$A13)*WIN_KEY))</f>
        <v/>
      </c>
      <c r="BL313" s="7">
        <f>SUMPRODUCT(MAX(WIN_OPEN*(WIN_X&lt;=BL$2)*(WIN_X+WIN_W&gt;BL$2)*(WIN_Y&lt;=$A13)*(WIN_Y+WIN_H&gt;$A13)*WIN_KEY))</f>
        <v/>
      </c>
      <c r="BM313" s="7">
        <f>SUMPRODUCT(MAX(WIN_OPEN*(WIN_X&lt;=BM$2)*(WIN_X+WIN_W&gt;BM$2)*(WIN_Y&lt;=$A13)*(WIN_Y+WIN_H&gt;$A13)*WIN_KEY))</f>
        <v/>
      </c>
      <c r="BN313" s="7">
        <f>SUMPRODUCT(MAX(WIN_OPEN*(WIN_X&lt;=BN$2)*(WIN_X+WIN_W&gt;BN$2)*(WIN_Y&lt;=$A13)*(WIN_Y+WIN_H&gt;$A13)*WIN_KEY))</f>
        <v/>
      </c>
      <c r="BO313" s="7">
        <f>SUMPRODUCT(MAX(WIN_OPEN*(WIN_X&lt;=BO$2)*(WIN_X+WIN_W&gt;BO$2)*(WIN_Y&lt;=$A13)*(WIN_Y+WIN_H&gt;$A13)*WIN_KEY))</f>
        <v/>
      </c>
      <c r="BP313" s="7">
        <f>SUMPRODUCT(MAX(WIN_OPEN*(WIN_X&lt;=BP$2)*(WIN_X+WIN_W&gt;BP$2)*(WIN_Y&lt;=$A13)*(WIN_Y+WIN_H&gt;$A13)*WIN_KEY))</f>
        <v/>
      </c>
      <c r="BQ313" s="7">
        <f>SUMPRODUCT(MAX(WIN_OPEN*(WIN_X&lt;=BQ$2)*(WIN_X+WIN_W&gt;BQ$2)*(WIN_Y&lt;=$A13)*(WIN_Y+WIN_H&gt;$A13)*WIN_KEY))</f>
        <v/>
      </c>
      <c r="BR313" s="7">
        <f>SUMPRODUCT(MAX(WIN_OPEN*(WIN_X&lt;=BR$2)*(WIN_X+WIN_W&gt;BR$2)*(WIN_Y&lt;=$A13)*(WIN_Y+WIN_H&gt;$A13)*WIN_KEY))</f>
        <v/>
      </c>
      <c r="BS313" s="7">
        <f>SUMPRODUCT(MAX(WIN_OPEN*(WIN_X&lt;=BS$2)*(WIN_X+WIN_W&gt;BS$2)*(WIN_Y&lt;=$A13)*(WIN_Y+WIN_H&gt;$A13)*WIN_KEY))</f>
        <v/>
      </c>
      <c r="BT313" s="7">
        <f>SUMPRODUCT(MAX(WIN_OPEN*(WIN_X&lt;=BT$2)*(WIN_X+WIN_W&gt;BT$2)*(WIN_Y&lt;=$A13)*(WIN_Y+WIN_H&gt;$A13)*WIN_KEY))</f>
        <v/>
      </c>
      <c r="BU313" s="7">
        <f>SUMPRODUCT(MAX(WIN_OPEN*(WIN_X&lt;=BU$2)*(WIN_X+WIN_W&gt;BU$2)*(WIN_Y&lt;=$A13)*(WIN_Y+WIN_H&gt;$A13)*WIN_KEY))</f>
        <v/>
      </c>
      <c r="BV313" s="7">
        <f>SUMPRODUCT(MAX(WIN_OPEN*(WIN_X&lt;=BV$2)*(WIN_X+WIN_W&gt;BV$2)*(WIN_Y&lt;=$A13)*(WIN_Y+WIN_H&gt;$A13)*WIN_KEY))</f>
        <v/>
      </c>
      <c r="BW313" s="7">
        <f>SUMPRODUCT(MAX(WIN_OPEN*(WIN_X&lt;=BW$2)*(WIN_X+WIN_W&gt;BW$2)*(WIN_Y&lt;=$A13)*(WIN_Y+WIN_H&gt;$A13)*WIN_KEY))</f>
        <v/>
      </c>
      <c r="BX313" s="7">
        <f>SUMPRODUCT(MAX(WIN_OPEN*(WIN_X&lt;=BX$2)*(WIN_X+WIN_W&gt;BX$2)*(WIN_Y&lt;=$A13)*(WIN_Y+WIN_H&gt;$A13)*WIN_KEY))</f>
        <v/>
      </c>
      <c r="BY313" s="7">
        <f>SUMPRODUCT(MAX(WIN_OPEN*(WIN_X&lt;=BY$2)*(WIN_X+WIN_W&gt;BY$2)*(WIN_Y&lt;=$A13)*(WIN_Y+WIN_H&gt;$A13)*WIN_KEY))</f>
        <v/>
      </c>
      <c r="BZ313" s="7">
        <f>SUMPRODUCT(MAX(WIN_OPEN*(WIN_X&lt;=BZ$2)*(WIN_X+WIN_W&gt;BZ$2)*(WIN_Y&lt;=$A13)*(WIN_Y+WIN_H&gt;$A13)*WIN_KEY))</f>
        <v/>
      </c>
      <c r="CA313" s="7">
        <f>SUMPRODUCT(MAX(WIN_OPEN*(WIN_X&lt;=CA$2)*(WIN_X+WIN_W&gt;CA$2)*(WIN_Y&lt;=$A13)*(WIN_Y+WIN_H&gt;$A13)*WIN_KEY))</f>
        <v/>
      </c>
      <c r="CB313" s="7">
        <f>SUMPRODUCT(MAX(WIN_OPEN*(WIN_X&lt;=CB$2)*(WIN_X+WIN_W&gt;CB$2)*(WIN_Y&lt;=$A13)*(WIN_Y+WIN_H&gt;$A13)*WIN_KEY))</f>
        <v/>
      </c>
      <c r="CC313" s="7">
        <f>SUMPRODUCT(MAX(WIN_OPEN*(WIN_X&lt;=CC$2)*(WIN_X+WIN_W&gt;CC$2)*(WIN_Y&lt;=$A13)*(WIN_Y+WIN_H&gt;$A13)*WIN_KEY))</f>
        <v/>
      </c>
      <c r="CD313" s="7">
        <f>SUMPRODUCT(MAX(WIN_OPEN*(WIN_X&lt;=CD$2)*(WIN_X+WIN_W&gt;CD$2)*(WIN_Y&lt;=$A13)*(WIN_Y+WIN_H&gt;$A13)*WIN_KEY))</f>
        <v/>
      </c>
      <c r="CE313" s="7">
        <f>SUMPRODUCT(MAX(WIN_OPEN*(WIN_X&lt;=CE$2)*(WIN_X+WIN_W&gt;CE$2)*(WIN_Y&lt;=$A13)*(WIN_Y+WIN_H&gt;$A13)*WIN_KEY))</f>
        <v/>
      </c>
      <c r="CF313" s="7">
        <f>SUMPRODUCT(MAX(WIN_OPEN*(WIN_X&lt;=CF$2)*(WIN_X+WIN_W&gt;CF$2)*(WIN_Y&lt;=$A13)*(WIN_Y+WIN_H&gt;$A13)*WIN_KEY))</f>
        <v/>
      </c>
      <c r="CG313" s="7">
        <f>SUMPRODUCT(MAX(WIN_OPEN*(WIN_X&lt;=CG$2)*(WIN_X+WIN_W&gt;CG$2)*(WIN_Y&lt;=$A13)*(WIN_Y+WIN_H&gt;$A13)*WIN_KEY))</f>
        <v/>
      </c>
      <c r="CH313" s="7">
        <f>SUMPRODUCT(MAX(WIN_OPEN*(WIN_X&lt;=CH$2)*(WIN_X+WIN_W&gt;CH$2)*(WIN_Y&lt;=$A13)*(WIN_Y+WIN_H&gt;$A13)*WIN_KEY))</f>
        <v/>
      </c>
      <c r="CI313" s="7">
        <f>SUMPRODUCT(MAX(WIN_OPEN*(WIN_X&lt;=CI$2)*(WIN_X+WIN_W&gt;CI$2)*(WIN_Y&lt;=$A13)*(WIN_Y+WIN_H&gt;$A13)*WIN_KEY))</f>
        <v/>
      </c>
      <c r="CJ313" s="7">
        <f>SUMPRODUCT(MAX(WIN_OPEN*(WIN_X&lt;=CJ$2)*(WIN_X+WIN_W&gt;CJ$2)*(WIN_Y&lt;=$A13)*(WIN_Y+WIN_H&gt;$A13)*WIN_KEY))</f>
        <v/>
      </c>
      <c r="CK313" s="7">
        <f>SUMPRODUCT(MAX(WIN_OPEN*(WIN_X&lt;=CK$2)*(WIN_X+WIN_W&gt;CK$2)*(WIN_Y&lt;=$A13)*(WIN_Y+WIN_H&gt;$A13)*WIN_KEY))</f>
        <v/>
      </c>
      <c r="CL313" s="7">
        <f>SUMPRODUCT(MAX(WIN_OPEN*(WIN_X&lt;=CL$2)*(WIN_X+WIN_W&gt;CL$2)*(WIN_Y&lt;=$A13)*(WIN_Y+WIN_H&gt;$A13)*WIN_KEY))</f>
        <v/>
      </c>
      <c r="CM313" s="7">
        <f>SUMPRODUCT(MAX(WIN_OPEN*(WIN_X&lt;=CM$2)*(WIN_X+WIN_W&gt;CM$2)*(WIN_Y&lt;=$A13)*(WIN_Y+WIN_H&gt;$A13)*WIN_KEY))</f>
        <v/>
      </c>
      <c r="CN313" s="7">
        <f>SUMPRODUCT(MAX(WIN_OPEN*(WIN_X&lt;=CN$2)*(WIN_X+WIN_W&gt;CN$2)*(WIN_Y&lt;=$A13)*(WIN_Y+WIN_H&gt;$A13)*WIN_KEY))</f>
        <v/>
      </c>
      <c r="CO313" s="7">
        <f>SUMPRODUCT(MAX(WIN_OPEN*(WIN_X&lt;=CO$2)*(WIN_X+WIN_W&gt;CO$2)*(WIN_Y&lt;=$A13)*(WIN_Y+WIN_H&gt;$A13)*WIN_KEY))</f>
        <v/>
      </c>
      <c r="CP313" s="7">
        <f>SUMPRODUCT(MAX(WIN_OPEN*(WIN_X&lt;=CP$2)*(WIN_X+WIN_W&gt;CP$2)*(WIN_Y&lt;=$A13)*(WIN_Y+WIN_H&gt;$A13)*WIN_KEY))</f>
        <v/>
      </c>
      <c r="CQ313" s="7">
        <f>SUMPRODUCT(MAX(WIN_OPEN*(WIN_X&lt;=CQ$2)*(WIN_X+WIN_W&gt;CQ$2)*(WIN_Y&lt;=$A13)*(WIN_Y+WIN_H&gt;$A13)*WIN_KEY))</f>
        <v/>
      </c>
      <c r="CR313" s="7">
        <f>SUMPRODUCT(MAX(WIN_OPEN*(WIN_X&lt;=CR$2)*(WIN_X+WIN_W&gt;CR$2)*(WIN_Y&lt;=$A13)*(WIN_Y+WIN_H&gt;$A13)*WIN_KEY))</f>
        <v/>
      </c>
      <c r="CS313" s="7">
        <f>SUMPRODUCT(MAX(WIN_OPEN*(WIN_X&lt;=CS$2)*(WIN_X+WIN_W&gt;CS$2)*(WIN_Y&lt;=$A13)*(WIN_Y+WIN_H&gt;$A13)*WIN_KEY))</f>
        <v/>
      </c>
      <c r="CT313" s="7">
        <f>SUMPRODUCT(MAX(WIN_OPEN*(WIN_X&lt;=CT$2)*(WIN_X+WIN_W&gt;CT$2)*(WIN_Y&lt;=$A13)*(WIN_Y+WIN_H&gt;$A13)*WIN_KEY))</f>
        <v/>
      </c>
      <c r="CU313" s="7">
        <f>SUMPRODUCT(MAX(WIN_OPEN*(WIN_X&lt;=CU$2)*(WIN_X+WIN_W&gt;CU$2)*(WIN_Y&lt;=$A13)*(WIN_Y+WIN_H&gt;$A13)*WIN_KEY))</f>
        <v/>
      </c>
      <c r="CV313" s="7">
        <f>SUMPRODUCT(MAX(WIN_OPEN*(WIN_X&lt;=CV$2)*(WIN_X+WIN_W&gt;CV$2)*(WIN_Y&lt;=$A13)*(WIN_Y+WIN_H&gt;$A13)*WIN_KEY))</f>
        <v/>
      </c>
      <c r="CW313" s="7">
        <f>SUMPRODUCT(MAX(WIN_OPEN*(WIN_X&lt;=CW$2)*(WIN_X+WIN_W&gt;CW$2)*(WIN_Y&lt;=$A13)*(WIN_Y+WIN_H&gt;$A13)*WIN_KEY))</f>
        <v/>
      </c>
      <c r="CX313" s="7">
        <f>SUMPRODUCT(MAX(WIN_OPEN*(WIN_X&lt;=CX$2)*(WIN_X+WIN_W&gt;CX$2)*(WIN_Y&lt;=$A13)*(WIN_Y+WIN_H&gt;$A13)*WIN_KEY))</f>
        <v/>
      </c>
      <c r="CY313" s="7">
        <f>SUMPRODUCT(MAX(WIN_OPEN*(WIN_X&lt;=CY$2)*(WIN_X+WIN_W&gt;CY$2)*(WIN_Y&lt;=$A13)*(WIN_Y+WIN_H&gt;$A13)*WIN_KEY))</f>
        <v/>
      </c>
      <c r="CZ313" s="7">
        <f>SUMPRODUCT(MAX(WIN_OPEN*(WIN_X&lt;=CZ$2)*(WIN_X+WIN_W&gt;CZ$2)*(WIN_Y&lt;=$A13)*(WIN_Y+WIN_H&gt;$A13)*WIN_KEY))</f>
        <v/>
      </c>
      <c r="DA313" s="7">
        <f>SUMPRODUCT(MAX(WIN_OPEN*(WIN_X&lt;=DA$2)*(WIN_X+WIN_W&gt;DA$2)*(WIN_Y&lt;=$A13)*(WIN_Y+WIN_H&gt;$A13)*WIN_KEY))</f>
        <v/>
      </c>
      <c r="DB313" s="7">
        <f>SUMPRODUCT(MAX(WIN_OPEN*(WIN_X&lt;=DB$2)*(WIN_X+WIN_W&gt;DB$2)*(WIN_Y&lt;=$A13)*(WIN_Y+WIN_H&gt;$A13)*WIN_KEY))</f>
        <v/>
      </c>
      <c r="DC313" s="7">
        <f>SUMPRODUCT(MAX(WIN_OPEN*(WIN_X&lt;=DC$2)*(WIN_X+WIN_W&gt;DC$2)*(WIN_Y&lt;=$A13)*(WIN_Y+WIN_H&gt;$A13)*WIN_KEY))</f>
        <v/>
      </c>
      <c r="DD313" s="7">
        <f>SUMPRODUCT(MAX(WIN_OPEN*(WIN_X&lt;=DD$2)*(WIN_X+WIN_W&gt;DD$2)*(WIN_Y&lt;=$A13)*(WIN_Y+WIN_H&gt;$A13)*WIN_KEY))</f>
        <v/>
      </c>
      <c r="DE313" s="7">
        <f>SUMPRODUCT(MAX(WIN_OPEN*(WIN_X&lt;=DE$2)*(WIN_X+WIN_W&gt;DE$2)*(WIN_Y&lt;=$A13)*(WIN_Y+WIN_H&gt;$A13)*WIN_KEY))</f>
        <v/>
      </c>
      <c r="DF313" s="7">
        <f>SUMPRODUCT(MAX(WIN_OPEN*(WIN_X&lt;=DF$2)*(WIN_X+WIN_W&gt;DF$2)*(WIN_Y&lt;=$A13)*(WIN_Y+WIN_H&gt;$A13)*WIN_KEY))</f>
        <v/>
      </c>
      <c r="DG313" s="7">
        <f>SUMPRODUCT(MAX(WIN_OPEN*(WIN_X&lt;=DG$2)*(WIN_X+WIN_W&gt;DG$2)*(WIN_Y&lt;=$A13)*(WIN_Y+WIN_H&gt;$A13)*WIN_KEY))</f>
        <v/>
      </c>
      <c r="DH313" s="7">
        <f>SUMPRODUCT(MAX(WIN_OPEN*(WIN_X&lt;=DH$2)*(WIN_X+WIN_W&gt;DH$2)*(WIN_Y&lt;=$A13)*(WIN_Y+WIN_H&gt;$A13)*WIN_KEY))</f>
        <v/>
      </c>
      <c r="DI313" s="7">
        <f>SUMPRODUCT(MAX(WIN_OPEN*(WIN_X&lt;=DI$2)*(WIN_X+WIN_W&gt;DI$2)*(WIN_Y&lt;=$A13)*(WIN_Y+WIN_H&gt;$A13)*WIN_KEY))</f>
        <v/>
      </c>
      <c r="DJ313" s="7">
        <f>SUMPRODUCT(MAX(WIN_OPEN*(WIN_X&lt;=DJ$2)*(WIN_X+WIN_W&gt;DJ$2)*(WIN_Y&lt;=$A13)*(WIN_Y+WIN_H&gt;$A13)*WIN_KEY))</f>
        <v/>
      </c>
      <c r="DK313" s="7">
        <f>SUMPRODUCT(MAX(WIN_OPEN*(WIN_X&lt;=DK$2)*(WIN_X+WIN_W&gt;DK$2)*(WIN_Y&lt;=$A13)*(WIN_Y+WIN_H&gt;$A13)*WIN_KEY))</f>
        <v/>
      </c>
      <c r="DL313" s="7">
        <f>SUMPRODUCT(MAX(WIN_OPEN*(WIN_X&lt;=DL$2)*(WIN_X+WIN_W&gt;DL$2)*(WIN_Y&lt;=$A13)*(WIN_Y+WIN_H&gt;$A13)*WIN_KEY))</f>
        <v/>
      </c>
      <c r="DM313" s="7">
        <f>SUMPRODUCT(MAX(WIN_OPEN*(WIN_X&lt;=DM$2)*(WIN_X+WIN_W&gt;DM$2)*(WIN_Y&lt;=$A13)*(WIN_Y+WIN_H&gt;$A13)*WIN_KEY))</f>
        <v/>
      </c>
      <c r="DN313" s="7">
        <f>SUMPRODUCT(MAX(WIN_OPEN*(WIN_X&lt;=DN$2)*(WIN_X+WIN_W&gt;DN$2)*(WIN_Y&lt;=$A13)*(WIN_Y+WIN_H&gt;$A13)*WIN_KEY))</f>
        <v/>
      </c>
      <c r="DO313" s="7">
        <f>SUMPRODUCT(MAX(WIN_OPEN*(WIN_X&lt;=DO$2)*(WIN_X+WIN_W&gt;DO$2)*(WIN_Y&lt;=$A13)*(WIN_Y+WIN_H&gt;$A13)*WIN_KEY))</f>
        <v/>
      </c>
    </row>
    <row r="314" ht="8" customHeight="1">
      <c r="A314" t="n">
        <v>0</v>
      </c>
      <c r="B314" s="7">
        <f>SUMPRODUCT(MAX(WIN_OPEN*(WIN_X&lt;=B$2)*(WIN_X+WIN_W&gt;B$2)*(WIN_Y&lt;=$A14)*(WIN_Y+WIN_H&gt;$A14)*WIN_KEY))</f>
        <v/>
      </c>
      <c r="C314" s="7">
        <f>SUMPRODUCT(MAX(WIN_OPEN*(WIN_X&lt;=C$2)*(WIN_X+WIN_W&gt;C$2)*(WIN_Y&lt;=$A14)*(WIN_Y+WIN_H&gt;$A14)*WIN_KEY))</f>
        <v/>
      </c>
      <c r="D314" s="7">
        <f>SUMPRODUCT(MAX(WIN_OPEN*(WIN_X&lt;=D$2)*(WIN_X+WIN_W&gt;D$2)*(WIN_Y&lt;=$A14)*(WIN_Y+WIN_H&gt;$A14)*WIN_KEY))</f>
        <v/>
      </c>
      <c r="E314" s="7">
        <f>SUMPRODUCT(MAX(WIN_OPEN*(WIN_X&lt;=E$2)*(WIN_X+WIN_W&gt;E$2)*(WIN_Y&lt;=$A14)*(WIN_Y+WIN_H&gt;$A14)*WIN_KEY))</f>
        <v/>
      </c>
      <c r="F314" s="7">
        <f>SUMPRODUCT(MAX(WIN_OPEN*(WIN_X&lt;=F$2)*(WIN_X+WIN_W&gt;F$2)*(WIN_Y&lt;=$A14)*(WIN_Y+WIN_H&gt;$A14)*WIN_KEY))</f>
        <v/>
      </c>
      <c r="G314" s="7">
        <f>SUMPRODUCT(MAX(WIN_OPEN*(WIN_X&lt;=G$2)*(WIN_X+WIN_W&gt;G$2)*(WIN_Y&lt;=$A14)*(WIN_Y+WIN_H&gt;$A14)*WIN_KEY))</f>
        <v/>
      </c>
      <c r="H314" s="7">
        <f>SUMPRODUCT(MAX(WIN_OPEN*(WIN_X&lt;=H$2)*(WIN_X+WIN_W&gt;H$2)*(WIN_Y&lt;=$A14)*(WIN_Y+WIN_H&gt;$A14)*WIN_KEY))</f>
        <v/>
      </c>
      <c r="I314" s="7">
        <f>SUMPRODUCT(MAX(WIN_OPEN*(WIN_X&lt;=I$2)*(WIN_X+WIN_W&gt;I$2)*(WIN_Y&lt;=$A14)*(WIN_Y+WIN_H&gt;$A14)*WIN_KEY))</f>
        <v/>
      </c>
      <c r="J314" s="7">
        <f>SUMPRODUCT(MAX(WIN_OPEN*(WIN_X&lt;=J$2)*(WIN_X+WIN_W&gt;J$2)*(WIN_Y&lt;=$A14)*(WIN_Y+WIN_H&gt;$A14)*WIN_KEY))</f>
        <v/>
      </c>
      <c r="K314" s="7">
        <f>SUMPRODUCT(MAX(WIN_OPEN*(WIN_X&lt;=K$2)*(WIN_X+WIN_W&gt;K$2)*(WIN_Y&lt;=$A14)*(WIN_Y+WIN_H&gt;$A14)*WIN_KEY))</f>
        <v/>
      </c>
      <c r="L314" s="7">
        <f>SUMPRODUCT(MAX(WIN_OPEN*(WIN_X&lt;=L$2)*(WIN_X+WIN_W&gt;L$2)*(WIN_Y&lt;=$A14)*(WIN_Y+WIN_H&gt;$A14)*WIN_KEY))</f>
        <v/>
      </c>
      <c r="M314" s="7">
        <f>SUMPRODUCT(MAX(WIN_OPEN*(WIN_X&lt;=M$2)*(WIN_X+WIN_W&gt;M$2)*(WIN_Y&lt;=$A14)*(WIN_Y+WIN_H&gt;$A14)*WIN_KEY))</f>
        <v/>
      </c>
      <c r="N314" s="7">
        <f>SUMPRODUCT(MAX(WIN_OPEN*(WIN_X&lt;=N$2)*(WIN_X+WIN_W&gt;N$2)*(WIN_Y&lt;=$A14)*(WIN_Y+WIN_H&gt;$A14)*WIN_KEY))</f>
        <v/>
      </c>
      <c r="O314" s="7">
        <f>SUMPRODUCT(MAX(WIN_OPEN*(WIN_X&lt;=O$2)*(WIN_X+WIN_W&gt;O$2)*(WIN_Y&lt;=$A14)*(WIN_Y+WIN_H&gt;$A14)*WIN_KEY))</f>
        <v/>
      </c>
      <c r="P314" s="7">
        <f>SUMPRODUCT(MAX(WIN_OPEN*(WIN_X&lt;=P$2)*(WIN_X+WIN_W&gt;P$2)*(WIN_Y&lt;=$A14)*(WIN_Y+WIN_H&gt;$A14)*WIN_KEY))</f>
        <v/>
      </c>
      <c r="Q314" s="7">
        <f>SUMPRODUCT(MAX(WIN_OPEN*(WIN_X&lt;=Q$2)*(WIN_X+WIN_W&gt;Q$2)*(WIN_Y&lt;=$A14)*(WIN_Y+WIN_H&gt;$A14)*WIN_KEY))</f>
        <v/>
      </c>
      <c r="R314" s="7">
        <f>SUMPRODUCT(MAX(WIN_OPEN*(WIN_X&lt;=R$2)*(WIN_X+WIN_W&gt;R$2)*(WIN_Y&lt;=$A14)*(WIN_Y+WIN_H&gt;$A14)*WIN_KEY))</f>
        <v/>
      </c>
      <c r="S314" s="7">
        <f>SUMPRODUCT(MAX(WIN_OPEN*(WIN_X&lt;=S$2)*(WIN_X+WIN_W&gt;S$2)*(WIN_Y&lt;=$A14)*(WIN_Y+WIN_H&gt;$A14)*WIN_KEY))</f>
        <v/>
      </c>
      <c r="T314" s="7">
        <f>SUMPRODUCT(MAX(WIN_OPEN*(WIN_X&lt;=T$2)*(WIN_X+WIN_W&gt;T$2)*(WIN_Y&lt;=$A14)*(WIN_Y+WIN_H&gt;$A14)*WIN_KEY))</f>
        <v/>
      </c>
      <c r="U314" s="7">
        <f>SUMPRODUCT(MAX(WIN_OPEN*(WIN_X&lt;=U$2)*(WIN_X+WIN_W&gt;U$2)*(WIN_Y&lt;=$A14)*(WIN_Y+WIN_H&gt;$A14)*WIN_KEY))</f>
        <v/>
      </c>
      <c r="V314" s="7">
        <f>SUMPRODUCT(MAX(WIN_OPEN*(WIN_X&lt;=V$2)*(WIN_X+WIN_W&gt;V$2)*(WIN_Y&lt;=$A14)*(WIN_Y+WIN_H&gt;$A14)*WIN_KEY))</f>
        <v/>
      </c>
      <c r="W314" s="7">
        <f>SUMPRODUCT(MAX(WIN_OPEN*(WIN_X&lt;=W$2)*(WIN_X+WIN_W&gt;W$2)*(WIN_Y&lt;=$A14)*(WIN_Y+WIN_H&gt;$A14)*WIN_KEY))</f>
        <v/>
      </c>
      <c r="X314" s="7">
        <f>SUMPRODUCT(MAX(WIN_OPEN*(WIN_X&lt;=X$2)*(WIN_X+WIN_W&gt;X$2)*(WIN_Y&lt;=$A14)*(WIN_Y+WIN_H&gt;$A14)*WIN_KEY))</f>
        <v/>
      </c>
      <c r="Y314" s="7">
        <f>SUMPRODUCT(MAX(WIN_OPEN*(WIN_X&lt;=Y$2)*(WIN_X+WIN_W&gt;Y$2)*(WIN_Y&lt;=$A14)*(WIN_Y+WIN_H&gt;$A14)*WIN_KEY))</f>
        <v/>
      </c>
      <c r="Z314" s="7">
        <f>SUMPRODUCT(MAX(WIN_OPEN*(WIN_X&lt;=Z$2)*(WIN_X+WIN_W&gt;Z$2)*(WIN_Y&lt;=$A14)*(WIN_Y+WIN_H&gt;$A14)*WIN_KEY))</f>
        <v/>
      </c>
      <c r="AA314" s="7">
        <f>SUMPRODUCT(MAX(WIN_OPEN*(WIN_X&lt;=AA$2)*(WIN_X+WIN_W&gt;AA$2)*(WIN_Y&lt;=$A14)*(WIN_Y+WIN_H&gt;$A14)*WIN_KEY))</f>
        <v/>
      </c>
      <c r="AB314" s="7">
        <f>SUMPRODUCT(MAX(WIN_OPEN*(WIN_X&lt;=AB$2)*(WIN_X+WIN_W&gt;AB$2)*(WIN_Y&lt;=$A14)*(WIN_Y+WIN_H&gt;$A14)*WIN_KEY))</f>
        <v/>
      </c>
      <c r="AC314" s="7">
        <f>SUMPRODUCT(MAX(WIN_OPEN*(WIN_X&lt;=AC$2)*(WIN_X+WIN_W&gt;AC$2)*(WIN_Y&lt;=$A14)*(WIN_Y+WIN_H&gt;$A14)*WIN_KEY))</f>
        <v/>
      </c>
      <c r="AD314" s="7">
        <f>SUMPRODUCT(MAX(WIN_OPEN*(WIN_X&lt;=AD$2)*(WIN_X+WIN_W&gt;AD$2)*(WIN_Y&lt;=$A14)*(WIN_Y+WIN_H&gt;$A14)*WIN_KEY))</f>
        <v/>
      </c>
      <c r="AE314" s="7">
        <f>SUMPRODUCT(MAX(WIN_OPEN*(WIN_X&lt;=AE$2)*(WIN_X+WIN_W&gt;AE$2)*(WIN_Y&lt;=$A14)*(WIN_Y+WIN_H&gt;$A14)*WIN_KEY))</f>
        <v/>
      </c>
      <c r="AF314" s="7">
        <f>SUMPRODUCT(MAX(WIN_OPEN*(WIN_X&lt;=AF$2)*(WIN_X+WIN_W&gt;AF$2)*(WIN_Y&lt;=$A14)*(WIN_Y+WIN_H&gt;$A14)*WIN_KEY))</f>
        <v/>
      </c>
      <c r="AG314" s="7">
        <f>SUMPRODUCT(MAX(WIN_OPEN*(WIN_X&lt;=AG$2)*(WIN_X+WIN_W&gt;AG$2)*(WIN_Y&lt;=$A14)*(WIN_Y+WIN_H&gt;$A14)*WIN_KEY))</f>
        <v/>
      </c>
      <c r="AH314" s="7">
        <f>SUMPRODUCT(MAX(WIN_OPEN*(WIN_X&lt;=AH$2)*(WIN_X+WIN_W&gt;AH$2)*(WIN_Y&lt;=$A14)*(WIN_Y+WIN_H&gt;$A14)*WIN_KEY))</f>
        <v/>
      </c>
      <c r="AI314" s="7">
        <f>SUMPRODUCT(MAX(WIN_OPEN*(WIN_X&lt;=AI$2)*(WIN_X+WIN_W&gt;AI$2)*(WIN_Y&lt;=$A14)*(WIN_Y+WIN_H&gt;$A14)*WIN_KEY))</f>
        <v/>
      </c>
      <c r="AJ314" s="7">
        <f>SUMPRODUCT(MAX(WIN_OPEN*(WIN_X&lt;=AJ$2)*(WIN_X+WIN_W&gt;AJ$2)*(WIN_Y&lt;=$A14)*(WIN_Y+WIN_H&gt;$A14)*WIN_KEY))</f>
        <v/>
      </c>
      <c r="AK314" s="7">
        <f>SUMPRODUCT(MAX(WIN_OPEN*(WIN_X&lt;=AK$2)*(WIN_X+WIN_W&gt;AK$2)*(WIN_Y&lt;=$A14)*(WIN_Y+WIN_H&gt;$A14)*WIN_KEY))</f>
        <v/>
      </c>
      <c r="AL314" s="7">
        <f>SUMPRODUCT(MAX(WIN_OPEN*(WIN_X&lt;=AL$2)*(WIN_X+WIN_W&gt;AL$2)*(WIN_Y&lt;=$A14)*(WIN_Y+WIN_H&gt;$A14)*WIN_KEY))</f>
        <v/>
      </c>
      <c r="AM314" s="7">
        <f>SUMPRODUCT(MAX(WIN_OPEN*(WIN_X&lt;=AM$2)*(WIN_X+WIN_W&gt;AM$2)*(WIN_Y&lt;=$A14)*(WIN_Y+WIN_H&gt;$A14)*WIN_KEY))</f>
        <v/>
      </c>
      <c r="AN314" s="7">
        <f>SUMPRODUCT(MAX(WIN_OPEN*(WIN_X&lt;=AN$2)*(WIN_X+WIN_W&gt;AN$2)*(WIN_Y&lt;=$A14)*(WIN_Y+WIN_H&gt;$A14)*WIN_KEY))</f>
        <v/>
      </c>
      <c r="AO314" s="7">
        <f>SUMPRODUCT(MAX(WIN_OPEN*(WIN_X&lt;=AO$2)*(WIN_X+WIN_W&gt;AO$2)*(WIN_Y&lt;=$A14)*(WIN_Y+WIN_H&gt;$A14)*WIN_KEY))</f>
        <v/>
      </c>
      <c r="AP314" s="7">
        <f>SUMPRODUCT(MAX(WIN_OPEN*(WIN_X&lt;=AP$2)*(WIN_X+WIN_W&gt;AP$2)*(WIN_Y&lt;=$A14)*(WIN_Y+WIN_H&gt;$A14)*WIN_KEY))</f>
        <v/>
      </c>
      <c r="AQ314" s="7">
        <f>SUMPRODUCT(MAX(WIN_OPEN*(WIN_X&lt;=AQ$2)*(WIN_X+WIN_W&gt;AQ$2)*(WIN_Y&lt;=$A14)*(WIN_Y+WIN_H&gt;$A14)*WIN_KEY))</f>
        <v/>
      </c>
      <c r="AR314" s="7">
        <f>SUMPRODUCT(MAX(WIN_OPEN*(WIN_X&lt;=AR$2)*(WIN_X+WIN_W&gt;AR$2)*(WIN_Y&lt;=$A14)*(WIN_Y+WIN_H&gt;$A14)*WIN_KEY))</f>
        <v/>
      </c>
      <c r="AS314" s="7">
        <f>SUMPRODUCT(MAX(WIN_OPEN*(WIN_X&lt;=AS$2)*(WIN_X+WIN_W&gt;AS$2)*(WIN_Y&lt;=$A14)*(WIN_Y+WIN_H&gt;$A14)*WIN_KEY))</f>
        <v/>
      </c>
      <c r="AT314" s="7">
        <f>SUMPRODUCT(MAX(WIN_OPEN*(WIN_X&lt;=AT$2)*(WIN_X+WIN_W&gt;AT$2)*(WIN_Y&lt;=$A14)*(WIN_Y+WIN_H&gt;$A14)*WIN_KEY))</f>
        <v/>
      </c>
      <c r="AU314" s="7">
        <f>SUMPRODUCT(MAX(WIN_OPEN*(WIN_X&lt;=AU$2)*(WIN_X+WIN_W&gt;AU$2)*(WIN_Y&lt;=$A14)*(WIN_Y+WIN_H&gt;$A14)*WIN_KEY))</f>
        <v/>
      </c>
      <c r="AV314" s="7">
        <f>SUMPRODUCT(MAX(WIN_OPEN*(WIN_X&lt;=AV$2)*(WIN_X+WIN_W&gt;AV$2)*(WIN_Y&lt;=$A14)*(WIN_Y+WIN_H&gt;$A14)*WIN_KEY))</f>
        <v/>
      </c>
      <c r="AW314" s="7">
        <f>SUMPRODUCT(MAX(WIN_OPEN*(WIN_X&lt;=AW$2)*(WIN_X+WIN_W&gt;AW$2)*(WIN_Y&lt;=$A14)*(WIN_Y+WIN_H&gt;$A14)*WIN_KEY))</f>
        <v/>
      </c>
      <c r="AX314" s="7">
        <f>SUMPRODUCT(MAX(WIN_OPEN*(WIN_X&lt;=AX$2)*(WIN_X+WIN_W&gt;AX$2)*(WIN_Y&lt;=$A14)*(WIN_Y+WIN_H&gt;$A14)*WIN_KEY))</f>
        <v/>
      </c>
      <c r="AY314" s="7">
        <f>SUMPRODUCT(MAX(WIN_OPEN*(WIN_X&lt;=AY$2)*(WIN_X+WIN_W&gt;AY$2)*(WIN_Y&lt;=$A14)*(WIN_Y+WIN_H&gt;$A14)*WIN_KEY))</f>
        <v/>
      </c>
      <c r="AZ314" s="7">
        <f>SUMPRODUCT(MAX(WIN_OPEN*(WIN_X&lt;=AZ$2)*(WIN_X+WIN_W&gt;AZ$2)*(WIN_Y&lt;=$A14)*(WIN_Y+WIN_H&gt;$A14)*WIN_KEY))</f>
        <v/>
      </c>
      <c r="BA314" s="7">
        <f>SUMPRODUCT(MAX(WIN_OPEN*(WIN_X&lt;=BA$2)*(WIN_X+WIN_W&gt;BA$2)*(WIN_Y&lt;=$A14)*(WIN_Y+WIN_H&gt;$A14)*WIN_KEY))</f>
        <v/>
      </c>
      <c r="BB314" s="7">
        <f>SUMPRODUCT(MAX(WIN_OPEN*(WIN_X&lt;=BB$2)*(WIN_X+WIN_W&gt;BB$2)*(WIN_Y&lt;=$A14)*(WIN_Y+WIN_H&gt;$A14)*WIN_KEY))</f>
        <v/>
      </c>
      <c r="BC314" s="7">
        <f>SUMPRODUCT(MAX(WIN_OPEN*(WIN_X&lt;=BC$2)*(WIN_X+WIN_W&gt;BC$2)*(WIN_Y&lt;=$A14)*(WIN_Y+WIN_H&gt;$A14)*WIN_KEY))</f>
        <v/>
      </c>
      <c r="BD314" s="7">
        <f>SUMPRODUCT(MAX(WIN_OPEN*(WIN_X&lt;=BD$2)*(WIN_X+WIN_W&gt;BD$2)*(WIN_Y&lt;=$A14)*(WIN_Y+WIN_H&gt;$A14)*WIN_KEY))</f>
        <v/>
      </c>
      <c r="BE314" s="7">
        <f>SUMPRODUCT(MAX(WIN_OPEN*(WIN_X&lt;=BE$2)*(WIN_X+WIN_W&gt;BE$2)*(WIN_Y&lt;=$A14)*(WIN_Y+WIN_H&gt;$A14)*WIN_KEY))</f>
        <v/>
      </c>
      <c r="BF314" s="7">
        <f>SUMPRODUCT(MAX(WIN_OPEN*(WIN_X&lt;=BF$2)*(WIN_X+WIN_W&gt;BF$2)*(WIN_Y&lt;=$A14)*(WIN_Y+WIN_H&gt;$A14)*WIN_KEY))</f>
        <v/>
      </c>
      <c r="BG314" s="7">
        <f>SUMPRODUCT(MAX(WIN_OPEN*(WIN_X&lt;=BG$2)*(WIN_X+WIN_W&gt;BG$2)*(WIN_Y&lt;=$A14)*(WIN_Y+WIN_H&gt;$A14)*WIN_KEY))</f>
        <v/>
      </c>
      <c r="BH314" s="7">
        <f>SUMPRODUCT(MAX(WIN_OPEN*(WIN_X&lt;=BH$2)*(WIN_X+WIN_W&gt;BH$2)*(WIN_Y&lt;=$A14)*(WIN_Y+WIN_H&gt;$A14)*WIN_KEY))</f>
        <v/>
      </c>
      <c r="BI314" s="7">
        <f>SUMPRODUCT(MAX(WIN_OPEN*(WIN_X&lt;=BI$2)*(WIN_X+WIN_W&gt;BI$2)*(WIN_Y&lt;=$A14)*(WIN_Y+WIN_H&gt;$A14)*WIN_KEY))</f>
        <v/>
      </c>
      <c r="BJ314" s="7">
        <f>SUMPRODUCT(MAX(WIN_OPEN*(WIN_X&lt;=BJ$2)*(WIN_X+WIN_W&gt;BJ$2)*(WIN_Y&lt;=$A14)*(WIN_Y+WIN_H&gt;$A14)*WIN_KEY))</f>
        <v/>
      </c>
      <c r="BK314" s="7">
        <f>SUMPRODUCT(MAX(WIN_OPEN*(WIN_X&lt;=BK$2)*(WIN_X+WIN_W&gt;BK$2)*(WIN_Y&lt;=$A14)*(WIN_Y+WIN_H&gt;$A14)*WIN_KEY))</f>
        <v/>
      </c>
      <c r="BL314" s="7">
        <f>SUMPRODUCT(MAX(WIN_OPEN*(WIN_X&lt;=BL$2)*(WIN_X+WIN_W&gt;BL$2)*(WIN_Y&lt;=$A14)*(WIN_Y+WIN_H&gt;$A14)*WIN_KEY))</f>
        <v/>
      </c>
      <c r="BM314" s="7">
        <f>SUMPRODUCT(MAX(WIN_OPEN*(WIN_X&lt;=BM$2)*(WIN_X+WIN_W&gt;BM$2)*(WIN_Y&lt;=$A14)*(WIN_Y+WIN_H&gt;$A14)*WIN_KEY))</f>
        <v/>
      </c>
      <c r="BN314" s="7">
        <f>SUMPRODUCT(MAX(WIN_OPEN*(WIN_X&lt;=BN$2)*(WIN_X+WIN_W&gt;BN$2)*(WIN_Y&lt;=$A14)*(WIN_Y+WIN_H&gt;$A14)*WIN_KEY))</f>
        <v/>
      </c>
      <c r="BO314" s="7">
        <f>SUMPRODUCT(MAX(WIN_OPEN*(WIN_X&lt;=BO$2)*(WIN_X+WIN_W&gt;BO$2)*(WIN_Y&lt;=$A14)*(WIN_Y+WIN_H&gt;$A14)*WIN_KEY))</f>
        <v/>
      </c>
      <c r="BP314" s="7">
        <f>SUMPRODUCT(MAX(WIN_OPEN*(WIN_X&lt;=BP$2)*(WIN_X+WIN_W&gt;BP$2)*(WIN_Y&lt;=$A14)*(WIN_Y+WIN_H&gt;$A14)*WIN_KEY))</f>
        <v/>
      </c>
      <c r="BQ314" s="7">
        <f>SUMPRODUCT(MAX(WIN_OPEN*(WIN_X&lt;=BQ$2)*(WIN_X+WIN_W&gt;BQ$2)*(WIN_Y&lt;=$A14)*(WIN_Y+WIN_H&gt;$A14)*WIN_KEY))</f>
        <v/>
      </c>
      <c r="BR314" s="7">
        <f>SUMPRODUCT(MAX(WIN_OPEN*(WIN_X&lt;=BR$2)*(WIN_X+WIN_W&gt;BR$2)*(WIN_Y&lt;=$A14)*(WIN_Y+WIN_H&gt;$A14)*WIN_KEY))</f>
        <v/>
      </c>
      <c r="BS314" s="7">
        <f>SUMPRODUCT(MAX(WIN_OPEN*(WIN_X&lt;=BS$2)*(WIN_X+WIN_W&gt;BS$2)*(WIN_Y&lt;=$A14)*(WIN_Y+WIN_H&gt;$A14)*WIN_KEY))</f>
        <v/>
      </c>
      <c r="BT314" s="7">
        <f>SUMPRODUCT(MAX(WIN_OPEN*(WIN_X&lt;=BT$2)*(WIN_X+WIN_W&gt;BT$2)*(WIN_Y&lt;=$A14)*(WIN_Y+WIN_H&gt;$A14)*WIN_KEY))</f>
        <v/>
      </c>
      <c r="BU314" s="7">
        <f>SUMPRODUCT(MAX(WIN_OPEN*(WIN_X&lt;=BU$2)*(WIN_X+WIN_W&gt;BU$2)*(WIN_Y&lt;=$A14)*(WIN_Y+WIN_H&gt;$A14)*WIN_KEY))</f>
        <v/>
      </c>
      <c r="BV314" s="7">
        <f>SUMPRODUCT(MAX(WIN_OPEN*(WIN_X&lt;=BV$2)*(WIN_X+WIN_W&gt;BV$2)*(WIN_Y&lt;=$A14)*(WIN_Y+WIN_H&gt;$A14)*WIN_KEY))</f>
        <v/>
      </c>
      <c r="BW314" s="7">
        <f>SUMPRODUCT(MAX(WIN_OPEN*(WIN_X&lt;=BW$2)*(WIN_X+WIN_W&gt;BW$2)*(WIN_Y&lt;=$A14)*(WIN_Y+WIN_H&gt;$A14)*WIN_KEY))</f>
        <v/>
      </c>
      <c r="BX314" s="7">
        <f>SUMPRODUCT(MAX(WIN_OPEN*(WIN_X&lt;=BX$2)*(WIN_X+WIN_W&gt;BX$2)*(WIN_Y&lt;=$A14)*(WIN_Y+WIN_H&gt;$A14)*WIN_KEY))</f>
        <v/>
      </c>
      <c r="BY314" s="7">
        <f>SUMPRODUCT(MAX(WIN_OPEN*(WIN_X&lt;=BY$2)*(WIN_X+WIN_W&gt;BY$2)*(WIN_Y&lt;=$A14)*(WIN_Y+WIN_H&gt;$A14)*WIN_KEY))</f>
        <v/>
      </c>
      <c r="BZ314" s="7">
        <f>SUMPRODUCT(MAX(WIN_OPEN*(WIN_X&lt;=BZ$2)*(WIN_X+WIN_W&gt;BZ$2)*(WIN_Y&lt;=$A14)*(WIN_Y+WIN_H&gt;$A14)*WIN_KEY))</f>
        <v/>
      </c>
      <c r="CA314" s="7">
        <f>SUMPRODUCT(MAX(WIN_OPEN*(WIN_X&lt;=CA$2)*(WIN_X+WIN_W&gt;CA$2)*(WIN_Y&lt;=$A14)*(WIN_Y+WIN_H&gt;$A14)*WIN_KEY))</f>
        <v/>
      </c>
      <c r="CB314" s="7">
        <f>SUMPRODUCT(MAX(WIN_OPEN*(WIN_X&lt;=CB$2)*(WIN_X+WIN_W&gt;CB$2)*(WIN_Y&lt;=$A14)*(WIN_Y+WIN_H&gt;$A14)*WIN_KEY))</f>
        <v/>
      </c>
      <c r="CC314" s="7">
        <f>SUMPRODUCT(MAX(WIN_OPEN*(WIN_X&lt;=CC$2)*(WIN_X+WIN_W&gt;CC$2)*(WIN_Y&lt;=$A14)*(WIN_Y+WIN_H&gt;$A14)*WIN_KEY))</f>
        <v/>
      </c>
      <c r="CD314" s="7">
        <f>SUMPRODUCT(MAX(WIN_OPEN*(WIN_X&lt;=CD$2)*(WIN_X+WIN_W&gt;CD$2)*(WIN_Y&lt;=$A14)*(WIN_Y+WIN_H&gt;$A14)*WIN_KEY))</f>
        <v/>
      </c>
      <c r="CE314" s="7">
        <f>SUMPRODUCT(MAX(WIN_OPEN*(WIN_X&lt;=CE$2)*(WIN_X+WIN_W&gt;CE$2)*(WIN_Y&lt;=$A14)*(WIN_Y+WIN_H&gt;$A14)*WIN_KEY))</f>
        <v/>
      </c>
      <c r="CF314" s="7">
        <f>SUMPRODUCT(MAX(WIN_OPEN*(WIN_X&lt;=CF$2)*(WIN_X+WIN_W&gt;CF$2)*(WIN_Y&lt;=$A14)*(WIN_Y+WIN_H&gt;$A14)*WIN_KEY))</f>
        <v/>
      </c>
      <c r="CG314" s="7">
        <f>SUMPRODUCT(MAX(WIN_OPEN*(WIN_X&lt;=CG$2)*(WIN_X+WIN_W&gt;CG$2)*(WIN_Y&lt;=$A14)*(WIN_Y+WIN_H&gt;$A14)*WIN_KEY))</f>
        <v/>
      </c>
      <c r="CH314" s="7">
        <f>SUMPRODUCT(MAX(WIN_OPEN*(WIN_X&lt;=CH$2)*(WIN_X+WIN_W&gt;CH$2)*(WIN_Y&lt;=$A14)*(WIN_Y+WIN_H&gt;$A14)*WIN_KEY))</f>
        <v/>
      </c>
      <c r="CI314" s="7">
        <f>SUMPRODUCT(MAX(WIN_OPEN*(WIN_X&lt;=CI$2)*(WIN_X+WIN_W&gt;CI$2)*(WIN_Y&lt;=$A14)*(WIN_Y+WIN_H&gt;$A14)*WIN_KEY))</f>
        <v/>
      </c>
      <c r="CJ314" s="7">
        <f>SUMPRODUCT(MAX(WIN_OPEN*(WIN_X&lt;=CJ$2)*(WIN_X+WIN_W&gt;CJ$2)*(WIN_Y&lt;=$A14)*(WIN_Y+WIN_H&gt;$A14)*WIN_KEY))</f>
        <v/>
      </c>
      <c r="CK314" s="7">
        <f>SUMPRODUCT(MAX(WIN_OPEN*(WIN_X&lt;=CK$2)*(WIN_X+WIN_W&gt;CK$2)*(WIN_Y&lt;=$A14)*(WIN_Y+WIN_H&gt;$A14)*WIN_KEY))</f>
        <v/>
      </c>
      <c r="CL314" s="7">
        <f>SUMPRODUCT(MAX(WIN_OPEN*(WIN_X&lt;=CL$2)*(WIN_X+WIN_W&gt;CL$2)*(WIN_Y&lt;=$A14)*(WIN_Y+WIN_H&gt;$A14)*WIN_KEY))</f>
        <v/>
      </c>
      <c r="CM314" s="7">
        <f>SUMPRODUCT(MAX(WIN_OPEN*(WIN_X&lt;=CM$2)*(WIN_X+WIN_W&gt;CM$2)*(WIN_Y&lt;=$A14)*(WIN_Y+WIN_H&gt;$A14)*WIN_KEY))</f>
        <v/>
      </c>
      <c r="CN314" s="7">
        <f>SUMPRODUCT(MAX(WIN_OPEN*(WIN_X&lt;=CN$2)*(WIN_X+WIN_W&gt;CN$2)*(WIN_Y&lt;=$A14)*(WIN_Y+WIN_H&gt;$A14)*WIN_KEY))</f>
        <v/>
      </c>
      <c r="CO314" s="7">
        <f>SUMPRODUCT(MAX(WIN_OPEN*(WIN_X&lt;=CO$2)*(WIN_X+WIN_W&gt;CO$2)*(WIN_Y&lt;=$A14)*(WIN_Y+WIN_H&gt;$A14)*WIN_KEY))</f>
        <v/>
      </c>
      <c r="CP314" s="7">
        <f>SUMPRODUCT(MAX(WIN_OPEN*(WIN_X&lt;=CP$2)*(WIN_X+WIN_W&gt;CP$2)*(WIN_Y&lt;=$A14)*(WIN_Y+WIN_H&gt;$A14)*WIN_KEY))</f>
        <v/>
      </c>
      <c r="CQ314" s="7">
        <f>SUMPRODUCT(MAX(WIN_OPEN*(WIN_X&lt;=CQ$2)*(WIN_X+WIN_W&gt;CQ$2)*(WIN_Y&lt;=$A14)*(WIN_Y+WIN_H&gt;$A14)*WIN_KEY))</f>
        <v/>
      </c>
      <c r="CR314" s="7">
        <f>SUMPRODUCT(MAX(WIN_OPEN*(WIN_X&lt;=CR$2)*(WIN_X+WIN_W&gt;CR$2)*(WIN_Y&lt;=$A14)*(WIN_Y+WIN_H&gt;$A14)*WIN_KEY))</f>
        <v/>
      </c>
      <c r="CS314" s="7">
        <f>SUMPRODUCT(MAX(WIN_OPEN*(WIN_X&lt;=CS$2)*(WIN_X+WIN_W&gt;CS$2)*(WIN_Y&lt;=$A14)*(WIN_Y+WIN_H&gt;$A14)*WIN_KEY))</f>
        <v/>
      </c>
      <c r="CT314" s="7">
        <f>SUMPRODUCT(MAX(WIN_OPEN*(WIN_X&lt;=CT$2)*(WIN_X+WIN_W&gt;CT$2)*(WIN_Y&lt;=$A14)*(WIN_Y+WIN_H&gt;$A14)*WIN_KEY))</f>
        <v/>
      </c>
      <c r="CU314" s="7">
        <f>SUMPRODUCT(MAX(WIN_OPEN*(WIN_X&lt;=CU$2)*(WIN_X+WIN_W&gt;CU$2)*(WIN_Y&lt;=$A14)*(WIN_Y+WIN_H&gt;$A14)*WIN_KEY))</f>
        <v/>
      </c>
      <c r="CV314" s="7">
        <f>SUMPRODUCT(MAX(WIN_OPEN*(WIN_X&lt;=CV$2)*(WIN_X+WIN_W&gt;CV$2)*(WIN_Y&lt;=$A14)*(WIN_Y+WIN_H&gt;$A14)*WIN_KEY))</f>
        <v/>
      </c>
      <c r="CW314" s="7">
        <f>SUMPRODUCT(MAX(WIN_OPEN*(WIN_X&lt;=CW$2)*(WIN_X+WIN_W&gt;CW$2)*(WIN_Y&lt;=$A14)*(WIN_Y+WIN_H&gt;$A14)*WIN_KEY))</f>
        <v/>
      </c>
      <c r="CX314" s="7">
        <f>SUMPRODUCT(MAX(WIN_OPEN*(WIN_X&lt;=CX$2)*(WIN_X+WIN_W&gt;CX$2)*(WIN_Y&lt;=$A14)*(WIN_Y+WIN_H&gt;$A14)*WIN_KEY))</f>
        <v/>
      </c>
      <c r="CY314" s="7">
        <f>SUMPRODUCT(MAX(WIN_OPEN*(WIN_X&lt;=CY$2)*(WIN_X+WIN_W&gt;CY$2)*(WIN_Y&lt;=$A14)*(WIN_Y+WIN_H&gt;$A14)*WIN_KEY))</f>
        <v/>
      </c>
      <c r="CZ314" s="7">
        <f>SUMPRODUCT(MAX(WIN_OPEN*(WIN_X&lt;=CZ$2)*(WIN_X+WIN_W&gt;CZ$2)*(WIN_Y&lt;=$A14)*(WIN_Y+WIN_H&gt;$A14)*WIN_KEY))</f>
        <v/>
      </c>
      <c r="DA314" s="7">
        <f>SUMPRODUCT(MAX(WIN_OPEN*(WIN_X&lt;=DA$2)*(WIN_X+WIN_W&gt;DA$2)*(WIN_Y&lt;=$A14)*(WIN_Y+WIN_H&gt;$A14)*WIN_KEY))</f>
        <v/>
      </c>
      <c r="DB314" s="7">
        <f>SUMPRODUCT(MAX(WIN_OPEN*(WIN_X&lt;=DB$2)*(WIN_X+WIN_W&gt;DB$2)*(WIN_Y&lt;=$A14)*(WIN_Y+WIN_H&gt;$A14)*WIN_KEY))</f>
        <v/>
      </c>
      <c r="DC314" s="7">
        <f>SUMPRODUCT(MAX(WIN_OPEN*(WIN_X&lt;=DC$2)*(WIN_X+WIN_W&gt;DC$2)*(WIN_Y&lt;=$A14)*(WIN_Y+WIN_H&gt;$A14)*WIN_KEY))</f>
        <v/>
      </c>
      <c r="DD314" s="7">
        <f>SUMPRODUCT(MAX(WIN_OPEN*(WIN_X&lt;=DD$2)*(WIN_X+WIN_W&gt;DD$2)*(WIN_Y&lt;=$A14)*(WIN_Y+WIN_H&gt;$A14)*WIN_KEY))</f>
        <v/>
      </c>
      <c r="DE314" s="7">
        <f>SUMPRODUCT(MAX(WIN_OPEN*(WIN_X&lt;=DE$2)*(WIN_X+WIN_W&gt;DE$2)*(WIN_Y&lt;=$A14)*(WIN_Y+WIN_H&gt;$A14)*WIN_KEY))</f>
        <v/>
      </c>
      <c r="DF314" s="7">
        <f>SUMPRODUCT(MAX(WIN_OPEN*(WIN_X&lt;=DF$2)*(WIN_X+WIN_W&gt;DF$2)*(WIN_Y&lt;=$A14)*(WIN_Y+WIN_H&gt;$A14)*WIN_KEY))</f>
        <v/>
      </c>
      <c r="DG314" s="7">
        <f>SUMPRODUCT(MAX(WIN_OPEN*(WIN_X&lt;=DG$2)*(WIN_X+WIN_W&gt;DG$2)*(WIN_Y&lt;=$A14)*(WIN_Y+WIN_H&gt;$A14)*WIN_KEY))</f>
        <v/>
      </c>
      <c r="DH314" s="7">
        <f>SUMPRODUCT(MAX(WIN_OPEN*(WIN_X&lt;=DH$2)*(WIN_X+WIN_W&gt;DH$2)*(WIN_Y&lt;=$A14)*(WIN_Y+WIN_H&gt;$A14)*WIN_KEY))</f>
        <v/>
      </c>
      <c r="DI314" s="7">
        <f>SUMPRODUCT(MAX(WIN_OPEN*(WIN_X&lt;=DI$2)*(WIN_X+WIN_W&gt;DI$2)*(WIN_Y&lt;=$A14)*(WIN_Y+WIN_H&gt;$A14)*WIN_KEY))</f>
        <v/>
      </c>
      <c r="DJ314" s="7">
        <f>SUMPRODUCT(MAX(WIN_OPEN*(WIN_X&lt;=DJ$2)*(WIN_X+WIN_W&gt;DJ$2)*(WIN_Y&lt;=$A14)*(WIN_Y+WIN_H&gt;$A14)*WIN_KEY))</f>
        <v/>
      </c>
      <c r="DK314" s="7">
        <f>SUMPRODUCT(MAX(WIN_OPEN*(WIN_X&lt;=DK$2)*(WIN_X+WIN_W&gt;DK$2)*(WIN_Y&lt;=$A14)*(WIN_Y+WIN_H&gt;$A14)*WIN_KEY))</f>
        <v/>
      </c>
      <c r="DL314" s="7">
        <f>SUMPRODUCT(MAX(WIN_OPEN*(WIN_X&lt;=DL$2)*(WIN_X+WIN_W&gt;DL$2)*(WIN_Y&lt;=$A14)*(WIN_Y+WIN_H&gt;$A14)*WIN_KEY))</f>
        <v/>
      </c>
      <c r="DM314" s="7">
        <f>SUMPRODUCT(MAX(WIN_OPEN*(WIN_X&lt;=DM$2)*(WIN_X+WIN_W&gt;DM$2)*(WIN_Y&lt;=$A14)*(WIN_Y+WIN_H&gt;$A14)*WIN_KEY))</f>
        <v/>
      </c>
      <c r="DN314" s="7">
        <f>SUMPRODUCT(MAX(WIN_OPEN*(WIN_X&lt;=DN$2)*(WIN_X+WIN_W&gt;DN$2)*(WIN_Y&lt;=$A14)*(WIN_Y+WIN_H&gt;$A14)*WIN_KEY))</f>
        <v/>
      </c>
      <c r="DO314" s="7">
        <f>SUMPRODUCT(MAX(WIN_OPEN*(WIN_X&lt;=DO$2)*(WIN_X+WIN_W&gt;DO$2)*(WIN_Y&lt;=$A14)*(WIN_Y+WIN_H&gt;$A14)*WIN_KEY))</f>
        <v/>
      </c>
    </row>
    <row r="315" ht="8" customHeight="1">
      <c r="A315" t="n">
        <v>0</v>
      </c>
      <c r="B315" s="7">
        <f>SUMPRODUCT(MAX(WIN_OPEN*(WIN_X&lt;=B$2)*(WIN_X+WIN_W&gt;B$2)*(WIN_Y&lt;=$A15)*(WIN_Y+WIN_H&gt;$A15)*WIN_KEY))</f>
        <v/>
      </c>
      <c r="C315" s="7">
        <f>SUMPRODUCT(MAX(WIN_OPEN*(WIN_X&lt;=C$2)*(WIN_X+WIN_W&gt;C$2)*(WIN_Y&lt;=$A15)*(WIN_Y+WIN_H&gt;$A15)*WIN_KEY))</f>
        <v/>
      </c>
      <c r="D315" s="7">
        <f>SUMPRODUCT(MAX(WIN_OPEN*(WIN_X&lt;=D$2)*(WIN_X+WIN_W&gt;D$2)*(WIN_Y&lt;=$A15)*(WIN_Y+WIN_H&gt;$A15)*WIN_KEY))</f>
        <v/>
      </c>
      <c r="E315" s="7">
        <f>SUMPRODUCT(MAX(WIN_OPEN*(WIN_X&lt;=E$2)*(WIN_X+WIN_W&gt;E$2)*(WIN_Y&lt;=$A15)*(WIN_Y+WIN_H&gt;$A15)*WIN_KEY))</f>
        <v/>
      </c>
      <c r="F315" s="7">
        <f>SUMPRODUCT(MAX(WIN_OPEN*(WIN_X&lt;=F$2)*(WIN_X+WIN_W&gt;F$2)*(WIN_Y&lt;=$A15)*(WIN_Y+WIN_H&gt;$A15)*WIN_KEY))</f>
        <v/>
      </c>
      <c r="G315" s="7">
        <f>SUMPRODUCT(MAX(WIN_OPEN*(WIN_X&lt;=G$2)*(WIN_X+WIN_W&gt;G$2)*(WIN_Y&lt;=$A15)*(WIN_Y+WIN_H&gt;$A15)*WIN_KEY))</f>
        <v/>
      </c>
      <c r="H315" s="7">
        <f>SUMPRODUCT(MAX(WIN_OPEN*(WIN_X&lt;=H$2)*(WIN_X+WIN_W&gt;H$2)*(WIN_Y&lt;=$A15)*(WIN_Y+WIN_H&gt;$A15)*WIN_KEY))</f>
        <v/>
      </c>
      <c r="I315" s="7">
        <f>SUMPRODUCT(MAX(WIN_OPEN*(WIN_X&lt;=I$2)*(WIN_X+WIN_W&gt;I$2)*(WIN_Y&lt;=$A15)*(WIN_Y+WIN_H&gt;$A15)*WIN_KEY))</f>
        <v/>
      </c>
      <c r="J315" s="7">
        <f>SUMPRODUCT(MAX(WIN_OPEN*(WIN_X&lt;=J$2)*(WIN_X+WIN_W&gt;J$2)*(WIN_Y&lt;=$A15)*(WIN_Y+WIN_H&gt;$A15)*WIN_KEY))</f>
        <v/>
      </c>
      <c r="K315" s="7">
        <f>SUMPRODUCT(MAX(WIN_OPEN*(WIN_X&lt;=K$2)*(WIN_X+WIN_W&gt;K$2)*(WIN_Y&lt;=$A15)*(WIN_Y+WIN_H&gt;$A15)*WIN_KEY))</f>
        <v/>
      </c>
      <c r="L315" s="7">
        <f>SUMPRODUCT(MAX(WIN_OPEN*(WIN_X&lt;=L$2)*(WIN_X+WIN_W&gt;L$2)*(WIN_Y&lt;=$A15)*(WIN_Y+WIN_H&gt;$A15)*WIN_KEY))</f>
        <v/>
      </c>
      <c r="M315" s="7">
        <f>SUMPRODUCT(MAX(WIN_OPEN*(WIN_X&lt;=M$2)*(WIN_X+WIN_W&gt;M$2)*(WIN_Y&lt;=$A15)*(WIN_Y+WIN_H&gt;$A15)*WIN_KEY))</f>
        <v/>
      </c>
      <c r="N315" s="7">
        <f>SUMPRODUCT(MAX(WIN_OPEN*(WIN_X&lt;=N$2)*(WIN_X+WIN_W&gt;N$2)*(WIN_Y&lt;=$A15)*(WIN_Y+WIN_H&gt;$A15)*WIN_KEY))</f>
        <v/>
      </c>
      <c r="O315" s="7">
        <f>SUMPRODUCT(MAX(WIN_OPEN*(WIN_X&lt;=O$2)*(WIN_X+WIN_W&gt;O$2)*(WIN_Y&lt;=$A15)*(WIN_Y+WIN_H&gt;$A15)*WIN_KEY))</f>
        <v/>
      </c>
      <c r="P315" s="7">
        <f>SUMPRODUCT(MAX(WIN_OPEN*(WIN_X&lt;=P$2)*(WIN_X+WIN_W&gt;P$2)*(WIN_Y&lt;=$A15)*(WIN_Y+WIN_H&gt;$A15)*WIN_KEY))</f>
        <v/>
      </c>
      <c r="Q315" s="7">
        <f>SUMPRODUCT(MAX(WIN_OPEN*(WIN_X&lt;=Q$2)*(WIN_X+WIN_W&gt;Q$2)*(WIN_Y&lt;=$A15)*(WIN_Y+WIN_H&gt;$A15)*WIN_KEY))</f>
        <v/>
      </c>
      <c r="R315" s="7">
        <f>SUMPRODUCT(MAX(WIN_OPEN*(WIN_X&lt;=R$2)*(WIN_X+WIN_W&gt;R$2)*(WIN_Y&lt;=$A15)*(WIN_Y+WIN_H&gt;$A15)*WIN_KEY))</f>
        <v/>
      </c>
      <c r="S315" s="7">
        <f>SUMPRODUCT(MAX(WIN_OPEN*(WIN_X&lt;=S$2)*(WIN_X+WIN_W&gt;S$2)*(WIN_Y&lt;=$A15)*(WIN_Y+WIN_H&gt;$A15)*WIN_KEY))</f>
        <v/>
      </c>
      <c r="T315" s="7">
        <f>SUMPRODUCT(MAX(WIN_OPEN*(WIN_X&lt;=T$2)*(WIN_X+WIN_W&gt;T$2)*(WIN_Y&lt;=$A15)*(WIN_Y+WIN_H&gt;$A15)*WIN_KEY))</f>
        <v/>
      </c>
      <c r="U315" s="7">
        <f>SUMPRODUCT(MAX(WIN_OPEN*(WIN_X&lt;=U$2)*(WIN_X+WIN_W&gt;U$2)*(WIN_Y&lt;=$A15)*(WIN_Y+WIN_H&gt;$A15)*WIN_KEY))</f>
        <v/>
      </c>
      <c r="V315" s="7">
        <f>SUMPRODUCT(MAX(WIN_OPEN*(WIN_X&lt;=V$2)*(WIN_X+WIN_W&gt;V$2)*(WIN_Y&lt;=$A15)*(WIN_Y+WIN_H&gt;$A15)*WIN_KEY))</f>
        <v/>
      </c>
      <c r="W315" s="7">
        <f>SUMPRODUCT(MAX(WIN_OPEN*(WIN_X&lt;=W$2)*(WIN_X+WIN_W&gt;W$2)*(WIN_Y&lt;=$A15)*(WIN_Y+WIN_H&gt;$A15)*WIN_KEY))</f>
        <v/>
      </c>
      <c r="X315" s="7">
        <f>SUMPRODUCT(MAX(WIN_OPEN*(WIN_X&lt;=X$2)*(WIN_X+WIN_W&gt;X$2)*(WIN_Y&lt;=$A15)*(WIN_Y+WIN_H&gt;$A15)*WIN_KEY))</f>
        <v/>
      </c>
      <c r="Y315" s="7">
        <f>SUMPRODUCT(MAX(WIN_OPEN*(WIN_X&lt;=Y$2)*(WIN_X+WIN_W&gt;Y$2)*(WIN_Y&lt;=$A15)*(WIN_Y+WIN_H&gt;$A15)*WIN_KEY))</f>
        <v/>
      </c>
      <c r="Z315" s="7">
        <f>SUMPRODUCT(MAX(WIN_OPEN*(WIN_X&lt;=Z$2)*(WIN_X+WIN_W&gt;Z$2)*(WIN_Y&lt;=$A15)*(WIN_Y+WIN_H&gt;$A15)*WIN_KEY))</f>
        <v/>
      </c>
      <c r="AA315" s="7">
        <f>SUMPRODUCT(MAX(WIN_OPEN*(WIN_X&lt;=AA$2)*(WIN_X+WIN_W&gt;AA$2)*(WIN_Y&lt;=$A15)*(WIN_Y+WIN_H&gt;$A15)*WIN_KEY))</f>
        <v/>
      </c>
      <c r="AB315" s="7">
        <f>SUMPRODUCT(MAX(WIN_OPEN*(WIN_X&lt;=AB$2)*(WIN_X+WIN_W&gt;AB$2)*(WIN_Y&lt;=$A15)*(WIN_Y+WIN_H&gt;$A15)*WIN_KEY))</f>
        <v/>
      </c>
      <c r="AC315" s="7">
        <f>SUMPRODUCT(MAX(WIN_OPEN*(WIN_X&lt;=AC$2)*(WIN_X+WIN_W&gt;AC$2)*(WIN_Y&lt;=$A15)*(WIN_Y+WIN_H&gt;$A15)*WIN_KEY))</f>
        <v/>
      </c>
      <c r="AD315" s="7">
        <f>SUMPRODUCT(MAX(WIN_OPEN*(WIN_X&lt;=AD$2)*(WIN_X+WIN_W&gt;AD$2)*(WIN_Y&lt;=$A15)*(WIN_Y+WIN_H&gt;$A15)*WIN_KEY))</f>
        <v/>
      </c>
      <c r="AE315" s="7">
        <f>SUMPRODUCT(MAX(WIN_OPEN*(WIN_X&lt;=AE$2)*(WIN_X+WIN_W&gt;AE$2)*(WIN_Y&lt;=$A15)*(WIN_Y+WIN_H&gt;$A15)*WIN_KEY))</f>
        <v/>
      </c>
      <c r="AF315" s="7">
        <f>SUMPRODUCT(MAX(WIN_OPEN*(WIN_X&lt;=AF$2)*(WIN_X+WIN_W&gt;AF$2)*(WIN_Y&lt;=$A15)*(WIN_Y+WIN_H&gt;$A15)*WIN_KEY))</f>
        <v/>
      </c>
      <c r="AG315" s="7">
        <f>SUMPRODUCT(MAX(WIN_OPEN*(WIN_X&lt;=AG$2)*(WIN_X+WIN_W&gt;AG$2)*(WIN_Y&lt;=$A15)*(WIN_Y+WIN_H&gt;$A15)*WIN_KEY))</f>
        <v/>
      </c>
      <c r="AH315" s="7">
        <f>SUMPRODUCT(MAX(WIN_OPEN*(WIN_X&lt;=AH$2)*(WIN_X+WIN_W&gt;AH$2)*(WIN_Y&lt;=$A15)*(WIN_Y+WIN_H&gt;$A15)*WIN_KEY))</f>
        <v/>
      </c>
      <c r="AI315" s="7">
        <f>SUMPRODUCT(MAX(WIN_OPEN*(WIN_X&lt;=AI$2)*(WIN_X+WIN_W&gt;AI$2)*(WIN_Y&lt;=$A15)*(WIN_Y+WIN_H&gt;$A15)*WIN_KEY))</f>
        <v/>
      </c>
      <c r="AJ315" s="7">
        <f>SUMPRODUCT(MAX(WIN_OPEN*(WIN_X&lt;=AJ$2)*(WIN_X+WIN_W&gt;AJ$2)*(WIN_Y&lt;=$A15)*(WIN_Y+WIN_H&gt;$A15)*WIN_KEY))</f>
        <v/>
      </c>
      <c r="AK315" s="7">
        <f>SUMPRODUCT(MAX(WIN_OPEN*(WIN_X&lt;=AK$2)*(WIN_X+WIN_W&gt;AK$2)*(WIN_Y&lt;=$A15)*(WIN_Y+WIN_H&gt;$A15)*WIN_KEY))</f>
        <v/>
      </c>
      <c r="AL315" s="7">
        <f>SUMPRODUCT(MAX(WIN_OPEN*(WIN_X&lt;=AL$2)*(WIN_X+WIN_W&gt;AL$2)*(WIN_Y&lt;=$A15)*(WIN_Y+WIN_H&gt;$A15)*WIN_KEY))</f>
        <v/>
      </c>
      <c r="AM315" s="7">
        <f>SUMPRODUCT(MAX(WIN_OPEN*(WIN_X&lt;=AM$2)*(WIN_X+WIN_W&gt;AM$2)*(WIN_Y&lt;=$A15)*(WIN_Y+WIN_H&gt;$A15)*WIN_KEY))</f>
        <v/>
      </c>
      <c r="AN315" s="7">
        <f>SUMPRODUCT(MAX(WIN_OPEN*(WIN_X&lt;=AN$2)*(WIN_X+WIN_W&gt;AN$2)*(WIN_Y&lt;=$A15)*(WIN_Y+WIN_H&gt;$A15)*WIN_KEY))</f>
        <v/>
      </c>
      <c r="AO315" s="7">
        <f>SUMPRODUCT(MAX(WIN_OPEN*(WIN_X&lt;=AO$2)*(WIN_X+WIN_W&gt;AO$2)*(WIN_Y&lt;=$A15)*(WIN_Y+WIN_H&gt;$A15)*WIN_KEY))</f>
        <v/>
      </c>
      <c r="AP315" s="7">
        <f>SUMPRODUCT(MAX(WIN_OPEN*(WIN_X&lt;=AP$2)*(WIN_X+WIN_W&gt;AP$2)*(WIN_Y&lt;=$A15)*(WIN_Y+WIN_H&gt;$A15)*WIN_KEY))</f>
        <v/>
      </c>
      <c r="AQ315" s="7">
        <f>SUMPRODUCT(MAX(WIN_OPEN*(WIN_X&lt;=AQ$2)*(WIN_X+WIN_W&gt;AQ$2)*(WIN_Y&lt;=$A15)*(WIN_Y+WIN_H&gt;$A15)*WIN_KEY))</f>
        <v/>
      </c>
      <c r="AR315" s="7">
        <f>SUMPRODUCT(MAX(WIN_OPEN*(WIN_X&lt;=AR$2)*(WIN_X+WIN_W&gt;AR$2)*(WIN_Y&lt;=$A15)*(WIN_Y+WIN_H&gt;$A15)*WIN_KEY))</f>
        <v/>
      </c>
      <c r="AS315" s="7">
        <f>SUMPRODUCT(MAX(WIN_OPEN*(WIN_X&lt;=AS$2)*(WIN_X+WIN_W&gt;AS$2)*(WIN_Y&lt;=$A15)*(WIN_Y+WIN_H&gt;$A15)*WIN_KEY))</f>
        <v/>
      </c>
      <c r="AT315" s="7">
        <f>SUMPRODUCT(MAX(WIN_OPEN*(WIN_X&lt;=AT$2)*(WIN_X+WIN_W&gt;AT$2)*(WIN_Y&lt;=$A15)*(WIN_Y+WIN_H&gt;$A15)*WIN_KEY))</f>
        <v/>
      </c>
      <c r="AU315" s="7">
        <f>SUMPRODUCT(MAX(WIN_OPEN*(WIN_X&lt;=AU$2)*(WIN_X+WIN_W&gt;AU$2)*(WIN_Y&lt;=$A15)*(WIN_Y+WIN_H&gt;$A15)*WIN_KEY))</f>
        <v/>
      </c>
      <c r="AV315" s="7">
        <f>SUMPRODUCT(MAX(WIN_OPEN*(WIN_X&lt;=AV$2)*(WIN_X+WIN_W&gt;AV$2)*(WIN_Y&lt;=$A15)*(WIN_Y+WIN_H&gt;$A15)*WIN_KEY))</f>
        <v/>
      </c>
      <c r="AW315" s="7">
        <f>SUMPRODUCT(MAX(WIN_OPEN*(WIN_X&lt;=AW$2)*(WIN_X+WIN_W&gt;AW$2)*(WIN_Y&lt;=$A15)*(WIN_Y+WIN_H&gt;$A15)*WIN_KEY))</f>
        <v/>
      </c>
      <c r="AX315" s="7">
        <f>SUMPRODUCT(MAX(WIN_OPEN*(WIN_X&lt;=AX$2)*(WIN_X+WIN_W&gt;AX$2)*(WIN_Y&lt;=$A15)*(WIN_Y+WIN_H&gt;$A15)*WIN_KEY))</f>
        <v/>
      </c>
      <c r="AY315" s="7">
        <f>SUMPRODUCT(MAX(WIN_OPEN*(WIN_X&lt;=AY$2)*(WIN_X+WIN_W&gt;AY$2)*(WIN_Y&lt;=$A15)*(WIN_Y+WIN_H&gt;$A15)*WIN_KEY))</f>
        <v/>
      </c>
      <c r="AZ315" s="7">
        <f>SUMPRODUCT(MAX(WIN_OPEN*(WIN_X&lt;=AZ$2)*(WIN_X+WIN_W&gt;AZ$2)*(WIN_Y&lt;=$A15)*(WIN_Y+WIN_H&gt;$A15)*WIN_KEY))</f>
        <v/>
      </c>
      <c r="BA315" s="7">
        <f>SUMPRODUCT(MAX(WIN_OPEN*(WIN_X&lt;=BA$2)*(WIN_X+WIN_W&gt;BA$2)*(WIN_Y&lt;=$A15)*(WIN_Y+WIN_H&gt;$A15)*WIN_KEY))</f>
        <v/>
      </c>
      <c r="BB315" s="7">
        <f>SUMPRODUCT(MAX(WIN_OPEN*(WIN_X&lt;=BB$2)*(WIN_X+WIN_W&gt;BB$2)*(WIN_Y&lt;=$A15)*(WIN_Y+WIN_H&gt;$A15)*WIN_KEY))</f>
        <v/>
      </c>
      <c r="BC315" s="7">
        <f>SUMPRODUCT(MAX(WIN_OPEN*(WIN_X&lt;=BC$2)*(WIN_X+WIN_W&gt;BC$2)*(WIN_Y&lt;=$A15)*(WIN_Y+WIN_H&gt;$A15)*WIN_KEY))</f>
        <v/>
      </c>
      <c r="BD315" s="7">
        <f>SUMPRODUCT(MAX(WIN_OPEN*(WIN_X&lt;=BD$2)*(WIN_X+WIN_W&gt;BD$2)*(WIN_Y&lt;=$A15)*(WIN_Y+WIN_H&gt;$A15)*WIN_KEY))</f>
        <v/>
      </c>
      <c r="BE315" s="7">
        <f>SUMPRODUCT(MAX(WIN_OPEN*(WIN_X&lt;=BE$2)*(WIN_X+WIN_W&gt;BE$2)*(WIN_Y&lt;=$A15)*(WIN_Y+WIN_H&gt;$A15)*WIN_KEY))</f>
        <v/>
      </c>
      <c r="BF315" s="7">
        <f>SUMPRODUCT(MAX(WIN_OPEN*(WIN_X&lt;=BF$2)*(WIN_X+WIN_W&gt;BF$2)*(WIN_Y&lt;=$A15)*(WIN_Y+WIN_H&gt;$A15)*WIN_KEY))</f>
        <v/>
      </c>
      <c r="BG315" s="7">
        <f>SUMPRODUCT(MAX(WIN_OPEN*(WIN_X&lt;=BG$2)*(WIN_X+WIN_W&gt;BG$2)*(WIN_Y&lt;=$A15)*(WIN_Y+WIN_H&gt;$A15)*WIN_KEY))</f>
        <v/>
      </c>
      <c r="BH315" s="7">
        <f>SUMPRODUCT(MAX(WIN_OPEN*(WIN_X&lt;=BH$2)*(WIN_X+WIN_W&gt;BH$2)*(WIN_Y&lt;=$A15)*(WIN_Y+WIN_H&gt;$A15)*WIN_KEY))</f>
        <v/>
      </c>
      <c r="BI315" s="7">
        <f>SUMPRODUCT(MAX(WIN_OPEN*(WIN_X&lt;=BI$2)*(WIN_X+WIN_W&gt;BI$2)*(WIN_Y&lt;=$A15)*(WIN_Y+WIN_H&gt;$A15)*WIN_KEY))</f>
        <v/>
      </c>
      <c r="BJ315" s="7">
        <f>SUMPRODUCT(MAX(WIN_OPEN*(WIN_X&lt;=BJ$2)*(WIN_X+WIN_W&gt;BJ$2)*(WIN_Y&lt;=$A15)*(WIN_Y+WIN_H&gt;$A15)*WIN_KEY))</f>
        <v/>
      </c>
      <c r="BK315" s="7">
        <f>SUMPRODUCT(MAX(WIN_OPEN*(WIN_X&lt;=BK$2)*(WIN_X+WIN_W&gt;BK$2)*(WIN_Y&lt;=$A15)*(WIN_Y+WIN_H&gt;$A15)*WIN_KEY))</f>
        <v/>
      </c>
      <c r="BL315" s="7">
        <f>SUMPRODUCT(MAX(WIN_OPEN*(WIN_X&lt;=BL$2)*(WIN_X+WIN_W&gt;BL$2)*(WIN_Y&lt;=$A15)*(WIN_Y+WIN_H&gt;$A15)*WIN_KEY))</f>
        <v/>
      </c>
      <c r="BM315" s="7">
        <f>SUMPRODUCT(MAX(WIN_OPEN*(WIN_X&lt;=BM$2)*(WIN_X+WIN_W&gt;BM$2)*(WIN_Y&lt;=$A15)*(WIN_Y+WIN_H&gt;$A15)*WIN_KEY))</f>
        <v/>
      </c>
      <c r="BN315" s="7">
        <f>SUMPRODUCT(MAX(WIN_OPEN*(WIN_X&lt;=BN$2)*(WIN_X+WIN_W&gt;BN$2)*(WIN_Y&lt;=$A15)*(WIN_Y+WIN_H&gt;$A15)*WIN_KEY))</f>
        <v/>
      </c>
      <c r="BO315" s="7">
        <f>SUMPRODUCT(MAX(WIN_OPEN*(WIN_X&lt;=BO$2)*(WIN_X+WIN_W&gt;BO$2)*(WIN_Y&lt;=$A15)*(WIN_Y+WIN_H&gt;$A15)*WIN_KEY))</f>
        <v/>
      </c>
      <c r="BP315" s="7">
        <f>SUMPRODUCT(MAX(WIN_OPEN*(WIN_X&lt;=BP$2)*(WIN_X+WIN_W&gt;BP$2)*(WIN_Y&lt;=$A15)*(WIN_Y+WIN_H&gt;$A15)*WIN_KEY))</f>
        <v/>
      </c>
      <c r="BQ315" s="7">
        <f>SUMPRODUCT(MAX(WIN_OPEN*(WIN_X&lt;=BQ$2)*(WIN_X+WIN_W&gt;BQ$2)*(WIN_Y&lt;=$A15)*(WIN_Y+WIN_H&gt;$A15)*WIN_KEY))</f>
        <v/>
      </c>
      <c r="BR315" s="7">
        <f>SUMPRODUCT(MAX(WIN_OPEN*(WIN_X&lt;=BR$2)*(WIN_X+WIN_W&gt;BR$2)*(WIN_Y&lt;=$A15)*(WIN_Y+WIN_H&gt;$A15)*WIN_KEY))</f>
        <v/>
      </c>
      <c r="BS315" s="7">
        <f>SUMPRODUCT(MAX(WIN_OPEN*(WIN_X&lt;=BS$2)*(WIN_X+WIN_W&gt;BS$2)*(WIN_Y&lt;=$A15)*(WIN_Y+WIN_H&gt;$A15)*WIN_KEY))</f>
        <v/>
      </c>
      <c r="BT315" s="7">
        <f>SUMPRODUCT(MAX(WIN_OPEN*(WIN_X&lt;=BT$2)*(WIN_X+WIN_W&gt;BT$2)*(WIN_Y&lt;=$A15)*(WIN_Y+WIN_H&gt;$A15)*WIN_KEY))</f>
        <v/>
      </c>
      <c r="BU315" s="7">
        <f>SUMPRODUCT(MAX(WIN_OPEN*(WIN_X&lt;=BU$2)*(WIN_X+WIN_W&gt;BU$2)*(WIN_Y&lt;=$A15)*(WIN_Y+WIN_H&gt;$A15)*WIN_KEY))</f>
        <v/>
      </c>
      <c r="BV315" s="7">
        <f>SUMPRODUCT(MAX(WIN_OPEN*(WIN_X&lt;=BV$2)*(WIN_X+WIN_W&gt;BV$2)*(WIN_Y&lt;=$A15)*(WIN_Y+WIN_H&gt;$A15)*WIN_KEY))</f>
        <v/>
      </c>
      <c r="BW315" s="7">
        <f>SUMPRODUCT(MAX(WIN_OPEN*(WIN_X&lt;=BW$2)*(WIN_X+WIN_W&gt;BW$2)*(WIN_Y&lt;=$A15)*(WIN_Y+WIN_H&gt;$A15)*WIN_KEY))</f>
        <v/>
      </c>
      <c r="BX315" s="7">
        <f>SUMPRODUCT(MAX(WIN_OPEN*(WIN_X&lt;=BX$2)*(WIN_X+WIN_W&gt;BX$2)*(WIN_Y&lt;=$A15)*(WIN_Y+WIN_H&gt;$A15)*WIN_KEY))</f>
        <v/>
      </c>
      <c r="BY315" s="7">
        <f>SUMPRODUCT(MAX(WIN_OPEN*(WIN_X&lt;=BY$2)*(WIN_X+WIN_W&gt;BY$2)*(WIN_Y&lt;=$A15)*(WIN_Y+WIN_H&gt;$A15)*WIN_KEY))</f>
        <v/>
      </c>
      <c r="BZ315" s="7">
        <f>SUMPRODUCT(MAX(WIN_OPEN*(WIN_X&lt;=BZ$2)*(WIN_X+WIN_W&gt;BZ$2)*(WIN_Y&lt;=$A15)*(WIN_Y+WIN_H&gt;$A15)*WIN_KEY))</f>
        <v/>
      </c>
      <c r="CA315" s="7">
        <f>SUMPRODUCT(MAX(WIN_OPEN*(WIN_X&lt;=CA$2)*(WIN_X+WIN_W&gt;CA$2)*(WIN_Y&lt;=$A15)*(WIN_Y+WIN_H&gt;$A15)*WIN_KEY))</f>
        <v/>
      </c>
      <c r="CB315" s="7">
        <f>SUMPRODUCT(MAX(WIN_OPEN*(WIN_X&lt;=CB$2)*(WIN_X+WIN_W&gt;CB$2)*(WIN_Y&lt;=$A15)*(WIN_Y+WIN_H&gt;$A15)*WIN_KEY))</f>
        <v/>
      </c>
      <c r="CC315" s="7">
        <f>SUMPRODUCT(MAX(WIN_OPEN*(WIN_X&lt;=CC$2)*(WIN_X+WIN_W&gt;CC$2)*(WIN_Y&lt;=$A15)*(WIN_Y+WIN_H&gt;$A15)*WIN_KEY))</f>
        <v/>
      </c>
      <c r="CD315" s="7">
        <f>SUMPRODUCT(MAX(WIN_OPEN*(WIN_X&lt;=CD$2)*(WIN_X+WIN_W&gt;CD$2)*(WIN_Y&lt;=$A15)*(WIN_Y+WIN_H&gt;$A15)*WIN_KEY))</f>
        <v/>
      </c>
      <c r="CE315" s="7">
        <f>SUMPRODUCT(MAX(WIN_OPEN*(WIN_X&lt;=CE$2)*(WIN_X+WIN_W&gt;CE$2)*(WIN_Y&lt;=$A15)*(WIN_Y+WIN_H&gt;$A15)*WIN_KEY))</f>
        <v/>
      </c>
      <c r="CF315" s="7">
        <f>SUMPRODUCT(MAX(WIN_OPEN*(WIN_X&lt;=CF$2)*(WIN_X+WIN_W&gt;CF$2)*(WIN_Y&lt;=$A15)*(WIN_Y+WIN_H&gt;$A15)*WIN_KEY))</f>
        <v/>
      </c>
      <c r="CG315" s="7">
        <f>SUMPRODUCT(MAX(WIN_OPEN*(WIN_X&lt;=CG$2)*(WIN_X+WIN_W&gt;CG$2)*(WIN_Y&lt;=$A15)*(WIN_Y+WIN_H&gt;$A15)*WIN_KEY))</f>
        <v/>
      </c>
      <c r="CH315" s="7">
        <f>SUMPRODUCT(MAX(WIN_OPEN*(WIN_X&lt;=CH$2)*(WIN_X+WIN_W&gt;CH$2)*(WIN_Y&lt;=$A15)*(WIN_Y+WIN_H&gt;$A15)*WIN_KEY))</f>
        <v/>
      </c>
      <c r="CI315" s="7">
        <f>SUMPRODUCT(MAX(WIN_OPEN*(WIN_X&lt;=CI$2)*(WIN_X+WIN_W&gt;CI$2)*(WIN_Y&lt;=$A15)*(WIN_Y+WIN_H&gt;$A15)*WIN_KEY))</f>
        <v/>
      </c>
      <c r="CJ315" s="7">
        <f>SUMPRODUCT(MAX(WIN_OPEN*(WIN_X&lt;=CJ$2)*(WIN_X+WIN_W&gt;CJ$2)*(WIN_Y&lt;=$A15)*(WIN_Y+WIN_H&gt;$A15)*WIN_KEY))</f>
        <v/>
      </c>
      <c r="CK315" s="7">
        <f>SUMPRODUCT(MAX(WIN_OPEN*(WIN_X&lt;=CK$2)*(WIN_X+WIN_W&gt;CK$2)*(WIN_Y&lt;=$A15)*(WIN_Y+WIN_H&gt;$A15)*WIN_KEY))</f>
        <v/>
      </c>
      <c r="CL315" s="7">
        <f>SUMPRODUCT(MAX(WIN_OPEN*(WIN_X&lt;=CL$2)*(WIN_X+WIN_W&gt;CL$2)*(WIN_Y&lt;=$A15)*(WIN_Y+WIN_H&gt;$A15)*WIN_KEY))</f>
        <v/>
      </c>
      <c r="CM315" s="7">
        <f>SUMPRODUCT(MAX(WIN_OPEN*(WIN_X&lt;=CM$2)*(WIN_X+WIN_W&gt;CM$2)*(WIN_Y&lt;=$A15)*(WIN_Y+WIN_H&gt;$A15)*WIN_KEY))</f>
        <v/>
      </c>
      <c r="CN315" s="7">
        <f>SUMPRODUCT(MAX(WIN_OPEN*(WIN_X&lt;=CN$2)*(WIN_X+WIN_W&gt;CN$2)*(WIN_Y&lt;=$A15)*(WIN_Y+WIN_H&gt;$A15)*WIN_KEY))</f>
        <v/>
      </c>
      <c r="CO315" s="7">
        <f>SUMPRODUCT(MAX(WIN_OPEN*(WIN_X&lt;=CO$2)*(WIN_X+WIN_W&gt;CO$2)*(WIN_Y&lt;=$A15)*(WIN_Y+WIN_H&gt;$A15)*WIN_KEY))</f>
        <v/>
      </c>
      <c r="CP315" s="7">
        <f>SUMPRODUCT(MAX(WIN_OPEN*(WIN_X&lt;=CP$2)*(WIN_X+WIN_W&gt;CP$2)*(WIN_Y&lt;=$A15)*(WIN_Y+WIN_H&gt;$A15)*WIN_KEY))</f>
        <v/>
      </c>
      <c r="CQ315" s="7">
        <f>SUMPRODUCT(MAX(WIN_OPEN*(WIN_X&lt;=CQ$2)*(WIN_X+WIN_W&gt;CQ$2)*(WIN_Y&lt;=$A15)*(WIN_Y+WIN_H&gt;$A15)*WIN_KEY))</f>
        <v/>
      </c>
      <c r="CR315" s="7">
        <f>SUMPRODUCT(MAX(WIN_OPEN*(WIN_X&lt;=CR$2)*(WIN_X+WIN_W&gt;CR$2)*(WIN_Y&lt;=$A15)*(WIN_Y+WIN_H&gt;$A15)*WIN_KEY))</f>
        <v/>
      </c>
      <c r="CS315" s="7">
        <f>SUMPRODUCT(MAX(WIN_OPEN*(WIN_X&lt;=CS$2)*(WIN_X+WIN_W&gt;CS$2)*(WIN_Y&lt;=$A15)*(WIN_Y+WIN_H&gt;$A15)*WIN_KEY))</f>
        <v/>
      </c>
      <c r="CT315" s="7">
        <f>SUMPRODUCT(MAX(WIN_OPEN*(WIN_X&lt;=CT$2)*(WIN_X+WIN_W&gt;CT$2)*(WIN_Y&lt;=$A15)*(WIN_Y+WIN_H&gt;$A15)*WIN_KEY))</f>
        <v/>
      </c>
      <c r="CU315" s="7">
        <f>SUMPRODUCT(MAX(WIN_OPEN*(WIN_X&lt;=CU$2)*(WIN_X+WIN_W&gt;CU$2)*(WIN_Y&lt;=$A15)*(WIN_Y+WIN_H&gt;$A15)*WIN_KEY))</f>
        <v/>
      </c>
      <c r="CV315" s="7">
        <f>SUMPRODUCT(MAX(WIN_OPEN*(WIN_X&lt;=CV$2)*(WIN_X+WIN_W&gt;CV$2)*(WIN_Y&lt;=$A15)*(WIN_Y+WIN_H&gt;$A15)*WIN_KEY))</f>
        <v/>
      </c>
      <c r="CW315" s="7">
        <f>SUMPRODUCT(MAX(WIN_OPEN*(WIN_X&lt;=CW$2)*(WIN_X+WIN_W&gt;CW$2)*(WIN_Y&lt;=$A15)*(WIN_Y+WIN_H&gt;$A15)*WIN_KEY))</f>
        <v/>
      </c>
      <c r="CX315" s="7">
        <f>SUMPRODUCT(MAX(WIN_OPEN*(WIN_X&lt;=CX$2)*(WIN_X+WIN_W&gt;CX$2)*(WIN_Y&lt;=$A15)*(WIN_Y+WIN_H&gt;$A15)*WIN_KEY))</f>
        <v/>
      </c>
      <c r="CY315" s="7">
        <f>SUMPRODUCT(MAX(WIN_OPEN*(WIN_X&lt;=CY$2)*(WIN_X+WIN_W&gt;CY$2)*(WIN_Y&lt;=$A15)*(WIN_Y+WIN_H&gt;$A15)*WIN_KEY))</f>
        <v/>
      </c>
      <c r="CZ315" s="7">
        <f>SUMPRODUCT(MAX(WIN_OPEN*(WIN_X&lt;=CZ$2)*(WIN_X+WIN_W&gt;CZ$2)*(WIN_Y&lt;=$A15)*(WIN_Y+WIN_H&gt;$A15)*WIN_KEY))</f>
        <v/>
      </c>
      <c r="DA315" s="7">
        <f>SUMPRODUCT(MAX(WIN_OPEN*(WIN_X&lt;=DA$2)*(WIN_X+WIN_W&gt;DA$2)*(WIN_Y&lt;=$A15)*(WIN_Y+WIN_H&gt;$A15)*WIN_KEY))</f>
        <v/>
      </c>
      <c r="DB315" s="7">
        <f>SUMPRODUCT(MAX(WIN_OPEN*(WIN_X&lt;=DB$2)*(WIN_X+WIN_W&gt;DB$2)*(WIN_Y&lt;=$A15)*(WIN_Y+WIN_H&gt;$A15)*WIN_KEY))</f>
        <v/>
      </c>
      <c r="DC315" s="7">
        <f>SUMPRODUCT(MAX(WIN_OPEN*(WIN_X&lt;=DC$2)*(WIN_X+WIN_W&gt;DC$2)*(WIN_Y&lt;=$A15)*(WIN_Y+WIN_H&gt;$A15)*WIN_KEY))</f>
        <v/>
      </c>
      <c r="DD315" s="7">
        <f>SUMPRODUCT(MAX(WIN_OPEN*(WIN_X&lt;=DD$2)*(WIN_X+WIN_W&gt;DD$2)*(WIN_Y&lt;=$A15)*(WIN_Y+WIN_H&gt;$A15)*WIN_KEY))</f>
        <v/>
      </c>
      <c r="DE315" s="7">
        <f>SUMPRODUCT(MAX(WIN_OPEN*(WIN_X&lt;=DE$2)*(WIN_X+WIN_W&gt;DE$2)*(WIN_Y&lt;=$A15)*(WIN_Y+WIN_H&gt;$A15)*WIN_KEY))</f>
        <v/>
      </c>
      <c r="DF315" s="7">
        <f>SUMPRODUCT(MAX(WIN_OPEN*(WIN_X&lt;=DF$2)*(WIN_X+WIN_W&gt;DF$2)*(WIN_Y&lt;=$A15)*(WIN_Y+WIN_H&gt;$A15)*WIN_KEY))</f>
        <v/>
      </c>
      <c r="DG315" s="7">
        <f>SUMPRODUCT(MAX(WIN_OPEN*(WIN_X&lt;=DG$2)*(WIN_X+WIN_W&gt;DG$2)*(WIN_Y&lt;=$A15)*(WIN_Y+WIN_H&gt;$A15)*WIN_KEY))</f>
        <v/>
      </c>
      <c r="DH315" s="7">
        <f>SUMPRODUCT(MAX(WIN_OPEN*(WIN_X&lt;=DH$2)*(WIN_X+WIN_W&gt;DH$2)*(WIN_Y&lt;=$A15)*(WIN_Y+WIN_H&gt;$A15)*WIN_KEY))</f>
        <v/>
      </c>
      <c r="DI315" s="7">
        <f>SUMPRODUCT(MAX(WIN_OPEN*(WIN_X&lt;=DI$2)*(WIN_X+WIN_W&gt;DI$2)*(WIN_Y&lt;=$A15)*(WIN_Y+WIN_H&gt;$A15)*WIN_KEY))</f>
        <v/>
      </c>
      <c r="DJ315" s="7">
        <f>SUMPRODUCT(MAX(WIN_OPEN*(WIN_X&lt;=DJ$2)*(WIN_X+WIN_W&gt;DJ$2)*(WIN_Y&lt;=$A15)*(WIN_Y+WIN_H&gt;$A15)*WIN_KEY))</f>
        <v/>
      </c>
      <c r="DK315" s="7">
        <f>SUMPRODUCT(MAX(WIN_OPEN*(WIN_X&lt;=DK$2)*(WIN_X+WIN_W&gt;DK$2)*(WIN_Y&lt;=$A15)*(WIN_Y+WIN_H&gt;$A15)*WIN_KEY))</f>
        <v/>
      </c>
      <c r="DL315" s="7">
        <f>SUMPRODUCT(MAX(WIN_OPEN*(WIN_X&lt;=DL$2)*(WIN_X+WIN_W&gt;DL$2)*(WIN_Y&lt;=$A15)*(WIN_Y+WIN_H&gt;$A15)*WIN_KEY))</f>
        <v/>
      </c>
      <c r="DM315" s="7">
        <f>SUMPRODUCT(MAX(WIN_OPEN*(WIN_X&lt;=DM$2)*(WIN_X+WIN_W&gt;DM$2)*(WIN_Y&lt;=$A15)*(WIN_Y+WIN_H&gt;$A15)*WIN_KEY))</f>
        <v/>
      </c>
      <c r="DN315" s="7">
        <f>SUMPRODUCT(MAX(WIN_OPEN*(WIN_X&lt;=DN$2)*(WIN_X+WIN_W&gt;DN$2)*(WIN_Y&lt;=$A15)*(WIN_Y+WIN_H&gt;$A15)*WIN_KEY))</f>
        <v/>
      </c>
      <c r="DO315" s="7">
        <f>SUMPRODUCT(MAX(WIN_OPEN*(WIN_X&lt;=DO$2)*(WIN_X+WIN_W&gt;DO$2)*(WIN_Y&lt;=$A15)*(WIN_Y+WIN_H&gt;$A15)*WIN_KEY))</f>
        <v/>
      </c>
    </row>
    <row r="316" ht="8" customHeight="1">
      <c r="A316" t="n">
        <v>0</v>
      </c>
      <c r="B316" s="7">
        <f>SUMPRODUCT(MAX(WIN_OPEN*(WIN_X&lt;=B$2)*(WIN_X+WIN_W&gt;B$2)*(WIN_Y&lt;=$A16)*(WIN_Y+WIN_H&gt;$A16)*WIN_KEY))</f>
        <v/>
      </c>
      <c r="C316" s="7">
        <f>SUMPRODUCT(MAX(WIN_OPEN*(WIN_X&lt;=C$2)*(WIN_X+WIN_W&gt;C$2)*(WIN_Y&lt;=$A16)*(WIN_Y+WIN_H&gt;$A16)*WIN_KEY))</f>
        <v/>
      </c>
      <c r="D316" s="7">
        <f>SUMPRODUCT(MAX(WIN_OPEN*(WIN_X&lt;=D$2)*(WIN_X+WIN_W&gt;D$2)*(WIN_Y&lt;=$A16)*(WIN_Y+WIN_H&gt;$A16)*WIN_KEY))</f>
        <v/>
      </c>
      <c r="E316" s="7">
        <f>SUMPRODUCT(MAX(WIN_OPEN*(WIN_X&lt;=E$2)*(WIN_X+WIN_W&gt;E$2)*(WIN_Y&lt;=$A16)*(WIN_Y+WIN_H&gt;$A16)*WIN_KEY))</f>
        <v/>
      </c>
      <c r="F316" s="7">
        <f>SUMPRODUCT(MAX(WIN_OPEN*(WIN_X&lt;=F$2)*(WIN_X+WIN_W&gt;F$2)*(WIN_Y&lt;=$A16)*(WIN_Y+WIN_H&gt;$A16)*WIN_KEY))</f>
        <v/>
      </c>
      <c r="G316" s="7">
        <f>SUMPRODUCT(MAX(WIN_OPEN*(WIN_X&lt;=G$2)*(WIN_X+WIN_W&gt;G$2)*(WIN_Y&lt;=$A16)*(WIN_Y+WIN_H&gt;$A16)*WIN_KEY))</f>
        <v/>
      </c>
      <c r="H316" s="7">
        <f>SUMPRODUCT(MAX(WIN_OPEN*(WIN_X&lt;=H$2)*(WIN_X+WIN_W&gt;H$2)*(WIN_Y&lt;=$A16)*(WIN_Y+WIN_H&gt;$A16)*WIN_KEY))</f>
        <v/>
      </c>
      <c r="I316" s="7">
        <f>SUMPRODUCT(MAX(WIN_OPEN*(WIN_X&lt;=I$2)*(WIN_X+WIN_W&gt;I$2)*(WIN_Y&lt;=$A16)*(WIN_Y+WIN_H&gt;$A16)*WIN_KEY))</f>
        <v/>
      </c>
      <c r="J316" s="7">
        <f>SUMPRODUCT(MAX(WIN_OPEN*(WIN_X&lt;=J$2)*(WIN_X+WIN_W&gt;J$2)*(WIN_Y&lt;=$A16)*(WIN_Y+WIN_H&gt;$A16)*WIN_KEY))</f>
        <v/>
      </c>
      <c r="K316" s="7">
        <f>SUMPRODUCT(MAX(WIN_OPEN*(WIN_X&lt;=K$2)*(WIN_X+WIN_W&gt;K$2)*(WIN_Y&lt;=$A16)*(WIN_Y+WIN_H&gt;$A16)*WIN_KEY))</f>
        <v/>
      </c>
      <c r="L316" s="7">
        <f>SUMPRODUCT(MAX(WIN_OPEN*(WIN_X&lt;=L$2)*(WIN_X+WIN_W&gt;L$2)*(WIN_Y&lt;=$A16)*(WIN_Y+WIN_H&gt;$A16)*WIN_KEY))</f>
        <v/>
      </c>
      <c r="M316" s="7">
        <f>SUMPRODUCT(MAX(WIN_OPEN*(WIN_X&lt;=M$2)*(WIN_X+WIN_W&gt;M$2)*(WIN_Y&lt;=$A16)*(WIN_Y+WIN_H&gt;$A16)*WIN_KEY))</f>
        <v/>
      </c>
      <c r="N316" s="7">
        <f>SUMPRODUCT(MAX(WIN_OPEN*(WIN_X&lt;=N$2)*(WIN_X+WIN_W&gt;N$2)*(WIN_Y&lt;=$A16)*(WIN_Y+WIN_H&gt;$A16)*WIN_KEY))</f>
        <v/>
      </c>
      <c r="O316" s="7">
        <f>SUMPRODUCT(MAX(WIN_OPEN*(WIN_X&lt;=O$2)*(WIN_X+WIN_W&gt;O$2)*(WIN_Y&lt;=$A16)*(WIN_Y+WIN_H&gt;$A16)*WIN_KEY))</f>
        <v/>
      </c>
      <c r="P316" s="7">
        <f>SUMPRODUCT(MAX(WIN_OPEN*(WIN_X&lt;=P$2)*(WIN_X+WIN_W&gt;P$2)*(WIN_Y&lt;=$A16)*(WIN_Y+WIN_H&gt;$A16)*WIN_KEY))</f>
        <v/>
      </c>
      <c r="Q316" s="7">
        <f>SUMPRODUCT(MAX(WIN_OPEN*(WIN_X&lt;=Q$2)*(WIN_X+WIN_W&gt;Q$2)*(WIN_Y&lt;=$A16)*(WIN_Y+WIN_H&gt;$A16)*WIN_KEY))</f>
        <v/>
      </c>
      <c r="R316" s="7">
        <f>SUMPRODUCT(MAX(WIN_OPEN*(WIN_X&lt;=R$2)*(WIN_X+WIN_W&gt;R$2)*(WIN_Y&lt;=$A16)*(WIN_Y+WIN_H&gt;$A16)*WIN_KEY))</f>
        <v/>
      </c>
      <c r="S316" s="7">
        <f>SUMPRODUCT(MAX(WIN_OPEN*(WIN_X&lt;=S$2)*(WIN_X+WIN_W&gt;S$2)*(WIN_Y&lt;=$A16)*(WIN_Y+WIN_H&gt;$A16)*WIN_KEY))</f>
        <v/>
      </c>
      <c r="T316" s="7">
        <f>SUMPRODUCT(MAX(WIN_OPEN*(WIN_X&lt;=T$2)*(WIN_X+WIN_W&gt;T$2)*(WIN_Y&lt;=$A16)*(WIN_Y+WIN_H&gt;$A16)*WIN_KEY))</f>
        <v/>
      </c>
      <c r="U316" s="7">
        <f>SUMPRODUCT(MAX(WIN_OPEN*(WIN_X&lt;=U$2)*(WIN_X+WIN_W&gt;U$2)*(WIN_Y&lt;=$A16)*(WIN_Y+WIN_H&gt;$A16)*WIN_KEY))</f>
        <v/>
      </c>
      <c r="V316" s="7">
        <f>SUMPRODUCT(MAX(WIN_OPEN*(WIN_X&lt;=V$2)*(WIN_X+WIN_W&gt;V$2)*(WIN_Y&lt;=$A16)*(WIN_Y+WIN_H&gt;$A16)*WIN_KEY))</f>
        <v/>
      </c>
      <c r="W316" s="7">
        <f>SUMPRODUCT(MAX(WIN_OPEN*(WIN_X&lt;=W$2)*(WIN_X+WIN_W&gt;W$2)*(WIN_Y&lt;=$A16)*(WIN_Y+WIN_H&gt;$A16)*WIN_KEY))</f>
        <v/>
      </c>
      <c r="X316" s="7">
        <f>SUMPRODUCT(MAX(WIN_OPEN*(WIN_X&lt;=X$2)*(WIN_X+WIN_W&gt;X$2)*(WIN_Y&lt;=$A16)*(WIN_Y+WIN_H&gt;$A16)*WIN_KEY))</f>
        <v/>
      </c>
      <c r="Y316" s="7">
        <f>SUMPRODUCT(MAX(WIN_OPEN*(WIN_X&lt;=Y$2)*(WIN_X+WIN_W&gt;Y$2)*(WIN_Y&lt;=$A16)*(WIN_Y+WIN_H&gt;$A16)*WIN_KEY))</f>
        <v/>
      </c>
      <c r="Z316" s="7">
        <f>SUMPRODUCT(MAX(WIN_OPEN*(WIN_X&lt;=Z$2)*(WIN_X+WIN_W&gt;Z$2)*(WIN_Y&lt;=$A16)*(WIN_Y+WIN_H&gt;$A16)*WIN_KEY))</f>
        <v/>
      </c>
      <c r="AA316" s="7">
        <f>SUMPRODUCT(MAX(WIN_OPEN*(WIN_X&lt;=AA$2)*(WIN_X+WIN_W&gt;AA$2)*(WIN_Y&lt;=$A16)*(WIN_Y+WIN_H&gt;$A16)*WIN_KEY))</f>
        <v/>
      </c>
      <c r="AB316" s="7">
        <f>SUMPRODUCT(MAX(WIN_OPEN*(WIN_X&lt;=AB$2)*(WIN_X+WIN_W&gt;AB$2)*(WIN_Y&lt;=$A16)*(WIN_Y+WIN_H&gt;$A16)*WIN_KEY))</f>
        <v/>
      </c>
      <c r="AC316" s="7">
        <f>SUMPRODUCT(MAX(WIN_OPEN*(WIN_X&lt;=AC$2)*(WIN_X+WIN_W&gt;AC$2)*(WIN_Y&lt;=$A16)*(WIN_Y+WIN_H&gt;$A16)*WIN_KEY))</f>
        <v/>
      </c>
      <c r="AD316" s="7">
        <f>SUMPRODUCT(MAX(WIN_OPEN*(WIN_X&lt;=AD$2)*(WIN_X+WIN_W&gt;AD$2)*(WIN_Y&lt;=$A16)*(WIN_Y+WIN_H&gt;$A16)*WIN_KEY))</f>
        <v/>
      </c>
      <c r="AE316" s="7">
        <f>SUMPRODUCT(MAX(WIN_OPEN*(WIN_X&lt;=AE$2)*(WIN_X+WIN_W&gt;AE$2)*(WIN_Y&lt;=$A16)*(WIN_Y+WIN_H&gt;$A16)*WIN_KEY))</f>
        <v/>
      </c>
      <c r="AF316" s="7">
        <f>SUMPRODUCT(MAX(WIN_OPEN*(WIN_X&lt;=AF$2)*(WIN_X+WIN_W&gt;AF$2)*(WIN_Y&lt;=$A16)*(WIN_Y+WIN_H&gt;$A16)*WIN_KEY))</f>
        <v/>
      </c>
      <c r="AG316" s="7">
        <f>SUMPRODUCT(MAX(WIN_OPEN*(WIN_X&lt;=AG$2)*(WIN_X+WIN_W&gt;AG$2)*(WIN_Y&lt;=$A16)*(WIN_Y+WIN_H&gt;$A16)*WIN_KEY))</f>
        <v/>
      </c>
      <c r="AH316" s="7">
        <f>SUMPRODUCT(MAX(WIN_OPEN*(WIN_X&lt;=AH$2)*(WIN_X+WIN_W&gt;AH$2)*(WIN_Y&lt;=$A16)*(WIN_Y+WIN_H&gt;$A16)*WIN_KEY))</f>
        <v/>
      </c>
      <c r="AI316" s="7">
        <f>SUMPRODUCT(MAX(WIN_OPEN*(WIN_X&lt;=AI$2)*(WIN_X+WIN_W&gt;AI$2)*(WIN_Y&lt;=$A16)*(WIN_Y+WIN_H&gt;$A16)*WIN_KEY))</f>
        <v/>
      </c>
      <c r="AJ316" s="7">
        <f>SUMPRODUCT(MAX(WIN_OPEN*(WIN_X&lt;=AJ$2)*(WIN_X+WIN_W&gt;AJ$2)*(WIN_Y&lt;=$A16)*(WIN_Y+WIN_H&gt;$A16)*WIN_KEY))</f>
        <v/>
      </c>
      <c r="AK316" s="7">
        <f>SUMPRODUCT(MAX(WIN_OPEN*(WIN_X&lt;=AK$2)*(WIN_X+WIN_W&gt;AK$2)*(WIN_Y&lt;=$A16)*(WIN_Y+WIN_H&gt;$A16)*WIN_KEY))</f>
        <v/>
      </c>
      <c r="AL316" s="7">
        <f>SUMPRODUCT(MAX(WIN_OPEN*(WIN_X&lt;=AL$2)*(WIN_X+WIN_W&gt;AL$2)*(WIN_Y&lt;=$A16)*(WIN_Y+WIN_H&gt;$A16)*WIN_KEY))</f>
        <v/>
      </c>
      <c r="AM316" s="7">
        <f>SUMPRODUCT(MAX(WIN_OPEN*(WIN_X&lt;=AM$2)*(WIN_X+WIN_W&gt;AM$2)*(WIN_Y&lt;=$A16)*(WIN_Y+WIN_H&gt;$A16)*WIN_KEY))</f>
        <v/>
      </c>
      <c r="AN316" s="7">
        <f>SUMPRODUCT(MAX(WIN_OPEN*(WIN_X&lt;=AN$2)*(WIN_X+WIN_W&gt;AN$2)*(WIN_Y&lt;=$A16)*(WIN_Y+WIN_H&gt;$A16)*WIN_KEY))</f>
        <v/>
      </c>
      <c r="AO316" s="7">
        <f>SUMPRODUCT(MAX(WIN_OPEN*(WIN_X&lt;=AO$2)*(WIN_X+WIN_W&gt;AO$2)*(WIN_Y&lt;=$A16)*(WIN_Y+WIN_H&gt;$A16)*WIN_KEY))</f>
        <v/>
      </c>
      <c r="AP316" s="7">
        <f>SUMPRODUCT(MAX(WIN_OPEN*(WIN_X&lt;=AP$2)*(WIN_X+WIN_W&gt;AP$2)*(WIN_Y&lt;=$A16)*(WIN_Y+WIN_H&gt;$A16)*WIN_KEY))</f>
        <v/>
      </c>
      <c r="AQ316" s="7">
        <f>SUMPRODUCT(MAX(WIN_OPEN*(WIN_X&lt;=AQ$2)*(WIN_X+WIN_W&gt;AQ$2)*(WIN_Y&lt;=$A16)*(WIN_Y+WIN_H&gt;$A16)*WIN_KEY))</f>
        <v/>
      </c>
      <c r="AR316" s="7">
        <f>SUMPRODUCT(MAX(WIN_OPEN*(WIN_X&lt;=AR$2)*(WIN_X+WIN_W&gt;AR$2)*(WIN_Y&lt;=$A16)*(WIN_Y+WIN_H&gt;$A16)*WIN_KEY))</f>
        <v/>
      </c>
      <c r="AS316" s="7">
        <f>SUMPRODUCT(MAX(WIN_OPEN*(WIN_X&lt;=AS$2)*(WIN_X+WIN_W&gt;AS$2)*(WIN_Y&lt;=$A16)*(WIN_Y+WIN_H&gt;$A16)*WIN_KEY))</f>
        <v/>
      </c>
      <c r="AT316" s="7">
        <f>SUMPRODUCT(MAX(WIN_OPEN*(WIN_X&lt;=AT$2)*(WIN_X+WIN_W&gt;AT$2)*(WIN_Y&lt;=$A16)*(WIN_Y+WIN_H&gt;$A16)*WIN_KEY))</f>
        <v/>
      </c>
      <c r="AU316" s="7">
        <f>SUMPRODUCT(MAX(WIN_OPEN*(WIN_X&lt;=AU$2)*(WIN_X+WIN_W&gt;AU$2)*(WIN_Y&lt;=$A16)*(WIN_Y+WIN_H&gt;$A16)*WIN_KEY))</f>
        <v/>
      </c>
      <c r="AV316" s="7">
        <f>SUMPRODUCT(MAX(WIN_OPEN*(WIN_X&lt;=AV$2)*(WIN_X+WIN_W&gt;AV$2)*(WIN_Y&lt;=$A16)*(WIN_Y+WIN_H&gt;$A16)*WIN_KEY))</f>
        <v/>
      </c>
      <c r="AW316" s="7">
        <f>SUMPRODUCT(MAX(WIN_OPEN*(WIN_X&lt;=AW$2)*(WIN_X+WIN_W&gt;AW$2)*(WIN_Y&lt;=$A16)*(WIN_Y+WIN_H&gt;$A16)*WIN_KEY))</f>
        <v/>
      </c>
      <c r="AX316" s="7">
        <f>SUMPRODUCT(MAX(WIN_OPEN*(WIN_X&lt;=AX$2)*(WIN_X+WIN_W&gt;AX$2)*(WIN_Y&lt;=$A16)*(WIN_Y+WIN_H&gt;$A16)*WIN_KEY))</f>
        <v/>
      </c>
      <c r="AY316" s="7">
        <f>SUMPRODUCT(MAX(WIN_OPEN*(WIN_X&lt;=AY$2)*(WIN_X+WIN_W&gt;AY$2)*(WIN_Y&lt;=$A16)*(WIN_Y+WIN_H&gt;$A16)*WIN_KEY))</f>
        <v/>
      </c>
      <c r="AZ316" s="7">
        <f>SUMPRODUCT(MAX(WIN_OPEN*(WIN_X&lt;=AZ$2)*(WIN_X+WIN_W&gt;AZ$2)*(WIN_Y&lt;=$A16)*(WIN_Y+WIN_H&gt;$A16)*WIN_KEY))</f>
        <v/>
      </c>
      <c r="BA316" s="7">
        <f>SUMPRODUCT(MAX(WIN_OPEN*(WIN_X&lt;=BA$2)*(WIN_X+WIN_W&gt;BA$2)*(WIN_Y&lt;=$A16)*(WIN_Y+WIN_H&gt;$A16)*WIN_KEY))</f>
        <v/>
      </c>
      <c r="BB316" s="7">
        <f>SUMPRODUCT(MAX(WIN_OPEN*(WIN_X&lt;=BB$2)*(WIN_X+WIN_W&gt;BB$2)*(WIN_Y&lt;=$A16)*(WIN_Y+WIN_H&gt;$A16)*WIN_KEY))</f>
        <v/>
      </c>
      <c r="BC316" s="7">
        <f>SUMPRODUCT(MAX(WIN_OPEN*(WIN_X&lt;=BC$2)*(WIN_X+WIN_W&gt;BC$2)*(WIN_Y&lt;=$A16)*(WIN_Y+WIN_H&gt;$A16)*WIN_KEY))</f>
        <v/>
      </c>
      <c r="BD316" s="7">
        <f>SUMPRODUCT(MAX(WIN_OPEN*(WIN_X&lt;=BD$2)*(WIN_X+WIN_W&gt;BD$2)*(WIN_Y&lt;=$A16)*(WIN_Y+WIN_H&gt;$A16)*WIN_KEY))</f>
        <v/>
      </c>
      <c r="BE316" s="7">
        <f>SUMPRODUCT(MAX(WIN_OPEN*(WIN_X&lt;=BE$2)*(WIN_X+WIN_W&gt;BE$2)*(WIN_Y&lt;=$A16)*(WIN_Y+WIN_H&gt;$A16)*WIN_KEY))</f>
        <v/>
      </c>
      <c r="BF316" s="7">
        <f>SUMPRODUCT(MAX(WIN_OPEN*(WIN_X&lt;=BF$2)*(WIN_X+WIN_W&gt;BF$2)*(WIN_Y&lt;=$A16)*(WIN_Y+WIN_H&gt;$A16)*WIN_KEY))</f>
        <v/>
      </c>
      <c r="BG316" s="7">
        <f>SUMPRODUCT(MAX(WIN_OPEN*(WIN_X&lt;=BG$2)*(WIN_X+WIN_W&gt;BG$2)*(WIN_Y&lt;=$A16)*(WIN_Y+WIN_H&gt;$A16)*WIN_KEY))</f>
        <v/>
      </c>
      <c r="BH316" s="7">
        <f>SUMPRODUCT(MAX(WIN_OPEN*(WIN_X&lt;=BH$2)*(WIN_X+WIN_W&gt;BH$2)*(WIN_Y&lt;=$A16)*(WIN_Y+WIN_H&gt;$A16)*WIN_KEY))</f>
        <v/>
      </c>
      <c r="BI316" s="7">
        <f>SUMPRODUCT(MAX(WIN_OPEN*(WIN_X&lt;=BI$2)*(WIN_X+WIN_W&gt;BI$2)*(WIN_Y&lt;=$A16)*(WIN_Y+WIN_H&gt;$A16)*WIN_KEY))</f>
        <v/>
      </c>
      <c r="BJ316" s="7">
        <f>SUMPRODUCT(MAX(WIN_OPEN*(WIN_X&lt;=BJ$2)*(WIN_X+WIN_W&gt;BJ$2)*(WIN_Y&lt;=$A16)*(WIN_Y+WIN_H&gt;$A16)*WIN_KEY))</f>
        <v/>
      </c>
      <c r="BK316" s="7">
        <f>SUMPRODUCT(MAX(WIN_OPEN*(WIN_X&lt;=BK$2)*(WIN_X+WIN_W&gt;BK$2)*(WIN_Y&lt;=$A16)*(WIN_Y+WIN_H&gt;$A16)*WIN_KEY))</f>
        <v/>
      </c>
      <c r="BL316" s="7">
        <f>SUMPRODUCT(MAX(WIN_OPEN*(WIN_X&lt;=BL$2)*(WIN_X+WIN_W&gt;BL$2)*(WIN_Y&lt;=$A16)*(WIN_Y+WIN_H&gt;$A16)*WIN_KEY))</f>
        <v/>
      </c>
      <c r="BM316" s="7">
        <f>SUMPRODUCT(MAX(WIN_OPEN*(WIN_X&lt;=BM$2)*(WIN_X+WIN_W&gt;BM$2)*(WIN_Y&lt;=$A16)*(WIN_Y+WIN_H&gt;$A16)*WIN_KEY))</f>
        <v/>
      </c>
      <c r="BN316" s="7">
        <f>SUMPRODUCT(MAX(WIN_OPEN*(WIN_X&lt;=BN$2)*(WIN_X+WIN_W&gt;BN$2)*(WIN_Y&lt;=$A16)*(WIN_Y+WIN_H&gt;$A16)*WIN_KEY))</f>
        <v/>
      </c>
      <c r="BO316" s="7">
        <f>SUMPRODUCT(MAX(WIN_OPEN*(WIN_X&lt;=BO$2)*(WIN_X+WIN_W&gt;BO$2)*(WIN_Y&lt;=$A16)*(WIN_Y+WIN_H&gt;$A16)*WIN_KEY))</f>
        <v/>
      </c>
      <c r="BP316" s="7">
        <f>SUMPRODUCT(MAX(WIN_OPEN*(WIN_X&lt;=BP$2)*(WIN_X+WIN_W&gt;BP$2)*(WIN_Y&lt;=$A16)*(WIN_Y+WIN_H&gt;$A16)*WIN_KEY))</f>
        <v/>
      </c>
      <c r="BQ316" s="7">
        <f>SUMPRODUCT(MAX(WIN_OPEN*(WIN_X&lt;=BQ$2)*(WIN_X+WIN_W&gt;BQ$2)*(WIN_Y&lt;=$A16)*(WIN_Y+WIN_H&gt;$A16)*WIN_KEY))</f>
        <v/>
      </c>
      <c r="BR316" s="7">
        <f>SUMPRODUCT(MAX(WIN_OPEN*(WIN_X&lt;=BR$2)*(WIN_X+WIN_W&gt;BR$2)*(WIN_Y&lt;=$A16)*(WIN_Y+WIN_H&gt;$A16)*WIN_KEY))</f>
        <v/>
      </c>
      <c r="BS316" s="7">
        <f>SUMPRODUCT(MAX(WIN_OPEN*(WIN_X&lt;=BS$2)*(WIN_X+WIN_W&gt;BS$2)*(WIN_Y&lt;=$A16)*(WIN_Y+WIN_H&gt;$A16)*WIN_KEY))</f>
        <v/>
      </c>
      <c r="BT316" s="7">
        <f>SUMPRODUCT(MAX(WIN_OPEN*(WIN_X&lt;=BT$2)*(WIN_X+WIN_W&gt;BT$2)*(WIN_Y&lt;=$A16)*(WIN_Y+WIN_H&gt;$A16)*WIN_KEY))</f>
        <v/>
      </c>
      <c r="BU316" s="7">
        <f>SUMPRODUCT(MAX(WIN_OPEN*(WIN_X&lt;=BU$2)*(WIN_X+WIN_W&gt;BU$2)*(WIN_Y&lt;=$A16)*(WIN_Y+WIN_H&gt;$A16)*WIN_KEY))</f>
        <v/>
      </c>
      <c r="BV316" s="7">
        <f>SUMPRODUCT(MAX(WIN_OPEN*(WIN_X&lt;=BV$2)*(WIN_X+WIN_W&gt;BV$2)*(WIN_Y&lt;=$A16)*(WIN_Y+WIN_H&gt;$A16)*WIN_KEY))</f>
        <v/>
      </c>
      <c r="BW316" s="7">
        <f>SUMPRODUCT(MAX(WIN_OPEN*(WIN_X&lt;=BW$2)*(WIN_X+WIN_W&gt;BW$2)*(WIN_Y&lt;=$A16)*(WIN_Y+WIN_H&gt;$A16)*WIN_KEY))</f>
        <v/>
      </c>
      <c r="BX316" s="7">
        <f>SUMPRODUCT(MAX(WIN_OPEN*(WIN_X&lt;=BX$2)*(WIN_X+WIN_W&gt;BX$2)*(WIN_Y&lt;=$A16)*(WIN_Y+WIN_H&gt;$A16)*WIN_KEY))</f>
        <v/>
      </c>
      <c r="BY316" s="7">
        <f>SUMPRODUCT(MAX(WIN_OPEN*(WIN_X&lt;=BY$2)*(WIN_X+WIN_W&gt;BY$2)*(WIN_Y&lt;=$A16)*(WIN_Y+WIN_H&gt;$A16)*WIN_KEY))</f>
        <v/>
      </c>
      <c r="BZ316" s="7">
        <f>SUMPRODUCT(MAX(WIN_OPEN*(WIN_X&lt;=BZ$2)*(WIN_X+WIN_W&gt;BZ$2)*(WIN_Y&lt;=$A16)*(WIN_Y+WIN_H&gt;$A16)*WIN_KEY))</f>
        <v/>
      </c>
      <c r="CA316" s="7">
        <f>SUMPRODUCT(MAX(WIN_OPEN*(WIN_X&lt;=CA$2)*(WIN_X+WIN_W&gt;CA$2)*(WIN_Y&lt;=$A16)*(WIN_Y+WIN_H&gt;$A16)*WIN_KEY))</f>
        <v/>
      </c>
      <c r="CB316" s="7">
        <f>SUMPRODUCT(MAX(WIN_OPEN*(WIN_X&lt;=CB$2)*(WIN_X+WIN_W&gt;CB$2)*(WIN_Y&lt;=$A16)*(WIN_Y+WIN_H&gt;$A16)*WIN_KEY))</f>
        <v/>
      </c>
      <c r="CC316" s="7">
        <f>SUMPRODUCT(MAX(WIN_OPEN*(WIN_X&lt;=CC$2)*(WIN_X+WIN_W&gt;CC$2)*(WIN_Y&lt;=$A16)*(WIN_Y+WIN_H&gt;$A16)*WIN_KEY))</f>
        <v/>
      </c>
      <c r="CD316" s="7">
        <f>SUMPRODUCT(MAX(WIN_OPEN*(WIN_X&lt;=CD$2)*(WIN_X+WIN_W&gt;CD$2)*(WIN_Y&lt;=$A16)*(WIN_Y+WIN_H&gt;$A16)*WIN_KEY))</f>
        <v/>
      </c>
      <c r="CE316" s="7">
        <f>SUMPRODUCT(MAX(WIN_OPEN*(WIN_X&lt;=CE$2)*(WIN_X+WIN_W&gt;CE$2)*(WIN_Y&lt;=$A16)*(WIN_Y+WIN_H&gt;$A16)*WIN_KEY))</f>
        <v/>
      </c>
      <c r="CF316" s="7">
        <f>SUMPRODUCT(MAX(WIN_OPEN*(WIN_X&lt;=CF$2)*(WIN_X+WIN_W&gt;CF$2)*(WIN_Y&lt;=$A16)*(WIN_Y+WIN_H&gt;$A16)*WIN_KEY))</f>
        <v/>
      </c>
      <c r="CG316" s="7">
        <f>SUMPRODUCT(MAX(WIN_OPEN*(WIN_X&lt;=CG$2)*(WIN_X+WIN_W&gt;CG$2)*(WIN_Y&lt;=$A16)*(WIN_Y+WIN_H&gt;$A16)*WIN_KEY))</f>
        <v/>
      </c>
      <c r="CH316" s="7">
        <f>SUMPRODUCT(MAX(WIN_OPEN*(WIN_X&lt;=CH$2)*(WIN_X+WIN_W&gt;CH$2)*(WIN_Y&lt;=$A16)*(WIN_Y+WIN_H&gt;$A16)*WIN_KEY))</f>
        <v/>
      </c>
      <c r="CI316" s="7">
        <f>SUMPRODUCT(MAX(WIN_OPEN*(WIN_X&lt;=CI$2)*(WIN_X+WIN_W&gt;CI$2)*(WIN_Y&lt;=$A16)*(WIN_Y+WIN_H&gt;$A16)*WIN_KEY))</f>
        <v/>
      </c>
      <c r="CJ316" s="7">
        <f>SUMPRODUCT(MAX(WIN_OPEN*(WIN_X&lt;=CJ$2)*(WIN_X+WIN_W&gt;CJ$2)*(WIN_Y&lt;=$A16)*(WIN_Y+WIN_H&gt;$A16)*WIN_KEY))</f>
        <v/>
      </c>
      <c r="CK316" s="7">
        <f>SUMPRODUCT(MAX(WIN_OPEN*(WIN_X&lt;=CK$2)*(WIN_X+WIN_W&gt;CK$2)*(WIN_Y&lt;=$A16)*(WIN_Y+WIN_H&gt;$A16)*WIN_KEY))</f>
        <v/>
      </c>
      <c r="CL316" s="7">
        <f>SUMPRODUCT(MAX(WIN_OPEN*(WIN_X&lt;=CL$2)*(WIN_X+WIN_W&gt;CL$2)*(WIN_Y&lt;=$A16)*(WIN_Y+WIN_H&gt;$A16)*WIN_KEY))</f>
        <v/>
      </c>
      <c r="CM316" s="7">
        <f>SUMPRODUCT(MAX(WIN_OPEN*(WIN_X&lt;=CM$2)*(WIN_X+WIN_W&gt;CM$2)*(WIN_Y&lt;=$A16)*(WIN_Y+WIN_H&gt;$A16)*WIN_KEY))</f>
        <v/>
      </c>
      <c r="CN316" s="7">
        <f>SUMPRODUCT(MAX(WIN_OPEN*(WIN_X&lt;=CN$2)*(WIN_X+WIN_W&gt;CN$2)*(WIN_Y&lt;=$A16)*(WIN_Y+WIN_H&gt;$A16)*WIN_KEY))</f>
        <v/>
      </c>
      <c r="CO316" s="7">
        <f>SUMPRODUCT(MAX(WIN_OPEN*(WIN_X&lt;=CO$2)*(WIN_X+WIN_W&gt;CO$2)*(WIN_Y&lt;=$A16)*(WIN_Y+WIN_H&gt;$A16)*WIN_KEY))</f>
        <v/>
      </c>
      <c r="CP316" s="7">
        <f>SUMPRODUCT(MAX(WIN_OPEN*(WIN_X&lt;=CP$2)*(WIN_X+WIN_W&gt;CP$2)*(WIN_Y&lt;=$A16)*(WIN_Y+WIN_H&gt;$A16)*WIN_KEY))</f>
        <v/>
      </c>
      <c r="CQ316" s="7">
        <f>SUMPRODUCT(MAX(WIN_OPEN*(WIN_X&lt;=CQ$2)*(WIN_X+WIN_W&gt;CQ$2)*(WIN_Y&lt;=$A16)*(WIN_Y+WIN_H&gt;$A16)*WIN_KEY))</f>
        <v/>
      </c>
      <c r="CR316" s="7">
        <f>SUMPRODUCT(MAX(WIN_OPEN*(WIN_X&lt;=CR$2)*(WIN_X+WIN_W&gt;CR$2)*(WIN_Y&lt;=$A16)*(WIN_Y+WIN_H&gt;$A16)*WIN_KEY))</f>
        <v/>
      </c>
      <c r="CS316" s="7">
        <f>SUMPRODUCT(MAX(WIN_OPEN*(WIN_X&lt;=CS$2)*(WIN_X+WIN_W&gt;CS$2)*(WIN_Y&lt;=$A16)*(WIN_Y+WIN_H&gt;$A16)*WIN_KEY))</f>
        <v/>
      </c>
      <c r="CT316" s="7">
        <f>SUMPRODUCT(MAX(WIN_OPEN*(WIN_X&lt;=CT$2)*(WIN_X+WIN_W&gt;CT$2)*(WIN_Y&lt;=$A16)*(WIN_Y+WIN_H&gt;$A16)*WIN_KEY))</f>
        <v/>
      </c>
      <c r="CU316" s="7">
        <f>SUMPRODUCT(MAX(WIN_OPEN*(WIN_X&lt;=CU$2)*(WIN_X+WIN_W&gt;CU$2)*(WIN_Y&lt;=$A16)*(WIN_Y+WIN_H&gt;$A16)*WIN_KEY))</f>
        <v/>
      </c>
      <c r="CV316" s="7">
        <f>SUMPRODUCT(MAX(WIN_OPEN*(WIN_X&lt;=CV$2)*(WIN_X+WIN_W&gt;CV$2)*(WIN_Y&lt;=$A16)*(WIN_Y+WIN_H&gt;$A16)*WIN_KEY))</f>
        <v/>
      </c>
      <c r="CW316" s="7">
        <f>SUMPRODUCT(MAX(WIN_OPEN*(WIN_X&lt;=CW$2)*(WIN_X+WIN_W&gt;CW$2)*(WIN_Y&lt;=$A16)*(WIN_Y+WIN_H&gt;$A16)*WIN_KEY))</f>
        <v/>
      </c>
      <c r="CX316" s="7">
        <f>SUMPRODUCT(MAX(WIN_OPEN*(WIN_X&lt;=CX$2)*(WIN_X+WIN_W&gt;CX$2)*(WIN_Y&lt;=$A16)*(WIN_Y+WIN_H&gt;$A16)*WIN_KEY))</f>
        <v/>
      </c>
      <c r="CY316" s="7">
        <f>SUMPRODUCT(MAX(WIN_OPEN*(WIN_X&lt;=CY$2)*(WIN_X+WIN_W&gt;CY$2)*(WIN_Y&lt;=$A16)*(WIN_Y+WIN_H&gt;$A16)*WIN_KEY))</f>
        <v/>
      </c>
      <c r="CZ316" s="7">
        <f>SUMPRODUCT(MAX(WIN_OPEN*(WIN_X&lt;=CZ$2)*(WIN_X+WIN_W&gt;CZ$2)*(WIN_Y&lt;=$A16)*(WIN_Y+WIN_H&gt;$A16)*WIN_KEY))</f>
        <v/>
      </c>
      <c r="DA316" s="7">
        <f>SUMPRODUCT(MAX(WIN_OPEN*(WIN_X&lt;=DA$2)*(WIN_X+WIN_W&gt;DA$2)*(WIN_Y&lt;=$A16)*(WIN_Y+WIN_H&gt;$A16)*WIN_KEY))</f>
        <v/>
      </c>
      <c r="DB316" s="7">
        <f>SUMPRODUCT(MAX(WIN_OPEN*(WIN_X&lt;=DB$2)*(WIN_X+WIN_W&gt;DB$2)*(WIN_Y&lt;=$A16)*(WIN_Y+WIN_H&gt;$A16)*WIN_KEY))</f>
        <v/>
      </c>
      <c r="DC316" s="7">
        <f>SUMPRODUCT(MAX(WIN_OPEN*(WIN_X&lt;=DC$2)*(WIN_X+WIN_W&gt;DC$2)*(WIN_Y&lt;=$A16)*(WIN_Y+WIN_H&gt;$A16)*WIN_KEY))</f>
        <v/>
      </c>
      <c r="DD316" s="7">
        <f>SUMPRODUCT(MAX(WIN_OPEN*(WIN_X&lt;=DD$2)*(WIN_X+WIN_W&gt;DD$2)*(WIN_Y&lt;=$A16)*(WIN_Y+WIN_H&gt;$A16)*WIN_KEY))</f>
        <v/>
      </c>
      <c r="DE316" s="7">
        <f>SUMPRODUCT(MAX(WIN_OPEN*(WIN_X&lt;=DE$2)*(WIN_X+WIN_W&gt;DE$2)*(WIN_Y&lt;=$A16)*(WIN_Y+WIN_H&gt;$A16)*WIN_KEY))</f>
        <v/>
      </c>
      <c r="DF316" s="7">
        <f>SUMPRODUCT(MAX(WIN_OPEN*(WIN_X&lt;=DF$2)*(WIN_X+WIN_W&gt;DF$2)*(WIN_Y&lt;=$A16)*(WIN_Y+WIN_H&gt;$A16)*WIN_KEY))</f>
        <v/>
      </c>
      <c r="DG316" s="7">
        <f>SUMPRODUCT(MAX(WIN_OPEN*(WIN_X&lt;=DG$2)*(WIN_X+WIN_W&gt;DG$2)*(WIN_Y&lt;=$A16)*(WIN_Y+WIN_H&gt;$A16)*WIN_KEY))</f>
        <v/>
      </c>
      <c r="DH316" s="7">
        <f>SUMPRODUCT(MAX(WIN_OPEN*(WIN_X&lt;=DH$2)*(WIN_X+WIN_W&gt;DH$2)*(WIN_Y&lt;=$A16)*(WIN_Y+WIN_H&gt;$A16)*WIN_KEY))</f>
        <v/>
      </c>
      <c r="DI316" s="7">
        <f>SUMPRODUCT(MAX(WIN_OPEN*(WIN_X&lt;=DI$2)*(WIN_X+WIN_W&gt;DI$2)*(WIN_Y&lt;=$A16)*(WIN_Y+WIN_H&gt;$A16)*WIN_KEY))</f>
        <v/>
      </c>
      <c r="DJ316" s="7">
        <f>SUMPRODUCT(MAX(WIN_OPEN*(WIN_X&lt;=DJ$2)*(WIN_X+WIN_W&gt;DJ$2)*(WIN_Y&lt;=$A16)*(WIN_Y+WIN_H&gt;$A16)*WIN_KEY))</f>
        <v/>
      </c>
      <c r="DK316" s="7">
        <f>SUMPRODUCT(MAX(WIN_OPEN*(WIN_X&lt;=DK$2)*(WIN_X+WIN_W&gt;DK$2)*(WIN_Y&lt;=$A16)*(WIN_Y+WIN_H&gt;$A16)*WIN_KEY))</f>
        <v/>
      </c>
      <c r="DL316" s="7">
        <f>SUMPRODUCT(MAX(WIN_OPEN*(WIN_X&lt;=DL$2)*(WIN_X+WIN_W&gt;DL$2)*(WIN_Y&lt;=$A16)*(WIN_Y+WIN_H&gt;$A16)*WIN_KEY))</f>
        <v/>
      </c>
      <c r="DM316" s="7">
        <f>SUMPRODUCT(MAX(WIN_OPEN*(WIN_X&lt;=DM$2)*(WIN_X+WIN_W&gt;DM$2)*(WIN_Y&lt;=$A16)*(WIN_Y+WIN_H&gt;$A16)*WIN_KEY))</f>
        <v/>
      </c>
      <c r="DN316" s="7">
        <f>SUMPRODUCT(MAX(WIN_OPEN*(WIN_X&lt;=DN$2)*(WIN_X+WIN_W&gt;DN$2)*(WIN_Y&lt;=$A16)*(WIN_Y+WIN_H&gt;$A16)*WIN_KEY))</f>
        <v/>
      </c>
      <c r="DO316" s="7">
        <f>SUMPRODUCT(MAX(WIN_OPEN*(WIN_X&lt;=DO$2)*(WIN_X+WIN_W&gt;DO$2)*(WIN_Y&lt;=$A16)*(WIN_Y+WIN_H&gt;$A16)*WIN_KEY))</f>
        <v/>
      </c>
    </row>
    <row r="317" ht="8" customHeight="1">
      <c r="A317" t="n">
        <v>0</v>
      </c>
      <c r="B317" s="7">
        <f>SUMPRODUCT(MAX(WIN_OPEN*(WIN_X&lt;=B$2)*(WIN_X+WIN_W&gt;B$2)*(WIN_Y&lt;=$A17)*(WIN_Y+WIN_H&gt;$A17)*WIN_KEY))</f>
        <v/>
      </c>
      <c r="C317" s="7">
        <f>SUMPRODUCT(MAX(WIN_OPEN*(WIN_X&lt;=C$2)*(WIN_X+WIN_W&gt;C$2)*(WIN_Y&lt;=$A17)*(WIN_Y+WIN_H&gt;$A17)*WIN_KEY))</f>
        <v/>
      </c>
      <c r="D317" s="7">
        <f>SUMPRODUCT(MAX(WIN_OPEN*(WIN_X&lt;=D$2)*(WIN_X+WIN_W&gt;D$2)*(WIN_Y&lt;=$A17)*(WIN_Y+WIN_H&gt;$A17)*WIN_KEY))</f>
        <v/>
      </c>
      <c r="E317" s="7">
        <f>SUMPRODUCT(MAX(WIN_OPEN*(WIN_X&lt;=E$2)*(WIN_X+WIN_W&gt;E$2)*(WIN_Y&lt;=$A17)*(WIN_Y+WIN_H&gt;$A17)*WIN_KEY))</f>
        <v/>
      </c>
      <c r="F317" s="7">
        <f>SUMPRODUCT(MAX(WIN_OPEN*(WIN_X&lt;=F$2)*(WIN_X+WIN_W&gt;F$2)*(WIN_Y&lt;=$A17)*(WIN_Y+WIN_H&gt;$A17)*WIN_KEY))</f>
        <v/>
      </c>
      <c r="G317" s="7">
        <f>SUMPRODUCT(MAX(WIN_OPEN*(WIN_X&lt;=G$2)*(WIN_X+WIN_W&gt;G$2)*(WIN_Y&lt;=$A17)*(WIN_Y+WIN_H&gt;$A17)*WIN_KEY))</f>
        <v/>
      </c>
      <c r="H317" s="7">
        <f>SUMPRODUCT(MAX(WIN_OPEN*(WIN_X&lt;=H$2)*(WIN_X+WIN_W&gt;H$2)*(WIN_Y&lt;=$A17)*(WIN_Y+WIN_H&gt;$A17)*WIN_KEY))</f>
        <v/>
      </c>
      <c r="I317" s="7">
        <f>SUMPRODUCT(MAX(WIN_OPEN*(WIN_X&lt;=I$2)*(WIN_X+WIN_W&gt;I$2)*(WIN_Y&lt;=$A17)*(WIN_Y+WIN_H&gt;$A17)*WIN_KEY))</f>
        <v/>
      </c>
      <c r="J317" s="7">
        <f>SUMPRODUCT(MAX(WIN_OPEN*(WIN_X&lt;=J$2)*(WIN_X+WIN_W&gt;J$2)*(WIN_Y&lt;=$A17)*(WIN_Y+WIN_H&gt;$A17)*WIN_KEY))</f>
        <v/>
      </c>
      <c r="K317" s="7">
        <f>SUMPRODUCT(MAX(WIN_OPEN*(WIN_X&lt;=K$2)*(WIN_X+WIN_W&gt;K$2)*(WIN_Y&lt;=$A17)*(WIN_Y+WIN_H&gt;$A17)*WIN_KEY))</f>
        <v/>
      </c>
      <c r="L317" s="7">
        <f>SUMPRODUCT(MAX(WIN_OPEN*(WIN_X&lt;=L$2)*(WIN_X+WIN_W&gt;L$2)*(WIN_Y&lt;=$A17)*(WIN_Y+WIN_H&gt;$A17)*WIN_KEY))</f>
        <v/>
      </c>
      <c r="M317" s="7">
        <f>SUMPRODUCT(MAX(WIN_OPEN*(WIN_X&lt;=M$2)*(WIN_X+WIN_W&gt;M$2)*(WIN_Y&lt;=$A17)*(WIN_Y+WIN_H&gt;$A17)*WIN_KEY))</f>
        <v/>
      </c>
      <c r="N317" s="7">
        <f>SUMPRODUCT(MAX(WIN_OPEN*(WIN_X&lt;=N$2)*(WIN_X+WIN_W&gt;N$2)*(WIN_Y&lt;=$A17)*(WIN_Y+WIN_H&gt;$A17)*WIN_KEY))</f>
        <v/>
      </c>
      <c r="O317" s="7">
        <f>SUMPRODUCT(MAX(WIN_OPEN*(WIN_X&lt;=O$2)*(WIN_X+WIN_W&gt;O$2)*(WIN_Y&lt;=$A17)*(WIN_Y+WIN_H&gt;$A17)*WIN_KEY))</f>
        <v/>
      </c>
      <c r="P317" s="7">
        <f>SUMPRODUCT(MAX(WIN_OPEN*(WIN_X&lt;=P$2)*(WIN_X+WIN_W&gt;P$2)*(WIN_Y&lt;=$A17)*(WIN_Y+WIN_H&gt;$A17)*WIN_KEY))</f>
        <v/>
      </c>
      <c r="Q317" s="7">
        <f>SUMPRODUCT(MAX(WIN_OPEN*(WIN_X&lt;=Q$2)*(WIN_X+WIN_W&gt;Q$2)*(WIN_Y&lt;=$A17)*(WIN_Y+WIN_H&gt;$A17)*WIN_KEY))</f>
        <v/>
      </c>
      <c r="R317" s="7">
        <f>SUMPRODUCT(MAX(WIN_OPEN*(WIN_X&lt;=R$2)*(WIN_X+WIN_W&gt;R$2)*(WIN_Y&lt;=$A17)*(WIN_Y+WIN_H&gt;$A17)*WIN_KEY))</f>
        <v/>
      </c>
      <c r="S317" s="7">
        <f>SUMPRODUCT(MAX(WIN_OPEN*(WIN_X&lt;=S$2)*(WIN_X+WIN_W&gt;S$2)*(WIN_Y&lt;=$A17)*(WIN_Y+WIN_H&gt;$A17)*WIN_KEY))</f>
        <v/>
      </c>
      <c r="T317" s="7">
        <f>SUMPRODUCT(MAX(WIN_OPEN*(WIN_X&lt;=T$2)*(WIN_X+WIN_W&gt;T$2)*(WIN_Y&lt;=$A17)*(WIN_Y+WIN_H&gt;$A17)*WIN_KEY))</f>
        <v/>
      </c>
      <c r="U317" s="7">
        <f>SUMPRODUCT(MAX(WIN_OPEN*(WIN_X&lt;=U$2)*(WIN_X+WIN_W&gt;U$2)*(WIN_Y&lt;=$A17)*(WIN_Y+WIN_H&gt;$A17)*WIN_KEY))</f>
        <v/>
      </c>
      <c r="V317" s="7">
        <f>SUMPRODUCT(MAX(WIN_OPEN*(WIN_X&lt;=V$2)*(WIN_X+WIN_W&gt;V$2)*(WIN_Y&lt;=$A17)*(WIN_Y+WIN_H&gt;$A17)*WIN_KEY))</f>
        <v/>
      </c>
      <c r="W317" s="7">
        <f>SUMPRODUCT(MAX(WIN_OPEN*(WIN_X&lt;=W$2)*(WIN_X+WIN_W&gt;W$2)*(WIN_Y&lt;=$A17)*(WIN_Y+WIN_H&gt;$A17)*WIN_KEY))</f>
        <v/>
      </c>
      <c r="X317" s="7">
        <f>SUMPRODUCT(MAX(WIN_OPEN*(WIN_X&lt;=X$2)*(WIN_X+WIN_W&gt;X$2)*(WIN_Y&lt;=$A17)*(WIN_Y+WIN_H&gt;$A17)*WIN_KEY))</f>
        <v/>
      </c>
      <c r="Y317" s="7">
        <f>SUMPRODUCT(MAX(WIN_OPEN*(WIN_X&lt;=Y$2)*(WIN_X+WIN_W&gt;Y$2)*(WIN_Y&lt;=$A17)*(WIN_Y+WIN_H&gt;$A17)*WIN_KEY))</f>
        <v/>
      </c>
      <c r="Z317" s="7">
        <f>SUMPRODUCT(MAX(WIN_OPEN*(WIN_X&lt;=Z$2)*(WIN_X+WIN_W&gt;Z$2)*(WIN_Y&lt;=$A17)*(WIN_Y+WIN_H&gt;$A17)*WIN_KEY))</f>
        <v/>
      </c>
      <c r="AA317" s="7">
        <f>SUMPRODUCT(MAX(WIN_OPEN*(WIN_X&lt;=AA$2)*(WIN_X+WIN_W&gt;AA$2)*(WIN_Y&lt;=$A17)*(WIN_Y+WIN_H&gt;$A17)*WIN_KEY))</f>
        <v/>
      </c>
      <c r="AB317" s="7">
        <f>SUMPRODUCT(MAX(WIN_OPEN*(WIN_X&lt;=AB$2)*(WIN_X+WIN_W&gt;AB$2)*(WIN_Y&lt;=$A17)*(WIN_Y+WIN_H&gt;$A17)*WIN_KEY))</f>
        <v/>
      </c>
      <c r="AC317" s="7">
        <f>SUMPRODUCT(MAX(WIN_OPEN*(WIN_X&lt;=AC$2)*(WIN_X+WIN_W&gt;AC$2)*(WIN_Y&lt;=$A17)*(WIN_Y+WIN_H&gt;$A17)*WIN_KEY))</f>
        <v/>
      </c>
      <c r="AD317" s="7">
        <f>SUMPRODUCT(MAX(WIN_OPEN*(WIN_X&lt;=AD$2)*(WIN_X+WIN_W&gt;AD$2)*(WIN_Y&lt;=$A17)*(WIN_Y+WIN_H&gt;$A17)*WIN_KEY))</f>
        <v/>
      </c>
      <c r="AE317" s="7">
        <f>SUMPRODUCT(MAX(WIN_OPEN*(WIN_X&lt;=AE$2)*(WIN_X+WIN_W&gt;AE$2)*(WIN_Y&lt;=$A17)*(WIN_Y+WIN_H&gt;$A17)*WIN_KEY))</f>
        <v/>
      </c>
      <c r="AF317" s="7">
        <f>SUMPRODUCT(MAX(WIN_OPEN*(WIN_X&lt;=AF$2)*(WIN_X+WIN_W&gt;AF$2)*(WIN_Y&lt;=$A17)*(WIN_Y+WIN_H&gt;$A17)*WIN_KEY))</f>
        <v/>
      </c>
      <c r="AG317" s="7">
        <f>SUMPRODUCT(MAX(WIN_OPEN*(WIN_X&lt;=AG$2)*(WIN_X+WIN_W&gt;AG$2)*(WIN_Y&lt;=$A17)*(WIN_Y+WIN_H&gt;$A17)*WIN_KEY))</f>
        <v/>
      </c>
      <c r="AH317" s="7">
        <f>SUMPRODUCT(MAX(WIN_OPEN*(WIN_X&lt;=AH$2)*(WIN_X+WIN_W&gt;AH$2)*(WIN_Y&lt;=$A17)*(WIN_Y+WIN_H&gt;$A17)*WIN_KEY))</f>
        <v/>
      </c>
      <c r="AI317" s="7">
        <f>SUMPRODUCT(MAX(WIN_OPEN*(WIN_X&lt;=AI$2)*(WIN_X+WIN_W&gt;AI$2)*(WIN_Y&lt;=$A17)*(WIN_Y+WIN_H&gt;$A17)*WIN_KEY))</f>
        <v/>
      </c>
      <c r="AJ317" s="7">
        <f>SUMPRODUCT(MAX(WIN_OPEN*(WIN_X&lt;=AJ$2)*(WIN_X+WIN_W&gt;AJ$2)*(WIN_Y&lt;=$A17)*(WIN_Y+WIN_H&gt;$A17)*WIN_KEY))</f>
        <v/>
      </c>
      <c r="AK317" s="7">
        <f>SUMPRODUCT(MAX(WIN_OPEN*(WIN_X&lt;=AK$2)*(WIN_X+WIN_W&gt;AK$2)*(WIN_Y&lt;=$A17)*(WIN_Y+WIN_H&gt;$A17)*WIN_KEY))</f>
        <v/>
      </c>
      <c r="AL317" s="7">
        <f>SUMPRODUCT(MAX(WIN_OPEN*(WIN_X&lt;=AL$2)*(WIN_X+WIN_W&gt;AL$2)*(WIN_Y&lt;=$A17)*(WIN_Y+WIN_H&gt;$A17)*WIN_KEY))</f>
        <v/>
      </c>
      <c r="AM317" s="7">
        <f>SUMPRODUCT(MAX(WIN_OPEN*(WIN_X&lt;=AM$2)*(WIN_X+WIN_W&gt;AM$2)*(WIN_Y&lt;=$A17)*(WIN_Y+WIN_H&gt;$A17)*WIN_KEY))</f>
        <v/>
      </c>
      <c r="AN317" s="7">
        <f>SUMPRODUCT(MAX(WIN_OPEN*(WIN_X&lt;=AN$2)*(WIN_X+WIN_W&gt;AN$2)*(WIN_Y&lt;=$A17)*(WIN_Y+WIN_H&gt;$A17)*WIN_KEY))</f>
        <v/>
      </c>
      <c r="AO317" s="7">
        <f>SUMPRODUCT(MAX(WIN_OPEN*(WIN_X&lt;=AO$2)*(WIN_X+WIN_W&gt;AO$2)*(WIN_Y&lt;=$A17)*(WIN_Y+WIN_H&gt;$A17)*WIN_KEY))</f>
        <v/>
      </c>
      <c r="AP317" s="7">
        <f>SUMPRODUCT(MAX(WIN_OPEN*(WIN_X&lt;=AP$2)*(WIN_X+WIN_W&gt;AP$2)*(WIN_Y&lt;=$A17)*(WIN_Y+WIN_H&gt;$A17)*WIN_KEY))</f>
        <v/>
      </c>
      <c r="AQ317" s="7">
        <f>SUMPRODUCT(MAX(WIN_OPEN*(WIN_X&lt;=AQ$2)*(WIN_X+WIN_W&gt;AQ$2)*(WIN_Y&lt;=$A17)*(WIN_Y+WIN_H&gt;$A17)*WIN_KEY))</f>
        <v/>
      </c>
      <c r="AR317" s="7">
        <f>SUMPRODUCT(MAX(WIN_OPEN*(WIN_X&lt;=AR$2)*(WIN_X+WIN_W&gt;AR$2)*(WIN_Y&lt;=$A17)*(WIN_Y+WIN_H&gt;$A17)*WIN_KEY))</f>
        <v/>
      </c>
      <c r="AS317" s="7">
        <f>SUMPRODUCT(MAX(WIN_OPEN*(WIN_X&lt;=AS$2)*(WIN_X+WIN_W&gt;AS$2)*(WIN_Y&lt;=$A17)*(WIN_Y+WIN_H&gt;$A17)*WIN_KEY))</f>
        <v/>
      </c>
      <c r="AT317" s="7">
        <f>SUMPRODUCT(MAX(WIN_OPEN*(WIN_X&lt;=AT$2)*(WIN_X+WIN_W&gt;AT$2)*(WIN_Y&lt;=$A17)*(WIN_Y+WIN_H&gt;$A17)*WIN_KEY))</f>
        <v/>
      </c>
      <c r="AU317" s="7">
        <f>SUMPRODUCT(MAX(WIN_OPEN*(WIN_X&lt;=AU$2)*(WIN_X+WIN_W&gt;AU$2)*(WIN_Y&lt;=$A17)*(WIN_Y+WIN_H&gt;$A17)*WIN_KEY))</f>
        <v/>
      </c>
      <c r="AV317" s="7">
        <f>SUMPRODUCT(MAX(WIN_OPEN*(WIN_X&lt;=AV$2)*(WIN_X+WIN_W&gt;AV$2)*(WIN_Y&lt;=$A17)*(WIN_Y+WIN_H&gt;$A17)*WIN_KEY))</f>
        <v/>
      </c>
      <c r="AW317" s="7">
        <f>SUMPRODUCT(MAX(WIN_OPEN*(WIN_X&lt;=AW$2)*(WIN_X+WIN_W&gt;AW$2)*(WIN_Y&lt;=$A17)*(WIN_Y+WIN_H&gt;$A17)*WIN_KEY))</f>
        <v/>
      </c>
      <c r="AX317" s="7">
        <f>SUMPRODUCT(MAX(WIN_OPEN*(WIN_X&lt;=AX$2)*(WIN_X+WIN_W&gt;AX$2)*(WIN_Y&lt;=$A17)*(WIN_Y+WIN_H&gt;$A17)*WIN_KEY))</f>
        <v/>
      </c>
      <c r="AY317" s="7">
        <f>SUMPRODUCT(MAX(WIN_OPEN*(WIN_X&lt;=AY$2)*(WIN_X+WIN_W&gt;AY$2)*(WIN_Y&lt;=$A17)*(WIN_Y+WIN_H&gt;$A17)*WIN_KEY))</f>
        <v/>
      </c>
      <c r="AZ317" s="7">
        <f>SUMPRODUCT(MAX(WIN_OPEN*(WIN_X&lt;=AZ$2)*(WIN_X+WIN_W&gt;AZ$2)*(WIN_Y&lt;=$A17)*(WIN_Y+WIN_H&gt;$A17)*WIN_KEY))</f>
        <v/>
      </c>
      <c r="BA317" s="7">
        <f>SUMPRODUCT(MAX(WIN_OPEN*(WIN_X&lt;=BA$2)*(WIN_X+WIN_W&gt;BA$2)*(WIN_Y&lt;=$A17)*(WIN_Y+WIN_H&gt;$A17)*WIN_KEY))</f>
        <v/>
      </c>
      <c r="BB317" s="7">
        <f>SUMPRODUCT(MAX(WIN_OPEN*(WIN_X&lt;=BB$2)*(WIN_X+WIN_W&gt;BB$2)*(WIN_Y&lt;=$A17)*(WIN_Y+WIN_H&gt;$A17)*WIN_KEY))</f>
        <v/>
      </c>
      <c r="BC317" s="7">
        <f>SUMPRODUCT(MAX(WIN_OPEN*(WIN_X&lt;=BC$2)*(WIN_X+WIN_W&gt;BC$2)*(WIN_Y&lt;=$A17)*(WIN_Y+WIN_H&gt;$A17)*WIN_KEY))</f>
        <v/>
      </c>
      <c r="BD317" s="7">
        <f>SUMPRODUCT(MAX(WIN_OPEN*(WIN_X&lt;=BD$2)*(WIN_X+WIN_W&gt;BD$2)*(WIN_Y&lt;=$A17)*(WIN_Y+WIN_H&gt;$A17)*WIN_KEY))</f>
        <v/>
      </c>
      <c r="BE317" s="7">
        <f>SUMPRODUCT(MAX(WIN_OPEN*(WIN_X&lt;=BE$2)*(WIN_X+WIN_W&gt;BE$2)*(WIN_Y&lt;=$A17)*(WIN_Y+WIN_H&gt;$A17)*WIN_KEY))</f>
        <v/>
      </c>
      <c r="BF317" s="7">
        <f>SUMPRODUCT(MAX(WIN_OPEN*(WIN_X&lt;=BF$2)*(WIN_X+WIN_W&gt;BF$2)*(WIN_Y&lt;=$A17)*(WIN_Y+WIN_H&gt;$A17)*WIN_KEY))</f>
        <v/>
      </c>
      <c r="BG317" s="7">
        <f>SUMPRODUCT(MAX(WIN_OPEN*(WIN_X&lt;=BG$2)*(WIN_X+WIN_W&gt;BG$2)*(WIN_Y&lt;=$A17)*(WIN_Y+WIN_H&gt;$A17)*WIN_KEY))</f>
        <v/>
      </c>
      <c r="BH317" s="7">
        <f>SUMPRODUCT(MAX(WIN_OPEN*(WIN_X&lt;=BH$2)*(WIN_X+WIN_W&gt;BH$2)*(WIN_Y&lt;=$A17)*(WIN_Y+WIN_H&gt;$A17)*WIN_KEY))</f>
        <v/>
      </c>
      <c r="BI317" s="7">
        <f>SUMPRODUCT(MAX(WIN_OPEN*(WIN_X&lt;=BI$2)*(WIN_X+WIN_W&gt;BI$2)*(WIN_Y&lt;=$A17)*(WIN_Y+WIN_H&gt;$A17)*WIN_KEY))</f>
        <v/>
      </c>
      <c r="BJ317" s="7">
        <f>SUMPRODUCT(MAX(WIN_OPEN*(WIN_X&lt;=BJ$2)*(WIN_X+WIN_W&gt;BJ$2)*(WIN_Y&lt;=$A17)*(WIN_Y+WIN_H&gt;$A17)*WIN_KEY))</f>
        <v/>
      </c>
      <c r="BK317" s="7">
        <f>SUMPRODUCT(MAX(WIN_OPEN*(WIN_X&lt;=BK$2)*(WIN_X+WIN_W&gt;BK$2)*(WIN_Y&lt;=$A17)*(WIN_Y+WIN_H&gt;$A17)*WIN_KEY))</f>
        <v/>
      </c>
      <c r="BL317" s="7">
        <f>SUMPRODUCT(MAX(WIN_OPEN*(WIN_X&lt;=BL$2)*(WIN_X+WIN_W&gt;BL$2)*(WIN_Y&lt;=$A17)*(WIN_Y+WIN_H&gt;$A17)*WIN_KEY))</f>
        <v/>
      </c>
      <c r="BM317" s="7">
        <f>SUMPRODUCT(MAX(WIN_OPEN*(WIN_X&lt;=BM$2)*(WIN_X+WIN_W&gt;BM$2)*(WIN_Y&lt;=$A17)*(WIN_Y+WIN_H&gt;$A17)*WIN_KEY))</f>
        <v/>
      </c>
      <c r="BN317" s="7">
        <f>SUMPRODUCT(MAX(WIN_OPEN*(WIN_X&lt;=BN$2)*(WIN_X+WIN_W&gt;BN$2)*(WIN_Y&lt;=$A17)*(WIN_Y+WIN_H&gt;$A17)*WIN_KEY))</f>
        <v/>
      </c>
      <c r="BO317" s="7">
        <f>SUMPRODUCT(MAX(WIN_OPEN*(WIN_X&lt;=BO$2)*(WIN_X+WIN_W&gt;BO$2)*(WIN_Y&lt;=$A17)*(WIN_Y+WIN_H&gt;$A17)*WIN_KEY))</f>
        <v/>
      </c>
      <c r="BP317" s="7">
        <f>SUMPRODUCT(MAX(WIN_OPEN*(WIN_X&lt;=BP$2)*(WIN_X+WIN_W&gt;BP$2)*(WIN_Y&lt;=$A17)*(WIN_Y+WIN_H&gt;$A17)*WIN_KEY))</f>
        <v/>
      </c>
      <c r="BQ317" s="7">
        <f>SUMPRODUCT(MAX(WIN_OPEN*(WIN_X&lt;=BQ$2)*(WIN_X+WIN_W&gt;BQ$2)*(WIN_Y&lt;=$A17)*(WIN_Y+WIN_H&gt;$A17)*WIN_KEY))</f>
        <v/>
      </c>
      <c r="BR317" s="7">
        <f>SUMPRODUCT(MAX(WIN_OPEN*(WIN_X&lt;=BR$2)*(WIN_X+WIN_W&gt;BR$2)*(WIN_Y&lt;=$A17)*(WIN_Y+WIN_H&gt;$A17)*WIN_KEY))</f>
        <v/>
      </c>
      <c r="BS317" s="7">
        <f>SUMPRODUCT(MAX(WIN_OPEN*(WIN_X&lt;=BS$2)*(WIN_X+WIN_W&gt;BS$2)*(WIN_Y&lt;=$A17)*(WIN_Y+WIN_H&gt;$A17)*WIN_KEY))</f>
        <v/>
      </c>
      <c r="BT317" s="7">
        <f>SUMPRODUCT(MAX(WIN_OPEN*(WIN_X&lt;=BT$2)*(WIN_X+WIN_W&gt;BT$2)*(WIN_Y&lt;=$A17)*(WIN_Y+WIN_H&gt;$A17)*WIN_KEY))</f>
        <v/>
      </c>
      <c r="BU317" s="7">
        <f>SUMPRODUCT(MAX(WIN_OPEN*(WIN_X&lt;=BU$2)*(WIN_X+WIN_W&gt;BU$2)*(WIN_Y&lt;=$A17)*(WIN_Y+WIN_H&gt;$A17)*WIN_KEY))</f>
        <v/>
      </c>
      <c r="BV317" s="7">
        <f>SUMPRODUCT(MAX(WIN_OPEN*(WIN_X&lt;=BV$2)*(WIN_X+WIN_W&gt;BV$2)*(WIN_Y&lt;=$A17)*(WIN_Y+WIN_H&gt;$A17)*WIN_KEY))</f>
        <v/>
      </c>
      <c r="BW317" s="7">
        <f>SUMPRODUCT(MAX(WIN_OPEN*(WIN_X&lt;=BW$2)*(WIN_X+WIN_W&gt;BW$2)*(WIN_Y&lt;=$A17)*(WIN_Y+WIN_H&gt;$A17)*WIN_KEY))</f>
        <v/>
      </c>
      <c r="BX317" s="7">
        <f>SUMPRODUCT(MAX(WIN_OPEN*(WIN_X&lt;=BX$2)*(WIN_X+WIN_W&gt;BX$2)*(WIN_Y&lt;=$A17)*(WIN_Y+WIN_H&gt;$A17)*WIN_KEY))</f>
        <v/>
      </c>
      <c r="BY317" s="7">
        <f>SUMPRODUCT(MAX(WIN_OPEN*(WIN_X&lt;=BY$2)*(WIN_X+WIN_W&gt;BY$2)*(WIN_Y&lt;=$A17)*(WIN_Y+WIN_H&gt;$A17)*WIN_KEY))</f>
        <v/>
      </c>
      <c r="BZ317" s="7">
        <f>SUMPRODUCT(MAX(WIN_OPEN*(WIN_X&lt;=BZ$2)*(WIN_X+WIN_W&gt;BZ$2)*(WIN_Y&lt;=$A17)*(WIN_Y+WIN_H&gt;$A17)*WIN_KEY))</f>
        <v/>
      </c>
      <c r="CA317" s="7">
        <f>SUMPRODUCT(MAX(WIN_OPEN*(WIN_X&lt;=CA$2)*(WIN_X+WIN_W&gt;CA$2)*(WIN_Y&lt;=$A17)*(WIN_Y+WIN_H&gt;$A17)*WIN_KEY))</f>
        <v/>
      </c>
      <c r="CB317" s="7">
        <f>SUMPRODUCT(MAX(WIN_OPEN*(WIN_X&lt;=CB$2)*(WIN_X+WIN_W&gt;CB$2)*(WIN_Y&lt;=$A17)*(WIN_Y+WIN_H&gt;$A17)*WIN_KEY))</f>
        <v/>
      </c>
      <c r="CC317" s="7">
        <f>SUMPRODUCT(MAX(WIN_OPEN*(WIN_X&lt;=CC$2)*(WIN_X+WIN_W&gt;CC$2)*(WIN_Y&lt;=$A17)*(WIN_Y+WIN_H&gt;$A17)*WIN_KEY))</f>
        <v/>
      </c>
      <c r="CD317" s="7">
        <f>SUMPRODUCT(MAX(WIN_OPEN*(WIN_X&lt;=CD$2)*(WIN_X+WIN_W&gt;CD$2)*(WIN_Y&lt;=$A17)*(WIN_Y+WIN_H&gt;$A17)*WIN_KEY))</f>
        <v/>
      </c>
      <c r="CE317" s="7">
        <f>SUMPRODUCT(MAX(WIN_OPEN*(WIN_X&lt;=CE$2)*(WIN_X+WIN_W&gt;CE$2)*(WIN_Y&lt;=$A17)*(WIN_Y+WIN_H&gt;$A17)*WIN_KEY))</f>
        <v/>
      </c>
      <c r="CF317" s="7">
        <f>SUMPRODUCT(MAX(WIN_OPEN*(WIN_X&lt;=CF$2)*(WIN_X+WIN_W&gt;CF$2)*(WIN_Y&lt;=$A17)*(WIN_Y+WIN_H&gt;$A17)*WIN_KEY))</f>
        <v/>
      </c>
      <c r="CG317" s="7">
        <f>SUMPRODUCT(MAX(WIN_OPEN*(WIN_X&lt;=CG$2)*(WIN_X+WIN_W&gt;CG$2)*(WIN_Y&lt;=$A17)*(WIN_Y+WIN_H&gt;$A17)*WIN_KEY))</f>
        <v/>
      </c>
      <c r="CH317" s="7">
        <f>SUMPRODUCT(MAX(WIN_OPEN*(WIN_X&lt;=CH$2)*(WIN_X+WIN_W&gt;CH$2)*(WIN_Y&lt;=$A17)*(WIN_Y+WIN_H&gt;$A17)*WIN_KEY))</f>
        <v/>
      </c>
      <c r="CI317" s="7">
        <f>SUMPRODUCT(MAX(WIN_OPEN*(WIN_X&lt;=CI$2)*(WIN_X+WIN_W&gt;CI$2)*(WIN_Y&lt;=$A17)*(WIN_Y+WIN_H&gt;$A17)*WIN_KEY))</f>
        <v/>
      </c>
      <c r="CJ317" s="7">
        <f>SUMPRODUCT(MAX(WIN_OPEN*(WIN_X&lt;=CJ$2)*(WIN_X+WIN_W&gt;CJ$2)*(WIN_Y&lt;=$A17)*(WIN_Y+WIN_H&gt;$A17)*WIN_KEY))</f>
        <v/>
      </c>
      <c r="CK317" s="7">
        <f>SUMPRODUCT(MAX(WIN_OPEN*(WIN_X&lt;=CK$2)*(WIN_X+WIN_W&gt;CK$2)*(WIN_Y&lt;=$A17)*(WIN_Y+WIN_H&gt;$A17)*WIN_KEY))</f>
        <v/>
      </c>
      <c r="CL317" s="7">
        <f>SUMPRODUCT(MAX(WIN_OPEN*(WIN_X&lt;=CL$2)*(WIN_X+WIN_W&gt;CL$2)*(WIN_Y&lt;=$A17)*(WIN_Y+WIN_H&gt;$A17)*WIN_KEY))</f>
        <v/>
      </c>
      <c r="CM317" s="7">
        <f>SUMPRODUCT(MAX(WIN_OPEN*(WIN_X&lt;=CM$2)*(WIN_X+WIN_W&gt;CM$2)*(WIN_Y&lt;=$A17)*(WIN_Y+WIN_H&gt;$A17)*WIN_KEY))</f>
        <v/>
      </c>
      <c r="CN317" s="7">
        <f>SUMPRODUCT(MAX(WIN_OPEN*(WIN_X&lt;=CN$2)*(WIN_X+WIN_W&gt;CN$2)*(WIN_Y&lt;=$A17)*(WIN_Y+WIN_H&gt;$A17)*WIN_KEY))</f>
        <v/>
      </c>
      <c r="CO317" s="7">
        <f>SUMPRODUCT(MAX(WIN_OPEN*(WIN_X&lt;=CO$2)*(WIN_X+WIN_W&gt;CO$2)*(WIN_Y&lt;=$A17)*(WIN_Y+WIN_H&gt;$A17)*WIN_KEY))</f>
        <v/>
      </c>
      <c r="CP317" s="7">
        <f>SUMPRODUCT(MAX(WIN_OPEN*(WIN_X&lt;=CP$2)*(WIN_X+WIN_W&gt;CP$2)*(WIN_Y&lt;=$A17)*(WIN_Y+WIN_H&gt;$A17)*WIN_KEY))</f>
        <v/>
      </c>
      <c r="CQ317" s="7">
        <f>SUMPRODUCT(MAX(WIN_OPEN*(WIN_X&lt;=CQ$2)*(WIN_X+WIN_W&gt;CQ$2)*(WIN_Y&lt;=$A17)*(WIN_Y+WIN_H&gt;$A17)*WIN_KEY))</f>
        <v/>
      </c>
      <c r="CR317" s="7">
        <f>SUMPRODUCT(MAX(WIN_OPEN*(WIN_X&lt;=CR$2)*(WIN_X+WIN_W&gt;CR$2)*(WIN_Y&lt;=$A17)*(WIN_Y+WIN_H&gt;$A17)*WIN_KEY))</f>
        <v/>
      </c>
      <c r="CS317" s="7">
        <f>SUMPRODUCT(MAX(WIN_OPEN*(WIN_X&lt;=CS$2)*(WIN_X+WIN_W&gt;CS$2)*(WIN_Y&lt;=$A17)*(WIN_Y+WIN_H&gt;$A17)*WIN_KEY))</f>
        <v/>
      </c>
      <c r="CT317" s="7">
        <f>SUMPRODUCT(MAX(WIN_OPEN*(WIN_X&lt;=CT$2)*(WIN_X+WIN_W&gt;CT$2)*(WIN_Y&lt;=$A17)*(WIN_Y+WIN_H&gt;$A17)*WIN_KEY))</f>
        <v/>
      </c>
      <c r="CU317" s="7">
        <f>SUMPRODUCT(MAX(WIN_OPEN*(WIN_X&lt;=CU$2)*(WIN_X+WIN_W&gt;CU$2)*(WIN_Y&lt;=$A17)*(WIN_Y+WIN_H&gt;$A17)*WIN_KEY))</f>
        <v/>
      </c>
      <c r="CV317" s="7">
        <f>SUMPRODUCT(MAX(WIN_OPEN*(WIN_X&lt;=CV$2)*(WIN_X+WIN_W&gt;CV$2)*(WIN_Y&lt;=$A17)*(WIN_Y+WIN_H&gt;$A17)*WIN_KEY))</f>
        <v/>
      </c>
      <c r="CW317" s="7">
        <f>SUMPRODUCT(MAX(WIN_OPEN*(WIN_X&lt;=CW$2)*(WIN_X+WIN_W&gt;CW$2)*(WIN_Y&lt;=$A17)*(WIN_Y+WIN_H&gt;$A17)*WIN_KEY))</f>
        <v/>
      </c>
      <c r="CX317" s="7">
        <f>SUMPRODUCT(MAX(WIN_OPEN*(WIN_X&lt;=CX$2)*(WIN_X+WIN_W&gt;CX$2)*(WIN_Y&lt;=$A17)*(WIN_Y+WIN_H&gt;$A17)*WIN_KEY))</f>
        <v/>
      </c>
      <c r="CY317" s="7">
        <f>SUMPRODUCT(MAX(WIN_OPEN*(WIN_X&lt;=CY$2)*(WIN_X+WIN_W&gt;CY$2)*(WIN_Y&lt;=$A17)*(WIN_Y+WIN_H&gt;$A17)*WIN_KEY))</f>
        <v/>
      </c>
      <c r="CZ317" s="7">
        <f>SUMPRODUCT(MAX(WIN_OPEN*(WIN_X&lt;=CZ$2)*(WIN_X+WIN_W&gt;CZ$2)*(WIN_Y&lt;=$A17)*(WIN_Y+WIN_H&gt;$A17)*WIN_KEY))</f>
        <v/>
      </c>
      <c r="DA317" s="7">
        <f>SUMPRODUCT(MAX(WIN_OPEN*(WIN_X&lt;=DA$2)*(WIN_X+WIN_W&gt;DA$2)*(WIN_Y&lt;=$A17)*(WIN_Y+WIN_H&gt;$A17)*WIN_KEY))</f>
        <v/>
      </c>
      <c r="DB317" s="7">
        <f>SUMPRODUCT(MAX(WIN_OPEN*(WIN_X&lt;=DB$2)*(WIN_X+WIN_W&gt;DB$2)*(WIN_Y&lt;=$A17)*(WIN_Y+WIN_H&gt;$A17)*WIN_KEY))</f>
        <v/>
      </c>
      <c r="DC317" s="7">
        <f>SUMPRODUCT(MAX(WIN_OPEN*(WIN_X&lt;=DC$2)*(WIN_X+WIN_W&gt;DC$2)*(WIN_Y&lt;=$A17)*(WIN_Y+WIN_H&gt;$A17)*WIN_KEY))</f>
        <v/>
      </c>
      <c r="DD317" s="7">
        <f>SUMPRODUCT(MAX(WIN_OPEN*(WIN_X&lt;=DD$2)*(WIN_X+WIN_W&gt;DD$2)*(WIN_Y&lt;=$A17)*(WIN_Y+WIN_H&gt;$A17)*WIN_KEY))</f>
        <v/>
      </c>
      <c r="DE317" s="7">
        <f>SUMPRODUCT(MAX(WIN_OPEN*(WIN_X&lt;=DE$2)*(WIN_X+WIN_W&gt;DE$2)*(WIN_Y&lt;=$A17)*(WIN_Y+WIN_H&gt;$A17)*WIN_KEY))</f>
        <v/>
      </c>
      <c r="DF317" s="7">
        <f>SUMPRODUCT(MAX(WIN_OPEN*(WIN_X&lt;=DF$2)*(WIN_X+WIN_W&gt;DF$2)*(WIN_Y&lt;=$A17)*(WIN_Y+WIN_H&gt;$A17)*WIN_KEY))</f>
        <v/>
      </c>
      <c r="DG317" s="7">
        <f>SUMPRODUCT(MAX(WIN_OPEN*(WIN_X&lt;=DG$2)*(WIN_X+WIN_W&gt;DG$2)*(WIN_Y&lt;=$A17)*(WIN_Y+WIN_H&gt;$A17)*WIN_KEY))</f>
        <v/>
      </c>
      <c r="DH317" s="7">
        <f>SUMPRODUCT(MAX(WIN_OPEN*(WIN_X&lt;=DH$2)*(WIN_X+WIN_W&gt;DH$2)*(WIN_Y&lt;=$A17)*(WIN_Y+WIN_H&gt;$A17)*WIN_KEY))</f>
        <v/>
      </c>
      <c r="DI317" s="7">
        <f>SUMPRODUCT(MAX(WIN_OPEN*(WIN_X&lt;=DI$2)*(WIN_X+WIN_W&gt;DI$2)*(WIN_Y&lt;=$A17)*(WIN_Y+WIN_H&gt;$A17)*WIN_KEY))</f>
        <v/>
      </c>
      <c r="DJ317" s="7">
        <f>SUMPRODUCT(MAX(WIN_OPEN*(WIN_X&lt;=DJ$2)*(WIN_X+WIN_W&gt;DJ$2)*(WIN_Y&lt;=$A17)*(WIN_Y+WIN_H&gt;$A17)*WIN_KEY))</f>
        <v/>
      </c>
      <c r="DK317" s="7">
        <f>SUMPRODUCT(MAX(WIN_OPEN*(WIN_X&lt;=DK$2)*(WIN_X+WIN_W&gt;DK$2)*(WIN_Y&lt;=$A17)*(WIN_Y+WIN_H&gt;$A17)*WIN_KEY))</f>
        <v/>
      </c>
      <c r="DL317" s="7">
        <f>SUMPRODUCT(MAX(WIN_OPEN*(WIN_X&lt;=DL$2)*(WIN_X+WIN_W&gt;DL$2)*(WIN_Y&lt;=$A17)*(WIN_Y+WIN_H&gt;$A17)*WIN_KEY))</f>
        <v/>
      </c>
      <c r="DM317" s="7">
        <f>SUMPRODUCT(MAX(WIN_OPEN*(WIN_X&lt;=DM$2)*(WIN_X+WIN_W&gt;DM$2)*(WIN_Y&lt;=$A17)*(WIN_Y+WIN_H&gt;$A17)*WIN_KEY))</f>
        <v/>
      </c>
      <c r="DN317" s="7">
        <f>SUMPRODUCT(MAX(WIN_OPEN*(WIN_X&lt;=DN$2)*(WIN_X+WIN_W&gt;DN$2)*(WIN_Y&lt;=$A17)*(WIN_Y+WIN_H&gt;$A17)*WIN_KEY))</f>
        <v/>
      </c>
      <c r="DO317" s="7">
        <f>SUMPRODUCT(MAX(WIN_OPEN*(WIN_X&lt;=DO$2)*(WIN_X+WIN_W&gt;DO$2)*(WIN_Y&lt;=$A17)*(WIN_Y+WIN_H&gt;$A17)*WIN_KEY))</f>
        <v/>
      </c>
    </row>
    <row r="318" ht="8" customHeight="1">
      <c r="A318" t="n">
        <v>0</v>
      </c>
      <c r="B318" s="7">
        <f>SUMPRODUCT(MAX(WIN_OPEN*(WIN_X&lt;=B$2)*(WIN_X+WIN_W&gt;B$2)*(WIN_Y&lt;=$A18)*(WIN_Y+WIN_H&gt;$A18)*WIN_KEY))</f>
        <v/>
      </c>
      <c r="C318" s="7">
        <f>SUMPRODUCT(MAX(WIN_OPEN*(WIN_X&lt;=C$2)*(WIN_X+WIN_W&gt;C$2)*(WIN_Y&lt;=$A18)*(WIN_Y+WIN_H&gt;$A18)*WIN_KEY))</f>
        <v/>
      </c>
      <c r="D318" s="7">
        <f>SUMPRODUCT(MAX(WIN_OPEN*(WIN_X&lt;=D$2)*(WIN_X+WIN_W&gt;D$2)*(WIN_Y&lt;=$A18)*(WIN_Y+WIN_H&gt;$A18)*WIN_KEY))</f>
        <v/>
      </c>
      <c r="E318" s="7">
        <f>SUMPRODUCT(MAX(WIN_OPEN*(WIN_X&lt;=E$2)*(WIN_X+WIN_W&gt;E$2)*(WIN_Y&lt;=$A18)*(WIN_Y+WIN_H&gt;$A18)*WIN_KEY))</f>
        <v/>
      </c>
      <c r="F318" s="7">
        <f>SUMPRODUCT(MAX(WIN_OPEN*(WIN_X&lt;=F$2)*(WIN_X+WIN_W&gt;F$2)*(WIN_Y&lt;=$A18)*(WIN_Y+WIN_H&gt;$A18)*WIN_KEY))</f>
        <v/>
      </c>
      <c r="G318" s="7">
        <f>SUMPRODUCT(MAX(WIN_OPEN*(WIN_X&lt;=G$2)*(WIN_X+WIN_W&gt;G$2)*(WIN_Y&lt;=$A18)*(WIN_Y+WIN_H&gt;$A18)*WIN_KEY))</f>
        <v/>
      </c>
      <c r="H318" s="7">
        <f>SUMPRODUCT(MAX(WIN_OPEN*(WIN_X&lt;=H$2)*(WIN_X+WIN_W&gt;H$2)*(WIN_Y&lt;=$A18)*(WIN_Y+WIN_H&gt;$A18)*WIN_KEY))</f>
        <v/>
      </c>
      <c r="I318" s="7">
        <f>SUMPRODUCT(MAX(WIN_OPEN*(WIN_X&lt;=I$2)*(WIN_X+WIN_W&gt;I$2)*(WIN_Y&lt;=$A18)*(WIN_Y+WIN_H&gt;$A18)*WIN_KEY))</f>
        <v/>
      </c>
      <c r="J318" s="7">
        <f>SUMPRODUCT(MAX(WIN_OPEN*(WIN_X&lt;=J$2)*(WIN_X+WIN_W&gt;J$2)*(WIN_Y&lt;=$A18)*(WIN_Y+WIN_H&gt;$A18)*WIN_KEY))</f>
        <v/>
      </c>
      <c r="K318" s="7">
        <f>SUMPRODUCT(MAX(WIN_OPEN*(WIN_X&lt;=K$2)*(WIN_X+WIN_W&gt;K$2)*(WIN_Y&lt;=$A18)*(WIN_Y+WIN_H&gt;$A18)*WIN_KEY))</f>
        <v/>
      </c>
      <c r="L318" s="7">
        <f>SUMPRODUCT(MAX(WIN_OPEN*(WIN_X&lt;=L$2)*(WIN_X+WIN_W&gt;L$2)*(WIN_Y&lt;=$A18)*(WIN_Y+WIN_H&gt;$A18)*WIN_KEY))</f>
        <v/>
      </c>
      <c r="M318" s="7">
        <f>SUMPRODUCT(MAX(WIN_OPEN*(WIN_X&lt;=M$2)*(WIN_X+WIN_W&gt;M$2)*(WIN_Y&lt;=$A18)*(WIN_Y+WIN_H&gt;$A18)*WIN_KEY))</f>
        <v/>
      </c>
      <c r="N318" s="7">
        <f>SUMPRODUCT(MAX(WIN_OPEN*(WIN_X&lt;=N$2)*(WIN_X+WIN_W&gt;N$2)*(WIN_Y&lt;=$A18)*(WIN_Y+WIN_H&gt;$A18)*WIN_KEY))</f>
        <v/>
      </c>
      <c r="O318" s="7">
        <f>SUMPRODUCT(MAX(WIN_OPEN*(WIN_X&lt;=O$2)*(WIN_X+WIN_W&gt;O$2)*(WIN_Y&lt;=$A18)*(WIN_Y+WIN_H&gt;$A18)*WIN_KEY))</f>
        <v/>
      </c>
      <c r="P318" s="7">
        <f>SUMPRODUCT(MAX(WIN_OPEN*(WIN_X&lt;=P$2)*(WIN_X+WIN_W&gt;P$2)*(WIN_Y&lt;=$A18)*(WIN_Y+WIN_H&gt;$A18)*WIN_KEY))</f>
        <v/>
      </c>
      <c r="Q318" s="7">
        <f>SUMPRODUCT(MAX(WIN_OPEN*(WIN_X&lt;=Q$2)*(WIN_X+WIN_W&gt;Q$2)*(WIN_Y&lt;=$A18)*(WIN_Y+WIN_H&gt;$A18)*WIN_KEY))</f>
        <v/>
      </c>
      <c r="R318" s="7">
        <f>SUMPRODUCT(MAX(WIN_OPEN*(WIN_X&lt;=R$2)*(WIN_X+WIN_W&gt;R$2)*(WIN_Y&lt;=$A18)*(WIN_Y+WIN_H&gt;$A18)*WIN_KEY))</f>
        <v/>
      </c>
      <c r="S318" s="7">
        <f>SUMPRODUCT(MAX(WIN_OPEN*(WIN_X&lt;=S$2)*(WIN_X+WIN_W&gt;S$2)*(WIN_Y&lt;=$A18)*(WIN_Y+WIN_H&gt;$A18)*WIN_KEY))</f>
        <v/>
      </c>
      <c r="T318" s="7">
        <f>SUMPRODUCT(MAX(WIN_OPEN*(WIN_X&lt;=T$2)*(WIN_X+WIN_W&gt;T$2)*(WIN_Y&lt;=$A18)*(WIN_Y+WIN_H&gt;$A18)*WIN_KEY))</f>
        <v/>
      </c>
      <c r="U318" s="7">
        <f>SUMPRODUCT(MAX(WIN_OPEN*(WIN_X&lt;=U$2)*(WIN_X+WIN_W&gt;U$2)*(WIN_Y&lt;=$A18)*(WIN_Y+WIN_H&gt;$A18)*WIN_KEY))</f>
        <v/>
      </c>
      <c r="V318" s="7">
        <f>SUMPRODUCT(MAX(WIN_OPEN*(WIN_X&lt;=V$2)*(WIN_X+WIN_W&gt;V$2)*(WIN_Y&lt;=$A18)*(WIN_Y+WIN_H&gt;$A18)*WIN_KEY))</f>
        <v/>
      </c>
      <c r="W318" s="7">
        <f>SUMPRODUCT(MAX(WIN_OPEN*(WIN_X&lt;=W$2)*(WIN_X+WIN_W&gt;W$2)*(WIN_Y&lt;=$A18)*(WIN_Y+WIN_H&gt;$A18)*WIN_KEY))</f>
        <v/>
      </c>
      <c r="X318" s="7">
        <f>SUMPRODUCT(MAX(WIN_OPEN*(WIN_X&lt;=X$2)*(WIN_X+WIN_W&gt;X$2)*(WIN_Y&lt;=$A18)*(WIN_Y+WIN_H&gt;$A18)*WIN_KEY))</f>
        <v/>
      </c>
      <c r="Y318" s="7">
        <f>SUMPRODUCT(MAX(WIN_OPEN*(WIN_X&lt;=Y$2)*(WIN_X+WIN_W&gt;Y$2)*(WIN_Y&lt;=$A18)*(WIN_Y+WIN_H&gt;$A18)*WIN_KEY))</f>
        <v/>
      </c>
      <c r="Z318" s="7">
        <f>SUMPRODUCT(MAX(WIN_OPEN*(WIN_X&lt;=Z$2)*(WIN_X+WIN_W&gt;Z$2)*(WIN_Y&lt;=$A18)*(WIN_Y+WIN_H&gt;$A18)*WIN_KEY))</f>
        <v/>
      </c>
      <c r="AA318" s="7">
        <f>SUMPRODUCT(MAX(WIN_OPEN*(WIN_X&lt;=AA$2)*(WIN_X+WIN_W&gt;AA$2)*(WIN_Y&lt;=$A18)*(WIN_Y+WIN_H&gt;$A18)*WIN_KEY))</f>
        <v/>
      </c>
      <c r="AB318" s="7">
        <f>SUMPRODUCT(MAX(WIN_OPEN*(WIN_X&lt;=AB$2)*(WIN_X+WIN_W&gt;AB$2)*(WIN_Y&lt;=$A18)*(WIN_Y+WIN_H&gt;$A18)*WIN_KEY))</f>
        <v/>
      </c>
      <c r="AC318" s="7">
        <f>SUMPRODUCT(MAX(WIN_OPEN*(WIN_X&lt;=AC$2)*(WIN_X+WIN_W&gt;AC$2)*(WIN_Y&lt;=$A18)*(WIN_Y+WIN_H&gt;$A18)*WIN_KEY))</f>
        <v/>
      </c>
      <c r="AD318" s="7">
        <f>SUMPRODUCT(MAX(WIN_OPEN*(WIN_X&lt;=AD$2)*(WIN_X+WIN_W&gt;AD$2)*(WIN_Y&lt;=$A18)*(WIN_Y+WIN_H&gt;$A18)*WIN_KEY))</f>
        <v/>
      </c>
      <c r="AE318" s="7">
        <f>SUMPRODUCT(MAX(WIN_OPEN*(WIN_X&lt;=AE$2)*(WIN_X+WIN_W&gt;AE$2)*(WIN_Y&lt;=$A18)*(WIN_Y+WIN_H&gt;$A18)*WIN_KEY))</f>
        <v/>
      </c>
      <c r="AF318" s="7">
        <f>SUMPRODUCT(MAX(WIN_OPEN*(WIN_X&lt;=AF$2)*(WIN_X+WIN_W&gt;AF$2)*(WIN_Y&lt;=$A18)*(WIN_Y+WIN_H&gt;$A18)*WIN_KEY))</f>
        <v/>
      </c>
      <c r="AG318" s="7">
        <f>SUMPRODUCT(MAX(WIN_OPEN*(WIN_X&lt;=AG$2)*(WIN_X+WIN_W&gt;AG$2)*(WIN_Y&lt;=$A18)*(WIN_Y+WIN_H&gt;$A18)*WIN_KEY))</f>
        <v/>
      </c>
      <c r="AH318" s="7">
        <f>SUMPRODUCT(MAX(WIN_OPEN*(WIN_X&lt;=AH$2)*(WIN_X+WIN_W&gt;AH$2)*(WIN_Y&lt;=$A18)*(WIN_Y+WIN_H&gt;$A18)*WIN_KEY))</f>
        <v/>
      </c>
      <c r="AI318" s="7">
        <f>SUMPRODUCT(MAX(WIN_OPEN*(WIN_X&lt;=AI$2)*(WIN_X+WIN_W&gt;AI$2)*(WIN_Y&lt;=$A18)*(WIN_Y+WIN_H&gt;$A18)*WIN_KEY))</f>
        <v/>
      </c>
      <c r="AJ318" s="7">
        <f>SUMPRODUCT(MAX(WIN_OPEN*(WIN_X&lt;=AJ$2)*(WIN_X+WIN_W&gt;AJ$2)*(WIN_Y&lt;=$A18)*(WIN_Y+WIN_H&gt;$A18)*WIN_KEY))</f>
        <v/>
      </c>
      <c r="AK318" s="7">
        <f>SUMPRODUCT(MAX(WIN_OPEN*(WIN_X&lt;=AK$2)*(WIN_X+WIN_W&gt;AK$2)*(WIN_Y&lt;=$A18)*(WIN_Y+WIN_H&gt;$A18)*WIN_KEY))</f>
        <v/>
      </c>
      <c r="AL318" s="7">
        <f>SUMPRODUCT(MAX(WIN_OPEN*(WIN_X&lt;=AL$2)*(WIN_X+WIN_W&gt;AL$2)*(WIN_Y&lt;=$A18)*(WIN_Y+WIN_H&gt;$A18)*WIN_KEY))</f>
        <v/>
      </c>
      <c r="AM318" s="7">
        <f>SUMPRODUCT(MAX(WIN_OPEN*(WIN_X&lt;=AM$2)*(WIN_X+WIN_W&gt;AM$2)*(WIN_Y&lt;=$A18)*(WIN_Y+WIN_H&gt;$A18)*WIN_KEY))</f>
        <v/>
      </c>
      <c r="AN318" s="7">
        <f>SUMPRODUCT(MAX(WIN_OPEN*(WIN_X&lt;=AN$2)*(WIN_X+WIN_W&gt;AN$2)*(WIN_Y&lt;=$A18)*(WIN_Y+WIN_H&gt;$A18)*WIN_KEY))</f>
        <v/>
      </c>
      <c r="AO318" s="7">
        <f>SUMPRODUCT(MAX(WIN_OPEN*(WIN_X&lt;=AO$2)*(WIN_X+WIN_W&gt;AO$2)*(WIN_Y&lt;=$A18)*(WIN_Y+WIN_H&gt;$A18)*WIN_KEY))</f>
        <v/>
      </c>
      <c r="AP318" s="7">
        <f>SUMPRODUCT(MAX(WIN_OPEN*(WIN_X&lt;=AP$2)*(WIN_X+WIN_W&gt;AP$2)*(WIN_Y&lt;=$A18)*(WIN_Y+WIN_H&gt;$A18)*WIN_KEY))</f>
        <v/>
      </c>
      <c r="AQ318" s="7">
        <f>SUMPRODUCT(MAX(WIN_OPEN*(WIN_X&lt;=AQ$2)*(WIN_X+WIN_W&gt;AQ$2)*(WIN_Y&lt;=$A18)*(WIN_Y+WIN_H&gt;$A18)*WIN_KEY))</f>
        <v/>
      </c>
      <c r="AR318" s="7">
        <f>SUMPRODUCT(MAX(WIN_OPEN*(WIN_X&lt;=AR$2)*(WIN_X+WIN_W&gt;AR$2)*(WIN_Y&lt;=$A18)*(WIN_Y+WIN_H&gt;$A18)*WIN_KEY))</f>
        <v/>
      </c>
      <c r="AS318" s="7">
        <f>SUMPRODUCT(MAX(WIN_OPEN*(WIN_X&lt;=AS$2)*(WIN_X+WIN_W&gt;AS$2)*(WIN_Y&lt;=$A18)*(WIN_Y+WIN_H&gt;$A18)*WIN_KEY))</f>
        <v/>
      </c>
      <c r="AT318" s="7">
        <f>SUMPRODUCT(MAX(WIN_OPEN*(WIN_X&lt;=AT$2)*(WIN_X+WIN_W&gt;AT$2)*(WIN_Y&lt;=$A18)*(WIN_Y+WIN_H&gt;$A18)*WIN_KEY))</f>
        <v/>
      </c>
      <c r="AU318" s="7">
        <f>SUMPRODUCT(MAX(WIN_OPEN*(WIN_X&lt;=AU$2)*(WIN_X+WIN_W&gt;AU$2)*(WIN_Y&lt;=$A18)*(WIN_Y+WIN_H&gt;$A18)*WIN_KEY))</f>
        <v/>
      </c>
      <c r="AV318" s="7">
        <f>SUMPRODUCT(MAX(WIN_OPEN*(WIN_X&lt;=AV$2)*(WIN_X+WIN_W&gt;AV$2)*(WIN_Y&lt;=$A18)*(WIN_Y+WIN_H&gt;$A18)*WIN_KEY))</f>
        <v/>
      </c>
      <c r="AW318" s="7">
        <f>SUMPRODUCT(MAX(WIN_OPEN*(WIN_X&lt;=AW$2)*(WIN_X+WIN_W&gt;AW$2)*(WIN_Y&lt;=$A18)*(WIN_Y+WIN_H&gt;$A18)*WIN_KEY))</f>
        <v/>
      </c>
      <c r="AX318" s="7">
        <f>SUMPRODUCT(MAX(WIN_OPEN*(WIN_X&lt;=AX$2)*(WIN_X+WIN_W&gt;AX$2)*(WIN_Y&lt;=$A18)*(WIN_Y+WIN_H&gt;$A18)*WIN_KEY))</f>
        <v/>
      </c>
      <c r="AY318" s="7">
        <f>SUMPRODUCT(MAX(WIN_OPEN*(WIN_X&lt;=AY$2)*(WIN_X+WIN_W&gt;AY$2)*(WIN_Y&lt;=$A18)*(WIN_Y+WIN_H&gt;$A18)*WIN_KEY))</f>
        <v/>
      </c>
      <c r="AZ318" s="7">
        <f>SUMPRODUCT(MAX(WIN_OPEN*(WIN_X&lt;=AZ$2)*(WIN_X+WIN_W&gt;AZ$2)*(WIN_Y&lt;=$A18)*(WIN_Y+WIN_H&gt;$A18)*WIN_KEY))</f>
        <v/>
      </c>
      <c r="BA318" s="7">
        <f>SUMPRODUCT(MAX(WIN_OPEN*(WIN_X&lt;=BA$2)*(WIN_X+WIN_W&gt;BA$2)*(WIN_Y&lt;=$A18)*(WIN_Y+WIN_H&gt;$A18)*WIN_KEY))</f>
        <v/>
      </c>
      <c r="BB318" s="7">
        <f>SUMPRODUCT(MAX(WIN_OPEN*(WIN_X&lt;=BB$2)*(WIN_X+WIN_W&gt;BB$2)*(WIN_Y&lt;=$A18)*(WIN_Y+WIN_H&gt;$A18)*WIN_KEY))</f>
        <v/>
      </c>
      <c r="BC318" s="7">
        <f>SUMPRODUCT(MAX(WIN_OPEN*(WIN_X&lt;=BC$2)*(WIN_X+WIN_W&gt;BC$2)*(WIN_Y&lt;=$A18)*(WIN_Y+WIN_H&gt;$A18)*WIN_KEY))</f>
        <v/>
      </c>
      <c r="BD318" s="7">
        <f>SUMPRODUCT(MAX(WIN_OPEN*(WIN_X&lt;=BD$2)*(WIN_X+WIN_W&gt;BD$2)*(WIN_Y&lt;=$A18)*(WIN_Y+WIN_H&gt;$A18)*WIN_KEY))</f>
        <v/>
      </c>
      <c r="BE318" s="7">
        <f>SUMPRODUCT(MAX(WIN_OPEN*(WIN_X&lt;=BE$2)*(WIN_X+WIN_W&gt;BE$2)*(WIN_Y&lt;=$A18)*(WIN_Y+WIN_H&gt;$A18)*WIN_KEY))</f>
        <v/>
      </c>
      <c r="BF318" s="7">
        <f>SUMPRODUCT(MAX(WIN_OPEN*(WIN_X&lt;=BF$2)*(WIN_X+WIN_W&gt;BF$2)*(WIN_Y&lt;=$A18)*(WIN_Y+WIN_H&gt;$A18)*WIN_KEY))</f>
        <v/>
      </c>
      <c r="BG318" s="7">
        <f>SUMPRODUCT(MAX(WIN_OPEN*(WIN_X&lt;=BG$2)*(WIN_X+WIN_W&gt;BG$2)*(WIN_Y&lt;=$A18)*(WIN_Y+WIN_H&gt;$A18)*WIN_KEY))</f>
        <v/>
      </c>
      <c r="BH318" s="7">
        <f>SUMPRODUCT(MAX(WIN_OPEN*(WIN_X&lt;=BH$2)*(WIN_X+WIN_W&gt;BH$2)*(WIN_Y&lt;=$A18)*(WIN_Y+WIN_H&gt;$A18)*WIN_KEY))</f>
        <v/>
      </c>
      <c r="BI318" s="7">
        <f>SUMPRODUCT(MAX(WIN_OPEN*(WIN_X&lt;=BI$2)*(WIN_X+WIN_W&gt;BI$2)*(WIN_Y&lt;=$A18)*(WIN_Y+WIN_H&gt;$A18)*WIN_KEY))</f>
        <v/>
      </c>
      <c r="BJ318" s="7">
        <f>SUMPRODUCT(MAX(WIN_OPEN*(WIN_X&lt;=BJ$2)*(WIN_X+WIN_W&gt;BJ$2)*(WIN_Y&lt;=$A18)*(WIN_Y+WIN_H&gt;$A18)*WIN_KEY))</f>
        <v/>
      </c>
      <c r="BK318" s="7">
        <f>SUMPRODUCT(MAX(WIN_OPEN*(WIN_X&lt;=BK$2)*(WIN_X+WIN_W&gt;BK$2)*(WIN_Y&lt;=$A18)*(WIN_Y+WIN_H&gt;$A18)*WIN_KEY))</f>
        <v/>
      </c>
      <c r="BL318" s="7">
        <f>SUMPRODUCT(MAX(WIN_OPEN*(WIN_X&lt;=BL$2)*(WIN_X+WIN_W&gt;BL$2)*(WIN_Y&lt;=$A18)*(WIN_Y+WIN_H&gt;$A18)*WIN_KEY))</f>
        <v/>
      </c>
      <c r="BM318" s="7">
        <f>SUMPRODUCT(MAX(WIN_OPEN*(WIN_X&lt;=BM$2)*(WIN_X+WIN_W&gt;BM$2)*(WIN_Y&lt;=$A18)*(WIN_Y+WIN_H&gt;$A18)*WIN_KEY))</f>
        <v/>
      </c>
      <c r="BN318" s="7">
        <f>SUMPRODUCT(MAX(WIN_OPEN*(WIN_X&lt;=BN$2)*(WIN_X+WIN_W&gt;BN$2)*(WIN_Y&lt;=$A18)*(WIN_Y+WIN_H&gt;$A18)*WIN_KEY))</f>
        <v/>
      </c>
      <c r="BO318" s="7">
        <f>SUMPRODUCT(MAX(WIN_OPEN*(WIN_X&lt;=BO$2)*(WIN_X+WIN_W&gt;BO$2)*(WIN_Y&lt;=$A18)*(WIN_Y+WIN_H&gt;$A18)*WIN_KEY))</f>
        <v/>
      </c>
      <c r="BP318" s="7">
        <f>SUMPRODUCT(MAX(WIN_OPEN*(WIN_X&lt;=BP$2)*(WIN_X+WIN_W&gt;BP$2)*(WIN_Y&lt;=$A18)*(WIN_Y+WIN_H&gt;$A18)*WIN_KEY))</f>
        <v/>
      </c>
      <c r="BQ318" s="7">
        <f>SUMPRODUCT(MAX(WIN_OPEN*(WIN_X&lt;=BQ$2)*(WIN_X+WIN_W&gt;BQ$2)*(WIN_Y&lt;=$A18)*(WIN_Y+WIN_H&gt;$A18)*WIN_KEY))</f>
        <v/>
      </c>
      <c r="BR318" s="7">
        <f>SUMPRODUCT(MAX(WIN_OPEN*(WIN_X&lt;=BR$2)*(WIN_X+WIN_W&gt;BR$2)*(WIN_Y&lt;=$A18)*(WIN_Y+WIN_H&gt;$A18)*WIN_KEY))</f>
        <v/>
      </c>
      <c r="BS318" s="7">
        <f>SUMPRODUCT(MAX(WIN_OPEN*(WIN_X&lt;=BS$2)*(WIN_X+WIN_W&gt;BS$2)*(WIN_Y&lt;=$A18)*(WIN_Y+WIN_H&gt;$A18)*WIN_KEY))</f>
        <v/>
      </c>
      <c r="BT318" s="7">
        <f>SUMPRODUCT(MAX(WIN_OPEN*(WIN_X&lt;=BT$2)*(WIN_X+WIN_W&gt;BT$2)*(WIN_Y&lt;=$A18)*(WIN_Y+WIN_H&gt;$A18)*WIN_KEY))</f>
        <v/>
      </c>
      <c r="BU318" s="7">
        <f>SUMPRODUCT(MAX(WIN_OPEN*(WIN_X&lt;=BU$2)*(WIN_X+WIN_W&gt;BU$2)*(WIN_Y&lt;=$A18)*(WIN_Y+WIN_H&gt;$A18)*WIN_KEY))</f>
        <v/>
      </c>
      <c r="BV318" s="7">
        <f>SUMPRODUCT(MAX(WIN_OPEN*(WIN_X&lt;=BV$2)*(WIN_X+WIN_W&gt;BV$2)*(WIN_Y&lt;=$A18)*(WIN_Y+WIN_H&gt;$A18)*WIN_KEY))</f>
        <v/>
      </c>
      <c r="BW318" s="7">
        <f>SUMPRODUCT(MAX(WIN_OPEN*(WIN_X&lt;=BW$2)*(WIN_X+WIN_W&gt;BW$2)*(WIN_Y&lt;=$A18)*(WIN_Y+WIN_H&gt;$A18)*WIN_KEY))</f>
        <v/>
      </c>
      <c r="BX318" s="7">
        <f>SUMPRODUCT(MAX(WIN_OPEN*(WIN_X&lt;=BX$2)*(WIN_X+WIN_W&gt;BX$2)*(WIN_Y&lt;=$A18)*(WIN_Y+WIN_H&gt;$A18)*WIN_KEY))</f>
        <v/>
      </c>
      <c r="BY318" s="7">
        <f>SUMPRODUCT(MAX(WIN_OPEN*(WIN_X&lt;=BY$2)*(WIN_X+WIN_W&gt;BY$2)*(WIN_Y&lt;=$A18)*(WIN_Y+WIN_H&gt;$A18)*WIN_KEY))</f>
        <v/>
      </c>
      <c r="BZ318" s="7">
        <f>SUMPRODUCT(MAX(WIN_OPEN*(WIN_X&lt;=BZ$2)*(WIN_X+WIN_W&gt;BZ$2)*(WIN_Y&lt;=$A18)*(WIN_Y+WIN_H&gt;$A18)*WIN_KEY))</f>
        <v/>
      </c>
      <c r="CA318" s="7">
        <f>SUMPRODUCT(MAX(WIN_OPEN*(WIN_X&lt;=CA$2)*(WIN_X+WIN_W&gt;CA$2)*(WIN_Y&lt;=$A18)*(WIN_Y+WIN_H&gt;$A18)*WIN_KEY))</f>
        <v/>
      </c>
      <c r="CB318" s="7">
        <f>SUMPRODUCT(MAX(WIN_OPEN*(WIN_X&lt;=CB$2)*(WIN_X+WIN_W&gt;CB$2)*(WIN_Y&lt;=$A18)*(WIN_Y+WIN_H&gt;$A18)*WIN_KEY))</f>
        <v/>
      </c>
      <c r="CC318" s="7">
        <f>SUMPRODUCT(MAX(WIN_OPEN*(WIN_X&lt;=CC$2)*(WIN_X+WIN_W&gt;CC$2)*(WIN_Y&lt;=$A18)*(WIN_Y+WIN_H&gt;$A18)*WIN_KEY))</f>
        <v/>
      </c>
      <c r="CD318" s="7">
        <f>SUMPRODUCT(MAX(WIN_OPEN*(WIN_X&lt;=CD$2)*(WIN_X+WIN_W&gt;CD$2)*(WIN_Y&lt;=$A18)*(WIN_Y+WIN_H&gt;$A18)*WIN_KEY))</f>
        <v/>
      </c>
      <c r="CE318" s="7">
        <f>SUMPRODUCT(MAX(WIN_OPEN*(WIN_X&lt;=CE$2)*(WIN_X+WIN_W&gt;CE$2)*(WIN_Y&lt;=$A18)*(WIN_Y+WIN_H&gt;$A18)*WIN_KEY))</f>
        <v/>
      </c>
      <c r="CF318" s="7">
        <f>SUMPRODUCT(MAX(WIN_OPEN*(WIN_X&lt;=CF$2)*(WIN_X+WIN_W&gt;CF$2)*(WIN_Y&lt;=$A18)*(WIN_Y+WIN_H&gt;$A18)*WIN_KEY))</f>
        <v/>
      </c>
      <c r="CG318" s="7">
        <f>SUMPRODUCT(MAX(WIN_OPEN*(WIN_X&lt;=CG$2)*(WIN_X+WIN_W&gt;CG$2)*(WIN_Y&lt;=$A18)*(WIN_Y+WIN_H&gt;$A18)*WIN_KEY))</f>
        <v/>
      </c>
      <c r="CH318" s="7">
        <f>SUMPRODUCT(MAX(WIN_OPEN*(WIN_X&lt;=CH$2)*(WIN_X+WIN_W&gt;CH$2)*(WIN_Y&lt;=$A18)*(WIN_Y+WIN_H&gt;$A18)*WIN_KEY))</f>
        <v/>
      </c>
      <c r="CI318" s="7">
        <f>SUMPRODUCT(MAX(WIN_OPEN*(WIN_X&lt;=CI$2)*(WIN_X+WIN_W&gt;CI$2)*(WIN_Y&lt;=$A18)*(WIN_Y+WIN_H&gt;$A18)*WIN_KEY))</f>
        <v/>
      </c>
      <c r="CJ318" s="7">
        <f>SUMPRODUCT(MAX(WIN_OPEN*(WIN_X&lt;=CJ$2)*(WIN_X+WIN_W&gt;CJ$2)*(WIN_Y&lt;=$A18)*(WIN_Y+WIN_H&gt;$A18)*WIN_KEY))</f>
        <v/>
      </c>
      <c r="CK318" s="7">
        <f>SUMPRODUCT(MAX(WIN_OPEN*(WIN_X&lt;=CK$2)*(WIN_X+WIN_W&gt;CK$2)*(WIN_Y&lt;=$A18)*(WIN_Y+WIN_H&gt;$A18)*WIN_KEY))</f>
        <v/>
      </c>
      <c r="CL318" s="7">
        <f>SUMPRODUCT(MAX(WIN_OPEN*(WIN_X&lt;=CL$2)*(WIN_X+WIN_W&gt;CL$2)*(WIN_Y&lt;=$A18)*(WIN_Y+WIN_H&gt;$A18)*WIN_KEY))</f>
        <v/>
      </c>
      <c r="CM318" s="7">
        <f>SUMPRODUCT(MAX(WIN_OPEN*(WIN_X&lt;=CM$2)*(WIN_X+WIN_W&gt;CM$2)*(WIN_Y&lt;=$A18)*(WIN_Y+WIN_H&gt;$A18)*WIN_KEY))</f>
        <v/>
      </c>
      <c r="CN318" s="7">
        <f>SUMPRODUCT(MAX(WIN_OPEN*(WIN_X&lt;=CN$2)*(WIN_X+WIN_W&gt;CN$2)*(WIN_Y&lt;=$A18)*(WIN_Y+WIN_H&gt;$A18)*WIN_KEY))</f>
        <v/>
      </c>
      <c r="CO318" s="7">
        <f>SUMPRODUCT(MAX(WIN_OPEN*(WIN_X&lt;=CO$2)*(WIN_X+WIN_W&gt;CO$2)*(WIN_Y&lt;=$A18)*(WIN_Y+WIN_H&gt;$A18)*WIN_KEY))</f>
        <v/>
      </c>
      <c r="CP318" s="7">
        <f>SUMPRODUCT(MAX(WIN_OPEN*(WIN_X&lt;=CP$2)*(WIN_X+WIN_W&gt;CP$2)*(WIN_Y&lt;=$A18)*(WIN_Y+WIN_H&gt;$A18)*WIN_KEY))</f>
        <v/>
      </c>
      <c r="CQ318" s="7">
        <f>SUMPRODUCT(MAX(WIN_OPEN*(WIN_X&lt;=CQ$2)*(WIN_X+WIN_W&gt;CQ$2)*(WIN_Y&lt;=$A18)*(WIN_Y+WIN_H&gt;$A18)*WIN_KEY))</f>
        <v/>
      </c>
      <c r="CR318" s="7">
        <f>SUMPRODUCT(MAX(WIN_OPEN*(WIN_X&lt;=CR$2)*(WIN_X+WIN_W&gt;CR$2)*(WIN_Y&lt;=$A18)*(WIN_Y+WIN_H&gt;$A18)*WIN_KEY))</f>
        <v/>
      </c>
      <c r="CS318" s="7">
        <f>SUMPRODUCT(MAX(WIN_OPEN*(WIN_X&lt;=CS$2)*(WIN_X+WIN_W&gt;CS$2)*(WIN_Y&lt;=$A18)*(WIN_Y+WIN_H&gt;$A18)*WIN_KEY))</f>
        <v/>
      </c>
      <c r="CT318" s="7">
        <f>SUMPRODUCT(MAX(WIN_OPEN*(WIN_X&lt;=CT$2)*(WIN_X+WIN_W&gt;CT$2)*(WIN_Y&lt;=$A18)*(WIN_Y+WIN_H&gt;$A18)*WIN_KEY))</f>
        <v/>
      </c>
      <c r="CU318" s="7">
        <f>SUMPRODUCT(MAX(WIN_OPEN*(WIN_X&lt;=CU$2)*(WIN_X+WIN_W&gt;CU$2)*(WIN_Y&lt;=$A18)*(WIN_Y+WIN_H&gt;$A18)*WIN_KEY))</f>
        <v/>
      </c>
      <c r="CV318" s="7">
        <f>SUMPRODUCT(MAX(WIN_OPEN*(WIN_X&lt;=CV$2)*(WIN_X+WIN_W&gt;CV$2)*(WIN_Y&lt;=$A18)*(WIN_Y+WIN_H&gt;$A18)*WIN_KEY))</f>
        <v/>
      </c>
      <c r="CW318" s="7">
        <f>SUMPRODUCT(MAX(WIN_OPEN*(WIN_X&lt;=CW$2)*(WIN_X+WIN_W&gt;CW$2)*(WIN_Y&lt;=$A18)*(WIN_Y+WIN_H&gt;$A18)*WIN_KEY))</f>
        <v/>
      </c>
      <c r="CX318" s="7">
        <f>SUMPRODUCT(MAX(WIN_OPEN*(WIN_X&lt;=CX$2)*(WIN_X+WIN_W&gt;CX$2)*(WIN_Y&lt;=$A18)*(WIN_Y+WIN_H&gt;$A18)*WIN_KEY))</f>
        <v/>
      </c>
      <c r="CY318" s="7">
        <f>SUMPRODUCT(MAX(WIN_OPEN*(WIN_X&lt;=CY$2)*(WIN_X+WIN_W&gt;CY$2)*(WIN_Y&lt;=$A18)*(WIN_Y+WIN_H&gt;$A18)*WIN_KEY))</f>
        <v/>
      </c>
      <c r="CZ318" s="7">
        <f>SUMPRODUCT(MAX(WIN_OPEN*(WIN_X&lt;=CZ$2)*(WIN_X+WIN_W&gt;CZ$2)*(WIN_Y&lt;=$A18)*(WIN_Y+WIN_H&gt;$A18)*WIN_KEY))</f>
        <v/>
      </c>
      <c r="DA318" s="7">
        <f>SUMPRODUCT(MAX(WIN_OPEN*(WIN_X&lt;=DA$2)*(WIN_X+WIN_W&gt;DA$2)*(WIN_Y&lt;=$A18)*(WIN_Y+WIN_H&gt;$A18)*WIN_KEY))</f>
        <v/>
      </c>
      <c r="DB318" s="7">
        <f>SUMPRODUCT(MAX(WIN_OPEN*(WIN_X&lt;=DB$2)*(WIN_X+WIN_W&gt;DB$2)*(WIN_Y&lt;=$A18)*(WIN_Y+WIN_H&gt;$A18)*WIN_KEY))</f>
        <v/>
      </c>
      <c r="DC318" s="7">
        <f>SUMPRODUCT(MAX(WIN_OPEN*(WIN_X&lt;=DC$2)*(WIN_X+WIN_W&gt;DC$2)*(WIN_Y&lt;=$A18)*(WIN_Y+WIN_H&gt;$A18)*WIN_KEY))</f>
        <v/>
      </c>
      <c r="DD318" s="7">
        <f>SUMPRODUCT(MAX(WIN_OPEN*(WIN_X&lt;=DD$2)*(WIN_X+WIN_W&gt;DD$2)*(WIN_Y&lt;=$A18)*(WIN_Y+WIN_H&gt;$A18)*WIN_KEY))</f>
        <v/>
      </c>
      <c r="DE318" s="7">
        <f>SUMPRODUCT(MAX(WIN_OPEN*(WIN_X&lt;=DE$2)*(WIN_X+WIN_W&gt;DE$2)*(WIN_Y&lt;=$A18)*(WIN_Y+WIN_H&gt;$A18)*WIN_KEY))</f>
        <v/>
      </c>
      <c r="DF318" s="7">
        <f>SUMPRODUCT(MAX(WIN_OPEN*(WIN_X&lt;=DF$2)*(WIN_X+WIN_W&gt;DF$2)*(WIN_Y&lt;=$A18)*(WIN_Y+WIN_H&gt;$A18)*WIN_KEY))</f>
        <v/>
      </c>
      <c r="DG318" s="7">
        <f>SUMPRODUCT(MAX(WIN_OPEN*(WIN_X&lt;=DG$2)*(WIN_X+WIN_W&gt;DG$2)*(WIN_Y&lt;=$A18)*(WIN_Y+WIN_H&gt;$A18)*WIN_KEY))</f>
        <v/>
      </c>
      <c r="DH318" s="7">
        <f>SUMPRODUCT(MAX(WIN_OPEN*(WIN_X&lt;=DH$2)*(WIN_X+WIN_W&gt;DH$2)*(WIN_Y&lt;=$A18)*(WIN_Y+WIN_H&gt;$A18)*WIN_KEY))</f>
        <v/>
      </c>
      <c r="DI318" s="7">
        <f>SUMPRODUCT(MAX(WIN_OPEN*(WIN_X&lt;=DI$2)*(WIN_X+WIN_W&gt;DI$2)*(WIN_Y&lt;=$A18)*(WIN_Y+WIN_H&gt;$A18)*WIN_KEY))</f>
        <v/>
      </c>
      <c r="DJ318" s="7">
        <f>SUMPRODUCT(MAX(WIN_OPEN*(WIN_X&lt;=DJ$2)*(WIN_X+WIN_W&gt;DJ$2)*(WIN_Y&lt;=$A18)*(WIN_Y+WIN_H&gt;$A18)*WIN_KEY))</f>
        <v/>
      </c>
      <c r="DK318" s="7">
        <f>SUMPRODUCT(MAX(WIN_OPEN*(WIN_X&lt;=DK$2)*(WIN_X+WIN_W&gt;DK$2)*(WIN_Y&lt;=$A18)*(WIN_Y+WIN_H&gt;$A18)*WIN_KEY))</f>
        <v/>
      </c>
      <c r="DL318" s="7">
        <f>SUMPRODUCT(MAX(WIN_OPEN*(WIN_X&lt;=DL$2)*(WIN_X+WIN_W&gt;DL$2)*(WIN_Y&lt;=$A18)*(WIN_Y+WIN_H&gt;$A18)*WIN_KEY))</f>
        <v/>
      </c>
      <c r="DM318" s="7">
        <f>SUMPRODUCT(MAX(WIN_OPEN*(WIN_X&lt;=DM$2)*(WIN_X+WIN_W&gt;DM$2)*(WIN_Y&lt;=$A18)*(WIN_Y+WIN_H&gt;$A18)*WIN_KEY))</f>
        <v/>
      </c>
      <c r="DN318" s="7">
        <f>SUMPRODUCT(MAX(WIN_OPEN*(WIN_X&lt;=DN$2)*(WIN_X+WIN_W&gt;DN$2)*(WIN_Y&lt;=$A18)*(WIN_Y+WIN_H&gt;$A18)*WIN_KEY))</f>
        <v/>
      </c>
      <c r="DO318" s="7">
        <f>SUMPRODUCT(MAX(WIN_OPEN*(WIN_X&lt;=DO$2)*(WIN_X+WIN_W&gt;DO$2)*(WIN_Y&lt;=$A18)*(WIN_Y+WIN_H&gt;$A18)*WIN_KEY))</f>
        <v/>
      </c>
    </row>
    <row r="319" ht="8" customHeight="1">
      <c r="A319" t="n">
        <v>0</v>
      </c>
      <c r="B319" s="7">
        <f>SUMPRODUCT(MAX(WIN_OPEN*(WIN_X&lt;=B$2)*(WIN_X+WIN_W&gt;B$2)*(WIN_Y&lt;=$A19)*(WIN_Y+WIN_H&gt;$A19)*WIN_KEY))</f>
        <v/>
      </c>
      <c r="C319" s="7">
        <f>SUMPRODUCT(MAX(WIN_OPEN*(WIN_X&lt;=C$2)*(WIN_X+WIN_W&gt;C$2)*(WIN_Y&lt;=$A19)*(WIN_Y+WIN_H&gt;$A19)*WIN_KEY))</f>
        <v/>
      </c>
      <c r="D319" s="7">
        <f>SUMPRODUCT(MAX(WIN_OPEN*(WIN_X&lt;=D$2)*(WIN_X+WIN_W&gt;D$2)*(WIN_Y&lt;=$A19)*(WIN_Y+WIN_H&gt;$A19)*WIN_KEY))</f>
        <v/>
      </c>
      <c r="E319" s="7">
        <f>SUMPRODUCT(MAX(WIN_OPEN*(WIN_X&lt;=E$2)*(WIN_X+WIN_W&gt;E$2)*(WIN_Y&lt;=$A19)*(WIN_Y+WIN_H&gt;$A19)*WIN_KEY))</f>
        <v/>
      </c>
      <c r="F319" s="7">
        <f>SUMPRODUCT(MAX(WIN_OPEN*(WIN_X&lt;=F$2)*(WIN_X+WIN_W&gt;F$2)*(WIN_Y&lt;=$A19)*(WIN_Y+WIN_H&gt;$A19)*WIN_KEY))</f>
        <v/>
      </c>
      <c r="G319" s="7">
        <f>SUMPRODUCT(MAX(WIN_OPEN*(WIN_X&lt;=G$2)*(WIN_X+WIN_W&gt;G$2)*(WIN_Y&lt;=$A19)*(WIN_Y+WIN_H&gt;$A19)*WIN_KEY))</f>
        <v/>
      </c>
      <c r="H319" s="7">
        <f>SUMPRODUCT(MAX(WIN_OPEN*(WIN_X&lt;=H$2)*(WIN_X+WIN_W&gt;H$2)*(WIN_Y&lt;=$A19)*(WIN_Y+WIN_H&gt;$A19)*WIN_KEY))</f>
        <v/>
      </c>
      <c r="I319" s="7">
        <f>SUMPRODUCT(MAX(WIN_OPEN*(WIN_X&lt;=I$2)*(WIN_X+WIN_W&gt;I$2)*(WIN_Y&lt;=$A19)*(WIN_Y+WIN_H&gt;$A19)*WIN_KEY))</f>
        <v/>
      </c>
      <c r="J319" s="7">
        <f>SUMPRODUCT(MAX(WIN_OPEN*(WIN_X&lt;=J$2)*(WIN_X+WIN_W&gt;J$2)*(WIN_Y&lt;=$A19)*(WIN_Y+WIN_H&gt;$A19)*WIN_KEY))</f>
        <v/>
      </c>
      <c r="K319" s="7">
        <f>SUMPRODUCT(MAX(WIN_OPEN*(WIN_X&lt;=K$2)*(WIN_X+WIN_W&gt;K$2)*(WIN_Y&lt;=$A19)*(WIN_Y+WIN_H&gt;$A19)*WIN_KEY))</f>
        <v/>
      </c>
      <c r="L319" s="7">
        <f>SUMPRODUCT(MAX(WIN_OPEN*(WIN_X&lt;=L$2)*(WIN_X+WIN_W&gt;L$2)*(WIN_Y&lt;=$A19)*(WIN_Y+WIN_H&gt;$A19)*WIN_KEY))</f>
        <v/>
      </c>
      <c r="M319" s="7">
        <f>SUMPRODUCT(MAX(WIN_OPEN*(WIN_X&lt;=M$2)*(WIN_X+WIN_W&gt;M$2)*(WIN_Y&lt;=$A19)*(WIN_Y+WIN_H&gt;$A19)*WIN_KEY))</f>
        <v/>
      </c>
      <c r="N319" s="7">
        <f>SUMPRODUCT(MAX(WIN_OPEN*(WIN_X&lt;=N$2)*(WIN_X+WIN_W&gt;N$2)*(WIN_Y&lt;=$A19)*(WIN_Y+WIN_H&gt;$A19)*WIN_KEY))</f>
        <v/>
      </c>
      <c r="O319" s="7">
        <f>SUMPRODUCT(MAX(WIN_OPEN*(WIN_X&lt;=O$2)*(WIN_X+WIN_W&gt;O$2)*(WIN_Y&lt;=$A19)*(WIN_Y+WIN_H&gt;$A19)*WIN_KEY))</f>
        <v/>
      </c>
      <c r="P319" s="7">
        <f>SUMPRODUCT(MAX(WIN_OPEN*(WIN_X&lt;=P$2)*(WIN_X+WIN_W&gt;P$2)*(WIN_Y&lt;=$A19)*(WIN_Y+WIN_H&gt;$A19)*WIN_KEY))</f>
        <v/>
      </c>
      <c r="Q319" s="7">
        <f>SUMPRODUCT(MAX(WIN_OPEN*(WIN_X&lt;=Q$2)*(WIN_X+WIN_W&gt;Q$2)*(WIN_Y&lt;=$A19)*(WIN_Y+WIN_H&gt;$A19)*WIN_KEY))</f>
        <v/>
      </c>
      <c r="R319" s="7">
        <f>SUMPRODUCT(MAX(WIN_OPEN*(WIN_X&lt;=R$2)*(WIN_X+WIN_W&gt;R$2)*(WIN_Y&lt;=$A19)*(WIN_Y+WIN_H&gt;$A19)*WIN_KEY))</f>
        <v/>
      </c>
      <c r="S319" s="7">
        <f>SUMPRODUCT(MAX(WIN_OPEN*(WIN_X&lt;=S$2)*(WIN_X+WIN_W&gt;S$2)*(WIN_Y&lt;=$A19)*(WIN_Y+WIN_H&gt;$A19)*WIN_KEY))</f>
        <v/>
      </c>
      <c r="T319" s="7">
        <f>SUMPRODUCT(MAX(WIN_OPEN*(WIN_X&lt;=T$2)*(WIN_X+WIN_W&gt;T$2)*(WIN_Y&lt;=$A19)*(WIN_Y+WIN_H&gt;$A19)*WIN_KEY))</f>
        <v/>
      </c>
      <c r="U319" s="7">
        <f>SUMPRODUCT(MAX(WIN_OPEN*(WIN_X&lt;=U$2)*(WIN_X+WIN_W&gt;U$2)*(WIN_Y&lt;=$A19)*(WIN_Y+WIN_H&gt;$A19)*WIN_KEY))</f>
        <v/>
      </c>
      <c r="V319" s="7">
        <f>SUMPRODUCT(MAX(WIN_OPEN*(WIN_X&lt;=V$2)*(WIN_X+WIN_W&gt;V$2)*(WIN_Y&lt;=$A19)*(WIN_Y+WIN_H&gt;$A19)*WIN_KEY))</f>
        <v/>
      </c>
      <c r="W319" s="7">
        <f>SUMPRODUCT(MAX(WIN_OPEN*(WIN_X&lt;=W$2)*(WIN_X+WIN_W&gt;W$2)*(WIN_Y&lt;=$A19)*(WIN_Y+WIN_H&gt;$A19)*WIN_KEY))</f>
        <v/>
      </c>
      <c r="X319" s="7">
        <f>SUMPRODUCT(MAX(WIN_OPEN*(WIN_X&lt;=X$2)*(WIN_X+WIN_W&gt;X$2)*(WIN_Y&lt;=$A19)*(WIN_Y+WIN_H&gt;$A19)*WIN_KEY))</f>
        <v/>
      </c>
      <c r="Y319" s="7">
        <f>SUMPRODUCT(MAX(WIN_OPEN*(WIN_X&lt;=Y$2)*(WIN_X+WIN_W&gt;Y$2)*(WIN_Y&lt;=$A19)*(WIN_Y+WIN_H&gt;$A19)*WIN_KEY))</f>
        <v/>
      </c>
      <c r="Z319" s="7">
        <f>SUMPRODUCT(MAX(WIN_OPEN*(WIN_X&lt;=Z$2)*(WIN_X+WIN_W&gt;Z$2)*(WIN_Y&lt;=$A19)*(WIN_Y+WIN_H&gt;$A19)*WIN_KEY))</f>
        <v/>
      </c>
      <c r="AA319" s="7">
        <f>SUMPRODUCT(MAX(WIN_OPEN*(WIN_X&lt;=AA$2)*(WIN_X+WIN_W&gt;AA$2)*(WIN_Y&lt;=$A19)*(WIN_Y+WIN_H&gt;$A19)*WIN_KEY))</f>
        <v/>
      </c>
      <c r="AB319" s="7">
        <f>SUMPRODUCT(MAX(WIN_OPEN*(WIN_X&lt;=AB$2)*(WIN_X+WIN_W&gt;AB$2)*(WIN_Y&lt;=$A19)*(WIN_Y+WIN_H&gt;$A19)*WIN_KEY))</f>
        <v/>
      </c>
      <c r="AC319" s="7">
        <f>SUMPRODUCT(MAX(WIN_OPEN*(WIN_X&lt;=AC$2)*(WIN_X+WIN_W&gt;AC$2)*(WIN_Y&lt;=$A19)*(WIN_Y+WIN_H&gt;$A19)*WIN_KEY))</f>
        <v/>
      </c>
      <c r="AD319" s="7">
        <f>SUMPRODUCT(MAX(WIN_OPEN*(WIN_X&lt;=AD$2)*(WIN_X+WIN_W&gt;AD$2)*(WIN_Y&lt;=$A19)*(WIN_Y+WIN_H&gt;$A19)*WIN_KEY))</f>
        <v/>
      </c>
      <c r="AE319" s="7">
        <f>SUMPRODUCT(MAX(WIN_OPEN*(WIN_X&lt;=AE$2)*(WIN_X+WIN_W&gt;AE$2)*(WIN_Y&lt;=$A19)*(WIN_Y+WIN_H&gt;$A19)*WIN_KEY))</f>
        <v/>
      </c>
      <c r="AF319" s="7">
        <f>SUMPRODUCT(MAX(WIN_OPEN*(WIN_X&lt;=AF$2)*(WIN_X+WIN_W&gt;AF$2)*(WIN_Y&lt;=$A19)*(WIN_Y+WIN_H&gt;$A19)*WIN_KEY))</f>
        <v/>
      </c>
      <c r="AG319" s="7">
        <f>SUMPRODUCT(MAX(WIN_OPEN*(WIN_X&lt;=AG$2)*(WIN_X+WIN_W&gt;AG$2)*(WIN_Y&lt;=$A19)*(WIN_Y+WIN_H&gt;$A19)*WIN_KEY))</f>
        <v/>
      </c>
      <c r="AH319" s="7">
        <f>SUMPRODUCT(MAX(WIN_OPEN*(WIN_X&lt;=AH$2)*(WIN_X+WIN_W&gt;AH$2)*(WIN_Y&lt;=$A19)*(WIN_Y+WIN_H&gt;$A19)*WIN_KEY))</f>
        <v/>
      </c>
      <c r="AI319" s="7">
        <f>SUMPRODUCT(MAX(WIN_OPEN*(WIN_X&lt;=AI$2)*(WIN_X+WIN_W&gt;AI$2)*(WIN_Y&lt;=$A19)*(WIN_Y+WIN_H&gt;$A19)*WIN_KEY))</f>
        <v/>
      </c>
      <c r="AJ319" s="7">
        <f>SUMPRODUCT(MAX(WIN_OPEN*(WIN_X&lt;=AJ$2)*(WIN_X+WIN_W&gt;AJ$2)*(WIN_Y&lt;=$A19)*(WIN_Y+WIN_H&gt;$A19)*WIN_KEY))</f>
        <v/>
      </c>
      <c r="AK319" s="7">
        <f>SUMPRODUCT(MAX(WIN_OPEN*(WIN_X&lt;=AK$2)*(WIN_X+WIN_W&gt;AK$2)*(WIN_Y&lt;=$A19)*(WIN_Y+WIN_H&gt;$A19)*WIN_KEY))</f>
        <v/>
      </c>
      <c r="AL319" s="7">
        <f>SUMPRODUCT(MAX(WIN_OPEN*(WIN_X&lt;=AL$2)*(WIN_X+WIN_W&gt;AL$2)*(WIN_Y&lt;=$A19)*(WIN_Y+WIN_H&gt;$A19)*WIN_KEY))</f>
        <v/>
      </c>
      <c r="AM319" s="7">
        <f>SUMPRODUCT(MAX(WIN_OPEN*(WIN_X&lt;=AM$2)*(WIN_X+WIN_W&gt;AM$2)*(WIN_Y&lt;=$A19)*(WIN_Y+WIN_H&gt;$A19)*WIN_KEY))</f>
        <v/>
      </c>
      <c r="AN319" s="7">
        <f>SUMPRODUCT(MAX(WIN_OPEN*(WIN_X&lt;=AN$2)*(WIN_X+WIN_W&gt;AN$2)*(WIN_Y&lt;=$A19)*(WIN_Y+WIN_H&gt;$A19)*WIN_KEY))</f>
        <v/>
      </c>
      <c r="AO319" s="7">
        <f>SUMPRODUCT(MAX(WIN_OPEN*(WIN_X&lt;=AO$2)*(WIN_X+WIN_W&gt;AO$2)*(WIN_Y&lt;=$A19)*(WIN_Y+WIN_H&gt;$A19)*WIN_KEY))</f>
        <v/>
      </c>
      <c r="AP319" s="7">
        <f>SUMPRODUCT(MAX(WIN_OPEN*(WIN_X&lt;=AP$2)*(WIN_X+WIN_W&gt;AP$2)*(WIN_Y&lt;=$A19)*(WIN_Y+WIN_H&gt;$A19)*WIN_KEY))</f>
        <v/>
      </c>
      <c r="AQ319" s="7">
        <f>SUMPRODUCT(MAX(WIN_OPEN*(WIN_X&lt;=AQ$2)*(WIN_X+WIN_W&gt;AQ$2)*(WIN_Y&lt;=$A19)*(WIN_Y+WIN_H&gt;$A19)*WIN_KEY))</f>
        <v/>
      </c>
      <c r="AR319" s="7">
        <f>SUMPRODUCT(MAX(WIN_OPEN*(WIN_X&lt;=AR$2)*(WIN_X+WIN_W&gt;AR$2)*(WIN_Y&lt;=$A19)*(WIN_Y+WIN_H&gt;$A19)*WIN_KEY))</f>
        <v/>
      </c>
      <c r="AS319" s="7">
        <f>SUMPRODUCT(MAX(WIN_OPEN*(WIN_X&lt;=AS$2)*(WIN_X+WIN_W&gt;AS$2)*(WIN_Y&lt;=$A19)*(WIN_Y+WIN_H&gt;$A19)*WIN_KEY))</f>
        <v/>
      </c>
      <c r="AT319" s="7">
        <f>SUMPRODUCT(MAX(WIN_OPEN*(WIN_X&lt;=AT$2)*(WIN_X+WIN_W&gt;AT$2)*(WIN_Y&lt;=$A19)*(WIN_Y+WIN_H&gt;$A19)*WIN_KEY))</f>
        <v/>
      </c>
      <c r="AU319" s="7">
        <f>SUMPRODUCT(MAX(WIN_OPEN*(WIN_X&lt;=AU$2)*(WIN_X+WIN_W&gt;AU$2)*(WIN_Y&lt;=$A19)*(WIN_Y+WIN_H&gt;$A19)*WIN_KEY))</f>
        <v/>
      </c>
      <c r="AV319" s="7">
        <f>SUMPRODUCT(MAX(WIN_OPEN*(WIN_X&lt;=AV$2)*(WIN_X+WIN_W&gt;AV$2)*(WIN_Y&lt;=$A19)*(WIN_Y+WIN_H&gt;$A19)*WIN_KEY))</f>
        <v/>
      </c>
      <c r="AW319" s="7">
        <f>SUMPRODUCT(MAX(WIN_OPEN*(WIN_X&lt;=AW$2)*(WIN_X+WIN_W&gt;AW$2)*(WIN_Y&lt;=$A19)*(WIN_Y+WIN_H&gt;$A19)*WIN_KEY))</f>
        <v/>
      </c>
      <c r="AX319" s="7">
        <f>SUMPRODUCT(MAX(WIN_OPEN*(WIN_X&lt;=AX$2)*(WIN_X+WIN_W&gt;AX$2)*(WIN_Y&lt;=$A19)*(WIN_Y+WIN_H&gt;$A19)*WIN_KEY))</f>
        <v/>
      </c>
      <c r="AY319" s="7">
        <f>SUMPRODUCT(MAX(WIN_OPEN*(WIN_X&lt;=AY$2)*(WIN_X+WIN_W&gt;AY$2)*(WIN_Y&lt;=$A19)*(WIN_Y+WIN_H&gt;$A19)*WIN_KEY))</f>
        <v/>
      </c>
      <c r="AZ319" s="7">
        <f>SUMPRODUCT(MAX(WIN_OPEN*(WIN_X&lt;=AZ$2)*(WIN_X+WIN_W&gt;AZ$2)*(WIN_Y&lt;=$A19)*(WIN_Y+WIN_H&gt;$A19)*WIN_KEY))</f>
        <v/>
      </c>
      <c r="BA319" s="7">
        <f>SUMPRODUCT(MAX(WIN_OPEN*(WIN_X&lt;=BA$2)*(WIN_X+WIN_W&gt;BA$2)*(WIN_Y&lt;=$A19)*(WIN_Y+WIN_H&gt;$A19)*WIN_KEY))</f>
        <v/>
      </c>
      <c r="BB319" s="7">
        <f>SUMPRODUCT(MAX(WIN_OPEN*(WIN_X&lt;=BB$2)*(WIN_X+WIN_W&gt;BB$2)*(WIN_Y&lt;=$A19)*(WIN_Y+WIN_H&gt;$A19)*WIN_KEY))</f>
        <v/>
      </c>
      <c r="BC319" s="7">
        <f>SUMPRODUCT(MAX(WIN_OPEN*(WIN_X&lt;=BC$2)*(WIN_X+WIN_W&gt;BC$2)*(WIN_Y&lt;=$A19)*(WIN_Y+WIN_H&gt;$A19)*WIN_KEY))</f>
        <v/>
      </c>
      <c r="BD319" s="7">
        <f>SUMPRODUCT(MAX(WIN_OPEN*(WIN_X&lt;=BD$2)*(WIN_X+WIN_W&gt;BD$2)*(WIN_Y&lt;=$A19)*(WIN_Y+WIN_H&gt;$A19)*WIN_KEY))</f>
        <v/>
      </c>
      <c r="BE319" s="7">
        <f>SUMPRODUCT(MAX(WIN_OPEN*(WIN_X&lt;=BE$2)*(WIN_X+WIN_W&gt;BE$2)*(WIN_Y&lt;=$A19)*(WIN_Y+WIN_H&gt;$A19)*WIN_KEY))</f>
        <v/>
      </c>
      <c r="BF319" s="7">
        <f>SUMPRODUCT(MAX(WIN_OPEN*(WIN_X&lt;=BF$2)*(WIN_X+WIN_W&gt;BF$2)*(WIN_Y&lt;=$A19)*(WIN_Y+WIN_H&gt;$A19)*WIN_KEY))</f>
        <v/>
      </c>
      <c r="BG319" s="7">
        <f>SUMPRODUCT(MAX(WIN_OPEN*(WIN_X&lt;=BG$2)*(WIN_X+WIN_W&gt;BG$2)*(WIN_Y&lt;=$A19)*(WIN_Y+WIN_H&gt;$A19)*WIN_KEY))</f>
        <v/>
      </c>
      <c r="BH319" s="7">
        <f>SUMPRODUCT(MAX(WIN_OPEN*(WIN_X&lt;=BH$2)*(WIN_X+WIN_W&gt;BH$2)*(WIN_Y&lt;=$A19)*(WIN_Y+WIN_H&gt;$A19)*WIN_KEY))</f>
        <v/>
      </c>
      <c r="BI319" s="7">
        <f>SUMPRODUCT(MAX(WIN_OPEN*(WIN_X&lt;=BI$2)*(WIN_X+WIN_W&gt;BI$2)*(WIN_Y&lt;=$A19)*(WIN_Y+WIN_H&gt;$A19)*WIN_KEY))</f>
        <v/>
      </c>
      <c r="BJ319" s="7">
        <f>SUMPRODUCT(MAX(WIN_OPEN*(WIN_X&lt;=BJ$2)*(WIN_X+WIN_W&gt;BJ$2)*(WIN_Y&lt;=$A19)*(WIN_Y+WIN_H&gt;$A19)*WIN_KEY))</f>
        <v/>
      </c>
      <c r="BK319" s="7">
        <f>SUMPRODUCT(MAX(WIN_OPEN*(WIN_X&lt;=BK$2)*(WIN_X+WIN_W&gt;BK$2)*(WIN_Y&lt;=$A19)*(WIN_Y+WIN_H&gt;$A19)*WIN_KEY))</f>
        <v/>
      </c>
      <c r="BL319" s="7">
        <f>SUMPRODUCT(MAX(WIN_OPEN*(WIN_X&lt;=BL$2)*(WIN_X+WIN_W&gt;BL$2)*(WIN_Y&lt;=$A19)*(WIN_Y+WIN_H&gt;$A19)*WIN_KEY))</f>
        <v/>
      </c>
      <c r="BM319" s="7">
        <f>SUMPRODUCT(MAX(WIN_OPEN*(WIN_X&lt;=BM$2)*(WIN_X+WIN_W&gt;BM$2)*(WIN_Y&lt;=$A19)*(WIN_Y+WIN_H&gt;$A19)*WIN_KEY))</f>
        <v/>
      </c>
      <c r="BN319" s="7">
        <f>SUMPRODUCT(MAX(WIN_OPEN*(WIN_X&lt;=BN$2)*(WIN_X+WIN_W&gt;BN$2)*(WIN_Y&lt;=$A19)*(WIN_Y+WIN_H&gt;$A19)*WIN_KEY))</f>
        <v/>
      </c>
      <c r="BO319" s="7">
        <f>SUMPRODUCT(MAX(WIN_OPEN*(WIN_X&lt;=BO$2)*(WIN_X+WIN_W&gt;BO$2)*(WIN_Y&lt;=$A19)*(WIN_Y+WIN_H&gt;$A19)*WIN_KEY))</f>
        <v/>
      </c>
      <c r="BP319" s="7">
        <f>SUMPRODUCT(MAX(WIN_OPEN*(WIN_X&lt;=BP$2)*(WIN_X+WIN_W&gt;BP$2)*(WIN_Y&lt;=$A19)*(WIN_Y+WIN_H&gt;$A19)*WIN_KEY))</f>
        <v/>
      </c>
      <c r="BQ319" s="7">
        <f>SUMPRODUCT(MAX(WIN_OPEN*(WIN_X&lt;=BQ$2)*(WIN_X+WIN_W&gt;BQ$2)*(WIN_Y&lt;=$A19)*(WIN_Y+WIN_H&gt;$A19)*WIN_KEY))</f>
        <v/>
      </c>
      <c r="BR319" s="7">
        <f>SUMPRODUCT(MAX(WIN_OPEN*(WIN_X&lt;=BR$2)*(WIN_X+WIN_W&gt;BR$2)*(WIN_Y&lt;=$A19)*(WIN_Y+WIN_H&gt;$A19)*WIN_KEY))</f>
        <v/>
      </c>
      <c r="BS319" s="7">
        <f>SUMPRODUCT(MAX(WIN_OPEN*(WIN_X&lt;=BS$2)*(WIN_X+WIN_W&gt;BS$2)*(WIN_Y&lt;=$A19)*(WIN_Y+WIN_H&gt;$A19)*WIN_KEY))</f>
        <v/>
      </c>
      <c r="BT319" s="7">
        <f>SUMPRODUCT(MAX(WIN_OPEN*(WIN_X&lt;=BT$2)*(WIN_X+WIN_W&gt;BT$2)*(WIN_Y&lt;=$A19)*(WIN_Y+WIN_H&gt;$A19)*WIN_KEY))</f>
        <v/>
      </c>
      <c r="BU319" s="7">
        <f>SUMPRODUCT(MAX(WIN_OPEN*(WIN_X&lt;=BU$2)*(WIN_X+WIN_W&gt;BU$2)*(WIN_Y&lt;=$A19)*(WIN_Y+WIN_H&gt;$A19)*WIN_KEY))</f>
        <v/>
      </c>
      <c r="BV319" s="7">
        <f>SUMPRODUCT(MAX(WIN_OPEN*(WIN_X&lt;=BV$2)*(WIN_X+WIN_W&gt;BV$2)*(WIN_Y&lt;=$A19)*(WIN_Y+WIN_H&gt;$A19)*WIN_KEY))</f>
        <v/>
      </c>
      <c r="BW319" s="7">
        <f>SUMPRODUCT(MAX(WIN_OPEN*(WIN_X&lt;=BW$2)*(WIN_X+WIN_W&gt;BW$2)*(WIN_Y&lt;=$A19)*(WIN_Y+WIN_H&gt;$A19)*WIN_KEY))</f>
        <v/>
      </c>
      <c r="BX319" s="7">
        <f>SUMPRODUCT(MAX(WIN_OPEN*(WIN_X&lt;=BX$2)*(WIN_X+WIN_W&gt;BX$2)*(WIN_Y&lt;=$A19)*(WIN_Y+WIN_H&gt;$A19)*WIN_KEY))</f>
        <v/>
      </c>
      <c r="BY319" s="7">
        <f>SUMPRODUCT(MAX(WIN_OPEN*(WIN_X&lt;=BY$2)*(WIN_X+WIN_W&gt;BY$2)*(WIN_Y&lt;=$A19)*(WIN_Y+WIN_H&gt;$A19)*WIN_KEY))</f>
        <v/>
      </c>
      <c r="BZ319" s="7">
        <f>SUMPRODUCT(MAX(WIN_OPEN*(WIN_X&lt;=BZ$2)*(WIN_X+WIN_W&gt;BZ$2)*(WIN_Y&lt;=$A19)*(WIN_Y+WIN_H&gt;$A19)*WIN_KEY))</f>
        <v/>
      </c>
      <c r="CA319" s="7">
        <f>SUMPRODUCT(MAX(WIN_OPEN*(WIN_X&lt;=CA$2)*(WIN_X+WIN_W&gt;CA$2)*(WIN_Y&lt;=$A19)*(WIN_Y+WIN_H&gt;$A19)*WIN_KEY))</f>
        <v/>
      </c>
      <c r="CB319" s="7">
        <f>SUMPRODUCT(MAX(WIN_OPEN*(WIN_X&lt;=CB$2)*(WIN_X+WIN_W&gt;CB$2)*(WIN_Y&lt;=$A19)*(WIN_Y+WIN_H&gt;$A19)*WIN_KEY))</f>
        <v/>
      </c>
      <c r="CC319" s="7">
        <f>SUMPRODUCT(MAX(WIN_OPEN*(WIN_X&lt;=CC$2)*(WIN_X+WIN_W&gt;CC$2)*(WIN_Y&lt;=$A19)*(WIN_Y+WIN_H&gt;$A19)*WIN_KEY))</f>
        <v/>
      </c>
      <c r="CD319" s="7">
        <f>SUMPRODUCT(MAX(WIN_OPEN*(WIN_X&lt;=CD$2)*(WIN_X+WIN_W&gt;CD$2)*(WIN_Y&lt;=$A19)*(WIN_Y+WIN_H&gt;$A19)*WIN_KEY))</f>
        <v/>
      </c>
      <c r="CE319" s="7">
        <f>SUMPRODUCT(MAX(WIN_OPEN*(WIN_X&lt;=CE$2)*(WIN_X+WIN_W&gt;CE$2)*(WIN_Y&lt;=$A19)*(WIN_Y+WIN_H&gt;$A19)*WIN_KEY))</f>
        <v/>
      </c>
      <c r="CF319" s="7">
        <f>SUMPRODUCT(MAX(WIN_OPEN*(WIN_X&lt;=CF$2)*(WIN_X+WIN_W&gt;CF$2)*(WIN_Y&lt;=$A19)*(WIN_Y+WIN_H&gt;$A19)*WIN_KEY))</f>
        <v/>
      </c>
      <c r="CG319" s="7">
        <f>SUMPRODUCT(MAX(WIN_OPEN*(WIN_X&lt;=CG$2)*(WIN_X+WIN_W&gt;CG$2)*(WIN_Y&lt;=$A19)*(WIN_Y+WIN_H&gt;$A19)*WIN_KEY))</f>
        <v/>
      </c>
      <c r="CH319" s="7">
        <f>SUMPRODUCT(MAX(WIN_OPEN*(WIN_X&lt;=CH$2)*(WIN_X+WIN_W&gt;CH$2)*(WIN_Y&lt;=$A19)*(WIN_Y+WIN_H&gt;$A19)*WIN_KEY))</f>
        <v/>
      </c>
      <c r="CI319" s="7">
        <f>SUMPRODUCT(MAX(WIN_OPEN*(WIN_X&lt;=CI$2)*(WIN_X+WIN_W&gt;CI$2)*(WIN_Y&lt;=$A19)*(WIN_Y+WIN_H&gt;$A19)*WIN_KEY))</f>
        <v/>
      </c>
      <c r="CJ319" s="7">
        <f>SUMPRODUCT(MAX(WIN_OPEN*(WIN_X&lt;=CJ$2)*(WIN_X+WIN_W&gt;CJ$2)*(WIN_Y&lt;=$A19)*(WIN_Y+WIN_H&gt;$A19)*WIN_KEY))</f>
        <v/>
      </c>
      <c r="CK319" s="7">
        <f>SUMPRODUCT(MAX(WIN_OPEN*(WIN_X&lt;=CK$2)*(WIN_X+WIN_W&gt;CK$2)*(WIN_Y&lt;=$A19)*(WIN_Y+WIN_H&gt;$A19)*WIN_KEY))</f>
        <v/>
      </c>
      <c r="CL319" s="7">
        <f>SUMPRODUCT(MAX(WIN_OPEN*(WIN_X&lt;=CL$2)*(WIN_X+WIN_W&gt;CL$2)*(WIN_Y&lt;=$A19)*(WIN_Y+WIN_H&gt;$A19)*WIN_KEY))</f>
        <v/>
      </c>
      <c r="CM319" s="7">
        <f>SUMPRODUCT(MAX(WIN_OPEN*(WIN_X&lt;=CM$2)*(WIN_X+WIN_W&gt;CM$2)*(WIN_Y&lt;=$A19)*(WIN_Y+WIN_H&gt;$A19)*WIN_KEY))</f>
        <v/>
      </c>
      <c r="CN319" s="7">
        <f>SUMPRODUCT(MAX(WIN_OPEN*(WIN_X&lt;=CN$2)*(WIN_X+WIN_W&gt;CN$2)*(WIN_Y&lt;=$A19)*(WIN_Y+WIN_H&gt;$A19)*WIN_KEY))</f>
        <v/>
      </c>
      <c r="CO319" s="7">
        <f>SUMPRODUCT(MAX(WIN_OPEN*(WIN_X&lt;=CO$2)*(WIN_X+WIN_W&gt;CO$2)*(WIN_Y&lt;=$A19)*(WIN_Y+WIN_H&gt;$A19)*WIN_KEY))</f>
        <v/>
      </c>
      <c r="CP319" s="7">
        <f>SUMPRODUCT(MAX(WIN_OPEN*(WIN_X&lt;=CP$2)*(WIN_X+WIN_W&gt;CP$2)*(WIN_Y&lt;=$A19)*(WIN_Y+WIN_H&gt;$A19)*WIN_KEY))</f>
        <v/>
      </c>
      <c r="CQ319" s="7">
        <f>SUMPRODUCT(MAX(WIN_OPEN*(WIN_X&lt;=CQ$2)*(WIN_X+WIN_W&gt;CQ$2)*(WIN_Y&lt;=$A19)*(WIN_Y+WIN_H&gt;$A19)*WIN_KEY))</f>
        <v/>
      </c>
      <c r="CR319" s="7">
        <f>SUMPRODUCT(MAX(WIN_OPEN*(WIN_X&lt;=CR$2)*(WIN_X+WIN_W&gt;CR$2)*(WIN_Y&lt;=$A19)*(WIN_Y+WIN_H&gt;$A19)*WIN_KEY))</f>
        <v/>
      </c>
      <c r="CS319" s="7">
        <f>SUMPRODUCT(MAX(WIN_OPEN*(WIN_X&lt;=CS$2)*(WIN_X+WIN_W&gt;CS$2)*(WIN_Y&lt;=$A19)*(WIN_Y+WIN_H&gt;$A19)*WIN_KEY))</f>
        <v/>
      </c>
      <c r="CT319" s="7">
        <f>SUMPRODUCT(MAX(WIN_OPEN*(WIN_X&lt;=CT$2)*(WIN_X+WIN_W&gt;CT$2)*(WIN_Y&lt;=$A19)*(WIN_Y+WIN_H&gt;$A19)*WIN_KEY))</f>
        <v/>
      </c>
      <c r="CU319" s="7">
        <f>SUMPRODUCT(MAX(WIN_OPEN*(WIN_X&lt;=CU$2)*(WIN_X+WIN_W&gt;CU$2)*(WIN_Y&lt;=$A19)*(WIN_Y+WIN_H&gt;$A19)*WIN_KEY))</f>
        <v/>
      </c>
      <c r="CV319" s="7">
        <f>SUMPRODUCT(MAX(WIN_OPEN*(WIN_X&lt;=CV$2)*(WIN_X+WIN_W&gt;CV$2)*(WIN_Y&lt;=$A19)*(WIN_Y+WIN_H&gt;$A19)*WIN_KEY))</f>
        <v/>
      </c>
      <c r="CW319" s="7">
        <f>SUMPRODUCT(MAX(WIN_OPEN*(WIN_X&lt;=CW$2)*(WIN_X+WIN_W&gt;CW$2)*(WIN_Y&lt;=$A19)*(WIN_Y+WIN_H&gt;$A19)*WIN_KEY))</f>
        <v/>
      </c>
      <c r="CX319" s="7">
        <f>SUMPRODUCT(MAX(WIN_OPEN*(WIN_X&lt;=CX$2)*(WIN_X+WIN_W&gt;CX$2)*(WIN_Y&lt;=$A19)*(WIN_Y+WIN_H&gt;$A19)*WIN_KEY))</f>
        <v/>
      </c>
      <c r="CY319" s="7">
        <f>SUMPRODUCT(MAX(WIN_OPEN*(WIN_X&lt;=CY$2)*(WIN_X+WIN_W&gt;CY$2)*(WIN_Y&lt;=$A19)*(WIN_Y+WIN_H&gt;$A19)*WIN_KEY))</f>
        <v/>
      </c>
      <c r="CZ319" s="7">
        <f>SUMPRODUCT(MAX(WIN_OPEN*(WIN_X&lt;=CZ$2)*(WIN_X+WIN_W&gt;CZ$2)*(WIN_Y&lt;=$A19)*(WIN_Y+WIN_H&gt;$A19)*WIN_KEY))</f>
        <v/>
      </c>
      <c r="DA319" s="7">
        <f>SUMPRODUCT(MAX(WIN_OPEN*(WIN_X&lt;=DA$2)*(WIN_X+WIN_W&gt;DA$2)*(WIN_Y&lt;=$A19)*(WIN_Y+WIN_H&gt;$A19)*WIN_KEY))</f>
        <v/>
      </c>
      <c r="DB319" s="7">
        <f>SUMPRODUCT(MAX(WIN_OPEN*(WIN_X&lt;=DB$2)*(WIN_X+WIN_W&gt;DB$2)*(WIN_Y&lt;=$A19)*(WIN_Y+WIN_H&gt;$A19)*WIN_KEY))</f>
        <v/>
      </c>
      <c r="DC319" s="7">
        <f>SUMPRODUCT(MAX(WIN_OPEN*(WIN_X&lt;=DC$2)*(WIN_X+WIN_W&gt;DC$2)*(WIN_Y&lt;=$A19)*(WIN_Y+WIN_H&gt;$A19)*WIN_KEY))</f>
        <v/>
      </c>
      <c r="DD319" s="7">
        <f>SUMPRODUCT(MAX(WIN_OPEN*(WIN_X&lt;=DD$2)*(WIN_X+WIN_W&gt;DD$2)*(WIN_Y&lt;=$A19)*(WIN_Y+WIN_H&gt;$A19)*WIN_KEY))</f>
        <v/>
      </c>
      <c r="DE319" s="7">
        <f>SUMPRODUCT(MAX(WIN_OPEN*(WIN_X&lt;=DE$2)*(WIN_X+WIN_W&gt;DE$2)*(WIN_Y&lt;=$A19)*(WIN_Y+WIN_H&gt;$A19)*WIN_KEY))</f>
        <v/>
      </c>
      <c r="DF319" s="7">
        <f>SUMPRODUCT(MAX(WIN_OPEN*(WIN_X&lt;=DF$2)*(WIN_X+WIN_W&gt;DF$2)*(WIN_Y&lt;=$A19)*(WIN_Y+WIN_H&gt;$A19)*WIN_KEY))</f>
        <v/>
      </c>
      <c r="DG319" s="7">
        <f>SUMPRODUCT(MAX(WIN_OPEN*(WIN_X&lt;=DG$2)*(WIN_X+WIN_W&gt;DG$2)*(WIN_Y&lt;=$A19)*(WIN_Y+WIN_H&gt;$A19)*WIN_KEY))</f>
        <v/>
      </c>
      <c r="DH319" s="7">
        <f>SUMPRODUCT(MAX(WIN_OPEN*(WIN_X&lt;=DH$2)*(WIN_X+WIN_W&gt;DH$2)*(WIN_Y&lt;=$A19)*(WIN_Y+WIN_H&gt;$A19)*WIN_KEY))</f>
        <v/>
      </c>
      <c r="DI319" s="7">
        <f>SUMPRODUCT(MAX(WIN_OPEN*(WIN_X&lt;=DI$2)*(WIN_X+WIN_W&gt;DI$2)*(WIN_Y&lt;=$A19)*(WIN_Y+WIN_H&gt;$A19)*WIN_KEY))</f>
        <v/>
      </c>
      <c r="DJ319" s="7">
        <f>SUMPRODUCT(MAX(WIN_OPEN*(WIN_X&lt;=DJ$2)*(WIN_X+WIN_W&gt;DJ$2)*(WIN_Y&lt;=$A19)*(WIN_Y+WIN_H&gt;$A19)*WIN_KEY))</f>
        <v/>
      </c>
      <c r="DK319" s="7">
        <f>SUMPRODUCT(MAX(WIN_OPEN*(WIN_X&lt;=DK$2)*(WIN_X+WIN_W&gt;DK$2)*(WIN_Y&lt;=$A19)*(WIN_Y+WIN_H&gt;$A19)*WIN_KEY))</f>
        <v/>
      </c>
      <c r="DL319" s="7">
        <f>SUMPRODUCT(MAX(WIN_OPEN*(WIN_X&lt;=DL$2)*(WIN_X+WIN_W&gt;DL$2)*(WIN_Y&lt;=$A19)*(WIN_Y+WIN_H&gt;$A19)*WIN_KEY))</f>
        <v/>
      </c>
      <c r="DM319" s="7">
        <f>SUMPRODUCT(MAX(WIN_OPEN*(WIN_X&lt;=DM$2)*(WIN_X+WIN_W&gt;DM$2)*(WIN_Y&lt;=$A19)*(WIN_Y+WIN_H&gt;$A19)*WIN_KEY))</f>
        <v/>
      </c>
      <c r="DN319" s="7">
        <f>SUMPRODUCT(MAX(WIN_OPEN*(WIN_X&lt;=DN$2)*(WIN_X+WIN_W&gt;DN$2)*(WIN_Y&lt;=$A19)*(WIN_Y+WIN_H&gt;$A19)*WIN_KEY))</f>
        <v/>
      </c>
      <c r="DO319" s="7">
        <f>SUMPRODUCT(MAX(WIN_OPEN*(WIN_X&lt;=DO$2)*(WIN_X+WIN_W&gt;DO$2)*(WIN_Y&lt;=$A19)*(WIN_Y+WIN_H&gt;$A19)*WIN_KEY))</f>
        <v/>
      </c>
    </row>
    <row r="320" ht="8" customHeight="1">
      <c r="A320" t="n">
        <v>0</v>
      </c>
      <c r="B320" s="7">
        <f>SUMPRODUCT(MAX(WIN_OPEN*(WIN_X&lt;=B$2)*(WIN_X+WIN_W&gt;B$2)*(WIN_Y&lt;=$A20)*(WIN_Y+WIN_H&gt;$A20)*WIN_KEY))</f>
        <v/>
      </c>
      <c r="C320" s="7">
        <f>SUMPRODUCT(MAX(WIN_OPEN*(WIN_X&lt;=C$2)*(WIN_X+WIN_W&gt;C$2)*(WIN_Y&lt;=$A20)*(WIN_Y+WIN_H&gt;$A20)*WIN_KEY))</f>
        <v/>
      </c>
      <c r="D320" s="7">
        <f>SUMPRODUCT(MAX(WIN_OPEN*(WIN_X&lt;=D$2)*(WIN_X+WIN_W&gt;D$2)*(WIN_Y&lt;=$A20)*(WIN_Y+WIN_H&gt;$A20)*WIN_KEY))</f>
        <v/>
      </c>
      <c r="E320" s="7">
        <f>SUMPRODUCT(MAX(WIN_OPEN*(WIN_X&lt;=E$2)*(WIN_X+WIN_W&gt;E$2)*(WIN_Y&lt;=$A20)*(WIN_Y+WIN_H&gt;$A20)*WIN_KEY))</f>
        <v/>
      </c>
      <c r="F320" s="7">
        <f>SUMPRODUCT(MAX(WIN_OPEN*(WIN_X&lt;=F$2)*(WIN_X+WIN_W&gt;F$2)*(WIN_Y&lt;=$A20)*(WIN_Y+WIN_H&gt;$A20)*WIN_KEY))</f>
        <v/>
      </c>
      <c r="G320" s="7">
        <f>SUMPRODUCT(MAX(WIN_OPEN*(WIN_X&lt;=G$2)*(WIN_X+WIN_W&gt;G$2)*(WIN_Y&lt;=$A20)*(WIN_Y+WIN_H&gt;$A20)*WIN_KEY))</f>
        <v/>
      </c>
      <c r="H320" s="7">
        <f>SUMPRODUCT(MAX(WIN_OPEN*(WIN_X&lt;=H$2)*(WIN_X+WIN_W&gt;H$2)*(WIN_Y&lt;=$A20)*(WIN_Y+WIN_H&gt;$A20)*WIN_KEY))</f>
        <v/>
      </c>
      <c r="I320" s="7">
        <f>SUMPRODUCT(MAX(WIN_OPEN*(WIN_X&lt;=I$2)*(WIN_X+WIN_W&gt;I$2)*(WIN_Y&lt;=$A20)*(WIN_Y+WIN_H&gt;$A20)*WIN_KEY))</f>
        <v/>
      </c>
      <c r="J320" s="7">
        <f>SUMPRODUCT(MAX(WIN_OPEN*(WIN_X&lt;=J$2)*(WIN_X+WIN_W&gt;J$2)*(WIN_Y&lt;=$A20)*(WIN_Y+WIN_H&gt;$A20)*WIN_KEY))</f>
        <v/>
      </c>
      <c r="K320" s="7">
        <f>SUMPRODUCT(MAX(WIN_OPEN*(WIN_X&lt;=K$2)*(WIN_X+WIN_W&gt;K$2)*(WIN_Y&lt;=$A20)*(WIN_Y+WIN_H&gt;$A20)*WIN_KEY))</f>
        <v/>
      </c>
      <c r="L320" s="7">
        <f>SUMPRODUCT(MAX(WIN_OPEN*(WIN_X&lt;=L$2)*(WIN_X+WIN_W&gt;L$2)*(WIN_Y&lt;=$A20)*(WIN_Y+WIN_H&gt;$A20)*WIN_KEY))</f>
        <v/>
      </c>
      <c r="M320" s="7">
        <f>SUMPRODUCT(MAX(WIN_OPEN*(WIN_X&lt;=M$2)*(WIN_X+WIN_W&gt;M$2)*(WIN_Y&lt;=$A20)*(WIN_Y+WIN_H&gt;$A20)*WIN_KEY))</f>
        <v/>
      </c>
      <c r="N320" s="7">
        <f>SUMPRODUCT(MAX(WIN_OPEN*(WIN_X&lt;=N$2)*(WIN_X+WIN_W&gt;N$2)*(WIN_Y&lt;=$A20)*(WIN_Y+WIN_H&gt;$A20)*WIN_KEY))</f>
        <v/>
      </c>
      <c r="O320" s="7">
        <f>SUMPRODUCT(MAX(WIN_OPEN*(WIN_X&lt;=O$2)*(WIN_X+WIN_W&gt;O$2)*(WIN_Y&lt;=$A20)*(WIN_Y+WIN_H&gt;$A20)*WIN_KEY))</f>
        <v/>
      </c>
      <c r="P320" s="7">
        <f>SUMPRODUCT(MAX(WIN_OPEN*(WIN_X&lt;=P$2)*(WIN_X+WIN_W&gt;P$2)*(WIN_Y&lt;=$A20)*(WIN_Y+WIN_H&gt;$A20)*WIN_KEY))</f>
        <v/>
      </c>
      <c r="Q320" s="7">
        <f>SUMPRODUCT(MAX(WIN_OPEN*(WIN_X&lt;=Q$2)*(WIN_X+WIN_W&gt;Q$2)*(WIN_Y&lt;=$A20)*(WIN_Y+WIN_H&gt;$A20)*WIN_KEY))</f>
        <v/>
      </c>
      <c r="R320" s="7">
        <f>SUMPRODUCT(MAX(WIN_OPEN*(WIN_X&lt;=R$2)*(WIN_X+WIN_W&gt;R$2)*(WIN_Y&lt;=$A20)*(WIN_Y+WIN_H&gt;$A20)*WIN_KEY))</f>
        <v/>
      </c>
      <c r="S320" s="7">
        <f>SUMPRODUCT(MAX(WIN_OPEN*(WIN_X&lt;=S$2)*(WIN_X+WIN_W&gt;S$2)*(WIN_Y&lt;=$A20)*(WIN_Y+WIN_H&gt;$A20)*WIN_KEY))</f>
        <v/>
      </c>
      <c r="T320" s="7">
        <f>SUMPRODUCT(MAX(WIN_OPEN*(WIN_X&lt;=T$2)*(WIN_X+WIN_W&gt;T$2)*(WIN_Y&lt;=$A20)*(WIN_Y+WIN_H&gt;$A20)*WIN_KEY))</f>
        <v/>
      </c>
      <c r="U320" s="7">
        <f>SUMPRODUCT(MAX(WIN_OPEN*(WIN_X&lt;=U$2)*(WIN_X+WIN_W&gt;U$2)*(WIN_Y&lt;=$A20)*(WIN_Y+WIN_H&gt;$A20)*WIN_KEY))</f>
        <v/>
      </c>
      <c r="V320" s="7">
        <f>SUMPRODUCT(MAX(WIN_OPEN*(WIN_X&lt;=V$2)*(WIN_X+WIN_W&gt;V$2)*(WIN_Y&lt;=$A20)*(WIN_Y+WIN_H&gt;$A20)*WIN_KEY))</f>
        <v/>
      </c>
      <c r="W320" s="7">
        <f>SUMPRODUCT(MAX(WIN_OPEN*(WIN_X&lt;=W$2)*(WIN_X+WIN_W&gt;W$2)*(WIN_Y&lt;=$A20)*(WIN_Y+WIN_H&gt;$A20)*WIN_KEY))</f>
        <v/>
      </c>
      <c r="X320" s="7">
        <f>SUMPRODUCT(MAX(WIN_OPEN*(WIN_X&lt;=X$2)*(WIN_X+WIN_W&gt;X$2)*(WIN_Y&lt;=$A20)*(WIN_Y+WIN_H&gt;$A20)*WIN_KEY))</f>
        <v/>
      </c>
      <c r="Y320" s="7">
        <f>SUMPRODUCT(MAX(WIN_OPEN*(WIN_X&lt;=Y$2)*(WIN_X+WIN_W&gt;Y$2)*(WIN_Y&lt;=$A20)*(WIN_Y+WIN_H&gt;$A20)*WIN_KEY))</f>
        <v/>
      </c>
      <c r="Z320" s="7">
        <f>SUMPRODUCT(MAX(WIN_OPEN*(WIN_X&lt;=Z$2)*(WIN_X+WIN_W&gt;Z$2)*(WIN_Y&lt;=$A20)*(WIN_Y+WIN_H&gt;$A20)*WIN_KEY))</f>
        <v/>
      </c>
      <c r="AA320" s="7">
        <f>SUMPRODUCT(MAX(WIN_OPEN*(WIN_X&lt;=AA$2)*(WIN_X+WIN_W&gt;AA$2)*(WIN_Y&lt;=$A20)*(WIN_Y+WIN_H&gt;$A20)*WIN_KEY))</f>
        <v/>
      </c>
      <c r="AB320" s="7">
        <f>SUMPRODUCT(MAX(WIN_OPEN*(WIN_X&lt;=AB$2)*(WIN_X+WIN_W&gt;AB$2)*(WIN_Y&lt;=$A20)*(WIN_Y+WIN_H&gt;$A20)*WIN_KEY))</f>
        <v/>
      </c>
      <c r="AC320" s="7">
        <f>SUMPRODUCT(MAX(WIN_OPEN*(WIN_X&lt;=AC$2)*(WIN_X+WIN_W&gt;AC$2)*(WIN_Y&lt;=$A20)*(WIN_Y+WIN_H&gt;$A20)*WIN_KEY))</f>
        <v/>
      </c>
      <c r="AD320" s="7">
        <f>SUMPRODUCT(MAX(WIN_OPEN*(WIN_X&lt;=AD$2)*(WIN_X+WIN_W&gt;AD$2)*(WIN_Y&lt;=$A20)*(WIN_Y+WIN_H&gt;$A20)*WIN_KEY))</f>
        <v/>
      </c>
      <c r="AE320" s="7">
        <f>SUMPRODUCT(MAX(WIN_OPEN*(WIN_X&lt;=AE$2)*(WIN_X+WIN_W&gt;AE$2)*(WIN_Y&lt;=$A20)*(WIN_Y+WIN_H&gt;$A20)*WIN_KEY))</f>
        <v/>
      </c>
      <c r="AF320" s="7">
        <f>SUMPRODUCT(MAX(WIN_OPEN*(WIN_X&lt;=AF$2)*(WIN_X+WIN_W&gt;AF$2)*(WIN_Y&lt;=$A20)*(WIN_Y+WIN_H&gt;$A20)*WIN_KEY))</f>
        <v/>
      </c>
      <c r="AG320" s="7">
        <f>SUMPRODUCT(MAX(WIN_OPEN*(WIN_X&lt;=AG$2)*(WIN_X+WIN_W&gt;AG$2)*(WIN_Y&lt;=$A20)*(WIN_Y+WIN_H&gt;$A20)*WIN_KEY))</f>
        <v/>
      </c>
      <c r="AH320" s="7">
        <f>SUMPRODUCT(MAX(WIN_OPEN*(WIN_X&lt;=AH$2)*(WIN_X+WIN_W&gt;AH$2)*(WIN_Y&lt;=$A20)*(WIN_Y+WIN_H&gt;$A20)*WIN_KEY))</f>
        <v/>
      </c>
      <c r="AI320" s="7">
        <f>SUMPRODUCT(MAX(WIN_OPEN*(WIN_X&lt;=AI$2)*(WIN_X+WIN_W&gt;AI$2)*(WIN_Y&lt;=$A20)*(WIN_Y+WIN_H&gt;$A20)*WIN_KEY))</f>
        <v/>
      </c>
      <c r="AJ320" s="7">
        <f>SUMPRODUCT(MAX(WIN_OPEN*(WIN_X&lt;=AJ$2)*(WIN_X+WIN_W&gt;AJ$2)*(WIN_Y&lt;=$A20)*(WIN_Y+WIN_H&gt;$A20)*WIN_KEY))</f>
        <v/>
      </c>
      <c r="AK320" s="7">
        <f>SUMPRODUCT(MAX(WIN_OPEN*(WIN_X&lt;=AK$2)*(WIN_X+WIN_W&gt;AK$2)*(WIN_Y&lt;=$A20)*(WIN_Y+WIN_H&gt;$A20)*WIN_KEY))</f>
        <v/>
      </c>
      <c r="AL320" s="7">
        <f>SUMPRODUCT(MAX(WIN_OPEN*(WIN_X&lt;=AL$2)*(WIN_X+WIN_W&gt;AL$2)*(WIN_Y&lt;=$A20)*(WIN_Y+WIN_H&gt;$A20)*WIN_KEY))</f>
        <v/>
      </c>
      <c r="AM320" s="7">
        <f>SUMPRODUCT(MAX(WIN_OPEN*(WIN_X&lt;=AM$2)*(WIN_X+WIN_W&gt;AM$2)*(WIN_Y&lt;=$A20)*(WIN_Y+WIN_H&gt;$A20)*WIN_KEY))</f>
        <v/>
      </c>
      <c r="AN320" s="7">
        <f>SUMPRODUCT(MAX(WIN_OPEN*(WIN_X&lt;=AN$2)*(WIN_X+WIN_W&gt;AN$2)*(WIN_Y&lt;=$A20)*(WIN_Y+WIN_H&gt;$A20)*WIN_KEY))</f>
        <v/>
      </c>
      <c r="AO320" s="7">
        <f>SUMPRODUCT(MAX(WIN_OPEN*(WIN_X&lt;=AO$2)*(WIN_X+WIN_W&gt;AO$2)*(WIN_Y&lt;=$A20)*(WIN_Y+WIN_H&gt;$A20)*WIN_KEY))</f>
        <v/>
      </c>
      <c r="AP320" s="7">
        <f>SUMPRODUCT(MAX(WIN_OPEN*(WIN_X&lt;=AP$2)*(WIN_X+WIN_W&gt;AP$2)*(WIN_Y&lt;=$A20)*(WIN_Y+WIN_H&gt;$A20)*WIN_KEY))</f>
        <v/>
      </c>
      <c r="AQ320" s="7">
        <f>SUMPRODUCT(MAX(WIN_OPEN*(WIN_X&lt;=AQ$2)*(WIN_X+WIN_W&gt;AQ$2)*(WIN_Y&lt;=$A20)*(WIN_Y+WIN_H&gt;$A20)*WIN_KEY))</f>
        <v/>
      </c>
      <c r="AR320" s="7">
        <f>SUMPRODUCT(MAX(WIN_OPEN*(WIN_X&lt;=AR$2)*(WIN_X+WIN_W&gt;AR$2)*(WIN_Y&lt;=$A20)*(WIN_Y+WIN_H&gt;$A20)*WIN_KEY))</f>
        <v/>
      </c>
      <c r="AS320" s="7">
        <f>SUMPRODUCT(MAX(WIN_OPEN*(WIN_X&lt;=AS$2)*(WIN_X+WIN_W&gt;AS$2)*(WIN_Y&lt;=$A20)*(WIN_Y+WIN_H&gt;$A20)*WIN_KEY))</f>
        <v/>
      </c>
      <c r="AT320" s="7">
        <f>SUMPRODUCT(MAX(WIN_OPEN*(WIN_X&lt;=AT$2)*(WIN_X+WIN_W&gt;AT$2)*(WIN_Y&lt;=$A20)*(WIN_Y+WIN_H&gt;$A20)*WIN_KEY))</f>
        <v/>
      </c>
      <c r="AU320" s="7">
        <f>SUMPRODUCT(MAX(WIN_OPEN*(WIN_X&lt;=AU$2)*(WIN_X+WIN_W&gt;AU$2)*(WIN_Y&lt;=$A20)*(WIN_Y+WIN_H&gt;$A20)*WIN_KEY))</f>
        <v/>
      </c>
      <c r="AV320" s="7">
        <f>SUMPRODUCT(MAX(WIN_OPEN*(WIN_X&lt;=AV$2)*(WIN_X+WIN_W&gt;AV$2)*(WIN_Y&lt;=$A20)*(WIN_Y+WIN_H&gt;$A20)*WIN_KEY))</f>
        <v/>
      </c>
      <c r="AW320" s="7">
        <f>SUMPRODUCT(MAX(WIN_OPEN*(WIN_X&lt;=AW$2)*(WIN_X+WIN_W&gt;AW$2)*(WIN_Y&lt;=$A20)*(WIN_Y+WIN_H&gt;$A20)*WIN_KEY))</f>
        <v/>
      </c>
      <c r="AX320" s="7">
        <f>SUMPRODUCT(MAX(WIN_OPEN*(WIN_X&lt;=AX$2)*(WIN_X+WIN_W&gt;AX$2)*(WIN_Y&lt;=$A20)*(WIN_Y+WIN_H&gt;$A20)*WIN_KEY))</f>
        <v/>
      </c>
      <c r="AY320" s="7">
        <f>SUMPRODUCT(MAX(WIN_OPEN*(WIN_X&lt;=AY$2)*(WIN_X+WIN_W&gt;AY$2)*(WIN_Y&lt;=$A20)*(WIN_Y+WIN_H&gt;$A20)*WIN_KEY))</f>
        <v/>
      </c>
      <c r="AZ320" s="7">
        <f>SUMPRODUCT(MAX(WIN_OPEN*(WIN_X&lt;=AZ$2)*(WIN_X+WIN_W&gt;AZ$2)*(WIN_Y&lt;=$A20)*(WIN_Y+WIN_H&gt;$A20)*WIN_KEY))</f>
        <v/>
      </c>
      <c r="BA320" s="7">
        <f>SUMPRODUCT(MAX(WIN_OPEN*(WIN_X&lt;=BA$2)*(WIN_X+WIN_W&gt;BA$2)*(WIN_Y&lt;=$A20)*(WIN_Y+WIN_H&gt;$A20)*WIN_KEY))</f>
        <v/>
      </c>
      <c r="BB320" s="7">
        <f>SUMPRODUCT(MAX(WIN_OPEN*(WIN_X&lt;=BB$2)*(WIN_X+WIN_W&gt;BB$2)*(WIN_Y&lt;=$A20)*(WIN_Y+WIN_H&gt;$A20)*WIN_KEY))</f>
        <v/>
      </c>
      <c r="BC320" s="7">
        <f>SUMPRODUCT(MAX(WIN_OPEN*(WIN_X&lt;=BC$2)*(WIN_X+WIN_W&gt;BC$2)*(WIN_Y&lt;=$A20)*(WIN_Y+WIN_H&gt;$A20)*WIN_KEY))</f>
        <v/>
      </c>
      <c r="BD320" s="7">
        <f>SUMPRODUCT(MAX(WIN_OPEN*(WIN_X&lt;=BD$2)*(WIN_X+WIN_W&gt;BD$2)*(WIN_Y&lt;=$A20)*(WIN_Y+WIN_H&gt;$A20)*WIN_KEY))</f>
        <v/>
      </c>
      <c r="BE320" s="7">
        <f>SUMPRODUCT(MAX(WIN_OPEN*(WIN_X&lt;=BE$2)*(WIN_X+WIN_W&gt;BE$2)*(WIN_Y&lt;=$A20)*(WIN_Y+WIN_H&gt;$A20)*WIN_KEY))</f>
        <v/>
      </c>
      <c r="BF320" s="7">
        <f>SUMPRODUCT(MAX(WIN_OPEN*(WIN_X&lt;=BF$2)*(WIN_X+WIN_W&gt;BF$2)*(WIN_Y&lt;=$A20)*(WIN_Y+WIN_H&gt;$A20)*WIN_KEY))</f>
        <v/>
      </c>
      <c r="BG320" s="7">
        <f>SUMPRODUCT(MAX(WIN_OPEN*(WIN_X&lt;=BG$2)*(WIN_X+WIN_W&gt;BG$2)*(WIN_Y&lt;=$A20)*(WIN_Y+WIN_H&gt;$A20)*WIN_KEY))</f>
        <v/>
      </c>
      <c r="BH320" s="7">
        <f>SUMPRODUCT(MAX(WIN_OPEN*(WIN_X&lt;=BH$2)*(WIN_X+WIN_W&gt;BH$2)*(WIN_Y&lt;=$A20)*(WIN_Y+WIN_H&gt;$A20)*WIN_KEY))</f>
        <v/>
      </c>
      <c r="BI320" s="7">
        <f>SUMPRODUCT(MAX(WIN_OPEN*(WIN_X&lt;=BI$2)*(WIN_X+WIN_W&gt;BI$2)*(WIN_Y&lt;=$A20)*(WIN_Y+WIN_H&gt;$A20)*WIN_KEY))</f>
        <v/>
      </c>
      <c r="BJ320" s="7">
        <f>SUMPRODUCT(MAX(WIN_OPEN*(WIN_X&lt;=BJ$2)*(WIN_X+WIN_W&gt;BJ$2)*(WIN_Y&lt;=$A20)*(WIN_Y+WIN_H&gt;$A20)*WIN_KEY))</f>
        <v/>
      </c>
      <c r="BK320" s="7">
        <f>SUMPRODUCT(MAX(WIN_OPEN*(WIN_X&lt;=BK$2)*(WIN_X+WIN_W&gt;BK$2)*(WIN_Y&lt;=$A20)*(WIN_Y+WIN_H&gt;$A20)*WIN_KEY))</f>
        <v/>
      </c>
      <c r="BL320" s="7">
        <f>SUMPRODUCT(MAX(WIN_OPEN*(WIN_X&lt;=BL$2)*(WIN_X+WIN_W&gt;BL$2)*(WIN_Y&lt;=$A20)*(WIN_Y+WIN_H&gt;$A20)*WIN_KEY))</f>
        <v/>
      </c>
      <c r="BM320" s="7">
        <f>SUMPRODUCT(MAX(WIN_OPEN*(WIN_X&lt;=BM$2)*(WIN_X+WIN_W&gt;BM$2)*(WIN_Y&lt;=$A20)*(WIN_Y+WIN_H&gt;$A20)*WIN_KEY))</f>
        <v/>
      </c>
      <c r="BN320" s="7">
        <f>SUMPRODUCT(MAX(WIN_OPEN*(WIN_X&lt;=BN$2)*(WIN_X+WIN_W&gt;BN$2)*(WIN_Y&lt;=$A20)*(WIN_Y+WIN_H&gt;$A20)*WIN_KEY))</f>
        <v/>
      </c>
      <c r="BO320" s="7">
        <f>SUMPRODUCT(MAX(WIN_OPEN*(WIN_X&lt;=BO$2)*(WIN_X+WIN_W&gt;BO$2)*(WIN_Y&lt;=$A20)*(WIN_Y+WIN_H&gt;$A20)*WIN_KEY))</f>
        <v/>
      </c>
      <c r="BP320" s="7">
        <f>SUMPRODUCT(MAX(WIN_OPEN*(WIN_X&lt;=BP$2)*(WIN_X+WIN_W&gt;BP$2)*(WIN_Y&lt;=$A20)*(WIN_Y+WIN_H&gt;$A20)*WIN_KEY))</f>
        <v/>
      </c>
      <c r="BQ320" s="7">
        <f>SUMPRODUCT(MAX(WIN_OPEN*(WIN_X&lt;=BQ$2)*(WIN_X+WIN_W&gt;BQ$2)*(WIN_Y&lt;=$A20)*(WIN_Y+WIN_H&gt;$A20)*WIN_KEY))</f>
        <v/>
      </c>
      <c r="BR320" s="7">
        <f>SUMPRODUCT(MAX(WIN_OPEN*(WIN_X&lt;=BR$2)*(WIN_X+WIN_W&gt;BR$2)*(WIN_Y&lt;=$A20)*(WIN_Y+WIN_H&gt;$A20)*WIN_KEY))</f>
        <v/>
      </c>
      <c r="BS320" s="7">
        <f>SUMPRODUCT(MAX(WIN_OPEN*(WIN_X&lt;=BS$2)*(WIN_X+WIN_W&gt;BS$2)*(WIN_Y&lt;=$A20)*(WIN_Y+WIN_H&gt;$A20)*WIN_KEY))</f>
        <v/>
      </c>
      <c r="BT320" s="7">
        <f>SUMPRODUCT(MAX(WIN_OPEN*(WIN_X&lt;=BT$2)*(WIN_X+WIN_W&gt;BT$2)*(WIN_Y&lt;=$A20)*(WIN_Y+WIN_H&gt;$A20)*WIN_KEY))</f>
        <v/>
      </c>
      <c r="BU320" s="7">
        <f>SUMPRODUCT(MAX(WIN_OPEN*(WIN_X&lt;=BU$2)*(WIN_X+WIN_W&gt;BU$2)*(WIN_Y&lt;=$A20)*(WIN_Y+WIN_H&gt;$A20)*WIN_KEY))</f>
        <v/>
      </c>
      <c r="BV320" s="7">
        <f>SUMPRODUCT(MAX(WIN_OPEN*(WIN_X&lt;=BV$2)*(WIN_X+WIN_W&gt;BV$2)*(WIN_Y&lt;=$A20)*(WIN_Y+WIN_H&gt;$A20)*WIN_KEY))</f>
        <v/>
      </c>
      <c r="BW320" s="7">
        <f>SUMPRODUCT(MAX(WIN_OPEN*(WIN_X&lt;=BW$2)*(WIN_X+WIN_W&gt;BW$2)*(WIN_Y&lt;=$A20)*(WIN_Y+WIN_H&gt;$A20)*WIN_KEY))</f>
        <v/>
      </c>
      <c r="BX320" s="7">
        <f>SUMPRODUCT(MAX(WIN_OPEN*(WIN_X&lt;=BX$2)*(WIN_X+WIN_W&gt;BX$2)*(WIN_Y&lt;=$A20)*(WIN_Y+WIN_H&gt;$A20)*WIN_KEY))</f>
        <v/>
      </c>
      <c r="BY320" s="7">
        <f>SUMPRODUCT(MAX(WIN_OPEN*(WIN_X&lt;=BY$2)*(WIN_X+WIN_W&gt;BY$2)*(WIN_Y&lt;=$A20)*(WIN_Y+WIN_H&gt;$A20)*WIN_KEY))</f>
        <v/>
      </c>
      <c r="BZ320" s="7">
        <f>SUMPRODUCT(MAX(WIN_OPEN*(WIN_X&lt;=BZ$2)*(WIN_X+WIN_W&gt;BZ$2)*(WIN_Y&lt;=$A20)*(WIN_Y+WIN_H&gt;$A20)*WIN_KEY))</f>
        <v/>
      </c>
      <c r="CA320" s="7">
        <f>SUMPRODUCT(MAX(WIN_OPEN*(WIN_X&lt;=CA$2)*(WIN_X+WIN_W&gt;CA$2)*(WIN_Y&lt;=$A20)*(WIN_Y+WIN_H&gt;$A20)*WIN_KEY))</f>
        <v/>
      </c>
      <c r="CB320" s="7">
        <f>SUMPRODUCT(MAX(WIN_OPEN*(WIN_X&lt;=CB$2)*(WIN_X+WIN_W&gt;CB$2)*(WIN_Y&lt;=$A20)*(WIN_Y+WIN_H&gt;$A20)*WIN_KEY))</f>
        <v/>
      </c>
      <c r="CC320" s="7">
        <f>SUMPRODUCT(MAX(WIN_OPEN*(WIN_X&lt;=CC$2)*(WIN_X+WIN_W&gt;CC$2)*(WIN_Y&lt;=$A20)*(WIN_Y+WIN_H&gt;$A20)*WIN_KEY))</f>
        <v/>
      </c>
      <c r="CD320" s="7">
        <f>SUMPRODUCT(MAX(WIN_OPEN*(WIN_X&lt;=CD$2)*(WIN_X+WIN_W&gt;CD$2)*(WIN_Y&lt;=$A20)*(WIN_Y+WIN_H&gt;$A20)*WIN_KEY))</f>
        <v/>
      </c>
      <c r="CE320" s="7">
        <f>SUMPRODUCT(MAX(WIN_OPEN*(WIN_X&lt;=CE$2)*(WIN_X+WIN_W&gt;CE$2)*(WIN_Y&lt;=$A20)*(WIN_Y+WIN_H&gt;$A20)*WIN_KEY))</f>
        <v/>
      </c>
      <c r="CF320" s="7">
        <f>SUMPRODUCT(MAX(WIN_OPEN*(WIN_X&lt;=CF$2)*(WIN_X+WIN_W&gt;CF$2)*(WIN_Y&lt;=$A20)*(WIN_Y+WIN_H&gt;$A20)*WIN_KEY))</f>
        <v/>
      </c>
      <c r="CG320" s="7">
        <f>SUMPRODUCT(MAX(WIN_OPEN*(WIN_X&lt;=CG$2)*(WIN_X+WIN_W&gt;CG$2)*(WIN_Y&lt;=$A20)*(WIN_Y+WIN_H&gt;$A20)*WIN_KEY))</f>
        <v/>
      </c>
      <c r="CH320" s="7">
        <f>SUMPRODUCT(MAX(WIN_OPEN*(WIN_X&lt;=CH$2)*(WIN_X+WIN_W&gt;CH$2)*(WIN_Y&lt;=$A20)*(WIN_Y+WIN_H&gt;$A20)*WIN_KEY))</f>
        <v/>
      </c>
      <c r="CI320" s="7">
        <f>SUMPRODUCT(MAX(WIN_OPEN*(WIN_X&lt;=CI$2)*(WIN_X+WIN_W&gt;CI$2)*(WIN_Y&lt;=$A20)*(WIN_Y+WIN_H&gt;$A20)*WIN_KEY))</f>
        <v/>
      </c>
      <c r="CJ320" s="7">
        <f>SUMPRODUCT(MAX(WIN_OPEN*(WIN_X&lt;=CJ$2)*(WIN_X+WIN_W&gt;CJ$2)*(WIN_Y&lt;=$A20)*(WIN_Y+WIN_H&gt;$A20)*WIN_KEY))</f>
        <v/>
      </c>
      <c r="CK320" s="7">
        <f>SUMPRODUCT(MAX(WIN_OPEN*(WIN_X&lt;=CK$2)*(WIN_X+WIN_W&gt;CK$2)*(WIN_Y&lt;=$A20)*(WIN_Y+WIN_H&gt;$A20)*WIN_KEY))</f>
        <v/>
      </c>
      <c r="CL320" s="7">
        <f>SUMPRODUCT(MAX(WIN_OPEN*(WIN_X&lt;=CL$2)*(WIN_X+WIN_W&gt;CL$2)*(WIN_Y&lt;=$A20)*(WIN_Y+WIN_H&gt;$A20)*WIN_KEY))</f>
        <v/>
      </c>
      <c r="CM320" s="7">
        <f>SUMPRODUCT(MAX(WIN_OPEN*(WIN_X&lt;=CM$2)*(WIN_X+WIN_W&gt;CM$2)*(WIN_Y&lt;=$A20)*(WIN_Y+WIN_H&gt;$A20)*WIN_KEY))</f>
        <v/>
      </c>
      <c r="CN320" s="7">
        <f>SUMPRODUCT(MAX(WIN_OPEN*(WIN_X&lt;=CN$2)*(WIN_X+WIN_W&gt;CN$2)*(WIN_Y&lt;=$A20)*(WIN_Y+WIN_H&gt;$A20)*WIN_KEY))</f>
        <v/>
      </c>
      <c r="CO320" s="7">
        <f>SUMPRODUCT(MAX(WIN_OPEN*(WIN_X&lt;=CO$2)*(WIN_X+WIN_W&gt;CO$2)*(WIN_Y&lt;=$A20)*(WIN_Y+WIN_H&gt;$A20)*WIN_KEY))</f>
        <v/>
      </c>
      <c r="CP320" s="7">
        <f>SUMPRODUCT(MAX(WIN_OPEN*(WIN_X&lt;=CP$2)*(WIN_X+WIN_W&gt;CP$2)*(WIN_Y&lt;=$A20)*(WIN_Y+WIN_H&gt;$A20)*WIN_KEY))</f>
        <v/>
      </c>
      <c r="CQ320" s="7">
        <f>SUMPRODUCT(MAX(WIN_OPEN*(WIN_X&lt;=CQ$2)*(WIN_X+WIN_W&gt;CQ$2)*(WIN_Y&lt;=$A20)*(WIN_Y+WIN_H&gt;$A20)*WIN_KEY))</f>
        <v/>
      </c>
      <c r="CR320" s="7">
        <f>SUMPRODUCT(MAX(WIN_OPEN*(WIN_X&lt;=CR$2)*(WIN_X+WIN_W&gt;CR$2)*(WIN_Y&lt;=$A20)*(WIN_Y+WIN_H&gt;$A20)*WIN_KEY))</f>
        <v/>
      </c>
      <c r="CS320" s="7">
        <f>SUMPRODUCT(MAX(WIN_OPEN*(WIN_X&lt;=CS$2)*(WIN_X+WIN_W&gt;CS$2)*(WIN_Y&lt;=$A20)*(WIN_Y+WIN_H&gt;$A20)*WIN_KEY))</f>
        <v/>
      </c>
      <c r="CT320" s="7">
        <f>SUMPRODUCT(MAX(WIN_OPEN*(WIN_X&lt;=CT$2)*(WIN_X+WIN_W&gt;CT$2)*(WIN_Y&lt;=$A20)*(WIN_Y+WIN_H&gt;$A20)*WIN_KEY))</f>
        <v/>
      </c>
      <c r="CU320" s="7">
        <f>SUMPRODUCT(MAX(WIN_OPEN*(WIN_X&lt;=CU$2)*(WIN_X+WIN_W&gt;CU$2)*(WIN_Y&lt;=$A20)*(WIN_Y+WIN_H&gt;$A20)*WIN_KEY))</f>
        <v/>
      </c>
      <c r="CV320" s="7">
        <f>SUMPRODUCT(MAX(WIN_OPEN*(WIN_X&lt;=CV$2)*(WIN_X+WIN_W&gt;CV$2)*(WIN_Y&lt;=$A20)*(WIN_Y+WIN_H&gt;$A20)*WIN_KEY))</f>
        <v/>
      </c>
      <c r="CW320" s="7">
        <f>SUMPRODUCT(MAX(WIN_OPEN*(WIN_X&lt;=CW$2)*(WIN_X+WIN_W&gt;CW$2)*(WIN_Y&lt;=$A20)*(WIN_Y+WIN_H&gt;$A20)*WIN_KEY))</f>
        <v/>
      </c>
      <c r="CX320" s="7">
        <f>SUMPRODUCT(MAX(WIN_OPEN*(WIN_X&lt;=CX$2)*(WIN_X+WIN_W&gt;CX$2)*(WIN_Y&lt;=$A20)*(WIN_Y+WIN_H&gt;$A20)*WIN_KEY))</f>
        <v/>
      </c>
      <c r="CY320" s="7">
        <f>SUMPRODUCT(MAX(WIN_OPEN*(WIN_X&lt;=CY$2)*(WIN_X+WIN_W&gt;CY$2)*(WIN_Y&lt;=$A20)*(WIN_Y+WIN_H&gt;$A20)*WIN_KEY))</f>
        <v/>
      </c>
      <c r="CZ320" s="7">
        <f>SUMPRODUCT(MAX(WIN_OPEN*(WIN_X&lt;=CZ$2)*(WIN_X+WIN_W&gt;CZ$2)*(WIN_Y&lt;=$A20)*(WIN_Y+WIN_H&gt;$A20)*WIN_KEY))</f>
        <v/>
      </c>
      <c r="DA320" s="7">
        <f>SUMPRODUCT(MAX(WIN_OPEN*(WIN_X&lt;=DA$2)*(WIN_X+WIN_W&gt;DA$2)*(WIN_Y&lt;=$A20)*(WIN_Y+WIN_H&gt;$A20)*WIN_KEY))</f>
        <v/>
      </c>
      <c r="DB320" s="7">
        <f>SUMPRODUCT(MAX(WIN_OPEN*(WIN_X&lt;=DB$2)*(WIN_X+WIN_W&gt;DB$2)*(WIN_Y&lt;=$A20)*(WIN_Y+WIN_H&gt;$A20)*WIN_KEY))</f>
        <v/>
      </c>
      <c r="DC320" s="7">
        <f>SUMPRODUCT(MAX(WIN_OPEN*(WIN_X&lt;=DC$2)*(WIN_X+WIN_W&gt;DC$2)*(WIN_Y&lt;=$A20)*(WIN_Y+WIN_H&gt;$A20)*WIN_KEY))</f>
        <v/>
      </c>
      <c r="DD320" s="7">
        <f>SUMPRODUCT(MAX(WIN_OPEN*(WIN_X&lt;=DD$2)*(WIN_X+WIN_W&gt;DD$2)*(WIN_Y&lt;=$A20)*(WIN_Y+WIN_H&gt;$A20)*WIN_KEY))</f>
        <v/>
      </c>
      <c r="DE320" s="7">
        <f>SUMPRODUCT(MAX(WIN_OPEN*(WIN_X&lt;=DE$2)*(WIN_X+WIN_W&gt;DE$2)*(WIN_Y&lt;=$A20)*(WIN_Y+WIN_H&gt;$A20)*WIN_KEY))</f>
        <v/>
      </c>
      <c r="DF320" s="7">
        <f>SUMPRODUCT(MAX(WIN_OPEN*(WIN_X&lt;=DF$2)*(WIN_X+WIN_W&gt;DF$2)*(WIN_Y&lt;=$A20)*(WIN_Y+WIN_H&gt;$A20)*WIN_KEY))</f>
        <v/>
      </c>
      <c r="DG320" s="7">
        <f>SUMPRODUCT(MAX(WIN_OPEN*(WIN_X&lt;=DG$2)*(WIN_X+WIN_W&gt;DG$2)*(WIN_Y&lt;=$A20)*(WIN_Y+WIN_H&gt;$A20)*WIN_KEY))</f>
        <v/>
      </c>
      <c r="DH320" s="7">
        <f>SUMPRODUCT(MAX(WIN_OPEN*(WIN_X&lt;=DH$2)*(WIN_X+WIN_W&gt;DH$2)*(WIN_Y&lt;=$A20)*(WIN_Y+WIN_H&gt;$A20)*WIN_KEY))</f>
        <v/>
      </c>
      <c r="DI320" s="7">
        <f>SUMPRODUCT(MAX(WIN_OPEN*(WIN_X&lt;=DI$2)*(WIN_X+WIN_W&gt;DI$2)*(WIN_Y&lt;=$A20)*(WIN_Y+WIN_H&gt;$A20)*WIN_KEY))</f>
        <v/>
      </c>
      <c r="DJ320" s="7">
        <f>SUMPRODUCT(MAX(WIN_OPEN*(WIN_X&lt;=DJ$2)*(WIN_X+WIN_W&gt;DJ$2)*(WIN_Y&lt;=$A20)*(WIN_Y+WIN_H&gt;$A20)*WIN_KEY))</f>
        <v/>
      </c>
      <c r="DK320" s="7">
        <f>SUMPRODUCT(MAX(WIN_OPEN*(WIN_X&lt;=DK$2)*(WIN_X+WIN_W&gt;DK$2)*(WIN_Y&lt;=$A20)*(WIN_Y+WIN_H&gt;$A20)*WIN_KEY))</f>
        <v/>
      </c>
      <c r="DL320" s="7">
        <f>SUMPRODUCT(MAX(WIN_OPEN*(WIN_X&lt;=DL$2)*(WIN_X+WIN_W&gt;DL$2)*(WIN_Y&lt;=$A20)*(WIN_Y+WIN_H&gt;$A20)*WIN_KEY))</f>
        <v/>
      </c>
      <c r="DM320" s="7">
        <f>SUMPRODUCT(MAX(WIN_OPEN*(WIN_X&lt;=DM$2)*(WIN_X+WIN_W&gt;DM$2)*(WIN_Y&lt;=$A20)*(WIN_Y+WIN_H&gt;$A20)*WIN_KEY))</f>
        <v/>
      </c>
      <c r="DN320" s="7">
        <f>SUMPRODUCT(MAX(WIN_OPEN*(WIN_X&lt;=DN$2)*(WIN_X+WIN_W&gt;DN$2)*(WIN_Y&lt;=$A20)*(WIN_Y+WIN_H&gt;$A20)*WIN_KEY))</f>
        <v/>
      </c>
      <c r="DO320" s="7">
        <f>SUMPRODUCT(MAX(WIN_OPEN*(WIN_X&lt;=DO$2)*(WIN_X+WIN_W&gt;DO$2)*(WIN_Y&lt;=$A20)*(WIN_Y+WIN_H&gt;$A20)*WIN_KEY))</f>
        <v/>
      </c>
    </row>
    <row r="321" ht="8" customHeight="1">
      <c r="A321" t="n">
        <v>0</v>
      </c>
      <c r="B321" s="7">
        <f>SUMPRODUCT(MAX(WIN_OPEN*(WIN_X&lt;=B$2)*(WIN_X+WIN_W&gt;B$2)*(WIN_Y&lt;=$A21)*(WIN_Y+WIN_H&gt;$A21)*WIN_KEY))</f>
        <v/>
      </c>
      <c r="C321" s="7">
        <f>SUMPRODUCT(MAX(WIN_OPEN*(WIN_X&lt;=C$2)*(WIN_X+WIN_W&gt;C$2)*(WIN_Y&lt;=$A21)*(WIN_Y+WIN_H&gt;$A21)*WIN_KEY))</f>
        <v/>
      </c>
      <c r="D321" s="7">
        <f>SUMPRODUCT(MAX(WIN_OPEN*(WIN_X&lt;=D$2)*(WIN_X+WIN_W&gt;D$2)*(WIN_Y&lt;=$A21)*(WIN_Y+WIN_H&gt;$A21)*WIN_KEY))</f>
        <v/>
      </c>
      <c r="E321" s="7">
        <f>SUMPRODUCT(MAX(WIN_OPEN*(WIN_X&lt;=E$2)*(WIN_X+WIN_W&gt;E$2)*(WIN_Y&lt;=$A21)*(WIN_Y+WIN_H&gt;$A21)*WIN_KEY))</f>
        <v/>
      </c>
      <c r="F321" s="7">
        <f>SUMPRODUCT(MAX(WIN_OPEN*(WIN_X&lt;=F$2)*(WIN_X+WIN_W&gt;F$2)*(WIN_Y&lt;=$A21)*(WIN_Y+WIN_H&gt;$A21)*WIN_KEY))</f>
        <v/>
      </c>
      <c r="G321" s="7">
        <f>SUMPRODUCT(MAX(WIN_OPEN*(WIN_X&lt;=G$2)*(WIN_X+WIN_W&gt;G$2)*(WIN_Y&lt;=$A21)*(WIN_Y+WIN_H&gt;$A21)*WIN_KEY))</f>
        <v/>
      </c>
      <c r="H321" s="7">
        <f>SUMPRODUCT(MAX(WIN_OPEN*(WIN_X&lt;=H$2)*(WIN_X+WIN_W&gt;H$2)*(WIN_Y&lt;=$A21)*(WIN_Y+WIN_H&gt;$A21)*WIN_KEY))</f>
        <v/>
      </c>
      <c r="I321" s="7">
        <f>SUMPRODUCT(MAX(WIN_OPEN*(WIN_X&lt;=I$2)*(WIN_X+WIN_W&gt;I$2)*(WIN_Y&lt;=$A21)*(WIN_Y+WIN_H&gt;$A21)*WIN_KEY))</f>
        <v/>
      </c>
      <c r="J321" s="7">
        <f>SUMPRODUCT(MAX(WIN_OPEN*(WIN_X&lt;=J$2)*(WIN_X+WIN_W&gt;J$2)*(WIN_Y&lt;=$A21)*(WIN_Y+WIN_H&gt;$A21)*WIN_KEY))</f>
        <v/>
      </c>
      <c r="K321" s="7">
        <f>SUMPRODUCT(MAX(WIN_OPEN*(WIN_X&lt;=K$2)*(WIN_X+WIN_W&gt;K$2)*(WIN_Y&lt;=$A21)*(WIN_Y+WIN_H&gt;$A21)*WIN_KEY))</f>
        <v/>
      </c>
      <c r="L321" s="7">
        <f>SUMPRODUCT(MAX(WIN_OPEN*(WIN_X&lt;=L$2)*(WIN_X+WIN_W&gt;L$2)*(WIN_Y&lt;=$A21)*(WIN_Y+WIN_H&gt;$A21)*WIN_KEY))</f>
        <v/>
      </c>
      <c r="M321" s="7">
        <f>SUMPRODUCT(MAX(WIN_OPEN*(WIN_X&lt;=M$2)*(WIN_X+WIN_W&gt;M$2)*(WIN_Y&lt;=$A21)*(WIN_Y+WIN_H&gt;$A21)*WIN_KEY))</f>
        <v/>
      </c>
      <c r="N321" s="7">
        <f>SUMPRODUCT(MAX(WIN_OPEN*(WIN_X&lt;=N$2)*(WIN_X+WIN_W&gt;N$2)*(WIN_Y&lt;=$A21)*(WIN_Y+WIN_H&gt;$A21)*WIN_KEY))</f>
        <v/>
      </c>
      <c r="O321" s="7">
        <f>SUMPRODUCT(MAX(WIN_OPEN*(WIN_X&lt;=O$2)*(WIN_X+WIN_W&gt;O$2)*(WIN_Y&lt;=$A21)*(WIN_Y+WIN_H&gt;$A21)*WIN_KEY))</f>
        <v/>
      </c>
      <c r="P321" s="7">
        <f>SUMPRODUCT(MAX(WIN_OPEN*(WIN_X&lt;=P$2)*(WIN_X+WIN_W&gt;P$2)*(WIN_Y&lt;=$A21)*(WIN_Y+WIN_H&gt;$A21)*WIN_KEY))</f>
        <v/>
      </c>
      <c r="Q321" s="7">
        <f>SUMPRODUCT(MAX(WIN_OPEN*(WIN_X&lt;=Q$2)*(WIN_X+WIN_W&gt;Q$2)*(WIN_Y&lt;=$A21)*(WIN_Y+WIN_H&gt;$A21)*WIN_KEY))</f>
        <v/>
      </c>
      <c r="R321" s="7">
        <f>SUMPRODUCT(MAX(WIN_OPEN*(WIN_X&lt;=R$2)*(WIN_X+WIN_W&gt;R$2)*(WIN_Y&lt;=$A21)*(WIN_Y+WIN_H&gt;$A21)*WIN_KEY))</f>
        <v/>
      </c>
      <c r="S321" s="7">
        <f>SUMPRODUCT(MAX(WIN_OPEN*(WIN_X&lt;=S$2)*(WIN_X+WIN_W&gt;S$2)*(WIN_Y&lt;=$A21)*(WIN_Y+WIN_H&gt;$A21)*WIN_KEY))</f>
        <v/>
      </c>
      <c r="T321" s="7">
        <f>SUMPRODUCT(MAX(WIN_OPEN*(WIN_X&lt;=T$2)*(WIN_X+WIN_W&gt;T$2)*(WIN_Y&lt;=$A21)*(WIN_Y+WIN_H&gt;$A21)*WIN_KEY))</f>
        <v/>
      </c>
      <c r="U321" s="7">
        <f>SUMPRODUCT(MAX(WIN_OPEN*(WIN_X&lt;=U$2)*(WIN_X+WIN_W&gt;U$2)*(WIN_Y&lt;=$A21)*(WIN_Y+WIN_H&gt;$A21)*WIN_KEY))</f>
        <v/>
      </c>
      <c r="V321" s="7">
        <f>SUMPRODUCT(MAX(WIN_OPEN*(WIN_X&lt;=V$2)*(WIN_X+WIN_W&gt;V$2)*(WIN_Y&lt;=$A21)*(WIN_Y+WIN_H&gt;$A21)*WIN_KEY))</f>
        <v/>
      </c>
      <c r="W321" s="7">
        <f>SUMPRODUCT(MAX(WIN_OPEN*(WIN_X&lt;=W$2)*(WIN_X+WIN_W&gt;W$2)*(WIN_Y&lt;=$A21)*(WIN_Y+WIN_H&gt;$A21)*WIN_KEY))</f>
        <v/>
      </c>
      <c r="X321" s="7">
        <f>SUMPRODUCT(MAX(WIN_OPEN*(WIN_X&lt;=X$2)*(WIN_X+WIN_W&gt;X$2)*(WIN_Y&lt;=$A21)*(WIN_Y+WIN_H&gt;$A21)*WIN_KEY))</f>
        <v/>
      </c>
      <c r="Y321" s="7">
        <f>SUMPRODUCT(MAX(WIN_OPEN*(WIN_X&lt;=Y$2)*(WIN_X+WIN_W&gt;Y$2)*(WIN_Y&lt;=$A21)*(WIN_Y+WIN_H&gt;$A21)*WIN_KEY))</f>
        <v/>
      </c>
      <c r="Z321" s="7">
        <f>SUMPRODUCT(MAX(WIN_OPEN*(WIN_X&lt;=Z$2)*(WIN_X+WIN_W&gt;Z$2)*(WIN_Y&lt;=$A21)*(WIN_Y+WIN_H&gt;$A21)*WIN_KEY))</f>
        <v/>
      </c>
      <c r="AA321" s="7">
        <f>SUMPRODUCT(MAX(WIN_OPEN*(WIN_X&lt;=AA$2)*(WIN_X+WIN_W&gt;AA$2)*(WIN_Y&lt;=$A21)*(WIN_Y+WIN_H&gt;$A21)*WIN_KEY))</f>
        <v/>
      </c>
      <c r="AB321" s="7">
        <f>SUMPRODUCT(MAX(WIN_OPEN*(WIN_X&lt;=AB$2)*(WIN_X+WIN_W&gt;AB$2)*(WIN_Y&lt;=$A21)*(WIN_Y+WIN_H&gt;$A21)*WIN_KEY))</f>
        <v/>
      </c>
      <c r="AC321" s="7">
        <f>SUMPRODUCT(MAX(WIN_OPEN*(WIN_X&lt;=AC$2)*(WIN_X+WIN_W&gt;AC$2)*(WIN_Y&lt;=$A21)*(WIN_Y+WIN_H&gt;$A21)*WIN_KEY))</f>
        <v/>
      </c>
      <c r="AD321" s="7">
        <f>SUMPRODUCT(MAX(WIN_OPEN*(WIN_X&lt;=AD$2)*(WIN_X+WIN_W&gt;AD$2)*(WIN_Y&lt;=$A21)*(WIN_Y+WIN_H&gt;$A21)*WIN_KEY))</f>
        <v/>
      </c>
      <c r="AE321" s="7">
        <f>SUMPRODUCT(MAX(WIN_OPEN*(WIN_X&lt;=AE$2)*(WIN_X+WIN_W&gt;AE$2)*(WIN_Y&lt;=$A21)*(WIN_Y+WIN_H&gt;$A21)*WIN_KEY))</f>
        <v/>
      </c>
      <c r="AF321" s="7">
        <f>SUMPRODUCT(MAX(WIN_OPEN*(WIN_X&lt;=AF$2)*(WIN_X+WIN_W&gt;AF$2)*(WIN_Y&lt;=$A21)*(WIN_Y+WIN_H&gt;$A21)*WIN_KEY))</f>
        <v/>
      </c>
      <c r="AG321" s="7">
        <f>SUMPRODUCT(MAX(WIN_OPEN*(WIN_X&lt;=AG$2)*(WIN_X+WIN_W&gt;AG$2)*(WIN_Y&lt;=$A21)*(WIN_Y+WIN_H&gt;$A21)*WIN_KEY))</f>
        <v/>
      </c>
      <c r="AH321" s="7">
        <f>SUMPRODUCT(MAX(WIN_OPEN*(WIN_X&lt;=AH$2)*(WIN_X+WIN_W&gt;AH$2)*(WIN_Y&lt;=$A21)*(WIN_Y+WIN_H&gt;$A21)*WIN_KEY))</f>
        <v/>
      </c>
      <c r="AI321" s="7">
        <f>SUMPRODUCT(MAX(WIN_OPEN*(WIN_X&lt;=AI$2)*(WIN_X+WIN_W&gt;AI$2)*(WIN_Y&lt;=$A21)*(WIN_Y+WIN_H&gt;$A21)*WIN_KEY))</f>
        <v/>
      </c>
      <c r="AJ321" s="7">
        <f>SUMPRODUCT(MAX(WIN_OPEN*(WIN_X&lt;=AJ$2)*(WIN_X+WIN_W&gt;AJ$2)*(WIN_Y&lt;=$A21)*(WIN_Y+WIN_H&gt;$A21)*WIN_KEY))</f>
        <v/>
      </c>
      <c r="AK321" s="7">
        <f>SUMPRODUCT(MAX(WIN_OPEN*(WIN_X&lt;=AK$2)*(WIN_X+WIN_W&gt;AK$2)*(WIN_Y&lt;=$A21)*(WIN_Y+WIN_H&gt;$A21)*WIN_KEY))</f>
        <v/>
      </c>
      <c r="AL321" s="7">
        <f>SUMPRODUCT(MAX(WIN_OPEN*(WIN_X&lt;=AL$2)*(WIN_X+WIN_W&gt;AL$2)*(WIN_Y&lt;=$A21)*(WIN_Y+WIN_H&gt;$A21)*WIN_KEY))</f>
        <v/>
      </c>
      <c r="AM321" s="7">
        <f>SUMPRODUCT(MAX(WIN_OPEN*(WIN_X&lt;=AM$2)*(WIN_X+WIN_W&gt;AM$2)*(WIN_Y&lt;=$A21)*(WIN_Y+WIN_H&gt;$A21)*WIN_KEY))</f>
        <v/>
      </c>
      <c r="AN321" s="7">
        <f>SUMPRODUCT(MAX(WIN_OPEN*(WIN_X&lt;=AN$2)*(WIN_X+WIN_W&gt;AN$2)*(WIN_Y&lt;=$A21)*(WIN_Y+WIN_H&gt;$A21)*WIN_KEY))</f>
        <v/>
      </c>
      <c r="AO321" s="7">
        <f>SUMPRODUCT(MAX(WIN_OPEN*(WIN_X&lt;=AO$2)*(WIN_X+WIN_W&gt;AO$2)*(WIN_Y&lt;=$A21)*(WIN_Y+WIN_H&gt;$A21)*WIN_KEY))</f>
        <v/>
      </c>
      <c r="AP321" s="7">
        <f>SUMPRODUCT(MAX(WIN_OPEN*(WIN_X&lt;=AP$2)*(WIN_X+WIN_W&gt;AP$2)*(WIN_Y&lt;=$A21)*(WIN_Y+WIN_H&gt;$A21)*WIN_KEY))</f>
        <v/>
      </c>
      <c r="AQ321" s="7">
        <f>SUMPRODUCT(MAX(WIN_OPEN*(WIN_X&lt;=AQ$2)*(WIN_X+WIN_W&gt;AQ$2)*(WIN_Y&lt;=$A21)*(WIN_Y+WIN_H&gt;$A21)*WIN_KEY))</f>
        <v/>
      </c>
      <c r="AR321" s="7">
        <f>SUMPRODUCT(MAX(WIN_OPEN*(WIN_X&lt;=AR$2)*(WIN_X+WIN_W&gt;AR$2)*(WIN_Y&lt;=$A21)*(WIN_Y+WIN_H&gt;$A21)*WIN_KEY))</f>
        <v/>
      </c>
      <c r="AS321" s="7">
        <f>SUMPRODUCT(MAX(WIN_OPEN*(WIN_X&lt;=AS$2)*(WIN_X+WIN_W&gt;AS$2)*(WIN_Y&lt;=$A21)*(WIN_Y+WIN_H&gt;$A21)*WIN_KEY))</f>
        <v/>
      </c>
      <c r="AT321" s="7">
        <f>SUMPRODUCT(MAX(WIN_OPEN*(WIN_X&lt;=AT$2)*(WIN_X+WIN_W&gt;AT$2)*(WIN_Y&lt;=$A21)*(WIN_Y+WIN_H&gt;$A21)*WIN_KEY))</f>
        <v/>
      </c>
      <c r="AU321" s="7">
        <f>SUMPRODUCT(MAX(WIN_OPEN*(WIN_X&lt;=AU$2)*(WIN_X+WIN_W&gt;AU$2)*(WIN_Y&lt;=$A21)*(WIN_Y+WIN_H&gt;$A21)*WIN_KEY))</f>
        <v/>
      </c>
      <c r="AV321" s="7">
        <f>SUMPRODUCT(MAX(WIN_OPEN*(WIN_X&lt;=AV$2)*(WIN_X+WIN_W&gt;AV$2)*(WIN_Y&lt;=$A21)*(WIN_Y+WIN_H&gt;$A21)*WIN_KEY))</f>
        <v/>
      </c>
      <c r="AW321" s="7">
        <f>SUMPRODUCT(MAX(WIN_OPEN*(WIN_X&lt;=AW$2)*(WIN_X+WIN_W&gt;AW$2)*(WIN_Y&lt;=$A21)*(WIN_Y+WIN_H&gt;$A21)*WIN_KEY))</f>
        <v/>
      </c>
      <c r="AX321" s="7">
        <f>SUMPRODUCT(MAX(WIN_OPEN*(WIN_X&lt;=AX$2)*(WIN_X+WIN_W&gt;AX$2)*(WIN_Y&lt;=$A21)*(WIN_Y+WIN_H&gt;$A21)*WIN_KEY))</f>
        <v/>
      </c>
      <c r="AY321" s="7">
        <f>SUMPRODUCT(MAX(WIN_OPEN*(WIN_X&lt;=AY$2)*(WIN_X+WIN_W&gt;AY$2)*(WIN_Y&lt;=$A21)*(WIN_Y+WIN_H&gt;$A21)*WIN_KEY))</f>
        <v/>
      </c>
      <c r="AZ321" s="7">
        <f>SUMPRODUCT(MAX(WIN_OPEN*(WIN_X&lt;=AZ$2)*(WIN_X+WIN_W&gt;AZ$2)*(WIN_Y&lt;=$A21)*(WIN_Y+WIN_H&gt;$A21)*WIN_KEY))</f>
        <v/>
      </c>
      <c r="BA321" s="7">
        <f>SUMPRODUCT(MAX(WIN_OPEN*(WIN_X&lt;=BA$2)*(WIN_X+WIN_W&gt;BA$2)*(WIN_Y&lt;=$A21)*(WIN_Y+WIN_H&gt;$A21)*WIN_KEY))</f>
        <v/>
      </c>
      <c r="BB321" s="7">
        <f>SUMPRODUCT(MAX(WIN_OPEN*(WIN_X&lt;=BB$2)*(WIN_X+WIN_W&gt;BB$2)*(WIN_Y&lt;=$A21)*(WIN_Y+WIN_H&gt;$A21)*WIN_KEY))</f>
        <v/>
      </c>
      <c r="BC321" s="7">
        <f>SUMPRODUCT(MAX(WIN_OPEN*(WIN_X&lt;=BC$2)*(WIN_X+WIN_W&gt;BC$2)*(WIN_Y&lt;=$A21)*(WIN_Y+WIN_H&gt;$A21)*WIN_KEY))</f>
        <v/>
      </c>
      <c r="BD321" s="7">
        <f>SUMPRODUCT(MAX(WIN_OPEN*(WIN_X&lt;=BD$2)*(WIN_X+WIN_W&gt;BD$2)*(WIN_Y&lt;=$A21)*(WIN_Y+WIN_H&gt;$A21)*WIN_KEY))</f>
        <v/>
      </c>
      <c r="BE321" s="7">
        <f>SUMPRODUCT(MAX(WIN_OPEN*(WIN_X&lt;=BE$2)*(WIN_X+WIN_W&gt;BE$2)*(WIN_Y&lt;=$A21)*(WIN_Y+WIN_H&gt;$A21)*WIN_KEY))</f>
        <v/>
      </c>
      <c r="BF321" s="7">
        <f>SUMPRODUCT(MAX(WIN_OPEN*(WIN_X&lt;=BF$2)*(WIN_X+WIN_W&gt;BF$2)*(WIN_Y&lt;=$A21)*(WIN_Y+WIN_H&gt;$A21)*WIN_KEY))</f>
        <v/>
      </c>
      <c r="BG321" s="7">
        <f>SUMPRODUCT(MAX(WIN_OPEN*(WIN_X&lt;=BG$2)*(WIN_X+WIN_W&gt;BG$2)*(WIN_Y&lt;=$A21)*(WIN_Y+WIN_H&gt;$A21)*WIN_KEY))</f>
        <v/>
      </c>
      <c r="BH321" s="7">
        <f>SUMPRODUCT(MAX(WIN_OPEN*(WIN_X&lt;=BH$2)*(WIN_X+WIN_W&gt;BH$2)*(WIN_Y&lt;=$A21)*(WIN_Y+WIN_H&gt;$A21)*WIN_KEY))</f>
        <v/>
      </c>
      <c r="BI321" s="7">
        <f>SUMPRODUCT(MAX(WIN_OPEN*(WIN_X&lt;=BI$2)*(WIN_X+WIN_W&gt;BI$2)*(WIN_Y&lt;=$A21)*(WIN_Y+WIN_H&gt;$A21)*WIN_KEY))</f>
        <v/>
      </c>
      <c r="BJ321" s="7">
        <f>SUMPRODUCT(MAX(WIN_OPEN*(WIN_X&lt;=BJ$2)*(WIN_X+WIN_W&gt;BJ$2)*(WIN_Y&lt;=$A21)*(WIN_Y+WIN_H&gt;$A21)*WIN_KEY))</f>
        <v/>
      </c>
      <c r="BK321" s="7">
        <f>SUMPRODUCT(MAX(WIN_OPEN*(WIN_X&lt;=BK$2)*(WIN_X+WIN_W&gt;BK$2)*(WIN_Y&lt;=$A21)*(WIN_Y+WIN_H&gt;$A21)*WIN_KEY))</f>
        <v/>
      </c>
      <c r="BL321" s="7">
        <f>SUMPRODUCT(MAX(WIN_OPEN*(WIN_X&lt;=BL$2)*(WIN_X+WIN_W&gt;BL$2)*(WIN_Y&lt;=$A21)*(WIN_Y+WIN_H&gt;$A21)*WIN_KEY))</f>
        <v/>
      </c>
      <c r="BM321" s="7">
        <f>SUMPRODUCT(MAX(WIN_OPEN*(WIN_X&lt;=BM$2)*(WIN_X+WIN_W&gt;BM$2)*(WIN_Y&lt;=$A21)*(WIN_Y+WIN_H&gt;$A21)*WIN_KEY))</f>
        <v/>
      </c>
      <c r="BN321" s="7">
        <f>SUMPRODUCT(MAX(WIN_OPEN*(WIN_X&lt;=BN$2)*(WIN_X+WIN_W&gt;BN$2)*(WIN_Y&lt;=$A21)*(WIN_Y+WIN_H&gt;$A21)*WIN_KEY))</f>
        <v/>
      </c>
      <c r="BO321" s="7">
        <f>SUMPRODUCT(MAX(WIN_OPEN*(WIN_X&lt;=BO$2)*(WIN_X+WIN_W&gt;BO$2)*(WIN_Y&lt;=$A21)*(WIN_Y+WIN_H&gt;$A21)*WIN_KEY))</f>
        <v/>
      </c>
      <c r="BP321" s="7">
        <f>SUMPRODUCT(MAX(WIN_OPEN*(WIN_X&lt;=BP$2)*(WIN_X+WIN_W&gt;BP$2)*(WIN_Y&lt;=$A21)*(WIN_Y+WIN_H&gt;$A21)*WIN_KEY))</f>
        <v/>
      </c>
      <c r="BQ321" s="7">
        <f>SUMPRODUCT(MAX(WIN_OPEN*(WIN_X&lt;=BQ$2)*(WIN_X+WIN_W&gt;BQ$2)*(WIN_Y&lt;=$A21)*(WIN_Y+WIN_H&gt;$A21)*WIN_KEY))</f>
        <v/>
      </c>
      <c r="BR321" s="7">
        <f>SUMPRODUCT(MAX(WIN_OPEN*(WIN_X&lt;=BR$2)*(WIN_X+WIN_W&gt;BR$2)*(WIN_Y&lt;=$A21)*(WIN_Y+WIN_H&gt;$A21)*WIN_KEY))</f>
        <v/>
      </c>
      <c r="BS321" s="7">
        <f>SUMPRODUCT(MAX(WIN_OPEN*(WIN_X&lt;=BS$2)*(WIN_X+WIN_W&gt;BS$2)*(WIN_Y&lt;=$A21)*(WIN_Y+WIN_H&gt;$A21)*WIN_KEY))</f>
        <v/>
      </c>
      <c r="BT321" s="7">
        <f>SUMPRODUCT(MAX(WIN_OPEN*(WIN_X&lt;=BT$2)*(WIN_X+WIN_W&gt;BT$2)*(WIN_Y&lt;=$A21)*(WIN_Y+WIN_H&gt;$A21)*WIN_KEY))</f>
        <v/>
      </c>
      <c r="BU321" s="7">
        <f>SUMPRODUCT(MAX(WIN_OPEN*(WIN_X&lt;=BU$2)*(WIN_X+WIN_W&gt;BU$2)*(WIN_Y&lt;=$A21)*(WIN_Y+WIN_H&gt;$A21)*WIN_KEY))</f>
        <v/>
      </c>
      <c r="BV321" s="7">
        <f>SUMPRODUCT(MAX(WIN_OPEN*(WIN_X&lt;=BV$2)*(WIN_X+WIN_W&gt;BV$2)*(WIN_Y&lt;=$A21)*(WIN_Y+WIN_H&gt;$A21)*WIN_KEY))</f>
        <v/>
      </c>
      <c r="BW321" s="7">
        <f>SUMPRODUCT(MAX(WIN_OPEN*(WIN_X&lt;=BW$2)*(WIN_X+WIN_W&gt;BW$2)*(WIN_Y&lt;=$A21)*(WIN_Y+WIN_H&gt;$A21)*WIN_KEY))</f>
        <v/>
      </c>
      <c r="BX321" s="7">
        <f>SUMPRODUCT(MAX(WIN_OPEN*(WIN_X&lt;=BX$2)*(WIN_X+WIN_W&gt;BX$2)*(WIN_Y&lt;=$A21)*(WIN_Y+WIN_H&gt;$A21)*WIN_KEY))</f>
        <v/>
      </c>
      <c r="BY321" s="7">
        <f>SUMPRODUCT(MAX(WIN_OPEN*(WIN_X&lt;=BY$2)*(WIN_X+WIN_W&gt;BY$2)*(WIN_Y&lt;=$A21)*(WIN_Y+WIN_H&gt;$A21)*WIN_KEY))</f>
        <v/>
      </c>
      <c r="BZ321" s="7">
        <f>SUMPRODUCT(MAX(WIN_OPEN*(WIN_X&lt;=BZ$2)*(WIN_X+WIN_W&gt;BZ$2)*(WIN_Y&lt;=$A21)*(WIN_Y+WIN_H&gt;$A21)*WIN_KEY))</f>
        <v/>
      </c>
      <c r="CA321" s="7">
        <f>SUMPRODUCT(MAX(WIN_OPEN*(WIN_X&lt;=CA$2)*(WIN_X+WIN_W&gt;CA$2)*(WIN_Y&lt;=$A21)*(WIN_Y+WIN_H&gt;$A21)*WIN_KEY))</f>
        <v/>
      </c>
      <c r="CB321" s="7">
        <f>SUMPRODUCT(MAX(WIN_OPEN*(WIN_X&lt;=CB$2)*(WIN_X+WIN_W&gt;CB$2)*(WIN_Y&lt;=$A21)*(WIN_Y+WIN_H&gt;$A21)*WIN_KEY))</f>
        <v/>
      </c>
      <c r="CC321" s="7">
        <f>SUMPRODUCT(MAX(WIN_OPEN*(WIN_X&lt;=CC$2)*(WIN_X+WIN_W&gt;CC$2)*(WIN_Y&lt;=$A21)*(WIN_Y+WIN_H&gt;$A21)*WIN_KEY))</f>
        <v/>
      </c>
      <c r="CD321" s="7">
        <f>SUMPRODUCT(MAX(WIN_OPEN*(WIN_X&lt;=CD$2)*(WIN_X+WIN_W&gt;CD$2)*(WIN_Y&lt;=$A21)*(WIN_Y+WIN_H&gt;$A21)*WIN_KEY))</f>
        <v/>
      </c>
      <c r="CE321" s="7">
        <f>SUMPRODUCT(MAX(WIN_OPEN*(WIN_X&lt;=CE$2)*(WIN_X+WIN_W&gt;CE$2)*(WIN_Y&lt;=$A21)*(WIN_Y+WIN_H&gt;$A21)*WIN_KEY))</f>
        <v/>
      </c>
      <c r="CF321" s="7">
        <f>SUMPRODUCT(MAX(WIN_OPEN*(WIN_X&lt;=CF$2)*(WIN_X+WIN_W&gt;CF$2)*(WIN_Y&lt;=$A21)*(WIN_Y+WIN_H&gt;$A21)*WIN_KEY))</f>
        <v/>
      </c>
      <c r="CG321" s="7">
        <f>SUMPRODUCT(MAX(WIN_OPEN*(WIN_X&lt;=CG$2)*(WIN_X+WIN_W&gt;CG$2)*(WIN_Y&lt;=$A21)*(WIN_Y+WIN_H&gt;$A21)*WIN_KEY))</f>
        <v/>
      </c>
      <c r="CH321" s="7">
        <f>SUMPRODUCT(MAX(WIN_OPEN*(WIN_X&lt;=CH$2)*(WIN_X+WIN_W&gt;CH$2)*(WIN_Y&lt;=$A21)*(WIN_Y+WIN_H&gt;$A21)*WIN_KEY))</f>
        <v/>
      </c>
      <c r="CI321" s="7">
        <f>SUMPRODUCT(MAX(WIN_OPEN*(WIN_X&lt;=CI$2)*(WIN_X+WIN_W&gt;CI$2)*(WIN_Y&lt;=$A21)*(WIN_Y+WIN_H&gt;$A21)*WIN_KEY))</f>
        <v/>
      </c>
      <c r="CJ321" s="7">
        <f>SUMPRODUCT(MAX(WIN_OPEN*(WIN_X&lt;=CJ$2)*(WIN_X+WIN_W&gt;CJ$2)*(WIN_Y&lt;=$A21)*(WIN_Y+WIN_H&gt;$A21)*WIN_KEY))</f>
        <v/>
      </c>
      <c r="CK321" s="7">
        <f>SUMPRODUCT(MAX(WIN_OPEN*(WIN_X&lt;=CK$2)*(WIN_X+WIN_W&gt;CK$2)*(WIN_Y&lt;=$A21)*(WIN_Y+WIN_H&gt;$A21)*WIN_KEY))</f>
        <v/>
      </c>
      <c r="CL321" s="7">
        <f>SUMPRODUCT(MAX(WIN_OPEN*(WIN_X&lt;=CL$2)*(WIN_X+WIN_W&gt;CL$2)*(WIN_Y&lt;=$A21)*(WIN_Y+WIN_H&gt;$A21)*WIN_KEY))</f>
        <v/>
      </c>
      <c r="CM321" s="7">
        <f>SUMPRODUCT(MAX(WIN_OPEN*(WIN_X&lt;=CM$2)*(WIN_X+WIN_W&gt;CM$2)*(WIN_Y&lt;=$A21)*(WIN_Y+WIN_H&gt;$A21)*WIN_KEY))</f>
        <v/>
      </c>
      <c r="CN321" s="7">
        <f>SUMPRODUCT(MAX(WIN_OPEN*(WIN_X&lt;=CN$2)*(WIN_X+WIN_W&gt;CN$2)*(WIN_Y&lt;=$A21)*(WIN_Y+WIN_H&gt;$A21)*WIN_KEY))</f>
        <v/>
      </c>
      <c r="CO321" s="7">
        <f>SUMPRODUCT(MAX(WIN_OPEN*(WIN_X&lt;=CO$2)*(WIN_X+WIN_W&gt;CO$2)*(WIN_Y&lt;=$A21)*(WIN_Y+WIN_H&gt;$A21)*WIN_KEY))</f>
        <v/>
      </c>
      <c r="CP321" s="7">
        <f>SUMPRODUCT(MAX(WIN_OPEN*(WIN_X&lt;=CP$2)*(WIN_X+WIN_W&gt;CP$2)*(WIN_Y&lt;=$A21)*(WIN_Y+WIN_H&gt;$A21)*WIN_KEY))</f>
        <v/>
      </c>
      <c r="CQ321" s="7">
        <f>SUMPRODUCT(MAX(WIN_OPEN*(WIN_X&lt;=CQ$2)*(WIN_X+WIN_W&gt;CQ$2)*(WIN_Y&lt;=$A21)*(WIN_Y+WIN_H&gt;$A21)*WIN_KEY))</f>
        <v/>
      </c>
      <c r="CR321" s="7">
        <f>SUMPRODUCT(MAX(WIN_OPEN*(WIN_X&lt;=CR$2)*(WIN_X+WIN_W&gt;CR$2)*(WIN_Y&lt;=$A21)*(WIN_Y+WIN_H&gt;$A21)*WIN_KEY))</f>
        <v/>
      </c>
      <c r="CS321" s="7">
        <f>SUMPRODUCT(MAX(WIN_OPEN*(WIN_X&lt;=CS$2)*(WIN_X+WIN_W&gt;CS$2)*(WIN_Y&lt;=$A21)*(WIN_Y+WIN_H&gt;$A21)*WIN_KEY))</f>
        <v/>
      </c>
      <c r="CT321" s="7">
        <f>SUMPRODUCT(MAX(WIN_OPEN*(WIN_X&lt;=CT$2)*(WIN_X+WIN_W&gt;CT$2)*(WIN_Y&lt;=$A21)*(WIN_Y+WIN_H&gt;$A21)*WIN_KEY))</f>
        <v/>
      </c>
      <c r="CU321" s="7">
        <f>SUMPRODUCT(MAX(WIN_OPEN*(WIN_X&lt;=CU$2)*(WIN_X+WIN_W&gt;CU$2)*(WIN_Y&lt;=$A21)*(WIN_Y+WIN_H&gt;$A21)*WIN_KEY))</f>
        <v/>
      </c>
      <c r="CV321" s="7">
        <f>SUMPRODUCT(MAX(WIN_OPEN*(WIN_X&lt;=CV$2)*(WIN_X+WIN_W&gt;CV$2)*(WIN_Y&lt;=$A21)*(WIN_Y+WIN_H&gt;$A21)*WIN_KEY))</f>
        <v/>
      </c>
      <c r="CW321" s="7">
        <f>SUMPRODUCT(MAX(WIN_OPEN*(WIN_X&lt;=CW$2)*(WIN_X+WIN_W&gt;CW$2)*(WIN_Y&lt;=$A21)*(WIN_Y+WIN_H&gt;$A21)*WIN_KEY))</f>
        <v/>
      </c>
      <c r="CX321" s="7">
        <f>SUMPRODUCT(MAX(WIN_OPEN*(WIN_X&lt;=CX$2)*(WIN_X+WIN_W&gt;CX$2)*(WIN_Y&lt;=$A21)*(WIN_Y+WIN_H&gt;$A21)*WIN_KEY))</f>
        <v/>
      </c>
      <c r="CY321" s="7">
        <f>SUMPRODUCT(MAX(WIN_OPEN*(WIN_X&lt;=CY$2)*(WIN_X+WIN_W&gt;CY$2)*(WIN_Y&lt;=$A21)*(WIN_Y+WIN_H&gt;$A21)*WIN_KEY))</f>
        <v/>
      </c>
      <c r="CZ321" s="7">
        <f>SUMPRODUCT(MAX(WIN_OPEN*(WIN_X&lt;=CZ$2)*(WIN_X+WIN_W&gt;CZ$2)*(WIN_Y&lt;=$A21)*(WIN_Y+WIN_H&gt;$A21)*WIN_KEY))</f>
        <v/>
      </c>
      <c r="DA321" s="7">
        <f>SUMPRODUCT(MAX(WIN_OPEN*(WIN_X&lt;=DA$2)*(WIN_X+WIN_W&gt;DA$2)*(WIN_Y&lt;=$A21)*(WIN_Y+WIN_H&gt;$A21)*WIN_KEY))</f>
        <v/>
      </c>
      <c r="DB321" s="7">
        <f>SUMPRODUCT(MAX(WIN_OPEN*(WIN_X&lt;=DB$2)*(WIN_X+WIN_W&gt;DB$2)*(WIN_Y&lt;=$A21)*(WIN_Y+WIN_H&gt;$A21)*WIN_KEY))</f>
        <v/>
      </c>
      <c r="DC321" s="7">
        <f>SUMPRODUCT(MAX(WIN_OPEN*(WIN_X&lt;=DC$2)*(WIN_X+WIN_W&gt;DC$2)*(WIN_Y&lt;=$A21)*(WIN_Y+WIN_H&gt;$A21)*WIN_KEY))</f>
        <v/>
      </c>
      <c r="DD321" s="7">
        <f>SUMPRODUCT(MAX(WIN_OPEN*(WIN_X&lt;=DD$2)*(WIN_X+WIN_W&gt;DD$2)*(WIN_Y&lt;=$A21)*(WIN_Y+WIN_H&gt;$A21)*WIN_KEY))</f>
        <v/>
      </c>
      <c r="DE321" s="7">
        <f>SUMPRODUCT(MAX(WIN_OPEN*(WIN_X&lt;=DE$2)*(WIN_X+WIN_W&gt;DE$2)*(WIN_Y&lt;=$A21)*(WIN_Y+WIN_H&gt;$A21)*WIN_KEY))</f>
        <v/>
      </c>
      <c r="DF321" s="7">
        <f>SUMPRODUCT(MAX(WIN_OPEN*(WIN_X&lt;=DF$2)*(WIN_X+WIN_W&gt;DF$2)*(WIN_Y&lt;=$A21)*(WIN_Y+WIN_H&gt;$A21)*WIN_KEY))</f>
        <v/>
      </c>
      <c r="DG321" s="7">
        <f>SUMPRODUCT(MAX(WIN_OPEN*(WIN_X&lt;=DG$2)*(WIN_X+WIN_W&gt;DG$2)*(WIN_Y&lt;=$A21)*(WIN_Y+WIN_H&gt;$A21)*WIN_KEY))</f>
        <v/>
      </c>
      <c r="DH321" s="7">
        <f>SUMPRODUCT(MAX(WIN_OPEN*(WIN_X&lt;=DH$2)*(WIN_X+WIN_W&gt;DH$2)*(WIN_Y&lt;=$A21)*(WIN_Y+WIN_H&gt;$A21)*WIN_KEY))</f>
        <v/>
      </c>
      <c r="DI321" s="7">
        <f>SUMPRODUCT(MAX(WIN_OPEN*(WIN_X&lt;=DI$2)*(WIN_X+WIN_W&gt;DI$2)*(WIN_Y&lt;=$A21)*(WIN_Y+WIN_H&gt;$A21)*WIN_KEY))</f>
        <v/>
      </c>
      <c r="DJ321" s="7">
        <f>SUMPRODUCT(MAX(WIN_OPEN*(WIN_X&lt;=DJ$2)*(WIN_X+WIN_W&gt;DJ$2)*(WIN_Y&lt;=$A21)*(WIN_Y+WIN_H&gt;$A21)*WIN_KEY))</f>
        <v/>
      </c>
      <c r="DK321" s="7">
        <f>SUMPRODUCT(MAX(WIN_OPEN*(WIN_X&lt;=DK$2)*(WIN_X+WIN_W&gt;DK$2)*(WIN_Y&lt;=$A21)*(WIN_Y+WIN_H&gt;$A21)*WIN_KEY))</f>
        <v/>
      </c>
      <c r="DL321" s="7">
        <f>SUMPRODUCT(MAX(WIN_OPEN*(WIN_X&lt;=DL$2)*(WIN_X+WIN_W&gt;DL$2)*(WIN_Y&lt;=$A21)*(WIN_Y+WIN_H&gt;$A21)*WIN_KEY))</f>
        <v/>
      </c>
      <c r="DM321" s="7">
        <f>SUMPRODUCT(MAX(WIN_OPEN*(WIN_X&lt;=DM$2)*(WIN_X+WIN_W&gt;DM$2)*(WIN_Y&lt;=$A21)*(WIN_Y+WIN_H&gt;$A21)*WIN_KEY))</f>
        <v/>
      </c>
      <c r="DN321" s="7">
        <f>SUMPRODUCT(MAX(WIN_OPEN*(WIN_X&lt;=DN$2)*(WIN_X+WIN_W&gt;DN$2)*(WIN_Y&lt;=$A21)*(WIN_Y+WIN_H&gt;$A21)*WIN_KEY))</f>
        <v/>
      </c>
      <c r="DO321" s="7">
        <f>SUMPRODUCT(MAX(WIN_OPEN*(WIN_X&lt;=DO$2)*(WIN_X+WIN_W&gt;DO$2)*(WIN_Y&lt;=$A21)*(WIN_Y+WIN_H&gt;$A21)*WIN_KEY))</f>
        <v/>
      </c>
    </row>
    <row r="322" ht="8" customHeight="1">
      <c r="A322" t="n">
        <v>0</v>
      </c>
      <c r="B322" s="7">
        <f>SUMPRODUCT(MAX(WIN_OPEN*(WIN_X&lt;=B$2)*(WIN_X+WIN_W&gt;B$2)*(WIN_Y&lt;=$A22)*(WIN_Y+WIN_H&gt;$A22)*WIN_KEY))</f>
        <v/>
      </c>
      <c r="C322" s="7">
        <f>SUMPRODUCT(MAX(WIN_OPEN*(WIN_X&lt;=C$2)*(WIN_X+WIN_W&gt;C$2)*(WIN_Y&lt;=$A22)*(WIN_Y+WIN_H&gt;$A22)*WIN_KEY))</f>
        <v/>
      </c>
      <c r="D322" s="7">
        <f>SUMPRODUCT(MAX(WIN_OPEN*(WIN_X&lt;=D$2)*(WIN_X+WIN_W&gt;D$2)*(WIN_Y&lt;=$A22)*(WIN_Y+WIN_H&gt;$A22)*WIN_KEY))</f>
        <v/>
      </c>
      <c r="E322" s="7">
        <f>SUMPRODUCT(MAX(WIN_OPEN*(WIN_X&lt;=E$2)*(WIN_X+WIN_W&gt;E$2)*(WIN_Y&lt;=$A22)*(WIN_Y+WIN_H&gt;$A22)*WIN_KEY))</f>
        <v/>
      </c>
      <c r="F322" s="7">
        <f>SUMPRODUCT(MAX(WIN_OPEN*(WIN_X&lt;=F$2)*(WIN_X+WIN_W&gt;F$2)*(WIN_Y&lt;=$A22)*(WIN_Y+WIN_H&gt;$A22)*WIN_KEY))</f>
        <v/>
      </c>
      <c r="G322" s="7">
        <f>SUMPRODUCT(MAX(WIN_OPEN*(WIN_X&lt;=G$2)*(WIN_X+WIN_W&gt;G$2)*(WIN_Y&lt;=$A22)*(WIN_Y+WIN_H&gt;$A22)*WIN_KEY))</f>
        <v/>
      </c>
      <c r="H322" s="7">
        <f>SUMPRODUCT(MAX(WIN_OPEN*(WIN_X&lt;=H$2)*(WIN_X+WIN_W&gt;H$2)*(WIN_Y&lt;=$A22)*(WIN_Y+WIN_H&gt;$A22)*WIN_KEY))</f>
        <v/>
      </c>
      <c r="I322" s="7">
        <f>SUMPRODUCT(MAX(WIN_OPEN*(WIN_X&lt;=I$2)*(WIN_X+WIN_W&gt;I$2)*(WIN_Y&lt;=$A22)*(WIN_Y+WIN_H&gt;$A22)*WIN_KEY))</f>
        <v/>
      </c>
      <c r="J322" s="7">
        <f>SUMPRODUCT(MAX(WIN_OPEN*(WIN_X&lt;=J$2)*(WIN_X+WIN_W&gt;J$2)*(WIN_Y&lt;=$A22)*(WIN_Y+WIN_H&gt;$A22)*WIN_KEY))</f>
        <v/>
      </c>
      <c r="K322" s="7">
        <f>SUMPRODUCT(MAX(WIN_OPEN*(WIN_X&lt;=K$2)*(WIN_X+WIN_W&gt;K$2)*(WIN_Y&lt;=$A22)*(WIN_Y+WIN_H&gt;$A22)*WIN_KEY))</f>
        <v/>
      </c>
      <c r="L322" s="7">
        <f>SUMPRODUCT(MAX(WIN_OPEN*(WIN_X&lt;=L$2)*(WIN_X+WIN_W&gt;L$2)*(WIN_Y&lt;=$A22)*(WIN_Y+WIN_H&gt;$A22)*WIN_KEY))</f>
        <v/>
      </c>
      <c r="M322" s="7">
        <f>SUMPRODUCT(MAX(WIN_OPEN*(WIN_X&lt;=M$2)*(WIN_X+WIN_W&gt;M$2)*(WIN_Y&lt;=$A22)*(WIN_Y+WIN_H&gt;$A22)*WIN_KEY))</f>
        <v/>
      </c>
      <c r="N322" s="7">
        <f>SUMPRODUCT(MAX(WIN_OPEN*(WIN_X&lt;=N$2)*(WIN_X+WIN_W&gt;N$2)*(WIN_Y&lt;=$A22)*(WIN_Y+WIN_H&gt;$A22)*WIN_KEY))</f>
        <v/>
      </c>
      <c r="O322" s="7">
        <f>SUMPRODUCT(MAX(WIN_OPEN*(WIN_X&lt;=O$2)*(WIN_X+WIN_W&gt;O$2)*(WIN_Y&lt;=$A22)*(WIN_Y+WIN_H&gt;$A22)*WIN_KEY))</f>
        <v/>
      </c>
      <c r="P322" s="7">
        <f>SUMPRODUCT(MAX(WIN_OPEN*(WIN_X&lt;=P$2)*(WIN_X+WIN_W&gt;P$2)*(WIN_Y&lt;=$A22)*(WIN_Y+WIN_H&gt;$A22)*WIN_KEY))</f>
        <v/>
      </c>
      <c r="Q322" s="7">
        <f>SUMPRODUCT(MAX(WIN_OPEN*(WIN_X&lt;=Q$2)*(WIN_X+WIN_W&gt;Q$2)*(WIN_Y&lt;=$A22)*(WIN_Y+WIN_H&gt;$A22)*WIN_KEY))</f>
        <v/>
      </c>
      <c r="R322" s="7">
        <f>SUMPRODUCT(MAX(WIN_OPEN*(WIN_X&lt;=R$2)*(WIN_X+WIN_W&gt;R$2)*(WIN_Y&lt;=$A22)*(WIN_Y+WIN_H&gt;$A22)*WIN_KEY))</f>
        <v/>
      </c>
      <c r="S322" s="7">
        <f>SUMPRODUCT(MAX(WIN_OPEN*(WIN_X&lt;=S$2)*(WIN_X+WIN_W&gt;S$2)*(WIN_Y&lt;=$A22)*(WIN_Y+WIN_H&gt;$A22)*WIN_KEY))</f>
        <v/>
      </c>
      <c r="T322" s="7">
        <f>SUMPRODUCT(MAX(WIN_OPEN*(WIN_X&lt;=T$2)*(WIN_X+WIN_W&gt;T$2)*(WIN_Y&lt;=$A22)*(WIN_Y+WIN_H&gt;$A22)*WIN_KEY))</f>
        <v/>
      </c>
      <c r="U322" s="7">
        <f>SUMPRODUCT(MAX(WIN_OPEN*(WIN_X&lt;=U$2)*(WIN_X+WIN_W&gt;U$2)*(WIN_Y&lt;=$A22)*(WIN_Y+WIN_H&gt;$A22)*WIN_KEY))</f>
        <v/>
      </c>
      <c r="V322" s="7">
        <f>SUMPRODUCT(MAX(WIN_OPEN*(WIN_X&lt;=V$2)*(WIN_X+WIN_W&gt;V$2)*(WIN_Y&lt;=$A22)*(WIN_Y+WIN_H&gt;$A22)*WIN_KEY))</f>
        <v/>
      </c>
      <c r="W322" s="7">
        <f>SUMPRODUCT(MAX(WIN_OPEN*(WIN_X&lt;=W$2)*(WIN_X+WIN_W&gt;W$2)*(WIN_Y&lt;=$A22)*(WIN_Y+WIN_H&gt;$A22)*WIN_KEY))</f>
        <v/>
      </c>
      <c r="X322" s="7">
        <f>SUMPRODUCT(MAX(WIN_OPEN*(WIN_X&lt;=X$2)*(WIN_X+WIN_W&gt;X$2)*(WIN_Y&lt;=$A22)*(WIN_Y+WIN_H&gt;$A22)*WIN_KEY))</f>
        <v/>
      </c>
      <c r="Y322" s="7">
        <f>SUMPRODUCT(MAX(WIN_OPEN*(WIN_X&lt;=Y$2)*(WIN_X+WIN_W&gt;Y$2)*(WIN_Y&lt;=$A22)*(WIN_Y+WIN_H&gt;$A22)*WIN_KEY))</f>
        <v/>
      </c>
      <c r="Z322" s="7">
        <f>SUMPRODUCT(MAX(WIN_OPEN*(WIN_X&lt;=Z$2)*(WIN_X+WIN_W&gt;Z$2)*(WIN_Y&lt;=$A22)*(WIN_Y+WIN_H&gt;$A22)*WIN_KEY))</f>
        <v/>
      </c>
      <c r="AA322" s="7">
        <f>SUMPRODUCT(MAX(WIN_OPEN*(WIN_X&lt;=AA$2)*(WIN_X+WIN_W&gt;AA$2)*(WIN_Y&lt;=$A22)*(WIN_Y+WIN_H&gt;$A22)*WIN_KEY))</f>
        <v/>
      </c>
      <c r="AB322" s="7">
        <f>SUMPRODUCT(MAX(WIN_OPEN*(WIN_X&lt;=AB$2)*(WIN_X+WIN_W&gt;AB$2)*(WIN_Y&lt;=$A22)*(WIN_Y+WIN_H&gt;$A22)*WIN_KEY))</f>
        <v/>
      </c>
      <c r="AC322" s="7">
        <f>SUMPRODUCT(MAX(WIN_OPEN*(WIN_X&lt;=AC$2)*(WIN_X+WIN_W&gt;AC$2)*(WIN_Y&lt;=$A22)*(WIN_Y+WIN_H&gt;$A22)*WIN_KEY))</f>
        <v/>
      </c>
      <c r="AD322" s="7">
        <f>SUMPRODUCT(MAX(WIN_OPEN*(WIN_X&lt;=AD$2)*(WIN_X+WIN_W&gt;AD$2)*(WIN_Y&lt;=$A22)*(WIN_Y+WIN_H&gt;$A22)*WIN_KEY))</f>
        <v/>
      </c>
      <c r="AE322" s="7">
        <f>SUMPRODUCT(MAX(WIN_OPEN*(WIN_X&lt;=AE$2)*(WIN_X+WIN_W&gt;AE$2)*(WIN_Y&lt;=$A22)*(WIN_Y+WIN_H&gt;$A22)*WIN_KEY))</f>
        <v/>
      </c>
      <c r="AF322" s="7">
        <f>SUMPRODUCT(MAX(WIN_OPEN*(WIN_X&lt;=AF$2)*(WIN_X+WIN_W&gt;AF$2)*(WIN_Y&lt;=$A22)*(WIN_Y+WIN_H&gt;$A22)*WIN_KEY))</f>
        <v/>
      </c>
      <c r="AG322" s="7">
        <f>SUMPRODUCT(MAX(WIN_OPEN*(WIN_X&lt;=AG$2)*(WIN_X+WIN_W&gt;AG$2)*(WIN_Y&lt;=$A22)*(WIN_Y+WIN_H&gt;$A22)*WIN_KEY))</f>
        <v/>
      </c>
      <c r="AH322" s="7">
        <f>SUMPRODUCT(MAX(WIN_OPEN*(WIN_X&lt;=AH$2)*(WIN_X+WIN_W&gt;AH$2)*(WIN_Y&lt;=$A22)*(WIN_Y+WIN_H&gt;$A22)*WIN_KEY))</f>
        <v/>
      </c>
      <c r="AI322" s="7">
        <f>SUMPRODUCT(MAX(WIN_OPEN*(WIN_X&lt;=AI$2)*(WIN_X+WIN_W&gt;AI$2)*(WIN_Y&lt;=$A22)*(WIN_Y+WIN_H&gt;$A22)*WIN_KEY))</f>
        <v/>
      </c>
      <c r="AJ322" s="7">
        <f>SUMPRODUCT(MAX(WIN_OPEN*(WIN_X&lt;=AJ$2)*(WIN_X+WIN_W&gt;AJ$2)*(WIN_Y&lt;=$A22)*(WIN_Y+WIN_H&gt;$A22)*WIN_KEY))</f>
        <v/>
      </c>
      <c r="AK322" s="7">
        <f>SUMPRODUCT(MAX(WIN_OPEN*(WIN_X&lt;=AK$2)*(WIN_X+WIN_W&gt;AK$2)*(WIN_Y&lt;=$A22)*(WIN_Y+WIN_H&gt;$A22)*WIN_KEY))</f>
        <v/>
      </c>
      <c r="AL322" s="7">
        <f>SUMPRODUCT(MAX(WIN_OPEN*(WIN_X&lt;=AL$2)*(WIN_X+WIN_W&gt;AL$2)*(WIN_Y&lt;=$A22)*(WIN_Y+WIN_H&gt;$A22)*WIN_KEY))</f>
        <v/>
      </c>
      <c r="AM322" s="7">
        <f>SUMPRODUCT(MAX(WIN_OPEN*(WIN_X&lt;=AM$2)*(WIN_X+WIN_W&gt;AM$2)*(WIN_Y&lt;=$A22)*(WIN_Y+WIN_H&gt;$A22)*WIN_KEY))</f>
        <v/>
      </c>
      <c r="AN322" s="7">
        <f>SUMPRODUCT(MAX(WIN_OPEN*(WIN_X&lt;=AN$2)*(WIN_X+WIN_W&gt;AN$2)*(WIN_Y&lt;=$A22)*(WIN_Y+WIN_H&gt;$A22)*WIN_KEY))</f>
        <v/>
      </c>
      <c r="AO322" s="7">
        <f>SUMPRODUCT(MAX(WIN_OPEN*(WIN_X&lt;=AO$2)*(WIN_X+WIN_W&gt;AO$2)*(WIN_Y&lt;=$A22)*(WIN_Y+WIN_H&gt;$A22)*WIN_KEY))</f>
        <v/>
      </c>
      <c r="AP322" s="7">
        <f>SUMPRODUCT(MAX(WIN_OPEN*(WIN_X&lt;=AP$2)*(WIN_X+WIN_W&gt;AP$2)*(WIN_Y&lt;=$A22)*(WIN_Y+WIN_H&gt;$A22)*WIN_KEY))</f>
        <v/>
      </c>
      <c r="AQ322" s="7">
        <f>SUMPRODUCT(MAX(WIN_OPEN*(WIN_X&lt;=AQ$2)*(WIN_X+WIN_W&gt;AQ$2)*(WIN_Y&lt;=$A22)*(WIN_Y+WIN_H&gt;$A22)*WIN_KEY))</f>
        <v/>
      </c>
      <c r="AR322" s="7">
        <f>SUMPRODUCT(MAX(WIN_OPEN*(WIN_X&lt;=AR$2)*(WIN_X+WIN_W&gt;AR$2)*(WIN_Y&lt;=$A22)*(WIN_Y+WIN_H&gt;$A22)*WIN_KEY))</f>
        <v/>
      </c>
      <c r="AS322" s="7">
        <f>SUMPRODUCT(MAX(WIN_OPEN*(WIN_X&lt;=AS$2)*(WIN_X+WIN_W&gt;AS$2)*(WIN_Y&lt;=$A22)*(WIN_Y+WIN_H&gt;$A22)*WIN_KEY))</f>
        <v/>
      </c>
      <c r="AT322" s="7">
        <f>SUMPRODUCT(MAX(WIN_OPEN*(WIN_X&lt;=AT$2)*(WIN_X+WIN_W&gt;AT$2)*(WIN_Y&lt;=$A22)*(WIN_Y+WIN_H&gt;$A22)*WIN_KEY))</f>
        <v/>
      </c>
      <c r="AU322" s="7">
        <f>SUMPRODUCT(MAX(WIN_OPEN*(WIN_X&lt;=AU$2)*(WIN_X+WIN_W&gt;AU$2)*(WIN_Y&lt;=$A22)*(WIN_Y+WIN_H&gt;$A22)*WIN_KEY))</f>
        <v/>
      </c>
      <c r="AV322" s="7">
        <f>SUMPRODUCT(MAX(WIN_OPEN*(WIN_X&lt;=AV$2)*(WIN_X+WIN_W&gt;AV$2)*(WIN_Y&lt;=$A22)*(WIN_Y+WIN_H&gt;$A22)*WIN_KEY))</f>
        <v/>
      </c>
      <c r="AW322" s="7">
        <f>SUMPRODUCT(MAX(WIN_OPEN*(WIN_X&lt;=AW$2)*(WIN_X+WIN_W&gt;AW$2)*(WIN_Y&lt;=$A22)*(WIN_Y+WIN_H&gt;$A22)*WIN_KEY))</f>
        <v/>
      </c>
      <c r="AX322" s="7">
        <f>SUMPRODUCT(MAX(WIN_OPEN*(WIN_X&lt;=AX$2)*(WIN_X+WIN_W&gt;AX$2)*(WIN_Y&lt;=$A22)*(WIN_Y+WIN_H&gt;$A22)*WIN_KEY))</f>
        <v/>
      </c>
      <c r="AY322" s="7">
        <f>SUMPRODUCT(MAX(WIN_OPEN*(WIN_X&lt;=AY$2)*(WIN_X+WIN_W&gt;AY$2)*(WIN_Y&lt;=$A22)*(WIN_Y+WIN_H&gt;$A22)*WIN_KEY))</f>
        <v/>
      </c>
      <c r="AZ322" s="7">
        <f>SUMPRODUCT(MAX(WIN_OPEN*(WIN_X&lt;=AZ$2)*(WIN_X+WIN_W&gt;AZ$2)*(WIN_Y&lt;=$A22)*(WIN_Y+WIN_H&gt;$A22)*WIN_KEY))</f>
        <v/>
      </c>
      <c r="BA322" s="7">
        <f>SUMPRODUCT(MAX(WIN_OPEN*(WIN_X&lt;=BA$2)*(WIN_X+WIN_W&gt;BA$2)*(WIN_Y&lt;=$A22)*(WIN_Y+WIN_H&gt;$A22)*WIN_KEY))</f>
        <v/>
      </c>
      <c r="BB322" s="7">
        <f>SUMPRODUCT(MAX(WIN_OPEN*(WIN_X&lt;=BB$2)*(WIN_X+WIN_W&gt;BB$2)*(WIN_Y&lt;=$A22)*(WIN_Y+WIN_H&gt;$A22)*WIN_KEY))</f>
        <v/>
      </c>
      <c r="BC322" s="7">
        <f>SUMPRODUCT(MAX(WIN_OPEN*(WIN_X&lt;=BC$2)*(WIN_X+WIN_W&gt;BC$2)*(WIN_Y&lt;=$A22)*(WIN_Y+WIN_H&gt;$A22)*WIN_KEY))</f>
        <v/>
      </c>
      <c r="BD322" s="7">
        <f>SUMPRODUCT(MAX(WIN_OPEN*(WIN_X&lt;=BD$2)*(WIN_X+WIN_W&gt;BD$2)*(WIN_Y&lt;=$A22)*(WIN_Y+WIN_H&gt;$A22)*WIN_KEY))</f>
        <v/>
      </c>
      <c r="BE322" s="7">
        <f>SUMPRODUCT(MAX(WIN_OPEN*(WIN_X&lt;=BE$2)*(WIN_X+WIN_W&gt;BE$2)*(WIN_Y&lt;=$A22)*(WIN_Y+WIN_H&gt;$A22)*WIN_KEY))</f>
        <v/>
      </c>
      <c r="BF322" s="7">
        <f>SUMPRODUCT(MAX(WIN_OPEN*(WIN_X&lt;=BF$2)*(WIN_X+WIN_W&gt;BF$2)*(WIN_Y&lt;=$A22)*(WIN_Y+WIN_H&gt;$A22)*WIN_KEY))</f>
        <v/>
      </c>
      <c r="BG322" s="7">
        <f>SUMPRODUCT(MAX(WIN_OPEN*(WIN_X&lt;=BG$2)*(WIN_X+WIN_W&gt;BG$2)*(WIN_Y&lt;=$A22)*(WIN_Y+WIN_H&gt;$A22)*WIN_KEY))</f>
        <v/>
      </c>
      <c r="BH322" s="7">
        <f>SUMPRODUCT(MAX(WIN_OPEN*(WIN_X&lt;=BH$2)*(WIN_X+WIN_W&gt;BH$2)*(WIN_Y&lt;=$A22)*(WIN_Y+WIN_H&gt;$A22)*WIN_KEY))</f>
        <v/>
      </c>
      <c r="BI322" s="7">
        <f>SUMPRODUCT(MAX(WIN_OPEN*(WIN_X&lt;=BI$2)*(WIN_X+WIN_W&gt;BI$2)*(WIN_Y&lt;=$A22)*(WIN_Y+WIN_H&gt;$A22)*WIN_KEY))</f>
        <v/>
      </c>
      <c r="BJ322" s="7">
        <f>SUMPRODUCT(MAX(WIN_OPEN*(WIN_X&lt;=BJ$2)*(WIN_X+WIN_W&gt;BJ$2)*(WIN_Y&lt;=$A22)*(WIN_Y+WIN_H&gt;$A22)*WIN_KEY))</f>
        <v/>
      </c>
      <c r="BK322" s="7">
        <f>SUMPRODUCT(MAX(WIN_OPEN*(WIN_X&lt;=BK$2)*(WIN_X+WIN_W&gt;BK$2)*(WIN_Y&lt;=$A22)*(WIN_Y+WIN_H&gt;$A22)*WIN_KEY))</f>
        <v/>
      </c>
      <c r="BL322" s="7">
        <f>SUMPRODUCT(MAX(WIN_OPEN*(WIN_X&lt;=BL$2)*(WIN_X+WIN_W&gt;BL$2)*(WIN_Y&lt;=$A22)*(WIN_Y+WIN_H&gt;$A22)*WIN_KEY))</f>
        <v/>
      </c>
      <c r="BM322" s="7">
        <f>SUMPRODUCT(MAX(WIN_OPEN*(WIN_X&lt;=BM$2)*(WIN_X+WIN_W&gt;BM$2)*(WIN_Y&lt;=$A22)*(WIN_Y+WIN_H&gt;$A22)*WIN_KEY))</f>
        <v/>
      </c>
      <c r="BN322" s="7">
        <f>SUMPRODUCT(MAX(WIN_OPEN*(WIN_X&lt;=BN$2)*(WIN_X+WIN_W&gt;BN$2)*(WIN_Y&lt;=$A22)*(WIN_Y+WIN_H&gt;$A22)*WIN_KEY))</f>
        <v/>
      </c>
      <c r="BO322" s="7">
        <f>SUMPRODUCT(MAX(WIN_OPEN*(WIN_X&lt;=BO$2)*(WIN_X+WIN_W&gt;BO$2)*(WIN_Y&lt;=$A22)*(WIN_Y+WIN_H&gt;$A22)*WIN_KEY))</f>
        <v/>
      </c>
      <c r="BP322" s="7">
        <f>SUMPRODUCT(MAX(WIN_OPEN*(WIN_X&lt;=BP$2)*(WIN_X+WIN_W&gt;BP$2)*(WIN_Y&lt;=$A22)*(WIN_Y+WIN_H&gt;$A22)*WIN_KEY))</f>
        <v/>
      </c>
      <c r="BQ322" s="7">
        <f>SUMPRODUCT(MAX(WIN_OPEN*(WIN_X&lt;=BQ$2)*(WIN_X+WIN_W&gt;BQ$2)*(WIN_Y&lt;=$A22)*(WIN_Y+WIN_H&gt;$A22)*WIN_KEY))</f>
        <v/>
      </c>
      <c r="BR322" s="7">
        <f>SUMPRODUCT(MAX(WIN_OPEN*(WIN_X&lt;=BR$2)*(WIN_X+WIN_W&gt;BR$2)*(WIN_Y&lt;=$A22)*(WIN_Y+WIN_H&gt;$A22)*WIN_KEY))</f>
        <v/>
      </c>
      <c r="BS322" s="7">
        <f>SUMPRODUCT(MAX(WIN_OPEN*(WIN_X&lt;=BS$2)*(WIN_X+WIN_W&gt;BS$2)*(WIN_Y&lt;=$A22)*(WIN_Y+WIN_H&gt;$A22)*WIN_KEY))</f>
        <v/>
      </c>
      <c r="BT322" s="7">
        <f>SUMPRODUCT(MAX(WIN_OPEN*(WIN_X&lt;=BT$2)*(WIN_X+WIN_W&gt;BT$2)*(WIN_Y&lt;=$A22)*(WIN_Y+WIN_H&gt;$A22)*WIN_KEY))</f>
        <v/>
      </c>
      <c r="BU322" s="7">
        <f>SUMPRODUCT(MAX(WIN_OPEN*(WIN_X&lt;=BU$2)*(WIN_X+WIN_W&gt;BU$2)*(WIN_Y&lt;=$A22)*(WIN_Y+WIN_H&gt;$A22)*WIN_KEY))</f>
        <v/>
      </c>
      <c r="BV322" s="7">
        <f>SUMPRODUCT(MAX(WIN_OPEN*(WIN_X&lt;=BV$2)*(WIN_X+WIN_W&gt;BV$2)*(WIN_Y&lt;=$A22)*(WIN_Y+WIN_H&gt;$A22)*WIN_KEY))</f>
        <v/>
      </c>
      <c r="BW322" s="7">
        <f>SUMPRODUCT(MAX(WIN_OPEN*(WIN_X&lt;=BW$2)*(WIN_X+WIN_W&gt;BW$2)*(WIN_Y&lt;=$A22)*(WIN_Y+WIN_H&gt;$A22)*WIN_KEY))</f>
        <v/>
      </c>
      <c r="BX322" s="7">
        <f>SUMPRODUCT(MAX(WIN_OPEN*(WIN_X&lt;=BX$2)*(WIN_X+WIN_W&gt;BX$2)*(WIN_Y&lt;=$A22)*(WIN_Y+WIN_H&gt;$A22)*WIN_KEY))</f>
        <v/>
      </c>
      <c r="BY322" s="7">
        <f>SUMPRODUCT(MAX(WIN_OPEN*(WIN_X&lt;=BY$2)*(WIN_X+WIN_W&gt;BY$2)*(WIN_Y&lt;=$A22)*(WIN_Y+WIN_H&gt;$A22)*WIN_KEY))</f>
        <v/>
      </c>
      <c r="BZ322" s="7">
        <f>SUMPRODUCT(MAX(WIN_OPEN*(WIN_X&lt;=BZ$2)*(WIN_X+WIN_W&gt;BZ$2)*(WIN_Y&lt;=$A22)*(WIN_Y+WIN_H&gt;$A22)*WIN_KEY))</f>
        <v/>
      </c>
      <c r="CA322" s="7">
        <f>SUMPRODUCT(MAX(WIN_OPEN*(WIN_X&lt;=CA$2)*(WIN_X+WIN_W&gt;CA$2)*(WIN_Y&lt;=$A22)*(WIN_Y+WIN_H&gt;$A22)*WIN_KEY))</f>
        <v/>
      </c>
      <c r="CB322" s="7">
        <f>SUMPRODUCT(MAX(WIN_OPEN*(WIN_X&lt;=CB$2)*(WIN_X+WIN_W&gt;CB$2)*(WIN_Y&lt;=$A22)*(WIN_Y+WIN_H&gt;$A22)*WIN_KEY))</f>
        <v/>
      </c>
      <c r="CC322" s="7">
        <f>SUMPRODUCT(MAX(WIN_OPEN*(WIN_X&lt;=CC$2)*(WIN_X+WIN_W&gt;CC$2)*(WIN_Y&lt;=$A22)*(WIN_Y+WIN_H&gt;$A22)*WIN_KEY))</f>
        <v/>
      </c>
      <c r="CD322" s="7">
        <f>SUMPRODUCT(MAX(WIN_OPEN*(WIN_X&lt;=CD$2)*(WIN_X+WIN_W&gt;CD$2)*(WIN_Y&lt;=$A22)*(WIN_Y+WIN_H&gt;$A22)*WIN_KEY))</f>
        <v/>
      </c>
      <c r="CE322" s="7">
        <f>SUMPRODUCT(MAX(WIN_OPEN*(WIN_X&lt;=CE$2)*(WIN_X+WIN_W&gt;CE$2)*(WIN_Y&lt;=$A22)*(WIN_Y+WIN_H&gt;$A22)*WIN_KEY))</f>
        <v/>
      </c>
      <c r="CF322" s="7">
        <f>SUMPRODUCT(MAX(WIN_OPEN*(WIN_X&lt;=CF$2)*(WIN_X+WIN_W&gt;CF$2)*(WIN_Y&lt;=$A22)*(WIN_Y+WIN_H&gt;$A22)*WIN_KEY))</f>
        <v/>
      </c>
      <c r="CG322" s="7">
        <f>SUMPRODUCT(MAX(WIN_OPEN*(WIN_X&lt;=CG$2)*(WIN_X+WIN_W&gt;CG$2)*(WIN_Y&lt;=$A22)*(WIN_Y+WIN_H&gt;$A22)*WIN_KEY))</f>
        <v/>
      </c>
      <c r="CH322" s="7">
        <f>SUMPRODUCT(MAX(WIN_OPEN*(WIN_X&lt;=CH$2)*(WIN_X+WIN_W&gt;CH$2)*(WIN_Y&lt;=$A22)*(WIN_Y+WIN_H&gt;$A22)*WIN_KEY))</f>
        <v/>
      </c>
      <c r="CI322" s="7">
        <f>SUMPRODUCT(MAX(WIN_OPEN*(WIN_X&lt;=CI$2)*(WIN_X+WIN_W&gt;CI$2)*(WIN_Y&lt;=$A22)*(WIN_Y+WIN_H&gt;$A22)*WIN_KEY))</f>
        <v/>
      </c>
      <c r="CJ322" s="7">
        <f>SUMPRODUCT(MAX(WIN_OPEN*(WIN_X&lt;=CJ$2)*(WIN_X+WIN_W&gt;CJ$2)*(WIN_Y&lt;=$A22)*(WIN_Y+WIN_H&gt;$A22)*WIN_KEY))</f>
        <v/>
      </c>
      <c r="CK322" s="7">
        <f>SUMPRODUCT(MAX(WIN_OPEN*(WIN_X&lt;=CK$2)*(WIN_X+WIN_W&gt;CK$2)*(WIN_Y&lt;=$A22)*(WIN_Y+WIN_H&gt;$A22)*WIN_KEY))</f>
        <v/>
      </c>
      <c r="CL322" s="7">
        <f>SUMPRODUCT(MAX(WIN_OPEN*(WIN_X&lt;=CL$2)*(WIN_X+WIN_W&gt;CL$2)*(WIN_Y&lt;=$A22)*(WIN_Y+WIN_H&gt;$A22)*WIN_KEY))</f>
        <v/>
      </c>
      <c r="CM322" s="7">
        <f>SUMPRODUCT(MAX(WIN_OPEN*(WIN_X&lt;=CM$2)*(WIN_X+WIN_W&gt;CM$2)*(WIN_Y&lt;=$A22)*(WIN_Y+WIN_H&gt;$A22)*WIN_KEY))</f>
        <v/>
      </c>
      <c r="CN322" s="7">
        <f>SUMPRODUCT(MAX(WIN_OPEN*(WIN_X&lt;=CN$2)*(WIN_X+WIN_W&gt;CN$2)*(WIN_Y&lt;=$A22)*(WIN_Y+WIN_H&gt;$A22)*WIN_KEY))</f>
        <v/>
      </c>
      <c r="CO322" s="7">
        <f>SUMPRODUCT(MAX(WIN_OPEN*(WIN_X&lt;=CO$2)*(WIN_X+WIN_W&gt;CO$2)*(WIN_Y&lt;=$A22)*(WIN_Y+WIN_H&gt;$A22)*WIN_KEY))</f>
        <v/>
      </c>
      <c r="CP322" s="7">
        <f>SUMPRODUCT(MAX(WIN_OPEN*(WIN_X&lt;=CP$2)*(WIN_X+WIN_W&gt;CP$2)*(WIN_Y&lt;=$A22)*(WIN_Y+WIN_H&gt;$A22)*WIN_KEY))</f>
        <v/>
      </c>
      <c r="CQ322" s="7">
        <f>SUMPRODUCT(MAX(WIN_OPEN*(WIN_X&lt;=CQ$2)*(WIN_X+WIN_W&gt;CQ$2)*(WIN_Y&lt;=$A22)*(WIN_Y+WIN_H&gt;$A22)*WIN_KEY))</f>
        <v/>
      </c>
      <c r="CR322" s="7">
        <f>SUMPRODUCT(MAX(WIN_OPEN*(WIN_X&lt;=CR$2)*(WIN_X+WIN_W&gt;CR$2)*(WIN_Y&lt;=$A22)*(WIN_Y+WIN_H&gt;$A22)*WIN_KEY))</f>
        <v/>
      </c>
      <c r="CS322" s="7">
        <f>SUMPRODUCT(MAX(WIN_OPEN*(WIN_X&lt;=CS$2)*(WIN_X+WIN_W&gt;CS$2)*(WIN_Y&lt;=$A22)*(WIN_Y+WIN_H&gt;$A22)*WIN_KEY))</f>
        <v/>
      </c>
      <c r="CT322" s="7">
        <f>SUMPRODUCT(MAX(WIN_OPEN*(WIN_X&lt;=CT$2)*(WIN_X+WIN_W&gt;CT$2)*(WIN_Y&lt;=$A22)*(WIN_Y+WIN_H&gt;$A22)*WIN_KEY))</f>
        <v/>
      </c>
      <c r="CU322" s="7">
        <f>SUMPRODUCT(MAX(WIN_OPEN*(WIN_X&lt;=CU$2)*(WIN_X+WIN_W&gt;CU$2)*(WIN_Y&lt;=$A22)*(WIN_Y+WIN_H&gt;$A22)*WIN_KEY))</f>
        <v/>
      </c>
      <c r="CV322" s="7">
        <f>SUMPRODUCT(MAX(WIN_OPEN*(WIN_X&lt;=CV$2)*(WIN_X+WIN_W&gt;CV$2)*(WIN_Y&lt;=$A22)*(WIN_Y+WIN_H&gt;$A22)*WIN_KEY))</f>
        <v/>
      </c>
      <c r="CW322" s="7">
        <f>SUMPRODUCT(MAX(WIN_OPEN*(WIN_X&lt;=CW$2)*(WIN_X+WIN_W&gt;CW$2)*(WIN_Y&lt;=$A22)*(WIN_Y+WIN_H&gt;$A22)*WIN_KEY))</f>
        <v/>
      </c>
      <c r="CX322" s="7">
        <f>SUMPRODUCT(MAX(WIN_OPEN*(WIN_X&lt;=CX$2)*(WIN_X+WIN_W&gt;CX$2)*(WIN_Y&lt;=$A22)*(WIN_Y+WIN_H&gt;$A22)*WIN_KEY))</f>
        <v/>
      </c>
      <c r="CY322" s="7">
        <f>SUMPRODUCT(MAX(WIN_OPEN*(WIN_X&lt;=CY$2)*(WIN_X+WIN_W&gt;CY$2)*(WIN_Y&lt;=$A22)*(WIN_Y+WIN_H&gt;$A22)*WIN_KEY))</f>
        <v/>
      </c>
      <c r="CZ322" s="7">
        <f>SUMPRODUCT(MAX(WIN_OPEN*(WIN_X&lt;=CZ$2)*(WIN_X+WIN_W&gt;CZ$2)*(WIN_Y&lt;=$A22)*(WIN_Y+WIN_H&gt;$A22)*WIN_KEY))</f>
        <v/>
      </c>
      <c r="DA322" s="7">
        <f>SUMPRODUCT(MAX(WIN_OPEN*(WIN_X&lt;=DA$2)*(WIN_X+WIN_W&gt;DA$2)*(WIN_Y&lt;=$A22)*(WIN_Y+WIN_H&gt;$A22)*WIN_KEY))</f>
        <v/>
      </c>
      <c r="DB322" s="7">
        <f>SUMPRODUCT(MAX(WIN_OPEN*(WIN_X&lt;=DB$2)*(WIN_X+WIN_W&gt;DB$2)*(WIN_Y&lt;=$A22)*(WIN_Y+WIN_H&gt;$A22)*WIN_KEY))</f>
        <v/>
      </c>
      <c r="DC322" s="7">
        <f>SUMPRODUCT(MAX(WIN_OPEN*(WIN_X&lt;=DC$2)*(WIN_X+WIN_W&gt;DC$2)*(WIN_Y&lt;=$A22)*(WIN_Y+WIN_H&gt;$A22)*WIN_KEY))</f>
        <v/>
      </c>
      <c r="DD322" s="7">
        <f>SUMPRODUCT(MAX(WIN_OPEN*(WIN_X&lt;=DD$2)*(WIN_X+WIN_W&gt;DD$2)*(WIN_Y&lt;=$A22)*(WIN_Y+WIN_H&gt;$A22)*WIN_KEY))</f>
        <v/>
      </c>
      <c r="DE322" s="7">
        <f>SUMPRODUCT(MAX(WIN_OPEN*(WIN_X&lt;=DE$2)*(WIN_X+WIN_W&gt;DE$2)*(WIN_Y&lt;=$A22)*(WIN_Y+WIN_H&gt;$A22)*WIN_KEY))</f>
        <v/>
      </c>
      <c r="DF322" s="7">
        <f>SUMPRODUCT(MAX(WIN_OPEN*(WIN_X&lt;=DF$2)*(WIN_X+WIN_W&gt;DF$2)*(WIN_Y&lt;=$A22)*(WIN_Y+WIN_H&gt;$A22)*WIN_KEY))</f>
        <v/>
      </c>
      <c r="DG322" s="7">
        <f>SUMPRODUCT(MAX(WIN_OPEN*(WIN_X&lt;=DG$2)*(WIN_X+WIN_W&gt;DG$2)*(WIN_Y&lt;=$A22)*(WIN_Y+WIN_H&gt;$A22)*WIN_KEY))</f>
        <v/>
      </c>
      <c r="DH322" s="7">
        <f>SUMPRODUCT(MAX(WIN_OPEN*(WIN_X&lt;=DH$2)*(WIN_X+WIN_W&gt;DH$2)*(WIN_Y&lt;=$A22)*(WIN_Y+WIN_H&gt;$A22)*WIN_KEY))</f>
        <v/>
      </c>
      <c r="DI322" s="7">
        <f>SUMPRODUCT(MAX(WIN_OPEN*(WIN_X&lt;=DI$2)*(WIN_X+WIN_W&gt;DI$2)*(WIN_Y&lt;=$A22)*(WIN_Y+WIN_H&gt;$A22)*WIN_KEY))</f>
        <v/>
      </c>
      <c r="DJ322" s="7">
        <f>SUMPRODUCT(MAX(WIN_OPEN*(WIN_X&lt;=DJ$2)*(WIN_X+WIN_W&gt;DJ$2)*(WIN_Y&lt;=$A22)*(WIN_Y+WIN_H&gt;$A22)*WIN_KEY))</f>
        <v/>
      </c>
      <c r="DK322" s="7">
        <f>SUMPRODUCT(MAX(WIN_OPEN*(WIN_X&lt;=DK$2)*(WIN_X+WIN_W&gt;DK$2)*(WIN_Y&lt;=$A22)*(WIN_Y+WIN_H&gt;$A22)*WIN_KEY))</f>
        <v/>
      </c>
      <c r="DL322" s="7">
        <f>SUMPRODUCT(MAX(WIN_OPEN*(WIN_X&lt;=DL$2)*(WIN_X+WIN_W&gt;DL$2)*(WIN_Y&lt;=$A22)*(WIN_Y+WIN_H&gt;$A22)*WIN_KEY))</f>
        <v/>
      </c>
      <c r="DM322" s="7">
        <f>SUMPRODUCT(MAX(WIN_OPEN*(WIN_X&lt;=DM$2)*(WIN_X+WIN_W&gt;DM$2)*(WIN_Y&lt;=$A22)*(WIN_Y+WIN_H&gt;$A22)*WIN_KEY))</f>
        <v/>
      </c>
      <c r="DN322" s="7">
        <f>SUMPRODUCT(MAX(WIN_OPEN*(WIN_X&lt;=DN$2)*(WIN_X+WIN_W&gt;DN$2)*(WIN_Y&lt;=$A22)*(WIN_Y+WIN_H&gt;$A22)*WIN_KEY))</f>
        <v/>
      </c>
      <c r="DO322" s="7">
        <f>SUMPRODUCT(MAX(WIN_OPEN*(WIN_X&lt;=DO$2)*(WIN_X+WIN_W&gt;DO$2)*(WIN_Y&lt;=$A22)*(WIN_Y+WIN_H&gt;$A22)*WIN_KEY))</f>
        <v/>
      </c>
    </row>
    <row r="323" ht="8" customHeight="1">
      <c r="A323" t="n">
        <v>0</v>
      </c>
      <c r="B323" s="7">
        <f>SUMPRODUCT(MAX(WIN_OPEN*(WIN_X&lt;=B$2)*(WIN_X+WIN_W&gt;B$2)*(WIN_Y&lt;=$A23)*(WIN_Y+WIN_H&gt;$A23)*WIN_KEY))</f>
        <v/>
      </c>
      <c r="C323" s="7">
        <f>SUMPRODUCT(MAX(WIN_OPEN*(WIN_X&lt;=C$2)*(WIN_X+WIN_W&gt;C$2)*(WIN_Y&lt;=$A23)*(WIN_Y+WIN_H&gt;$A23)*WIN_KEY))</f>
        <v/>
      </c>
      <c r="D323" s="7">
        <f>SUMPRODUCT(MAX(WIN_OPEN*(WIN_X&lt;=D$2)*(WIN_X+WIN_W&gt;D$2)*(WIN_Y&lt;=$A23)*(WIN_Y+WIN_H&gt;$A23)*WIN_KEY))</f>
        <v/>
      </c>
      <c r="E323" s="7">
        <f>SUMPRODUCT(MAX(WIN_OPEN*(WIN_X&lt;=E$2)*(WIN_X+WIN_W&gt;E$2)*(WIN_Y&lt;=$A23)*(WIN_Y+WIN_H&gt;$A23)*WIN_KEY))</f>
        <v/>
      </c>
      <c r="F323" s="7">
        <f>SUMPRODUCT(MAX(WIN_OPEN*(WIN_X&lt;=F$2)*(WIN_X+WIN_W&gt;F$2)*(WIN_Y&lt;=$A23)*(WIN_Y+WIN_H&gt;$A23)*WIN_KEY))</f>
        <v/>
      </c>
      <c r="G323" s="7">
        <f>SUMPRODUCT(MAX(WIN_OPEN*(WIN_X&lt;=G$2)*(WIN_X+WIN_W&gt;G$2)*(WIN_Y&lt;=$A23)*(WIN_Y+WIN_H&gt;$A23)*WIN_KEY))</f>
        <v/>
      </c>
      <c r="H323" s="7">
        <f>SUMPRODUCT(MAX(WIN_OPEN*(WIN_X&lt;=H$2)*(WIN_X+WIN_W&gt;H$2)*(WIN_Y&lt;=$A23)*(WIN_Y+WIN_H&gt;$A23)*WIN_KEY))</f>
        <v/>
      </c>
      <c r="I323" s="7">
        <f>SUMPRODUCT(MAX(WIN_OPEN*(WIN_X&lt;=I$2)*(WIN_X+WIN_W&gt;I$2)*(WIN_Y&lt;=$A23)*(WIN_Y+WIN_H&gt;$A23)*WIN_KEY))</f>
        <v/>
      </c>
      <c r="J323" s="7">
        <f>SUMPRODUCT(MAX(WIN_OPEN*(WIN_X&lt;=J$2)*(WIN_X+WIN_W&gt;J$2)*(WIN_Y&lt;=$A23)*(WIN_Y+WIN_H&gt;$A23)*WIN_KEY))</f>
        <v/>
      </c>
      <c r="K323" s="7">
        <f>SUMPRODUCT(MAX(WIN_OPEN*(WIN_X&lt;=K$2)*(WIN_X+WIN_W&gt;K$2)*(WIN_Y&lt;=$A23)*(WIN_Y+WIN_H&gt;$A23)*WIN_KEY))</f>
        <v/>
      </c>
      <c r="L323" s="7">
        <f>SUMPRODUCT(MAX(WIN_OPEN*(WIN_X&lt;=L$2)*(WIN_X+WIN_W&gt;L$2)*(WIN_Y&lt;=$A23)*(WIN_Y+WIN_H&gt;$A23)*WIN_KEY))</f>
        <v/>
      </c>
      <c r="M323" s="7">
        <f>SUMPRODUCT(MAX(WIN_OPEN*(WIN_X&lt;=M$2)*(WIN_X+WIN_W&gt;M$2)*(WIN_Y&lt;=$A23)*(WIN_Y+WIN_H&gt;$A23)*WIN_KEY))</f>
        <v/>
      </c>
      <c r="N323" s="7">
        <f>SUMPRODUCT(MAX(WIN_OPEN*(WIN_X&lt;=N$2)*(WIN_X+WIN_W&gt;N$2)*(WIN_Y&lt;=$A23)*(WIN_Y+WIN_H&gt;$A23)*WIN_KEY))</f>
        <v/>
      </c>
      <c r="O323" s="7">
        <f>SUMPRODUCT(MAX(WIN_OPEN*(WIN_X&lt;=O$2)*(WIN_X+WIN_W&gt;O$2)*(WIN_Y&lt;=$A23)*(WIN_Y+WIN_H&gt;$A23)*WIN_KEY))</f>
        <v/>
      </c>
      <c r="P323" s="7">
        <f>SUMPRODUCT(MAX(WIN_OPEN*(WIN_X&lt;=P$2)*(WIN_X+WIN_W&gt;P$2)*(WIN_Y&lt;=$A23)*(WIN_Y+WIN_H&gt;$A23)*WIN_KEY))</f>
        <v/>
      </c>
      <c r="Q323" s="7">
        <f>SUMPRODUCT(MAX(WIN_OPEN*(WIN_X&lt;=Q$2)*(WIN_X+WIN_W&gt;Q$2)*(WIN_Y&lt;=$A23)*(WIN_Y+WIN_H&gt;$A23)*WIN_KEY))</f>
        <v/>
      </c>
      <c r="R323" s="7">
        <f>SUMPRODUCT(MAX(WIN_OPEN*(WIN_X&lt;=R$2)*(WIN_X+WIN_W&gt;R$2)*(WIN_Y&lt;=$A23)*(WIN_Y+WIN_H&gt;$A23)*WIN_KEY))</f>
        <v/>
      </c>
      <c r="S323" s="7">
        <f>SUMPRODUCT(MAX(WIN_OPEN*(WIN_X&lt;=S$2)*(WIN_X+WIN_W&gt;S$2)*(WIN_Y&lt;=$A23)*(WIN_Y+WIN_H&gt;$A23)*WIN_KEY))</f>
        <v/>
      </c>
      <c r="T323" s="7">
        <f>SUMPRODUCT(MAX(WIN_OPEN*(WIN_X&lt;=T$2)*(WIN_X+WIN_W&gt;T$2)*(WIN_Y&lt;=$A23)*(WIN_Y+WIN_H&gt;$A23)*WIN_KEY))</f>
        <v/>
      </c>
      <c r="U323" s="7">
        <f>SUMPRODUCT(MAX(WIN_OPEN*(WIN_X&lt;=U$2)*(WIN_X+WIN_W&gt;U$2)*(WIN_Y&lt;=$A23)*(WIN_Y+WIN_H&gt;$A23)*WIN_KEY))</f>
        <v/>
      </c>
      <c r="V323" s="7">
        <f>SUMPRODUCT(MAX(WIN_OPEN*(WIN_X&lt;=V$2)*(WIN_X+WIN_W&gt;V$2)*(WIN_Y&lt;=$A23)*(WIN_Y+WIN_H&gt;$A23)*WIN_KEY))</f>
        <v/>
      </c>
      <c r="W323" s="7">
        <f>SUMPRODUCT(MAX(WIN_OPEN*(WIN_X&lt;=W$2)*(WIN_X+WIN_W&gt;W$2)*(WIN_Y&lt;=$A23)*(WIN_Y+WIN_H&gt;$A23)*WIN_KEY))</f>
        <v/>
      </c>
      <c r="X323" s="7">
        <f>SUMPRODUCT(MAX(WIN_OPEN*(WIN_X&lt;=X$2)*(WIN_X+WIN_W&gt;X$2)*(WIN_Y&lt;=$A23)*(WIN_Y+WIN_H&gt;$A23)*WIN_KEY))</f>
        <v/>
      </c>
      <c r="Y323" s="7">
        <f>SUMPRODUCT(MAX(WIN_OPEN*(WIN_X&lt;=Y$2)*(WIN_X+WIN_W&gt;Y$2)*(WIN_Y&lt;=$A23)*(WIN_Y+WIN_H&gt;$A23)*WIN_KEY))</f>
        <v/>
      </c>
      <c r="Z323" s="7">
        <f>SUMPRODUCT(MAX(WIN_OPEN*(WIN_X&lt;=Z$2)*(WIN_X+WIN_W&gt;Z$2)*(WIN_Y&lt;=$A23)*(WIN_Y+WIN_H&gt;$A23)*WIN_KEY))</f>
        <v/>
      </c>
      <c r="AA323" s="7">
        <f>SUMPRODUCT(MAX(WIN_OPEN*(WIN_X&lt;=AA$2)*(WIN_X+WIN_W&gt;AA$2)*(WIN_Y&lt;=$A23)*(WIN_Y+WIN_H&gt;$A23)*WIN_KEY))</f>
        <v/>
      </c>
      <c r="AB323" s="7">
        <f>SUMPRODUCT(MAX(WIN_OPEN*(WIN_X&lt;=AB$2)*(WIN_X+WIN_W&gt;AB$2)*(WIN_Y&lt;=$A23)*(WIN_Y+WIN_H&gt;$A23)*WIN_KEY))</f>
        <v/>
      </c>
      <c r="AC323" s="7">
        <f>SUMPRODUCT(MAX(WIN_OPEN*(WIN_X&lt;=AC$2)*(WIN_X+WIN_W&gt;AC$2)*(WIN_Y&lt;=$A23)*(WIN_Y+WIN_H&gt;$A23)*WIN_KEY))</f>
        <v/>
      </c>
      <c r="AD323" s="7">
        <f>SUMPRODUCT(MAX(WIN_OPEN*(WIN_X&lt;=AD$2)*(WIN_X+WIN_W&gt;AD$2)*(WIN_Y&lt;=$A23)*(WIN_Y+WIN_H&gt;$A23)*WIN_KEY))</f>
        <v/>
      </c>
      <c r="AE323" s="7">
        <f>SUMPRODUCT(MAX(WIN_OPEN*(WIN_X&lt;=AE$2)*(WIN_X+WIN_W&gt;AE$2)*(WIN_Y&lt;=$A23)*(WIN_Y+WIN_H&gt;$A23)*WIN_KEY))</f>
        <v/>
      </c>
      <c r="AF323" s="7">
        <f>SUMPRODUCT(MAX(WIN_OPEN*(WIN_X&lt;=AF$2)*(WIN_X+WIN_W&gt;AF$2)*(WIN_Y&lt;=$A23)*(WIN_Y+WIN_H&gt;$A23)*WIN_KEY))</f>
        <v/>
      </c>
      <c r="AG323" s="7">
        <f>SUMPRODUCT(MAX(WIN_OPEN*(WIN_X&lt;=AG$2)*(WIN_X+WIN_W&gt;AG$2)*(WIN_Y&lt;=$A23)*(WIN_Y+WIN_H&gt;$A23)*WIN_KEY))</f>
        <v/>
      </c>
      <c r="AH323" s="7">
        <f>SUMPRODUCT(MAX(WIN_OPEN*(WIN_X&lt;=AH$2)*(WIN_X+WIN_W&gt;AH$2)*(WIN_Y&lt;=$A23)*(WIN_Y+WIN_H&gt;$A23)*WIN_KEY))</f>
        <v/>
      </c>
      <c r="AI323" s="7">
        <f>SUMPRODUCT(MAX(WIN_OPEN*(WIN_X&lt;=AI$2)*(WIN_X+WIN_W&gt;AI$2)*(WIN_Y&lt;=$A23)*(WIN_Y+WIN_H&gt;$A23)*WIN_KEY))</f>
        <v/>
      </c>
      <c r="AJ323" s="7">
        <f>SUMPRODUCT(MAX(WIN_OPEN*(WIN_X&lt;=AJ$2)*(WIN_X+WIN_W&gt;AJ$2)*(WIN_Y&lt;=$A23)*(WIN_Y+WIN_H&gt;$A23)*WIN_KEY))</f>
        <v/>
      </c>
      <c r="AK323" s="7">
        <f>SUMPRODUCT(MAX(WIN_OPEN*(WIN_X&lt;=AK$2)*(WIN_X+WIN_W&gt;AK$2)*(WIN_Y&lt;=$A23)*(WIN_Y+WIN_H&gt;$A23)*WIN_KEY))</f>
        <v/>
      </c>
      <c r="AL323" s="7">
        <f>SUMPRODUCT(MAX(WIN_OPEN*(WIN_X&lt;=AL$2)*(WIN_X+WIN_W&gt;AL$2)*(WIN_Y&lt;=$A23)*(WIN_Y+WIN_H&gt;$A23)*WIN_KEY))</f>
        <v/>
      </c>
      <c r="AM323" s="7">
        <f>SUMPRODUCT(MAX(WIN_OPEN*(WIN_X&lt;=AM$2)*(WIN_X+WIN_W&gt;AM$2)*(WIN_Y&lt;=$A23)*(WIN_Y+WIN_H&gt;$A23)*WIN_KEY))</f>
        <v/>
      </c>
      <c r="AN323" s="7">
        <f>SUMPRODUCT(MAX(WIN_OPEN*(WIN_X&lt;=AN$2)*(WIN_X+WIN_W&gt;AN$2)*(WIN_Y&lt;=$A23)*(WIN_Y+WIN_H&gt;$A23)*WIN_KEY))</f>
        <v/>
      </c>
      <c r="AO323" s="7">
        <f>SUMPRODUCT(MAX(WIN_OPEN*(WIN_X&lt;=AO$2)*(WIN_X+WIN_W&gt;AO$2)*(WIN_Y&lt;=$A23)*(WIN_Y+WIN_H&gt;$A23)*WIN_KEY))</f>
        <v/>
      </c>
      <c r="AP323" s="7">
        <f>SUMPRODUCT(MAX(WIN_OPEN*(WIN_X&lt;=AP$2)*(WIN_X+WIN_W&gt;AP$2)*(WIN_Y&lt;=$A23)*(WIN_Y+WIN_H&gt;$A23)*WIN_KEY))</f>
        <v/>
      </c>
      <c r="AQ323" s="7">
        <f>SUMPRODUCT(MAX(WIN_OPEN*(WIN_X&lt;=AQ$2)*(WIN_X+WIN_W&gt;AQ$2)*(WIN_Y&lt;=$A23)*(WIN_Y+WIN_H&gt;$A23)*WIN_KEY))</f>
        <v/>
      </c>
      <c r="AR323" s="7">
        <f>SUMPRODUCT(MAX(WIN_OPEN*(WIN_X&lt;=AR$2)*(WIN_X+WIN_W&gt;AR$2)*(WIN_Y&lt;=$A23)*(WIN_Y+WIN_H&gt;$A23)*WIN_KEY))</f>
        <v/>
      </c>
      <c r="AS323" s="7">
        <f>SUMPRODUCT(MAX(WIN_OPEN*(WIN_X&lt;=AS$2)*(WIN_X+WIN_W&gt;AS$2)*(WIN_Y&lt;=$A23)*(WIN_Y+WIN_H&gt;$A23)*WIN_KEY))</f>
        <v/>
      </c>
      <c r="AT323" s="7">
        <f>SUMPRODUCT(MAX(WIN_OPEN*(WIN_X&lt;=AT$2)*(WIN_X+WIN_W&gt;AT$2)*(WIN_Y&lt;=$A23)*(WIN_Y+WIN_H&gt;$A23)*WIN_KEY))</f>
        <v/>
      </c>
      <c r="AU323" s="7">
        <f>SUMPRODUCT(MAX(WIN_OPEN*(WIN_X&lt;=AU$2)*(WIN_X+WIN_W&gt;AU$2)*(WIN_Y&lt;=$A23)*(WIN_Y+WIN_H&gt;$A23)*WIN_KEY))</f>
        <v/>
      </c>
      <c r="AV323" s="7">
        <f>SUMPRODUCT(MAX(WIN_OPEN*(WIN_X&lt;=AV$2)*(WIN_X+WIN_W&gt;AV$2)*(WIN_Y&lt;=$A23)*(WIN_Y+WIN_H&gt;$A23)*WIN_KEY))</f>
        <v/>
      </c>
      <c r="AW323" s="7">
        <f>SUMPRODUCT(MAX(WIN_OPEN*(WIN_X&lt;=AW$2)*(WIN_X+WIN_W&gt;AW$2)*(WIN_Y&lt;=$A23)*(WIN_Y+WIN_H&gt;$A23)*WIN_KEY))</f>
        <v/>
      </c>
      <c r="AX323" s="7">
        <f>SUMPRODUCT(MAX(WIN_OPEN*(WIN_X&lt;=AX$2)*(WIN_X+WIN_W&gt;AX$2)*(WIN_Y&lt;=$A23)*(WIN_Y+WIN_H&gt;$A23)*WIN_KEY))</f>
        <v/>
      </c>
      <c r="AY323" s="7">
        <f>SUMPRODUCT(MAX(WIN_OPEN*(WIN_X&lt;=AY$2)*(WIN_X+WIN_W&gt;AY$2)*(WIN_Y&lt;=$A23)*(WIN_Y+WIN_H&gt;$A23)*WIN_KEY))</f>
        <v/>
      </c>
      <c r="AZ323" s="7">
        <f>SUMPRODUCT(MAX(WIN_OPEN*(WIN_X&lt;=AZ$2)*(WIN_X+WIN_W&gt;AZ$2)*(WIN_Y&lt;=$A23)*(WIN_Y+WIN_H&gt;$A23)*WIN_KEY))</f>
        <v/>
      </c>
      <c r="BA323" s="7">
        <f>SUMPRODUCT(MAX(WIN_OPEN*(WIN_X&lt;=BA$2)*(WIN_X+WIN_W&gt;BA$2)*(WIN_Y&lt;=$A23)*(WIN_Y+WIN_H&gt;$A23)*WIN_KEY))</f>
        <v/>
      </c>
      <c r="BB323" s="7">
        <f>SUMPRODUCT(MAX(WIN_OPEN*(WIN_X&lt;=BB$2)*(WIN_X+WIN_W&gt;BB$2)*(WIN_Y&lt;=$A23)*(WIN_Y+WIN_H&gt;$A23)*WIN_KEY))</f>
        <v/>
      </c>
      <c r="BC323" s="7">
        <f>SUMPRODUCT(MAX(WIN_OPEN*(WIN_X&lt;=BC$2)*(WIN_X+WIN_W&gt;BC$2)*(WIN_Y&lt;=$A23)*(WIN_Y+WIN_H&gt;$A23)*WIN_KEY))</f>
        <v/>
      </c>
      <c r="BD323" s="7">
        <f>SUMPRODUCT(MAX(WIN_OPEN*(WIN_X&lt;=BD$2)*(WIN_X+WIN_W&gt;BD$2)*(WIN_Y&lt;=$A23)*(WIN_Y+WIN_H&gt;$A23)*WIN_KEY))</f>
        <v/>
      </c>
      <c r="BE323" s="7">
        <f>SUMPRODUCT(MAX(WIN_OPEN*(WIN_X&lt;=BE$2)*(WIN_X+WIN_W&gt;BE$2)*(WIN_Y&lt;=$A23)*(WIN_Y+WIN_H&gt;$A23)*WIN_KEY))</f>
        <v/>
      </c>
      <c r="BF323" s="7">
        <f>SUMPRODUCT(MAX(WIN_OPEN*(WIN_X&lt;=BF$2)*(WIN_X+WIN_W&gt;BF$2)*(WIN_Y&lt;=$A23)*(WIN_Y+WIN_H&gt;$A23)*WIN_KEY))</f>
        <v/>
      </c>
      <c r="BG323" s="7">
        <f>SUMPRODUCT(MAX(WIN_OPEN*(WIN_X&lt;=BG$2)*(WIN_X+WIN_W&gt;BG$2)*(WIN_Y&lt;=$A23)*(WIN_Y+WIN_H&gt;$A23)*WIN_KEY))</f>
        <v/>
      </c>
      <c r="BH323" s="7">
        <f>SUMPRODUCT(MAX(WIN_OPEN*(WIN_X&lt;=BH$2)*(WIN_X+WIN_W&gt;BH$2)*(WIN_Y&lt;=$A23)*(WIN_Y+WIN_H&gt;$A23)*WIN_KEY))</f>
        <v/>
      </c>
      <c r="BI323" s="7">
        <f>SUMPRODUCT(MAX(WIN_OPEN*(WIN_X&lt;=BI$2)*(WIN_X+WIN_W&gt;BI$2)*(WIN_Y&lt;=$A23)*(WIN_Y+WIN_H&gt;$A23)*WIN_KEY))</f>
        <v/>
      </c>
      <c r="BJ323" s="7">
        <f>SUMPRODUCT(MAX(WIN_OPEN*(WIN_X&lt;=BJ$2)*(WIN_X+WIN_W&gt;BJ$2)*(WIN_Y&lt;=$A23)*(WIN_Y+WIN_H&gt;$A23)*WIN_KEY))</f>
        <v/>
      </c>
      <c r="BK323" s="7">
        <f>SUMPRODUCT(MAX(WIN_OPEN*(WIN_X&lt;=BK$2)*(WIN_X+WIN_W&gt;BK$2)*(WIN_Y&lt;=$A23)*(WIN_Y+WIN_H&gt;$A23)*WIN_KEY))</f>
        <v/>
      </c>
      <c r="BL323" s="7">
        <f>SUMPRODUCT(MAX(WIN_OPEN*(WIN_X&lt;=BL$2)*(WIN_X+WIN_W&gt;BL$2)*(WIN_Y&lt;=$A23)*(WIN_Y+WIN_H&gt;$A23)*WIN_KEY))</f>
        <v/>
      </c>
      <c r="BM323" s="7">
        <f>SUMPRODUCT(MAX(WIN_OPEN*(WIN_X&lt;=BM$2)*(WIN_X+WIN_W&gt;BM$2)*(WIN_Y&lt;=$A23)*(WIN_Y+WIN_H&gt;$A23)*WIN_KEY))</f>
        <v/>
      </c>
      <c r="BN323" s="7">
        <f>SUMPRODUCT(MAX(WIN_OPEN*(WIN_X&lt;=BN$2)*(WIN_X+WIN_W&gt;BN$2)*(WIN_Y&lt;=$A23)*(WIN_Y+WIN_H&gt;$A23)*WIN_KEY))</f>
        <v/>
      </c>
      <c r="BO323" s="7">
        <f>SUMPRODUCT(MAX(WIN_OPEN*(WIN_X&lt;=BO$2)*(WIN_X+WIN_W&gt;BO$2)*(WIN_Y&lt;=$A23)*(WIN_Y+WIN_H&gt;$A23)*WIN_KEY))</f>
        <v/>
      </c>
      <c r="BP323" s="7">
        <f>SUMPRODUCT(MAX(WIN_OPEN*(WIN_X&lt;=BP$2)*(WIN_X+WIN_W&gt;BP$2)*(WIN_Y&lt;=$A23)*(WIN_Y+WIN_H&gt;$A23)*WIN_KEY))</f>
        <v/>
      </c>
      <c r="BQ323" s="7">
        <f>SUMPRODUCT(MAX(WIN_OPEN*(WIN_X&lt;=BQ$2)*(WIN_X+WIN_W&gt;BQ$2)*(WIN_Y&lt;=$A23)*(WIN_Y+WIN_H&gt;$A23)*WIN_KEY))</f>
        <v/>
      </c>
      <c r="BR323" s="7">
        <f>SUMPRODUCT(MAX(WIN_OPEN*(WIN_X&lt;=BR$2)*(WIN_X+WIN_W&gt;BR$2)*(WIN_Y&lt;=$A23)*(WIN_Y+WIN_H&gt;$A23)*WIN_KEY))</f>
        <v/>
      </c>
      <c r="BS323" s="7">
        <f>SUMPRODUCT(MAX(WIN_OPEN*(WIN_X&lt;=BS$2)*(WIN_X+WIN_W&gt;BS$2)*(WIN_Y&lt;=$A23)*(WIN_Y+WIN_H&gt;$A23)*WIN_KEY))</f>
        <v/>
      </c>
      <c r="BT323" s="7">
        <f>SUMPRODUCT(MAX(WIN_OPEN*(WIN_X&lt;=BT$2)*(WIN_X+WIN_W&gt;BT$2)*(WIN_Y&lt;=$A23)*(WIN_Y+WIN_H&gt;$A23)*WIN_KEY))</f>
        <v/>
      </c>
      <c r="BU323" s="7">
        <f>SUMPRODUCT(MAX(WIN_OPEN*(WIN_X&lt;=BU$2)*(WIN_X+WIN_W&gt;BU$2)*(WIN_Y&lt;=$A23)*(WIN_Y+WIN_H&gt;$A23)*WIN_KEY))</f>
        <v/>
      </c>
      <c r="BV323" s="7">
        <f>SUMPRODUCT(MAX(WIN_OPEN*(WIN_X&lt;=BV$2)*(WIN_X+WIN_W&gt;BV$2)*(WIN_Y&lt;=$A23)*(WIN_Y+WIN_H&gt;$A23)*WIN_KEY))</f>
        <v/>
      </c>
      <c r="BW323" s="7">
        <f>SUMPRODUCT(MAX(WIN_OPEN*(WIN_X&lt;=BW$2)*(WIN_X+WIN_W&gt;BW$2)*(WIN_Y&lt;=$A23)*(WIN_Y+WIN_H&gt;$A23)*WIN_KEY))</f>
        <v/>
      </c>
      <c r="BX323" s="7">
        <f>SUMPRODUCT(MAX(WIN_OPEN*(WIN_X&lt;=BX$2)*(WIN_X+WIN_W&gt;BX$2)*(WIN_Y&lt;=$A23)*(WIN_Y+WIN_H&gt;$A23)*WIN_KEY))</f>
        <v/>
      </c>
      <c r="BY323" s="7">
        <f>SUMPRODUCT(MAX(WIN_OPEN*(WIN_X&lt;=BY$2)*(WIN_X+WIN_W&gt;BY$2)*(WIN_Y&lt;=$A23)*(WIN_Y+WIN_H&gt;$A23)*WIN_KEY))</f>
        <v/>
      </c>
      <c r="BZ323" s="7">
        <f>SUMPRODUCT(MAX(WIN_OPEN*(WIN_X&lt;=BZ$2)*(WIN_X+WIN_W&gt;BZ$2)*(WIN_Y&lt;=$A23)*(WIN_Y+WIN_H&gt;$A23)*WIN_KEY))</f>
        <v/>
      </c>
      <c r="CA323" s="7">
        <f>SUMPRODUCT(MAX(WIN_OPEN*(WIN_X&lt;=CA$2)*(WIN_X+WIN_W&gt;CA$2)*(WIN_Y&lt;=$A23)*(WIN_Y+WIN_H&gt;$A23)*WIN_KEY))</f>
        <v/>
      </c>
      <c r="CB323" s="7">
        <f>SUMPRODUCT(MAX(WIN_OPEN*(WIN_X&lt;=CB$2)*(WIN_X+WIN_W&gt;CB$2)*(WIN_Y&lt;=$A23)*(WIN_Y+WIN_H&gt;$A23)*WIN_KEY))</f>
        <v/>
      </c>
      <c r="CC323" s="7">
        <f>SUMPRODUCT(MAX(WIN_OPEN*(WIN_X&lt;=CC$2)*(WIN_X+WIN_W&gt;CC$2)*(WIN_Y&lt;=$A23)*(WIN_Y+WIN_H&gt;$A23)*WIN_KEY))</f>
        <v/>
      </c>
      <c r="CD323" s="7">
        <f>SUMPRODUCT(MAX(WIN_OPEN*(WIN_X&lt;=CD$2)*(WIN_X+WIN_W&gt;CD$2)*(WIN_Y&lt;=$A23)*(WIN_Y+WIN_H&gt;$A23)*WIN_KEY))</f>
        <v/>
      </c>
      <c r="CE323" s="7">
        <f>SUMPRODUCT(MAX(WIN_OPEN*(WIN_X&lt;=CE$2)*(WIN_X+WIN_W&gt;CE$2)*(WIN_Y&lt;=$A23)*(WIN_Y+WIN_H&gt;$A23)*WIN_KEY))</f>
        <v/>
      </c>
      <c r="CF323" s="7">
        <f>SUMPRODUCT(MAX(WIN_OPEN*(WIN_X&lt;=CF$2)*(WIN_X+WIN_W&gt;CF$2)*(WIN_Y&lt;=$A23)*(WIN_Y+WIN_H&gt;$A23)*WIN_KEY))</f>
        <v/>
      </c>
      <c r="CG323" s="7">
        <f>SUMPRODUCT(MAX(WIN_OPEN*(WIN_X&lt;=CG$2)*(WIN_X+WIN_W&gt;CG$2)*(WIN_Y&lt;=$A23)*(WIN_Y+WIN_H&gt;$A23)*WIN_KEY))</f>
        <v/>
      </c>
      <c r="CH323" s="7">
        <f>SUMPRODUCT(MAX(WIN_OPEN*(WIN_X&lt;=CH$2)*(WIN_X+WIN_W&gt;CH$2)*(WIN_Y&lt;=$A23)*(WIN_Y+WIN_H&gt;$A23)*WIN_KEY))</f>
        <v/>
      </c>
      <c r="CI323" s="7">
        <f>SUMPRODUCT(MAX(WIN_OPEN*(WIN_X&lt;=CI$2)*(WIN_X+WIN_W&gt;CI$2)*(WIN_Y&lt;=$A23)*(WIN_Y+WIN_H&gt;$A23)*WIN_KEY))</f>
        <v/>
      </c>
      <c r="CJ323" s="7">
        <f>SUMPRODUCT(MAX(WIN_OPEN*(WIN_X&lt;=CJ$2)*(WIN_X+WIN_W&gt;CJ$2)*(WIN_Y&lt;=$A23)*(WIN_Y+WIN_H&gt;$A23)*WIN_KEY))</f>
        <v/>
      </c>
      <c r="CK323" s="7">
        <f>SUMPRODUCT(MAX(WIN_OPEN*(WIN_X&lt;=CK$2)*(WIN_X+WIN_W&gt;CK$2)*(WIN_Y&lt;=$A23)*(WIN_Y+WIN_H&gt;$A23)*WIN_KEY))</f>
        <v/>
      </c>
      <c r="CL323" s="7">
        <f>SUMPRODUCT(MAX(WIN_OPEN*(WIN_X&lt;=CL$2)*(WIN_X+WIN_W&gt;CL$2)*(WIN_Y&lt;=$A23)*(WIN_Y+WIN_H&gt;$A23)*WIN_KEY))</f>
        <v/>
      </c>
      <c r="CM323" s="7">
        <f>SUMPRODUCT(MAX(WIN_OPEN*(WIN_X&lt;=CM$2)*(WIN_X+WIN_W&gt;CM$2)*(WIN_Y&lt;=$A23)*(WIN_Y+WIN_H&gt;$A23)*WIN_KEY))</f>
        <v/>
      </c>
      <c r="CN323" s="7">
        <f>SUMPRODUCT(MAX(WIN_OPEN*(WIN_X&lt;=CN$2)*(WIN_X+WIN_W&gt;CN$2)*(WIN_Y&lt;=$A23)*(WIN_Y+WIN_H&gt;$A23)*WIN_KEY))</f>
        <v/>
      </c>
      <c r="CO323" s="7">
        <f>SUMPRODUCT(MAX(WIN_OPEN*(WIN_X&lt;=CO$2)*(WIN_X+WIN_W&gt;CO$2)*(WIN_Y&lt;=$A23)*(WIN_Y+WIN_H&gt;$A23)*WIN_KEY))</f>
        <v/>
      </c>
      <c r="CP323" s="7">
        <f>SUMPRODUCT(MAX(WIN_OPEN*(WIN_X&lt;=CP$2)*(WIN_X+WIN_W&gt;CP$2)*(WIN_Y&lt;=$A23)*(WIN_Y+WIN_H&gt;$A23)*WIN_KEY))</f>
        <v/>
      </c>
      <c r="CQ323" s="7">
        <f>SUMPRODUCT(MAX(WIN_OPEN*(WIN_X&lt;=CQ$2)*(WIN_X+WIN_W&gt;CQ$2)*(WIN_Y&lt;=$A23)*(WIN_Y+WIN_H&gt;$A23)*WIN_KEY))</f>
        <v/>
      </c>
      <c r="CR323" s="7">
        <f>SUMPRODUCT(MAX(WIN_OPEN*(WIN_X&lt;=CR$2)*(WIN_X+WIN_W&gt;CR$2)*(WIN_Y&lt;=$A23)*(WIN_Y+WIN_H&gt;$A23)*WIN_KEY))</f>
        <v/>
      </c>
      <c r="CS323" s="7">
        <f>SUMPRODUCT(MAX(WIN_OPEN*(WIN_X&lt;=CS$2)*(WIN_X+WIN_W&gt;CS$2)*(WIN_Y&lt;=$A23)*(WIN_Y+WIN_H&gt;$A23)*WIN_KEY))</f>
        <v/>
      </c>
      <c r="CT323" s="7">
        <f>SUMPRODUCT(MAX(WIN_OPEN*(WIN_X&lt;=CT$2)*(WIN_X+WIN_W&gt;CT$2)*(WIN_Y&lt;=$A23)*(WIN_Y+WIN_H&gt;$A23)*WIN_KEY))</f>
        <v/>
      </c>
      <c r="CU323" s="7">
        <f>SUMPRODUCT(MAX(WIN_OPEN*(WIN_X&lt;=CU$2)*(WIN_X+WIN_W&gt;CU$2)*(WIN_Y&lt;=$A23)*(WIN_Y+WIN_H&gt;$A23)*WIN_KEY))</f>
        <v/>
      </c>
      <c r="CV323" s="7">
        <f>SUMPRODUCT(MAX(WIN_OPEN*(WIN_X&lt;=CV$2)*(WIN_X+WIN_W&gt;CV$2)*(WIN_Y&lt;=$A23)*(WIN_Y+WIN_H&gt;$A23)*WIN_KEY))</f>
        <v/>
      </c>
      <c r="CW323" s="7">
        <f>SUMPRODUCT(MAX(WIN_OPEN*(WIN_X&lt;=CW$2)*(WIN_X+WIN_W&gt;CW$2)*(WIN_Y&lt;=$A23)*(WIN_Y+WIN_H&gt;$A23)*WIN_KEY))</f>
        <v/>
      </c>
      <c r="CX323" s="7">
        <f>SUMPRODUCT(MAX(WIN_OPEN*(WIN_X&lt;=CX$2)*(WIN_X+WIN_W&gt;CX$2)*(WIN_Y&lt;=$A23)*(WIN_Y+WIN_H&gt;$A23)*WIN_KEY))</f>
        <v/>
      </c>
      <c r="CY323" s="7">
        <f>SUMPRODUCT(MAX(WIN_OPEN*(WIN_X&lt;=CY$2)*(WIN_X+WIN_W&gt;CY$2)*(WIN_Y&lt;=$A23)*(WIN_Y+WIN_H&gt;$A23)*WIN_KEY))</f>
        <v/>
      </c>
      <c r="CZ323" s="7">
        <f>SUMPRODUCT(MAX(WIN_OPEN*(WIN_X&lt;=CZ$2)*(WIN_X+WIN_W&gt;CZ$2)*(WIN_Y&lt;=$A23)*(WIN_Y+WIN_H&gt;$A23)*WIN_KEY))</f>
        <v/>
      </c>
      <c r="DA323" s="7">
        <f>SUMPRODUCT(MAX(WIN_OPEN*(WIN_X&lt;=DA$2)*(WIN_X+WIN_W&gt;DA$2)*(WIN_Y&lt;=$A23)*(WIN_Y+WIN_H&gt;$A23)*WIN_KEY))</f>
        <v/>
      </c>
      <c r="DB323" s="7">
        <f>SUMPRODUCT(MAX(WIN_OPEN*(WIN_X&lt;=DB$2)*(WIN_X+WIN_W&gt;DB$2)*(WIN_Y&lt;=$A23)*(WIN_Y+WIN_H&gt;$A23)*WIN_KEY))</f>
        <v/>
      </c>
      <c r="DC323" s="7">
        <f>SUMPRODUCT(MAX(WIN_OPEN*(WIN_X&lt;=DC$2)*(WIN_X+WIN_W&gt;DC$2)*(WIN_Y&lt;=$A23)*(WIN_Y+WIN_H&gt;$A23)*WIN_KEY))</f>
        <v/>
      </c>
      <c r="DD323" s="7">
        <f>SUMPRODUCT(MAX(WIN_OPEN*(WIN_X&lt;=DD$2)*(WIN_X+WIN_W&gt;DD$2)*(WIN_Y&lt;=$A23)*(WIN_Y+WIN_H&gt;$A23)*WIN_KEY))</f>
        <v/>
      </c>
      <c r="DE323" s="7">
        <f>SUMPRODUCT(MAX(WIN_OPEN*(WIN_X&lt;=DE$2)*(WIN_X+WIN_W&gt;DE$2)*(WIN_Y&lt;=$A23)*(WIN_Y+WIN_H&gt;$A23)*WIN_KEY))</f>
        <v/>
      </c>
      <c r="DF323" s="7">
        <f>SUMPRODUCT(MAX(WIN_OPEN*(WIN_X&lt;=DF$2)*(WIN_X+WIN_W&gt;DF$2)*(WIN_Y&lt;=$A23)*(WIN_Y+WIN_H&gt;$A23)*WIN_KEY))</f>
        <v/>
      </c>
      <c r="DG323" s="7">
        <f>SUMPRODUCT(MAX(WIN_OPEN*(WIN_X&lt;=DG$2)*(WIN_X+WIN_W&gt;DG$2)*(WIN_Y&lt;=$A23)*(WIN_Y+WIN_H&gt;$A23)*WIN_KEY))</f>
        <v/>
      </c>
      <c r="DH323" s="7">
        <f>SUMPRODUCT(MAX(WIN_OPEN*(WIN_X&lt;=DH$2)*(WIN_X+WIN_W&gt;DH$2)*(WIN_Y&lt;=$A23)*(WIN_Y+WIN_H&gt;$A23)*WIN_KEY))</f>
        <v/>
      </c>
      <c r="DI323" s="7">
        <f>SUMPRODUCT(MAX(WIN_OPEN*(WIN_X&lt;=DI$2)*(WIN_X+WIN_W&gt;DI$2)*(WIN_Y&lt;=$A23)*(WIN_Y+WIN_H&gt;$A23)*WIN_KEY))</f>
        <v/>
      </c>
      <c r="DJ323" s="7">
        <f>SUMPRODUCT(MAX(WIN_OPEN*(WIN_X&lt;=DJ$2)*(WIN_X+WIN_W&gt;DJ$2)*(WIN_Y&lt;=$A23)*(WIN_Y+WIN_H&gt;$A23)*WIN_KEY))</f>
        <v/>
      </c>
      <c r="DK323" s="7">
        <f>SUMPRODUCT(MAX(WIN_OPEN*(WIN_X&lt;=DK$2)*(WIN_X+WIN_W&gt;DK$2)*(WIN_Y&lt;=$A23)*(WIN_Y+WIN_H&gt;$A23)*WIN_KEY))</f>
        <v/>
      </c>
      <c r="DL323" s="7">
        <f>SUMPRODUCT(MAX(WIN_OPEN*(WIN_X&lt;=DL$2)*(WIN_X+WIN_W&gt;DL$2)*(WIN_Y&lt;=$A23)*(WIN_Y+WIN_H&gt;$A23)*WIN_KEY))</f>
        <v/>
      </c>
      <c r="DM323" s="7">
        <f>SUMPRODUCT(MAX(WIN_OPEN*(WIN_X&lt;=DM$2)*(WIN_X+WIN_W&gt;DM$2)*(WIN_Y&lt;=$A23)*(WIN_Y+WIN_H&gt;$A23)*WIN_KEY))</f>
        <v/>
      </c>
      <c r="DN323" s="7">
        <f>SUMPRODUCT(MAX(WIN_OPEN*(WIN_X&lt;=DN$2)*(WIN_X+WIN_W&gt;DN$2)*(WIN_Y&lt;=$A23)*(WIN_Y+WIN_H&gt;$A23)*WIN_KEY))</f>
        <v/>
      </c>
      <c r="DO323" s="7">
        <f>SUMPRODUCT(MAX(WIN_OPEN*(WIN_X&lt;=DO$2)*(WIN_X+WIN_W&gt;DO$2)*(WIN_Y&lt;=$A23)*(WIN_Y+WIN_H&gt;$A23)*WIN_KEY))</f>
        <v/>
      </c>
    </row>
    <row r="324" ht="8" customHeight="1">
      <c r="A324" t="n">
        <v>0</v>
      </c>
      <c r="B324" s="7">
        <f>SUMPRODUCT(MAX(WIN_OPEN*(WIN_X&lt;=B$2)*(WIN_X+WIN_W&gt;B$2)*(WIN_Y&lt;=$A24)*(WIN_Y+WIN_H&gt;$A24)*WIN_KEY))</f>
        <v/>
      </c>
      <c r="C324" s="7">
        <f>SUMPRODUCT(MAX(WIN_OPEN*(WIN_X&lt;=C$2)*(WIN_X+WIN_W&gt;C$2)*(WIN_Y&lt;=$A24)*(WIN_Y+WIN_H&gt;$A24)*WIN_KEY))</f>
        <v/>
      </c>
      <c r="D324" s="7">
        <f>SUMPRODUCT(MAX(WIN_OPEN*(WIN_X&lt;=D$2)*(WIN_X+WIN_W&gt;D$2)*(WIN_Y&lt;=$A24)*(WIN_Y+WIN_H&gt;$A24)*WIN_KEY))</f>
        <v/>
      </c>
      <c r="E324" s="7">
        <f>SUMPRODUCT(MAX(WIN_OPEN*(WIN_X&lt;=E$2)*(WIN_X+WIN_W&gt;E$2)*(WIN_Y&lt;=$A24)*(WIN_Y+WIN_H&gt;$A24)*WIN_KEY))</f>
        <v/>
      </c>
      <c r="F324" s="7">
        <f>SUMPRODUCT(MAX(WIN_OPEN*(WIN_X&lt;=F$2)*(WIN_X+WIN_W&gt;F$2)*(WIN_Y&lt;=$A24)*(WIN_Y+WIN_H&gt;$A24)*WIN_KEY))</f>
        <v/>
      </c>
      <c r="G324" s="7">
        <f>SUMPRODUCT(MAX(WIN_OPEN*(WIN_X&lt;=G$2)*(WIN_X+WIN_W&gt;G$2)*(WIN_Y&lt;=$A24)*(WIN_Y+WIN_H&gt;$A24)*WIN_KEY))</f>
        <v/>
      </c>
      <c r="H324" s="7">
        <f>SUMPRODUCT(MAX(WIN_OPEN*(WIN_X&lt;=H$2)*(WIN_X+WIN_W&gt;H$2)*(WIN_Y&lt;=$A24)*(WIN_Y+WIN_H&gt;$A24)*WIN_KEY))</f>
        <v/>
      </c>
      <c r="I324" s="7">
        <f>SUMPRODUCT(MAX(WIN_OPEN*(WIN_X&lt;=I$2)*(WIN_X+WIN_W&gt;I$2)*(WIN_Y&lt;=$A24)*(WIN_Y+WIN_H&gt;$A24)*WIN_KEY))</f>
        <v/>
      </c>
      <c r="J324" s="7">
        <f>SUMPRODUCT(MAX(WIN_OPEN*(WIN_X&lt;=J$2)*(WIN_X+WIN_W&gt;J$2)*(WIN_Y&lt;=$A24)*(WIN_Y+WIN_H&gt;$A24)*WIN_KEY))</f>
        <v/>
      </c>
      <c r="K324" s="7">
        <f>SUMPRODUCT(MAX(WIN_OPEN*(WIN_X&lt;=K$2)*(WIN_X+WIN_W&gt;K$2)*(WIN_Y&lt;=$A24)*(WIN_Y+WIN_H&gt;$A24)*WIN_KEY))</f>
        <v/>
      </c>
      <c r="L324" s="7">
        <f>SUMPRODUCT(MAX(WIN_OPEN*(WIN_X&lt;=L$2)*(WIN_X+WIN_W&gt;L$2)*(WIN_Y&lt;=$A24)*(WIN_Y+WIN_H&gt;$A24)*WIN_KEY))</f>
        <v/>
      </c>
      <c r="M324" s="7">
        <f>SUMPRODUCT(MAX(WIN_OPEN*(WIN_X&lt;=M$2)*(WIN_X+WIN_W&gt;M$2)*(WIN_Y&lt;=$A24)*(WIN_Y+WIN_H&gt;$A24)*WIN_KEY))</f>
        <v/>
      </c>
      <c r="N324" s="7">
        <f>SUMPRODUCT(MAX(WIN_OPEN*(WIN_X&lt;=N$2)*(WIN_X+WIN_W&gt;N$2)*(WIN_Y&lt;=$A24)*(WIN_Y+WIN_H&gt;$A24)*WIN_KEY))</f>
        <v/>
      </c>
      <c r="O324" s="7">
        <f>SUMPRODUCT(MAX(WIN_OPEN*(WIN_X&lt;=O$2)*(WIN_X+WIN_W&gt;O$2)*(WIN_Y&lt;=$A24)*(WIN_Y+WIN_H&gt;$A24)*WIN_KEY))</f>
        <v/>
      </c>
      <c r="P324" s="7">
        <f>SUMPRODUCT(MAX(WIN_OPEN*(WIN_X&lt;=P$2)*(WIN_X+WIN_W&gt;P$2)*(WIN_Y&lt;=$A24)*(WIN_Y+WIN_H&gt;$A24)*WIN_KEY))</f>
        <v/>
      </c>
      <c r="Q324" s="7">
        <f>SUMPRODUCT(MAX(WIN_OPEN*(WIN_X&lt;=Q$2)*(WIN_X+WIN_W&gt;Q$2)*(WIN_Y&lt;=$A24)*(WIN_Y+WIN_H&gt;$A24)*WIN_KEY))</f>
        <v/>
      </c>
      <c r="R324" s="7">
        <f>SUMPRODUCT(MAX(WIN_OPEN*(WIN_X&lt;=R$2)*(WIN_X+WIN_W&gt;R$2)*(WIN_Y&lt;=$A24)*(WIN_Y+WIN_H&gt;$A24)*WIN_KEY))</f>
        <v/>
      </c>
      <c r="S324" s="7">
        <f>SUMPRODUCT(MAX(WIN_OPEN*(WIN_X&lt;=S$2)*(WIN_X+WIN_W&gt;S$2)*(WIN_Y&lt;=$A24)*(WIN_Y+WIN_H&gt;$A24)*WIN_KEY))</f>
        <v/>
      </c>
      <c r="T324" s="7">
        <f>SUMPRODUCT(MAX(WIN_OPEN*(WIN_X&lt;=T$2)*(WIN_X+WIN_W&gt;T$2)*(WIN_Y&lt;=$A24)*(WIN_Y+WIN_H&gt;$A24)*WIN_KEY))</f>
        <v/>
      </c>
      <c r="U324" s="7">
        <f>SUMPRODUCT(MAX(WIN_OPEN*(WIN_X&lt;=U$2)*(WIN_X+WIN_W&gt;U$2)*(WIN_Y&lt;=$A24)*(WIN_Y+WIN_H&gt;$A24)*WIN_KEY))</f>
        <v/>
      </c>
      <c r="V324" s="7">
        <f>SUMPRODUCT(MAX(WIN_OPEN*(WIN_X&lt;=V$2)*(WIN_X+WIN_W&gt;V$2)*(WIN_Y&lt;=$A24)*(WIN_Y+WIN_H&gt;$A24)*WIN_KEY))</f>
        <v/>
      </c>
      <c r="W324" s="7">
        <f>SUMPRODUCT(MAX(WIN_OPEN*(WIN_X&lt;=W$2)*(WIN_X+WIN_W&gt;W$2)*(WIN_Y&lt;=$A24)*(WIN_Y+WIN_H&gt;$A24)*WIN_KEY))</f>
        <v/>
      </c>
      <c r="X324" s="7">
        <f>SUMPRODUCT(MAX(WIN_OPEN*(WIN_X&lt;=X$2)*(WIN_X+WIN_W&gt;X$2)*(WIN_Y&lt;=$A24)*(WIN_Y+WIN_H&gt;$A24)*WIN_KEY))</f>
        <v/>
      </c>
      <c r="Y324" s="7">
        <f>SUMPRODUCT(MAX(WIN_OPEN*(WIN_X&lt;=Y$2)*(WIN_X+WIN_W&gt;Y$2)*(WIN_Y&lt;=$A24)*(WIN_Y+WIN_H&gt;$A24)*WIN_KEY))</f>
        <v/>
      </c>
      <c r="Z324" s="7">
        <f>SUMPRODUCT(MAX(WIN_OPEN*(WIN_X&lt;=Z$2)*(WIN_X+WIN_W&gt;Z$2)*(WIN_Y&lt;=$A24)*(WIN_Y+WIN_H&gt;$A24)*WIN_KEY))</f>
        <v/>
      </c>
      <c r="AA324" s="7">
        <f>SUMPRODUCT(MAX(WIN_OPEN*(WIN_X&lt;=AA$2)*(WIN_X+WIN_W&gt;AA$2)*(WIN_Y&lt;=$A24)*(WIN_Y+WIN_H&gt;$A24)*WIN_KEY))</f>
        <v/>
      </c>
      <c r="AB324" s="7">
        <f>SUMPRODUCT(MAX(WIN_OPEN*(WIN_X&lt;=AB$2)*(WIN_X+WIN_W&gt;AB$2)*(WIN_Y&lt;=$A24)*(WIN_Y+WIN_H&gt;$A24)*WIN_KEY))</f>
        <v/>
      </c>
      <c r="AC324" s="7">
        <f>SUMPRODUCT(MAX(WIN_OPEN*(WIN_X&lt;=AC$2)*(WIN_X+WIN_W&gt;AC$2)*(WIN_Y&lt;=$A24)*(WIN_Y+WIN_H&gt;$A24)*WIN_KEY))</f>
        <v/>
      </c>
      <c r="AD324" s="7">
        <f>SUMPRODUCT(MAX(WIN_OPEN*(WIN_X&lt;=AD$2)*(WIN_X+WIN_W&gt;AD$2)*(WIN_Y&lt;=$A24)*(WIN_Y+WIN_H&gt;$A24)*WIN_KEY))</f>
        <v/>
      </c>
      <c r="AE324" s="7">
        <f>SUMPRODUCT(MAX(WIN_OPEN*(WIN_X&lt;=AE$2)*(WIN_X+WIN_W&gt;AE$2)*(WIN_Y&lt;=$A24)*(WIN_Y+WIN_H&gt;$A24)*WIN_KEY))</f>
        <v/>
      </c>
      <c r="AF324" s="7">
        <f>SUMPRODUCT(MAX(WIN_OPEN*(WIN_X&lt;=AF$2)*(WIN_X+WIN_W&gt;AF$2)*(WIN_Y&lt;=$A24)*(WIN_Y+WIN_H&gt;$A24)*WIN_KEY))</f>
        <v/>
      </c>
      <c r="AG324" s="7">
        <f>SUMPRODUCT(MAX(WIN_OPEN*(WIN_X&lt;=AG$2)*(WIN_X+WIN_W&gt;AG$2)*(WIN_Y&lt;=$A24)*(WIN_Y+WIN_H&gt;$A24)*WIN_KEY))</f>
        <v/>
      </c>
      <c r="AH324" s="7">
        <f>SUMPRODUCT(MAX(WIN_OPEN*(WIN_X&lt;=AH$2)*(WIN_X+WIN_W&gt;AH$2)*(WIN_Y&lt;=$A24)*(WIN_Y+WIN_H&gt;$A24)*WIN_KEY))</f>
        <v/>
      </c>
      <c r="AI324" s="7">
        <f>SUMPRODUCT(MAX(WIN_OPEN*(WIN_X&lt;=AI$2)*(WIN_X+WIN_W&gt;AI$2)*(WIN_Y&lt;=$A24)*(WIN_Y+WIN_H&gt;$A24)*WIN_KEY))</f>
        <v/>
      </c>
      <c r="AJ324" s="7">
        <f>SUMPRODUCT(MAX(WIN_OPEN*(WIN_X&lt;=AJ$2)*(WIN_X+WIN_W&gt;AJ$2)*(WIN_Y&lt;=$A24)*(WIN_Y+WIN_H&gt;$A24)*WIN_KEY))</f>
        <v/>
      </c>
      <c r="AK324" s="7">
        <f>SUMPRODUCT(MAX(WIN_OPEN*(WIN_X&lt;=AK$2)*(WIN_X+WIN_W&gt;AK$2)*(WIN_Y&lt;=$A24)*(WIN_Y+WIN_H&gt;$A24)*WIN_KEY))</f>
        <v/>
      </c>
      <c r="AL324" s="7">
        <f>SUMPRODUCT(MAX(WIN_OPEN*(WIN_X&lt;=AL$2)*(WIN_X+WIN_W&gt;AL$2)*(WIN_Y&lt;=$A24)*(WIN_Y+WIN_H&gt;$A24)*WIN_KEY))</f>
        <v/>
      </c>
      <c r="AM324" s="7">
        <f>SUMPRODUCT(MAX(WIN_OPEN*(WIN_X&lt;=AM$2)*(WIN_X+WIN_W&gt;AM$2)*(WIN_Y&lt;=$A24)*(WIN_Y+WIN_H&gt;$A24)*WIN_KEY))</f>
        <v/>
      </c>
      <c r="AN324" s="7">
        <f>SUMPRODUCT(MAX(WIN_OPEN*(WIN_X&lt;=AN$2)*(WIN_X+WIN_W&gt;AN$2)*(WIN_Y&lt;=$A24)*(WIN_Y+WIN_H&gt;$A24)*WIN_KEY))</f>
        <v/>
      </c>
      <c r="AO324" s="7">
        <f>SUMPRODUCT(MAX(WIN_OPEN*(WIN_X&lt;=AO$2)*(WIN_X+WIN_W&gt;AO$2)*(WIN_Y&lt;=$A24)*(WIN_Y+WIN_H&gt;$A24)*WIN_KEY))</f>
        <v/>
      </c>
      <c r="AP324" s="7">
        <f>SUMPRODUCT(MAX(WIN_OPEN*(WIN_X&lt;=AP$2)*(WIN_X+WIN_W&gt;AP$2)*(WIN_Y&lt;=$A24)*(WIN_Y+WIN_H&gt;$A24)*WIN_KEY))</f>
        <v/>
      </c>
      <c r="AQ324" s="7">
        <f>SUMPRODUCT(MAX(WIN_OPEN*(WIN_X&lt;=AQ$2)*(WIN_X+WIN_W&gt;AQ$2)*(WIN_Y&lt;=$A24)*(WIN_Y+WIN_H&gt;$A24)*WIN_KEY))</f>
        <v/>
      </c>
      <c r="AR324" s="7">
        <f>SUMPRODUCT(MAX(WIN_OPEN*(WIN_X&lt;=AR$2)*(WIN_X+WIN_W&gt;AR$2)*(WIN_Y&lt;=$A24)*(WIN_Y+WIN_H&gt;$A24)*WIN_KEY))</f>
        <v/>
      </c>
      <c r="AS324" s="7">
        <f>SUMPRODUCT(MAX(WIN_OPEN*(WIN_X&lt;=AS$2)*(WIN_X+WIN_W&gt;AS$2)*(WIN_Y&lt;=$A24)*(WIN_Y+WIN_H&gt;$A24)*WIN_KEY))</f>
        <v/>
      </c>
      <c r="AT324" s="7">
        <f>SUMPRODUCT(MAX(WIN_OPEN*(WIN_X&lt;=AT$2)*(WIN_X+WIN_W&gt;AT$2)*(WIN_Y&lt;=$A24)*(WIN_Y+WIN_H&gt;$A24)*WIN_KEY))</f>
        <v/>
      </c>
      <c r="AU324" s="7">
        <f>SUMPRODUCT(MAX(WIN_OPEN*(WIN_X&lt;=AU$2)*(WIN_X+WIN_W&gt;AU$2)*(WIN_Y&lt;=$A24)*(WIN_Y+WIN_H&gt;$A24)*WIN_KEY))</f>
        <v/>
      </c>
      <c r="AV324" s="7">
        <f>SUMPRODUCT(MAX(WIN_OPEN*(WIN_X&lt;=AV$2)*(WIN_X+WIN_W&gt;AV$2)*(WIN_Y&lt;=$A24)*(WIN_Y+WIN_H&gt;$A24)*WIN_KEY))</f>
        <v/>
      </c>
      <c r="AW324" s="7">
        <f>SUMPRODUCT(MAX(WIN_OPEN*(WIN_X&lt;=AW$2)*(WIN_X+WIN_W&gt;AW$2)*(WIN_Y&lt;=$A24)*(WIN_Y+WIN_H&gt;$A24)*WIN_KEY))</f>
        <v/>
      </c>
      <c r="AX324" s="7">
        <f>SUMPRODUCT(MAX(WIN_OPEN*(WIN_X&lt;=AX$2)*(WIN_X+WIN_W&gt;AX$2)*(WIN_Y&lt;=$A24)*(WIN_Y+WIN_H&gt;$A24)*WIN_KEY))</f>
        <v/>
      </c>
      <c r="AY324" s="7">
        <f>SUMPRODUCT(MAX(WIN_OPEN*(WIN_X&lt;=AY$2)*(WIN_X+WIN_W&gt;AY$2)*(WIN_Y&lt;=$A24)*(WIN_Y+WIN_H&gt;$A24)*WIN_KEY))</f>
        <v/>
      </c>
      <c r="AZ324" s="7">
        <f>SUMPRODUCT(MAX(WIN_OPEN*(WIN_X&lt;=AZ$2)*(WIN_X+WIN_W&gt;AZ$2)*(WIN_Y&lt;=$A24)*(WIN_Y+WIN_H&gt;$A24)*WIN_KEY))</f>
        <v/>
      </c>
      <c r="BA324" s="7">
        <f>SUMPRODUCT(MAX(WIN_OPEN*(WIN_X&lt;=BA$2)*(WIN_X+WIN_W&gt;BA$2)*(WIN_Y&lt;=$A24)*(WIN_Y+WIN_H&gt;$A24)*WIN_KEY))</f>
        <v/>
      </c>
      <c r="BB324" s="7">
        <f>SUMPRODUCT(MAX(WIN_OPEN*(WIN_X&lt;=BB$2)*(WIN_X+WIN_W&gt;BB$2)*(WIN_Y&lt;=$A24)*(WIN_Y+WIN_H&gt;$A24)*WIN_KEY))</f>
        <v/>
      </c>
      <c r="BC324" s="7">
        <f>SUMPRODUCT(MAX(WIN_OPEN*(WIN_X&lt;=BC$2)*(WIN_X+WIN_W&gt;BC$2)*(WIN_Y&lt;=$A24)*(WIN_Y+WIN_H&gt;$A24)*WIN_KEY))</f>
        <v/>
      </c>
      <c r="BD324" s="7">
        <f>SUMPRODUCT(MAX(WIN_OPEN*(WIN_X&lt;=BD$2)*(WIN_X+WIN_W&gt;BD$2)*(WIN_Y&lt;=$A24)*(WIN_Y+WIN_H&gt;$A24)*WIN_KEY))</f>
        <v/>
      </c>
      <c r="BE324" s="7">
        <f>SUMPRODUCT(MAX(WIN_OPEN*(WIN_X&lt;=BE$2)*(WIN_X+WIN_W&gt;BE$2)*(WIN_Y&lt;=$A24)*(WIN_Y+WIN_H&gt;$A24)*WIN_KEY))</f>
        <v/>
      </c>
      <c r="BF324" s="7">
        <f>SUMPRODUCT(MAX(WIN_OPEN*(WIN_X&lt;=BF$2)*(WIN_X+WIN_W&gt;BF$2)*(WIN_Y&lt;=$A24)*(WIN_Y+WIN_H&gt;$A24)*WIN_KEY))</f>
        <v/>
      </c>
      <c r="BG324" s="7">
        <f>SUMPRODUCT(MAX(WIN_OPEN*(WIN_X&lt;=BG$2)*(WIN_X+WIN_W&gt;BG$2)*(WIN_Y&lt;=$A24)*(WIN_Y+WIN_H&gt;$A24)*WIN_KEY))</f>
        <v/>
      </c>
      <c r="BH324" s="7">
        <f>SUMPRODUCT(MAX(WIN_OPEN*(WIN_X&lt;=BH$2)*(WIN_X+WIN_W&gt;BH$2)*(WIN_Y&lt;=$A24)*(WIN_Y+WIN_H&gt;$A24)*WIN_KEY))</f>
        <v/>
      </c>
      <c r="BI324" s="7">
        <f>SUMPRODUCT(MAX(WIN_OPEN*(WIN_X&lt;=BI$2)*(WIN_X+WIN_W&gt;BI$2)*(WIN_Y&lt;=$A24)*(WIN_Y+WIN_H&gt;$A24)*WIN_KEY))</f>
        <v/>
      </c>
      <c r="BJ324" s="7">
        <f>SUMPRODUCT(MAX(WIN_OPEN*(WIN_X&lt;=BJ$2)*(WIN_X+WIN_W&gt;BJ$2)*(WIN_Y&lt;=$A24)*(WIN_Y+WIN_H&gt;$A24)*WIN_KEY))</f>
        <v/>
      </c>
      <c r="BK324" s="7">
        <f>SUMPRODUCT(MAX(WIN_OPEN*(WIN_X&lt;=BK$2)*(WIN_X+WIN_W&gt;BK$2)*(WIN_Y&lt;=$A24)*(WIN_Y+WIN_H&gt;$A24)*WIN_KEY))</f>
        <v/>
      </c>
      <c r="BL324" s="7">
        <f>SUMPRODUCT(MAX(WIN_OPEN*(WIN_X&lt;=BL$2)*(WIN_X+WIN_W&gt;BL$2)*(WIN_Y&lt;=$A24)*(WIN_Y+WIN_H&gt;$A24)*WIN_KEY))</f>
        <v/>
      </c>
      <c r="BM324" s="7">
        <f>SUMPRODUCT(MAX(WIN_OPEN*(WIN_X&lt;=BM$2)*(WIN_X+WIN_W&gt;BM$2)*(WIN_Y&lt;=$A24)*(WIN_Y+WIN_H&gt;$A24)*WIN_KEY))</f>
        <v/>
      </c>
      <c r="BN324" s="7">
        <f>SUMPRODUCT(MAX(WIN_OPEN*(WIN_X&lt;=BN$2)*(WIN_X+WIN_W&gt;BN$2)*(WIN_Y&lt;=$A24)*(WIN_Y+WIN_H&gt;$A24)*WIN_KEY))</f>
        <v/>
      </c>
      <c r="BO324" s="7">
        <f>SUMPRODUCT(MAX(WIN_OPEN*(WIN_X&lt;=BO$2)*(WIN_X+WIN_W&gt;BO$2)*(WIN_Y&lt;=$A24)*(WIN_Y+WIN_H&gt;$A24)*WIN_KEY))</f>
        <v/>
      </c>
      <c r="BP324" s="7">
        <f>SUMPRODUCT(MAX(WIN_OPEN*(WIN_X&lt;=BP$2)*(WIN_X+WIN_W&gt;BP$2)*(WIN_Y&lt;=$A24)*(WIN_Y+WIN_H&gt;$A24)*WIN_KEY))</f>
        <v/>
      </c>
      <c r="BQ324" s="7">
        <f>SUMPRODUCT(MAX(WIN_OPEN*(WIN_X&lt;=BQ$2)*(WIN_X+WIN_W&gt;BQ$2)*(WIN_Y&lt;=$A24)*(WIN_Y+WIN_H&gt;$A24)*WIN_KEY))</f>
        <v/>
      </c>
      <c r="BR324" s="7">
        <f>SUMPRODUCT(MAX(WIN_OPEN*(WIN_X&lt;=BR$2)*(WIN_X+WIN_W&gt;BR$2)*(WIN_Y&lt;=$A24)*(WIN_Y+WIN_H&gt;$A24)*WIN_KEY))</f>
        <v/>
      </c>
      <c r="BS324" s="7">
        <f>SUMPRODUCT(MAX(WIN_OPEN*(WIN_X&lt;=BS$2)*(WIN_X+WIN_W&gt;BS$2)*(WIN_Y&lt;=$A24)*(WIN_Y+WIN_H&gt;$A24)*WIN_KEY))</f>
        <v/>
      </c>
      <c r="BT324" s="7">
        <f>SUMPRODUCT(MAX(WIN_OPEN*(WIN_X&lt;=BT$2)*(WIN_X+WIN_W&gt;BT$2)*(WIN_Y&lt;=$A24)*(WIN_Y+WIN_H&gt;$A24)*WIN_KEY))</f>
        <v/>
      </c>
      <c r="BU324" s="7">
        <f>SUMPRODUCT(MAX(WIN_OPEN*(WIN_X&lt;=BU$2)*(WIN_X+WIN_W&gt;BU$2)*(WIN_Y&lt;=$A24)*(WIN_Y+WIN_H&gt;$A24)*WIN_KEY))</f>
        <v/>
      </c>
      <c r="BV324" s="7">
        <f>SUMPRODUCT(MAX(WIN_OPEN*(WIN_X&lt;=BV$2)*(WIN_X+WIN_W&gt;BV$2)*(WIN_Y&lt;=$A24)*(WIN_Y+WIN_H&gt;$A24)*WIN_KEY))</f>
        <v/>
      </c>
      <c r="BW324" s="7">
        <f>SUMPRODUCT(MAX(WIN_OPEN*(WIN_X&lt;=BW$2)*(WIN_X+WIN_W&gt;BW$2)*(WIN_Y&lt;=$A24)*(WIN_Y+WIN_H&gt;$A24)*WIN_KEY))</f>
        <v/>
      </c>
      <c r="BX324" s="7">
        <f>SUMPRODUCT(MAX(WIN_OPEN*(WIN_X&lt;=BX$2)*(WIN_X+WIN_W&gt;BX$2)*(WIN_Y&lt;=$A24)*(WIN_Y+WIN_H&gt;$A24)*WIN_KEY))</f>
        <v/>
      </c>
      <c r="BY324" s="7">
        <f>SUMPRODUCT(MAX(WIN_OPEN*(WIN_X&lt;=BY$2)*(WIN_X+WIN_W&gt;BY$2)*(WIN_Y&lt;=$A24)*(WIN_Y+WIN_H&gt;$A24)*WIN_KEY))</f>
        <v/>
      </c>
      <c r="BZ324" s="7">
        <f>SUMPRODUCT(MAX(WIN_OPEN*(WIN_X&lt;=BZ$2)*(WIN_X+WIN_W&gt;BZ$2)*(WIN_Y&lt;=$A24)*(WIN_Y+WIN_H&gt;$A24)*WIN_KEY))</f>
        <v/>
      </c>
      <c r="CA324" s="7">
        <f>SUMPRODUCT(MAX(WIN_OPEN*(WIN_X&lt;=CA$2)*(WIN_X+WIN_W&gt;CA$2)*(WIN_Y&lt;=$A24)*(WIN_Y+WIN_H&gt;$A24)*WIN_KEY))</f>
        <v/>
      </c>
      <c r="CB324" s="7">
        <f>SUMPRODUCT(MAX(WIN_OPEN*(WIN_X&lt;=CB$2)*(WIN_X+WIN_W&gt;CB$2)*(WIN_Y&lt;=$A24)*(WIN_Y+WIN_H&gt;$A24)*WIN_KEY))</f>
        <v/>
      </c>
      <c r="CC324" s="7">
        <f>SUMPRODUCT(MAX(WIN_OPEN*(WIN_X&lt;=CC$2)*(WIN_X+WIN_W&gt;CC$2)*(WIN_Y&lt;=$A24)*(WIN_Y+WIN_H&gt;$A24)*WIN_KEY))</f>
        <v/>
      </c>
      <c r="CD324" s="7">
        <f>SUMPRODUCT(MAX(WIN_OPEN*(WIN_X&lt;=CD$2)*(WIN_X+WIN_W&gt;CD$2)*(WIN_Y&lt;=$A24)*(WIN_Y+WIN_H&gt;$A24)*WIN_KEY))</f>
        <v/>
      </c>
      <c r="CE324" s="7">
        <f>SUMPRODUCT(MAX(WIN_OPEN*(WIN_X&lt;=CE$2)*(WIN_X+WIN_W&gt;CE$2)*(WIN_Y&lt;=$A24)*(WIN_Y+WIN_H&gt;$A24)*WIN_KEY))</f>
        <v/>
      </c>
      <c r="CF324" s="7">
        <f>SUMPRODUCT(MAX(WIN_OPEN*(WIN_X&lt;=CF$2)*(WIN_X+WIN_W&gt;CF$2)*(WIN_Y&lt;=$A24)*(WIN_Y+WIN_H&gt;$A24)*WIN_KEY))</f>
        <v/>
      </c>
      <c r="CG324" s="7">
        <f>SUMPRODUCT(MAX(WIN_OPEN*(WIN_X&lt;=CG$2)*(WIN_X+WIN_W&gt;CG$2)*(WIN_Y&lt;=$A24)*(WIN_Y+WIN_H&gt;$A24)*WIN_KEY))</f>
        <v/>
      </c>
      <c r="CH324" s="7">
        <f>SUMPRODUCT(MAX(WIN_OPEN*(WIN_X&lt;=CH$2)*(WIN_X+WIN_W&gt;CH$2)*(WIN_Y&lt;=$A24)*(WIN_Y+WIN_H&gt;$A24)*WIN_KEY))</f>
        <v/>
      </c>
      <c r="CI324" s="7">
        <f>SUMPRODUCT(MAX(WIN_OPEN*(WIN_X&lt;=CI$2)*(WIN_X+WIN_W&gt;CI$2)*(WIN_Y&lt;=$A24)*(WIN_Y+WIN_H&gt;$A24)*WIN_KEY))</f>
        <v/>
      </c>
      <c r="CJ324" s="7">
        <f>SUMPRODUCT(MAX(WIN_OPEN*(WIN_X&lt;=CJ$2)*(WIN_X+WIN_W&gt;CJ$2)*(WIN_Y&lt;=$A24)*(WIN_Y+WIN_H&gt;$A24)*WIN_KEY))</f>
        <v/>
      </c>
      <c r="CK324" s="7">
        <f>SUMPRODUCT(MAX(WIN_OPEN*(WIN_X&lt;=CK$2)*(WIN_X+WIN_W&gt;CK$2)*(WIN_Y&lt;=$A24)*(WIN_Y+WIN_H&gt;$A24)*WIN_KEY))</f>
        <v/>
      </c>
      <c r="CL324" s="7">
        <f>SUMPRODUCT(MAX(WIN_OPEN*(WIN_X&lt;=CL$2)*(WIN_X+WIN_W&gt;CL$2)*(WIN_Y&lt;=$A24)*(WIN_Y+WIN_H&gt;$A24)*WIN_KEY))</f>
        <v/>
      </c>
      <c r="CM324" s="7">
        <f>SUMPRODUCT(MAX(WIN_OPEN*(WIN_X&lt;=CM$2)*(WIN_X+WIN_W&gt;CM$2)*(WIN_Y&lt;=$A24)*(WIN_Y+WIN_H&gt;$A24)*WIN_KEY))</f>
        <v/>
      </c>
      <c r="CN324" s="7">
        <f>SUMPRODUCT(MAX(WIN_OPEN*(WIN_X&lt;=CN$2)*(WIN_X+WIN_W&gt;CN$2)*(WIN_Y&lt;=$A24)*(WIN_Y+WIN_H&gt;$A24)*WIN_KEY))</f>
        <v/>
      </c>
      <c r="CO324" s="7">
        <f>SUMPRODUCT(MAX(WIN_OPEN*(WIN_X&lt;=CO$2)*(WIN_X+WIN_W&gt;CO$2)*(WIN_Y&lt;=$A24)*(WIN_Y+WIN_H&gt;$A24)*WIN_KEY))</f>
        <v/>
      </c>
      <c r="CP324" s="7">
        <f>SUMPRODUCT(MAX(WIN_OPEN*(WIN_X&lt;=CP$2)*(WIN_X+WIN_W&gt;CP$2)*(WIN_Y&lt;=$A24)*(WIN_Y+WIN_H&gt;$A24)*WIN_KEY))</f>
        <v/>
      </c>
      <c r="CQ324" s="7">
        <f>SUMPRODUCT(MAX(WIN_OPEN*(WIN_X&lt;=CQ$2)*(WIN_X+WIN_W&gt;CQ$2)*(WIN_Y&lt;=$A24)*(WIN_Y+WIN_H&gt;$A24)*WIN_KEY))</f>
        <v/>
      </c>
      <c r="CR324" s="7">
        <f>SUMPRODUCT(MAX(WIN_OPEN*(WIN_X&lt;=CR$2)*(WIN_X+WIN_W&gt;CR$2)*(WIN_Y&lt;=$A24)*(WIN_Y+WIN_H&gt;$A24)*WIN_KEY))</f>
        <v/>
      </c>
      <c r="CS324" s="7">
        <f>SUMPRODUCT(MAX(WIN_OPEN*(WIN_X&lt;=CS$2)*(WIN_X+WIN_W&gt;CS$2)*(WIN_Y&lt;=$A24)*(WIN_Y+WIN_H&gt;$A24)*WIN_KEY))</f>
        <v/>
      </c>
      <c r="CT324" s="7">
        <f>SUMPRODUCT(MAX(WIN_OPEN*(WIN_X&lt;=CT$2)*(WIN_X+WIN_W&gt;CT$2)*(WIN_Y&lt;=$A24)*(WIN_Y+WIN_H&gt;$A24)*WIN_KEY))</f>
        <v/>
      </c>
      <c r="CU324" s="7">
        <f>SUMPRODUCT(MAX(WIN_OPEN*(WIN_X&lt;=CU$2)*(WIN_X+WIN_W&gt;CU$2)*(WIN_Y&lt;=$A24)*(WIN_Y+WIN_H&gt;$A24)*WIN_KEY))</f>
        <v/>
      </c>
      <c r="CV324" s="7">
        <f>SUMPRODUCT(MAX(WIN_OPEN*(WIN_X&lt;=CV$2)*(WIN_X+WIN_W&gt;CV$2)*(WIN_Y&lt;=$A24)*(WIN_Y+WIN_H&gt;$A24)*WIN_KEY))</f>
        <v/>
      </c>
      <c r="CW324" s="7">
        <f>SUMPRODUCT(MAX(WIN_OPEN*(WIN_X&lt;=CW$2)*(WIN_X+WIN_W&gt;CW$2)*(WIN_Y&lt;=$A24)*(WIN_Y+WIN_H&gt;$A24)*WIN_KEY))</f>
        <v/>
      </c>
      <c r="CX324" s="7">
        <f>SUMPRODUCT(MAX(WIN_OPEN*(WIN_X&lt;=CX$2)*(WIN_X+WIN_W&gt;CX$2)*(WIN_Y&lt;=$A24)*(WIN_Y+WIN_H&gt;$A24)*WIN_KEY))</f>
        <v/>
      </c>
      <c r="CY324" s="7">
        <f>SUMPRODUCT(MAX(WIN_OPEN*(WIN_X&lt;=CY$2)*(WIN_X+WIN_W&gt;CY$2)*(WIN_Y&lt;=$A24)*(WIN_Y+WIN_H&gt;$A24)*WIN_KEY))</f>
        <v/>
      </c>
      <c r="CZ324" s="7">
        <f>SUMPRODUCT(MAX(WIN_OPEN*(WIN_X&lt;=CZ$2)*(WIN_X+WIN_W&gt;CZ$2)*(WIN_Y&lt;=$A24)*(WIN_Y+WIN_H&gt;$A24)*WIN_KEY))</f>
        <v/>
      </c>
      <c r="DA324" s="7">
        <f>SUMPRODUCT(MAX(WIN_OPEN*(WIN_X&lt;=DA$2)*(WIN_X+WIN_W&gt;DA$2)*(WIN_Y&lt;=$A24)*(WIN_Y+WIN_H&gt;$A24)*WIN_KEY))</f>
        <v/>
      </c>
      <c r="DB324" s="7">
        <f>SUMPRODUCT(MAX(WIN_OPEN*(WIN_X&lt;=DB$2)*(WIN_X+WIN_W&gt;DB$2)*(WIN_Y&lt;=$A24)*(WIN_Y+WIN_H&gt;$A24)*WIN_KEY))</f>
        <v/>
      </c>
      <c r="DC324" s="7">
        <f>SUMPRODUCT(MAX(WIN_OPEN*(WIN_X&lt;=DC$2)*(WIN_X+WIN_W&gt;DC$2)*(WIN_Y&lt;=$A24)*(WIN_Y+WIN_H&gt;$A24)*WIN_KEY))</f>
        <v/>
      </c>
      <c r="DD324" s="7">
        <f>SUMPRODUCT(MAX(WIN_OPEN*(WIN_X&lt;=DD$2)*(WIN_X+WIN_W&gt;DD$2)*(WIN_Y&lt;=$A24)*(WIN_Y+WIN_H&gt;$A24)*WIN_KEY))</f>
        <v/>
      </c>
      <c r="DE324" s="7">
        <f>SUMPRODUCT(MAX(WIN_OPEN*(WIN_X&lt;=DE$2)*(WIN_X+WIN_W&gt;DE$2)*(WIN_Y&lt;=$A24)*(WIN_Y+WIN_H&gt;$A24)*WIN_KEY))</f>
        <v/>
      </c>
      <c r="DF324" s="7">
        <f>SUMPRODUCT(MAX(WIN_OPEN*(WIN_X&lt;=DF$2)*(WIN_X+WIN_W&gt;DF$2)*(WIN_Y&lt;=$A24)*(WIN_Y+WIN_H&gt;$A24)*WIN_KEY))</f>
        <v/>
      </c>
      <c r="DG324" s="7">
        <f>SUMPRODUCT(MAX(WIN_OPEN*(WIN_X&lt;=DG$2)*(WIN_X+WIN_W&gt;DG$2)*(WIN_Y&lt;=$A24)*(WIN_Y+WIN_H&gt;$A24)*WIN_KEY))</f>
        <v/>
      </c>
      <c r="DH324" s="7">
        <f>SUMPRODUCT(MAX(WIN_OPEN*(WIN_X&lt;=DH$2)*(WIN_X+WIN_W&gt;DH$2)*(WIN_Y&lt;=$A24)*(WIN_Y+WIN_H&gt;$A24)*WIN_KEY))</f>
        <v/>
      </c>
      <c r="DI324" s="7">
        <f>SUMPRODUCT(MAX(WIN_OPEN*(WIN_X&lt;=DI$2)*(WIN_X+WIN_W&gt;DI$2)*(WIN_Y&lt;=$A24)*(WIN_Y+WIN_H&gt;$A24)*WIN_KEY))</f>
        <v/>
      </c>
      <c r="DJ324" s="7">
        <f>SUMPRODUCT(MAX(WIN_OPEN*(WIN_X&lt;=DJ$2)*(WIN_X+WIN_W&gt;DJ$2)*(WIN_Y&lt;=$A24)*(WIN_Y+WIN_H&gt;$A24)*WIN_KEY))</f>
        <v/>
      </c>
      <c r="DK324" s="7">
        <f>SUMPRODUCT(MAX(WIN_OPEN*(WIN_X&lt;=DK$2)*(WIN_X+WIN_W&gt;DK$2)*(WIN_Y&lt;=$A24)*(WIN_Y+WIN_H&gt;$A24)*WIN_KEY))</f>
        <v/>
      </c>
      <c r="DL324" s="7">
        <f>SUMPRODUCT(MAX(WIN_OPEN*(WIN_X&lt;=DL$2)*(WIN_X+WIN_W&gt;DL$2)*(WIN_Y&lt;=$A24)*(WIN_Y+WIN_H&gt;$A24)*WIN_KEY))</f>
        <v/>
      </c>
      <c r="DM324" s="7">
        <f>SUMPRODUCT(MAX(WIN_OPEN*(WIN_X&lt;=DM$2)*(WIN_X+WIN_W&gt;DM$2)*(WIN_Y&lt;=$A24)*(WIN_Y+WIN_H&gt;$A24)*WIN_KEY))</f>
        <v/>
      </c>
      <c r="DN324" s="7">
        <f>SUMPRODUCT(MAX(WIN_OPEN*(WIN_X&lt;=DN$2)*(WIN_X+WIN_W&gt;DN$2)*(WIN_Y&lt;=$A24)*(WIN_Y+WIN_H&gt;$A24)*WIN_KEY))</f>
        <v/>
      </c>
      <c r="DO324" s="7">
        <f>SUMPRODUCT(MAX(WIN_OPEN*(WIN_X&lt;=DO$2)*(WIN_X+WIN_W&gt;DO$2)*(WIN_Y&lt;=$A24)*(WIN_Y+WIN_H&gt;$A24)*WIN_KEY))</f>
        <v/>
      </c>
    </row>
    <row r="325" ht="8" customHeight="1">
      <c r="A325" t="n">
        <v>0</v>
      </c>
      <c r="B325" s="7">
        <f>SUMPRODUCT(MAX(WIN_OPEN*(WIN_X&lt;=B$2)*(WIN_X+WIN_W&gt;B$2)*(WIN_Y&lt;=$A25)*(WIN_Y+WIN_H&gt;$A25)*WIN_KEY))</f>
        <v/>
      </c>
      <c r="C325" s="7">
        <f>SUMPRODUCT(MAX(WIN_OPEN*(WIN_X&lt;=C$2)*(WIN_X+WIN_W&gt;C$2)*(WIN_Y&lt;=$A25)*(WIN_Y+WIN_H&gt;$A25)*WIN_KEY))</f>
        <v/>
      </c>
      <c r="D325" s="7">
        <f>SUMPRODUCT(MAX(WIN_OPEN*(WIN_X&lt;=D$2)*(WIN_X+WIN_W&gt;D$2)*(WIN_Y&lt;=$A25)*(WIN_Y+WIN_H&gt;$A25)*WIN_KEY))</f>
        <v/>
      </c>
      <c r="E325" s="7">
        <f>SUMPRODUCT(MAX(WIN_OPEN*(WIN_X&lt;=E$2)*(WIN_X+WIN_W&gt;E$2)*(WIN_Y&lt;=$A25)*(WIN_Y+WIN_H&gt;$A25)*WIN_KEY))</f>
        <v/>
      </c>
      <c r="F325" s="7">
        <f>SUMPRODUCT(MAX(WIN_OPEN*(WIN_X&lt;=F$2)*(WIN_X+WIN_W&gt;F$2)*(WIN_Y&lt;=$A25)*(WIN_Y+WIN_H&gt;$A25)*WIN_KEY))</f>
        <v/>
      </c>
      <c r="G325" s="7">
        <f>SUMPRODUCT(MAX(WIN_OPEN*(WIN_X&lt;=G$2)*(WIN_X+WIN_W&gt;G$2)*(WIN_Y&lt;=$A25)*(WIN_Y+WIN_H&gt;$A25)*WIN_KEY))</f>
        <v/>
      </c>
      <c r="H325" s="7">
        <f>SUMPRODUCT(MAX(WIN_OPEN*(WIN_X&lt;=H$2)*(WIN_X+WIN_W&gt;H$2)*(WIN_Y&lt;=$A25)*(WIN_Y+WIN_H&gt;$A25)*WIN_KEY))</f>
        <v/>
      </c>
      <c r="I325" s="7">
        <f>SUMPRODUCT(MAX(WIN_OPEN*(WIN_X&lt;=I$2)*(WIN_X+WIN_W&gt;I$2)*(WIN_Y&lt;=$A25)*(WIN_Y+WIN_H&gt;$A25)*WIN_KEY))</f>
        <v/>
      </c>
      <c r="J325" s="7">
        <f>SUMPRODUCT(MAX(WIN_OPEN*(WIN_X&lt;=J$2)*(WIN_X+WIN_W&gt;J$2)*(WIN_Y&lt;=$A25)*(WIN_Y+WIN_H&gt;$A25)*WIN_KEY))</f>
        <v/>
      </c>
      <c r="K325" s="7">
        <f>SUMPRODUCT(MAX(WIN_OPEN*(WIN_X&lt;=K$2)*(WIN_X+WIN_W&gt;K$2)*(WIN_Y&lt;=$A25)*(WIN_Y+WIN_H&gt;$A25)*WIN_KEY))</f>
        <v/>
      </c>
      <c r="L325" s="7">
        <f>SUMPRODUCT(MAX(WIN_OPEN*(WIN_X&lt;=L$2)*(WIN_X+WIN_W&gt;L$2)*(WIN_Y&lt;=$A25)*(WIN_Y+WIN_H&gt;$A25)*WIN_KEY))</f>
        <v/>
      </c>
      <c r="M325" s="7">
        <f>SUMPRODUCT(MAX(WIN_OPEN*(WIN_X&lt;=M$2)*(WIN_X+WIN_W&gt;M$2)*(WIN_Y&lt;=$A25)*(WIN_Y+WIN_H&gt;$A25)*WIN_KEY))</f>
        <v/>
      </c>
      <c r="N325" s="7">
        <f>SUMPRODUCT(MAX(WIN_OPEN*(WIN_X&lt;=N$2)*(WIN_X+WIN_W&gt;N$2)*(WIN_Y&lt;=$A25)*(WIN_Y+WIN_H&gt;$A25)*WIN_KEY))</f>
        <v/>
      </c>
      <c r="O325" s="7">
        <f>SUMPRODUCT(MAX(WIN_OPEN*(WIN_X&lt;=O$2)*(WIN_X+WIN_W&gt;O$2)*(WIN_Y&lt;=$A25)*(WIN_Y+WIN_H&gt;$A25)*WIN_KEY))</f>
        <v/>
      </c>
      <c r="P325" s="7">
        <f>SUMPRODUCT(MAX(WIN_OPEN*(WIN_X&lt;=P$2)*(WIN_X+WIN_W&gt;P$2)*(WIN_Y&lt;=$A25)*(WIN_Y+WIN_H&gt;$A25)*WIN_KEY))</f>
        <v/>
      </c>
      <c r="Q325" s="7">
        <f>SUMPRODUCT(MAX(WIN_OPEN*(WIN_X&lt;=Q$2)*(WIN_X+WIN_W&gt;Q$2)*(WIN_Y&lt;=$A25)*(WIN_Y+WIN_H&gt;$A25)*WIN_KEY))</f>
        <v/>
      </c>
      <c r="R325" s="7">
        <f>SUMPRODUCT(MAX(WIN_OPEN*(WIN_X&lt;=R$2)*(WIN_X+WIN_W&gt;R$2)*(WIN_Y&lt;=$A25)*(WIN_Y+WIN_H&gt;$A25)*WIN_KEY))</f>
        <v/>
      </c>
      <c r="S325" s="7">
        <f>SUMPRODUCT(MAX(WIN_OPEN*(WIN_X&lt;=S$2)*(WIN_X+WIN_W&gt;S$2)*(WIN_Y&lt;=$A25)*(WIN_Y+WIN_H&gt;$A25)*WIN_KEY))</f>
        <v/>
      </c>
      <c r="T325" s="7">
        <f>SUMPRODUCT(MAX(WIN_OPEN*(WIN_X&lt;=T$2)*(WIN_X+WIN_W&gt;T$2)*(WIN_Y&lt;=$A25)*(WIN_Y+WIN_H&gt;$A25)*WIN_KEY))</f>
        <v/>
      </c>
      <c r="U325" s="7">
        <f>SUMPRODUCT(MAX(WIN_OPEN*(WIN_X&lt;=U$2)*(WIN_X+WIN_W&gt;U$2)*(WIN_Y&lt;=$A25)*(WIN_Y+WIN_H&gt;$A25)*WIN_KEY))</f>
        <v/>
      </c>
      <c r="V325" s="7">
        <f>SUMPRODUCT(MAX(WIN_OPEN*(WIN_X&lt;=V$2)*(WIN_X+WIN_W&gt;V$2)*(WIN_Y&lt;=$A25)*(WIN_Y+WIN_H&gt;$A25)*WIN_KEY))</f>
        <v/>
      </c>
      <c r="W325" s="7">
        <f>SUMPRODUCT(MAX(WIN_OPEN*(WIN_X&lt;=W$2)*(WIN_X+WIN_W&gt;W$2)*(WIN_Y&lt;=$A25)*(WIN_Y+WIN_H&gt;$A25)*WIN_KEY))</f>
        <v/>
      </c>
      <c r="X325" s="7">
        <f>SUMPRODUCT(MAX(WIN_OPEN*(WIN_X&lt;=X$2)*(WIN_X+WIN_W&gt;X$2)*(WIN_Y&lt;=$A25)*(WIN_Y+WIN_H&gt;$A25)*WIN_KEY))</f>
        <v/>
      </c>
      <c r="Y325" s="7">
        <f>SUMPRODUCT(MAX(WIN_OPEN*(WIN_X&lt;=Y$2)*(WIN_X+WIN_W&gt;Y$2)*(WIN_Y&lt;=$A25)*(WIN_Y+WIN_H&gt;$A25)*WIN_KEY))</f>
        <v/>
      </c>
      <c r="Z325" s="7">
        <f>SUMPRODUCT(MAX(WIN_OPEN*(WIN_X&lt;=Z$2)*(WIN_X+WIN_W&gt;Z$2)*(WIN_Y&lt;=$A25)*(WIN_Y+WIN_H&gt;$A25)*WIN_KEY))</f>
        <v/>
      </c>
      <c r="AA325" s="7">
        <f>SUMPRODUCT(MAX(WIN_OPEN*(WIN_X&lt;=AA$2)*(WIN_X+WIN_W&gt;AA$2)*(WIN_Y&lt;=$A25)*(WIN_Y+WIN_H&gt;$A25)*WIN_KEY))</f>
        <v/>
      </c>
      <c r="AB325" s="7">
        <f>SUMPRODUCT(MAX(WIN_OPEN*(WIN_X&lt;=AB$2)*(WIN_X+WIN_W&gt;AB$2)*(WIN_Y&lt;=$A25)*(WIN_Y+WIN_H&gt;$A25)*WIN_KEY))</f>
        <v/>
      </c>
      <c r="AC325" s="7">
        <f>SUMPRODUCT(MAX(WIN_OPEN*(WIN_X&lt;=AC$2)*(WIN_X+WIN_W&gt;AC$2)*(WIN_Y&lt;=$A25)*(WIN_Y+WIN_H&gt;$A25)*WIN_KEY))</f>
        <v/>
      </c>
      <c r="AD325" s="7">
        <f>SUMPRODUCT(MAX(WIN_OPEN*(WIN_X&lt;=AD$2)*(WIN_X+WIN_W&gt;AD$2)*(WIN_Y&lt;=$A25)*(WIN_Y+WIN_H&gt;$A25)*WIN_KEY))</f>
        <v/>
      </c>
      <c r="AE325" s="7">
        <f>SUMPRODUCT(MAX(WIN_OPEN*(WIN_X&lt;=AE$2)*(WIN_X+WIN_W&gt;AE$2)*(WIN_Y&lt;=$A25)*(WIN_Y+WIN_H&gt;$A25)*WIN_KEY))</f>
        <v/>
      </c>
      <c r="AF325" s="7">
        <f>SUMPRODUCT(MAX(WIN_OPEN*(WIN_X&lt;=AF$2)*(WIN_X+WIN_W&gt;AF$2)*(WIN_Y&lt;=$A25)*(WIN_Y+WIN_H&gt;$A25)*WIN_KEY))</f>
        <v/>
      </c>
      <c r="AG325" s="7">
        <f>SUMPRODUCT(MAX(WIN_OPEN*(WIN_X&lt;=AG$2)*(WIN_X+WIN_W&gt;AG$2)*(WIN_Y&lt;=$A25)*(WIN_Y+WIN_H&gt;$A25)*WIN_KEY))</f>
        <v/>
      </c>
      <c r="AH325" s="7">
        <f>SUMPRODUCT(MAX(WIN_OPEN*(WIN_X&lt;=AH$2)*(WIN_X+WIN_W&gt;AH$2)*(WIN_Y&lt;=$A25)*(WIN_Y+WIN_H&gt;$A25)*WIN_KEY))</f>
        <v/>
      </c>
      <c r="AI325" s="7">
        <f>SUMPRODUCT(MAX(WIN_OPEN*(WIN_X&lt;=AI$2)*(WIN_X+WIN_W&gt;AI$2)*(WIN_Y&lt;=$A25)*(WIN_Y+WIN_H&gt;$A25)*WIN_KEY))</f>
        <v/>
      </c>
      <c r="AJ325" s="7">
        <f>SUMPRODUCT(MAX(WIN_OPEN*(WIN_X&lt;=AJ$2)*(WIN_X+WIN_W&gt;AJ$2)*(WIN_Y&lt;=$A25)*(WIN_Y+WIN_H&gt;$A25)*WIN_KEY))</f>
        <v/>
      </c>
      <c r="AK325" s="7">
        <f>SUMPRODUCT(MAX(WIN_OPEN*(WIN_X&lt;=AK$2)*(WIN_X+WIN_W&gt;AK$2)*(WIN_Y&lt;=$A25)*(WIN_Y+WIN_H&gt;$A25)*WIN_KEY))</f>
        <v/>
      </c>
      <c r="AL325" s="7">
        <f>SUMPRODUCT(MAX(WIN_OPEN*(WIN_X&lt;=AL$2)*(WIN_X+WIN_W&gt;AL$2)*(WIN_Y&lt;=$A25)*(WIN_Y+WIN_H&gt;$A25)*WIN_KEY))</f>
        <v/>
      </c>
      <c r="AM325" s="7">
        <f>SUMPRODUCT(MAX(WIN_OPEN*(WIN_X&lt;=AM$2)*(WIN_X+WIN_W&gt;AM$2)*(WIN_Y&lt;=$A25)*(WIN_Y+WIN_H&gt;$A25)*WIN_KEY))</f>
        <v/>
      </c>
      <c r="AN325" s="7">
        <f>SUMPRODUCT(MAX(WIN_OPEN*(WIN_X&lt;=AN$2)*(WIN_X+WIN_W&gt;AN$2)*(WIN_Y&lt;=$A25)*(WIN_Y+WIN_H&gt;$A25)*WIN_KEY))</f>
        <v/>
      </c>
      <c r="AO325" s="7">
        <f>SUMPRODUCT(MAX(WIN_OPEN*(WIN_X&lt;=AO$2)*(WIN_X+WIN_W&gt;AO$2)*(WIN_Y&lt;=$A25)*(WIN_Y+WIN_H&gt;$A25)*WIN_KEY))</f>
        <v/>
      </c>
      <c r="AP325" s="7">
        <f>SUMPRODUCT(MAX(WIN_OPEN*(WIN_X&lt;=AP$2)*(WIN_X+WIN_W&gt;AP$2)*(WIN_Y&lt;=$A25)*(WIN_Y+WIN_H&gt;$A25)*WIN_KEY))</f>
        <v/>
      </c>
      <c r="AQ325" s="7">
        <f>SUMPRODUCT(MAX(WIN_OPEN*(WIN_X&lt;=AQ$2)*(WIN_X+WIN_W&gt;AQ$2)*(WIN_Y&lt;=$A25)*(WIN_Y+WIN_H&gt;$A25)*WIN_KEY))</f>
        <v/>
      </c>
      <c r="AR325" s="7">
        <f>SUMPRODUCT(MAX(WIN_OPEN*(WIN_X&lt;=AR$2)*(WIN_X+WIN_W&gt;AR$2)*(WIN_Y&lt;=$A25)*(WIN_Y+WIN_H&gt;$A25)*WIN_KEY))</f>
        <v/>
      </c>
      <c r="AS325" s="7">
        <f>SUMPRODUCT(MAX(WIN_OPEN*(WIN_X&lt;=AS$2)*(WIN_X+WIN_W&gt;AS$2)*(WIN_Y&lt;=$A25)*(WIN_Y+WIN_H&gt;$A25)*WIN_KEY))</f>
        <v/>
      </c>
      <c r="AT325" s="7">
        <f>SUMPRODUCT(MAX(WIN_OPEN*(WIN_X&lt;=AT$2)*(WIN_X+WIN_W&gt;AT$2)*(WIN_Y&lt;=$A25)*(WIN_Y+WIN_H&gt;$A25)*WIN_KEY))</f>
        <v/>
      </c>
      <c r="AU325" s="7">
        <f>SUMPRODUCT(MAX(WIN_OPEN*(WIN_X&lt;=AU$2)*(WIN_X+WIN_W&gt;AU$2)*(WIN_Y&lt;=$A25)*(WIN_Y+WIN_H&gt;$A25)*WIN_KEY))</f>
        <v/>
      </c>
      <c r="AV325" s="7">
        <f>SUMPRODUCT(MAX(WIN_OPEN*(WIN_X&lt;=AV$2)*(WIN_X+WIN_W&gt;AV$2)*(WIN_Y&lt;=$A25)*(WIN_Y+WIN_H&gt;$A25)*WIN_KEY))</f>
        <v/>
      </c>
      <c r="AW325" s="7">
        <f>SUMPRODUCT(MAX(WIN_OPEN*(WIN_X&lt;=AW$2)*(WIN_X+WIN_W&gt;AW$2)*(WIN_Y&lt;=$A25)*(WIN_Y+WIN_H&gt;$A25)*WIN_KEY))</f>
        <v/>
      </c>
      <c r="AX325" s="7">
        <f>SUMPRODUCT(MAX(WIN_OPEN*(WIN_X&lt;=AX$2)*(WIN_X+WIN_W&gt;AX$2)*(WIN_Y&lt;=$A25)*(WIN_Y+WIN_H&gt;$A25)*WIN_KEY))</f>
        <v/>
      </c>
      <c r="AY325" s="7">
        <f>SUMPRODUCT(MAX(WIN_OPEN*(WIN_X&lt;=AY$2)*(WIN_X+WIN_W&gt;AY$2)*(WIN_Y&lt;=$A25)*(WIN_Y+WIN_H&gt;$A25)*WIN_KEY))</f>
        <v/>
      </c>
      <c r="AZ325" s="7">
        <f>SUMPRODUCT(MAX(WIN_OPEN*(WIN_X&lt;=AZ$2)*(WIN_X+WIN_W&gt;AZ$2)*(WIN_Y&lt;=$A25)*(WIN_Y+WIN_H&gt;$A25)*WIN_KEY))</f>
        <v/>
      </c>
      <c r="BA325" s="7">
        <f>SUMPRODUCT(MAX(WIN_OPEN*(WIN_X&lt;=BA$2)*(WIN_X+WIN_W&gt;BA$2)*(WIN_Y&lt;=$A25)*(WIN_Y+WIN_H&gt;$A25)*WIN_KEY))</f>
        <v/>
      </c>
      <c r="BB325" s="7">
        <f>SUMPRODUCT(MAX(WIN_OPEN*(WIN_X&lt;=BB$2)*(WIN_X+WIN_W&gt;BB$2)*(WIN_Y&lt;=$A25)*(WIN_Y+WIN_H&gt;$A25)*WIN_KEY))</f>
        <v/>
      </c>
      <c r="BC325" s="7">
        <f>SUMPRODUCT(MAX(WIN_OPEN*(WIN_X&lt;=BC$2)*(WIN_X+WIN_W&gt;BC$2)*(WIN_Y&lt;=$A25)*(WIN_Y+WIN_H&gt;$A25)*WIN_KEY))</f>
        <v/>
      </c>
      <c r="BD325" s="7">
        <f>SUMPRODUCT(MAX(WIN_OPEN*(WIN_X&lt;=BD$2)*(WIN_X+WIN_W&gt;BD$2)*(WIN_Y&lt;=$A25)*(WIN_Y+WIN_H&gt;$A25)*WIN_KEY))</f>
        <v/>
      </c>
      <c r="BE325" s="7">
        <f>SUMPRODUCT(MAX(WIN_OPEN*(WIN_X&lt;=BE$2)*(WIN_X+WIN_W&gt;BE$2)*(WIN_Y&lt;=$A25)*(WIN_Y+WIN_H&gt;$A25)*WIN_KEY))</f>
        <v/>
      </c>
      <c r="BF325" s="7">
        <f>SUMPRODUCT(MAX(WIN_OPEN*(WIN_X&lt;=BF$2)*(WIN_X+WIN_W&gt;BF$2)*(WIN_Y&lt;=$A25)*(WIN_Y+WIN_H&gt;$A25)*WIN_KEY))</f>
        <v/>
      </c>
      <c r="BG325" s="7">
        <f>SUMPRODUCT(MAX(WIN_OPEN*(WIN_X&lt;=BG$2)*(WIN_X+WIN_W&gt;BG$2)*(WIN_Y&lt;=$A25)*(WIN_Y+WIN_H&gt;$A25)*WIN_KEY))</f>
        <v/>
      </c>
      <c r="BH325" s="7">
        <f>SUMPRODUCT(MAX(WIN_OPEN*(WIN_X&lt;=BH$2)*(WIN_X+WIN_W&gt;BH$2)*(WIN_Y&lt;=$A25)*(WIN_Y+WIN_H&gt;$A25)*WIN_KEY))</f>
        <v/>
      </c>
      <c r="BI325" s="7">
        <f>SUMPRODUCT(MAX(WIN_OPEN*(WIN_X&lt;=BI$2)*(WIN_X+WIN_W&gt;BI$2)*(WIN_Y&lt;=$A25)*(WIN_Y+WIN_H&gt;$A25)*WIN_KEY))</f>
        <v/>
      </c>
      <c r="BJ325" s="7">
        <f>SUMPRODUCT(MAX(WIN_OPEN*(WIN_X&lt;=BJ$2)*(WIN_X+WIN_W&gt;BJ$2)*(WIN_Y&lt;=$A25)*(WIN_Y+WIN_H&gt;$A25)*WIN_KEY))</f>
        <v/>
      </c>
      <c r="BK325" s="7">
        <f>SUMPRODUCT(MAX(WIN_OPEN*(WIN_X&lt;=BK$2)*(WIN_X+WIN_W&gt;BK$2)*(WIN_Y&lt;=$A25)*(WIN_Y+WIN_H&gt;$A25)*WIN_KEY))</f>
        <v/>
      </c>
      <c r="BL325" s="7">
        <f>SUMPRODUCT(MAX(WIN_OPEN*(WIN_X&lt;=BL$2)*(WIN_X+WIN_W&gt;BL$2)*(WIN_Y&lt;=$A25)*(WIN_Y+WIN_H&gt;$A25)*WIN_KEY))</f>
        <v/>
      </c>
      <c r="BM325" s="7">
        <f>SUMPRODUCT(MAX(WIN_OPEN*(WIN_X&lt;=BM$2)*(WIN_X+WIN_W&gt;BM$2)*(WIN_Y&lt;=$A25)*(WIN_Y+WIN_H&gt;$A25)*WIN_KEY))</f>
        <v/>
      </c>
      <c r="BN325" s="7">
        <f>SUMPRODUCT(MAX(WIN_OPEN*(WIN_X&lt;=BN$2)*(WIN_X+WIN_W&gt;BN$2)*(WIN_Y&lt;=$A25)*(WIN_Y+WIN_H&gt;$A25)*WIN_KEY))</f>
        <v/>
      </c>
      <c r="BO325" s="7">
        <f>SUMPRODUCT(MAX(WIN_OPEN*(WIN_X&lt;=BO$2)*(WIN_X+WIN_W&gt;BO$2)*(WIN_Y&lt;=$A25)*(WIN_Y+WIN_H&gt;$A25)*WIN_KEY))</f>
        <v/>
      </c>
      <c r="BP325" s="7">
        <f>SUMPRODUCT(MAX(WIN_OPEN*(WIN_X&lt;=BP$2)*(WIN_X+WIN_W&gt;BP$2)*(WIN_Y&lt;=$A25)*(WIN_Y+WIN_H&gt;$A25)*WIN_KEY))</f>
        <v/>
      </c>
      <c r="BQ325" s="7">
        <f>SUMPRODUCT(MAX(WIN_OPEN*(WIN_X&lt;=BQ$2)*(WIN_X+WIN_W&gt;BQ$2)*(WIN_Y&lt;=$A25)*(WIN_Y+WIN_H&gt;$A25)*WIN_KEY))</f>
        <v/>
      </c>
      <c r="BR325" s="7">
        <f>SUMPRODUCT(MAX(WIN_OPEN*(WIN_X&lt;=BR$2)*(WIN_X+WIN_W&gt;BR$2)*(WIN_Y&lt;=$A25)*(WIN_Y+WIN_H&gt;$A25)*WIN_KEY))</f>
        <v/>
      </c>
      <c r="BS325" s="7">
        <f>SUMPRODUCT(MAX(WIN_OPEN*(WIN_X&lt;=BS$2)*(WIN_X+WIN_W&gt;BS$2)*(WIN_Y&lt;=$A25)*(WIN_Y+WIN_H&gt;$A25)*WIN_KEY))</f>
        <v/>
      </c>
      <c r="BT325" s="7">
        <f>SUMPRODUCT(MAX(WIN_OPEN*(WIN_X&lt;=BT$2)*(WIN_X+WIN_W&gt;BT$2)*(WIN_Y&lt;=$A25)*(WIN_Y+WIN_H&gt;$A25)*WIN_KEY))</f>
        <v/>
      </c>
      <c r="BU325" s="7">
        <f>SUMPRODUCT(MAX(WIN_OPEN*(WIN_X&lt;=BU$2)*(WIN_X+WIN_W&gt;BU$2)*(WIN_Y&lt;=$A25)*(WIN_Y+WIN_H&gt;$A25)*WIN_KEY))</f>
        <v/>
      </c>
      <c r="BV325" s="7">
        <f>SUMPRODUCT(MAX(WIN_OPEN*(WIN_X&lt;=BV$2)*(WIN_X+WIN_W&gt;BV$2)*(WIN_Y&lt;=$A25)*(WIN_Y+WIN_H&gt;$A25)*WIN_KEY))</f>
        <v/>
      </c>
      <c r="BW325" s="7">
        <f>SUMPRODUCT(MAX(WIN_OPEN*(WIN_X&lt;=BW$2)*(WIN_X+WIN_W&gt;BW$2)*(WIN_Y&lt;=$A25)*(WIN_Y+WIN_H&gt;$A25)*WIN_KEY))</f>
        <v/>
      </c>
      <c r="BX325" s="7">
        <f>SUMPRODUCT(MAX(WIN_OPEN*(WIN_X&lt;=BX$2)*(WIN_X+WIN_W&gt;BX$2)*(WIN_Y&lt;=$A25)*(WIN_Y+WIN_H&gt;$A25)*WIN_KEY))</f>
        <v/>
      </c>
      <c r="BY325" s="7">
        <f>SUMPRODUCT(MAX(WIN_OPEN*(WIN_X&lt;=BY$2)*(WIN_X+WIN_W&gt;BY$2)*(WIN_Y&lt;=$A25)*(WIN_Y+WIN_H&gt;$A25)*WIN_KEY))</f>
        <v/>
      </c>
      <c r="BZ325" s="7">
        <f>SUMPRODUCT(MAX(WIN_OPEN*(WIN_X&lt;=BZ$2)*(WIN_X+WIN_W&gt;BZ$2)*(WIN_Y&lt;=$A25)*(WIN_Y+WIN_H&gt;$A25)*WIN_KEY))</f>
        <v/>
      </c>
      <c r="CA325" s="7">
        <f>SUMPRODUCT(MAX(WIN_OPEN*(WIN_X&lt;=CA$2)*(WIN_X+WIN_W&gt;CA$2)*(WIN_Y&lt;=$A25)*(WIN_Y+WIN_H&gt;$A25)*WIN_KEY))</f>
        <v/>
      </c>
      <c r="CB325" s="7">
        <f>SUMPRODUCT(MAX(WIN_OPEN*(WIN_X&lt;=CB$2)*(WIN_X+WIN_W&gt;CB$2)*(WIN_Y&lt;=$A25)*(WIN_Y+WIN_H&gt;$A25)*WIN_KEY))</f>
        <v/>
      </c>
      <c r="CC325" s="7">
        <f>SUMPRODUCT(MAX(WIN_OPEN*(WIN_X&lt;=CC$2)*(WIN_X+WIN_W&gt;CC$2)*(WIN_Y&lt;=$A25)*(WIN_Y+WIN_H&gt;$A25)*WIN_KEY))</f>
        <v/>
      </c>
      <c r="CD325" s="7">
        <f>SUMPRODUCT(MAX(WIN_OPEN*(WIN_X&lt;=CD$2)*(WIN_X+WIN_W&gt;CD$2)*(WIN_Y&lt;=$A25)*(WIN_Y+WIN_H&gt;$A25)*WIN_KEY))</f>
        <v/>
      </c>
      <c r="CE325" s="7">
        <f>SUMPRODUCT(MAX(WIN_OPEN*(WIN_X&lt;=CE$2)*(WIN_X+WIN_W&gt;CE$2)*(WIN_Y&lt;=$A25)*(WIN_Y+WIN_H&gt;$A25)*WIN_KEY))</f>
        <v/>
      </c>
      <c r="CF325" s="7">
        <f>SUMPRODUCT(MAX(WIN_OPEN*(WIN_X&lt;=CF$2)*(WIN_X+WIN_W&gt;CF$2)*(WIN_Y&lt;=$A25)*(WIN_Y+WIN_H&gt;$A25)*WIN_KEY))</f>
        <v/>
      </c>
      <c r="CG325" s="7">
        <f>SUMPRODUCT(MAX(WIN_OPEN*(WIN_X&lt;=CG$2)*(WIN_X+WIN_W&gt;CG$2)*(WIN_Y&lt;=$A25)*(WIN_Y+WIN_H&gt;$A25)*WIN_KEY))</f>
        <v/>
      </c>
      <c r="CH325" s="7">
        <f>SUMPRODUCT(MAX(WIN_OPEN*(WIN_X&lt;=CH$2)*(WIN_X+WIN_W&gt;CH$2)*(WIN_Y&lt;=$A25)*(WIN_Y+WIN_H&gt;$A25)*WIN_KEY))</f>
        <v/>
      </c>
      <c r="CI325" s="7">
        <f>SUMPRODUCT(MAX(WIN_OPEN*(WIN_X&lt;=CI$2)*(WIN_X+WIN_W&gt;CI$2)*(WIN_Y&lt;=$A25)*(WIN_Y+WIN_H&gt;$A25)*WIN_KEY))</f>
        <v/>
      </c>
      <c r="CJ325" s="7">
        <f>SUMPRODUCT(MAX(WIN_OPEN*(WIN_X&lt;=CJ$2)*(WIN_X+WIN_W&gt;CJ$2)*(WIN_Y&lt;=$A25)*(WIN_Y+WIN_H&gt;$A25)*WIN_KEY))</f>
        <v/>
      </c>
      <c r="CK325" s="7">
        <f>SUMPRODUCT(MAX(WIN_OPEN*(WIN_X&lt;=CK$2)*(WIN_X+WIN_W&gt;CK$2)*(WIN_Y&lt;=$A25)*(WIN_Y+WIN_H&gt;$A25)*WIN_KEY))</f>
        <v/>
      </c>
      <c r="CL325" s="7">
        <f>SUMPRODUCT(MAX(WIN_OPEN*(WIN_X&lt;=CL$2)*(WIN_X+WIN_W&gt;CL$2)*(WIN_Y&lt;=$A25)*(WIN_Y+WIN_H&gt;$A25)*WIN_KEY))</f>
        <v/>
      </c>
      <c r="CM325" s="7">
        <f>SUMPRODUCT(MAX(WIN_OPEN*(WIN_X&lt;=CM$2)*(WIN_X+WIN_W&gt;CM$2)*(WIN_Y&lt;=$A25)*(WIN_Y+WIN_H&gt;$A25)*WIN_KEY))</f>
        <v/>
      </c>
      <c r="CN325" s="7">
        <f>SUMPRODUCT(MAX(WIN_OPEN*(WIN_X&lt;=CN$2)*(WIN_X+WIN_W&gt;CN$2)*(WIN_Y&lt;=$A25)*(WIN_Y+WIN_H&gt;$A25)*WIN_KEY))</f>
        <v/>
      </c>
      <c r="CO325" s="7">
        <f>SUMPRODUCT(MAX(WIN_OPEN*(WIN_X&lt;=CO$2)*(WIN_X+WIN_W&gt;CO$2)*(WIN_Y&lt;=$A25)*(WIN_Y+WIN_H&gt;$A25)*WIN_KEY))</f>
        <v/>
      </c>
      <c r="CP325" s="7">
        <f>SUMPRODUCT(MAX(WIN_OPEN*(WIN_X&lt;=CP$2)*(WIN_X+WIN_W&gt;CP$2)*(WIN_Y&lt;=$A25)*(WIN_Y+WIN_H&gt;$A25)*WIN_KEY))</f>
        <v/>
      </c>
      <c r="CQ325" s="7">
        <f>SUMPRODUCT(MAX(WIN_OPEN*(WIN_X&lt;=CQ$2)*(WIN_X+WIN_W&gt;CQ$2)*(WIN_Y&lt;=$A25)*(WIN_Y+WIN_H&gt;$A25)*WIN_KEY))</f>
        <v/>
      </c>
      <c r="CR325" s="7">
        <f>SUMPRODUCT(MAX(WIN_OPEN*(WIN_X&lt;=CR$2)*(WIN_X+WIN_W&gt;CR$2)*(WIN_Y&lt;=$A25)*(WIN_Y+WIN_H&gt;$A25)*WIN_KEY))</f>
        <v/>
      </c>
      <c r="CS325" s="7">
        <f>SUMPRODUCT(MAX(WIN_OPEN*(WIN_X&lt;=CS$2)*(WIN_X+WIN_W&gt;CS$2)*(WIN_Y&lt;=$A25)*(WIN_Y+WIN_H&gt;$A25)*WIN_KEY))</f>
        <v/>
      </c>
      <c r="CT325" s="7">
        <f>SUMPRODUCT(MAX(WIN_OPEN*(WIN_X&lt;=CT$2)*(WIN_X+WIN_W&gt;CT$2)*(WIN_Y&lt;=$A25)*(WIN_Y+WIN_H&gt;$A25)*WIN_KEY))</f>
        <v/>
      </c>
      <c r="CU325" s="7">
        <f>SUMPRODUCT(MAX(WIN_OPEN*(WIN_X&lt;=CU$2)*(WIN_X+WIN_W&gt;CU$2)*(WIN_Y&lt;=$A25)*(WIN_Y+WIN_H&gt;$A25)*WIN_KEY))</f>
        <v/>
      </c>
      <c r="CV325" s="7">
        <f>SUMPRODUCT(MAX(WIN_OPEN*(WIN_X&lt;=CV$2)*(WIN_X+WIN_W&gt;CV$2)*(WIN_Y&lt;=$A25)*(WIN_Y+WIN_H&gt;$A25)*WIN_KEY))</f>
        <v/>
      </c>
      <c r="CW325" s="7">
        <f>SUMPRODUCT(MAX(WIN_OPEN*(WIN_X&lt;=CW$2)*(WIN_X+WIN_W&gt;CW$2)*(WIN_Y&lt;=$A25)*(WIN_Y+WIN_H&gt;$A25)*WIN_KEY))</f>
        <v/>
      </c>
      <c r="CX325" s="7">
        <f>SUMPRODUCT(MAX(WIN_OPEN*(WIN_X&lt;=CX$2)*(WIN_X+WIN_W&gt;CX$2)*(WIN_Y&lt;=$A25)*(WIN_Y+WIN_H&gt;$A25)*WIN_KEY))</f>
        <v/>
      </c>
      <c r="CY325" s="7">
        <f>SUMPRODUCT(MAX(WIN_OPEN*(WIN_X&lt;=CY$2)*(WIN_X+WIN_W&gt;CY$2)*(WIN_Y&lt;=$A25)*(WIN_Y+WIN_H&gt;$A25)*WIN_KEY))</f>
        <v/>
      </c>
      <c r="CZ325" s="7">
        <f>SUMPRODUCT(MAX(WIN_OPEN*(WIN_X&lt;=CZ$2)*(WIN_X+WIN_W&gt;CZ$2)*(WIN_Y&lt;=$A25)*(WIN_Y+WIN_H&gt;$A25)*WIN_KEY))</f>
        <v/>
      </c>
      <c r="DA325" s="7">
        <f>SUMPRODUCT(MAX(WIN_OPEN*(WIN_X&lt;=DA$2)*(WIN_X+WIN_W&gt;DA$2)*(WIN_Y&lt;=$A25)*(WIN_Y+WIN_H&gt;$A25)*WIN_KEY))</f>
        <v/>
      </c>
      <c r="DB325" s="7">
        <f>SUMPRODUCT(MAX(WIN_OPEN*(WIN_X&lt;=DB$2)*(WIN_X+WIN_W&gt;DB$2)*(WIN_Y&lt;=$A25)*(WIN_Y+WIN_H&gt;$A25)*WIN_KEY))</f>
        <v/>
      </c>
      <c r="DC325" s="7">
        <f>SUMPRODUCT(MAX(WIN_OPEN*(WIN_X&lt;=DC$2)*(WIN_X+WIN_W&gt;DC$2)*(WIN_Y&lt;=$A25)*(WIN_Y+WIN_H&gt;$A25)*WIN_KEY))</f>
        <v/>
      </c>
      <c r="DD325" s="7">
        <f>SUMPRODUCT(MAX(WIN_OPEN*(WIN_X&lt;=DD$2)*(WIN_X+WIN_W&gt;DD$2)*(WIN_Y&lt;=$A25)*(WIN_Y+WIN_H&gt;$A25)*WIN_KEY))</f>
        <v/>
      </c>
      <c r="DE325" s="7">
        <f>SUMPRODUCT(MAX(WIN_OPEN*(WIN_X&lt;=DE$2)*(WIN_X+WIN_W&gt;DE$2)*(WIN_Y&lt;=$A25)*(WIN_Y+WIN_H&gt;$A25)*WIN_KEY))</f>
        <v/>
      </c>
      <c r="DF325" s="7">
        <f>SUMPRODUCT(MAX(WIN_OPEN*(WIN_X&lt;=DF$2)*(WIN_X+WIN_W&gt;DF$2)*(WIN_Y&lt;=$A25)*(WIN_Y+WIN_H&gt;$A25)*WIN_KEY))</f>
        <v/>
      </c>
      <c r="DG325" s="7">
        <f>SUMPRODUCT(MAX(WIN_OPEN*(WIN_X&lt;=DG$2)*(WIN_X+WIN_W&gt;DG$2)*(WIN_Y&lt;=$A25)*(WIN_Y+WIN_H&gt;$A25)*WIN_KEY))</f>
        <v/>
      </c>
      <c r="DH325" s="7">
        <f>SUMPRODUCT(MAX(WIN_OPEN*(WIN_X&lt;=DH$2)*(WIN_X+WIN_W&gt;DH$2)*(WIN_Y&lt;=$A25)*(WIN_Y+WIN_H&gt;$A25)*WIN_KEY))</f>
        <v/>
      </c>
      <c r="DI325" s="7">
        <f>SUMPRODUCT(MAX(WIN_OPEN*(WIN_X&lt;=DI$2)*(WIN_X+WIN_W&gt;DI$2)*(WIN_Y&lt;=$A25)*(WIN_Y+WIN_H&gt;$A25)*WIN_KEY))</f>
        <v/>
      </c>
      <c r="DJ325" s="7">
        <f>SUMPRODUCT(MAX(WIN_OPEN*(WIN_X&lt;=DJ$2)*(WIN_X+WIN_W&gt;DJ$2)*(WIN_Y&lt;=$A25)*(WIN_Y+WIN_H&gt;$A25)*WIN_KEY))</f>
        <v/>
      </c>
      <c r="DK325" s="7">
        <f>SUMPRODUCT(MAX(WIN_OPEN*(WIN_X&lt;=DK$2)*(WIN_X+WIN_W&gt;DK$2)*(WIN_Y&lt;=$A25)*(WIN_Y+WIN_H&gt;$A25)*WIN_KEY))</f>
        <v/>
      </c>
      <c r="DL325" s="7">
        <f>SUMPRODUCT(MAX(WIN_OPEN*(WIN_X&lt;=DL$2)*(WIN_X+WIN_W&gt;DL$2)*(WIN_Y&lt;=$A25)*(WIN_Y+WIN_H&gt;$A25)*WIN_KEY))</f>
        <v/>
      </c>
      <c r="DM325" s="7">
        <f>SUMPRODUCT(MAX(WIN_OPEN*(WIN_X&lt;=DM$2)*(WIN_X+WIN_W&gt;DM$2)*(WIN_Y&lt;=$A25)*(WIN_Y+WIN_H&gt;$A25)*WIN_KEY))</f>
        <v/>
      </c>
      <c r="DN325" s="7">
        <f>SUMPRODUCT(MAX(WIN_OPEN*(WIN_X&lt;=DN$2)*(WIN_X+WIN_W&gt;DN$2)*(WIN_Y&lt;=$A25)*(WIN_Y+WIN_H&gt;$A25)*WIN_KEY))</f>
        <v/>
      </c>
      <c r="DO325" s="7">
        <f>SUMPRODUCT(MAX(WIN_OPEN*(WIN_X&lt;=DO$2)*(WIN_X+WIN_W&gt;DO$2)*(WIN_Y&lt;=$A25)*(WIN_Y+WIN_H&gt;$A25)*WIN_KEY))</f>
        <v/>
      </c>
    </row>
    <row r="326" ht="8" customHeight="1">
      <c r="A326" t="n">
        <v>0</v>
      </c>
      <c r="B326" s="7">
        <f>SUMPRODUCT(MAX(WIN_OPEN*(WIN_X&lt;=B$2)*(WIN_X+WIN_W&gt;B$2)*(WIN_Y&lt;=$A26)*(WIN_Y+WIN_H&gt;$A26)*WIN_KEY))</f>
        <v/>
      </c>
      <c r="C326" s="7">
        <f>SUMPRODUCT(MAX(WIN_OPEN*(WIN_X&lt;=C$2)*(WIN_X+WIN_W&gt;C$2)*(WIN_Y&lt;=$A26)*(WIN_Y+WIN_H&gt;$A26)*WIN_KEY))</f>
        <v/>
      </c>
      <c r="D326" s="7">
        <f>SUMPRODUCT(MAX(WIN_OPEN*(WIN_X&lt;=D$2)*(WIN_X+WIN_W&gt;D$2)*(WIN_Y&lt;=$A26)*(WIN_Y+WIN_H&gt;$A26)*WIN_KEY))</f>
        <v/>
      </c>
      <c r="E326" s="7">
        <f>SUMPRODUCT(MAX(WIN_OPEN*(WIN_X&lt;=E$2)*(WIN_X+WIN_W&gt;E$2)*(WIN_Y&lt;=$A26)*(WIN_Y+WIN_H&gt;$A26)*WIN_KEY))</f>
        <v/>
      </c>
      <c r="F326" s="7">
        <f>SUMPRODUCT(MAX(WIN_OPEN*(WIN_X&lt;=F$2)*(WIN_X+WIN_W&gt;F$2)*(WIN_Y&lt;=$A26)*(WIN_Y+WIN_H&gt;$A26)*WIN_KEY))</f>
        <v/>
      </c>
      <c r="G326" s="7">
        <f>SUMPRODUCT(MAX(WIN_OPEN*(WIN_X&lt;=G$2)*(WIN_X+WIN_W&gt;G$2)*(WIN_Y&lt;=$A26)*(WIN_Y+WIN_H&gt;$A26)*WIN_KEY))</f>
        <v/>
      </c>
      <c r="H326" s="7">
        <f>SUMPRODUCT(MAX(WIN_OPEN*(WIN_X&lt;=H$2)*(WIN_X+WIN_W&gt;H$2)*(WIN_Y&lt;=$A26)*(WIN_Y+WIN_H&gt;$A26)*WIN_KEY))</f>
        <v/>
      </c>
      <c r="I326" s="7">
        <f>SUMPRODUCT(MAX(WIN_OPEN*(WIN_X&lt;=I$2)*(WIN_X+WIN_W&gt;I$2)*(WIN_Y&lt;=$A26)*(WIN_Y+WIN_H&gt;$A26)*WIN_KEY))</f>
        <v/>
      </c>
      <c r="J326" s="7">
        <f>SUMPRODUCT(MAX(WIN_OPEN*(WIN_X&lt;=J$2)*(WIN_X+WIN_W&gt;J$2)*(WIN_Y&lt;=$A26)*(WIN_Y+WIN_H&gt;$A26)*WIN_KEY))</f>
        <v/>
      </c>
      <c r="K326" s="7">
        <f>SUMPRODUCT(MAX(WIN_OPEN*(WIN_X&lt;=K$2)*(WIN_X+WIN_W&gt;K$2)*(WIN_Y&lt;=$A26)*(WIN_Y+WIN_H&gt;$A26)*WIN_KEY))</f>
        <v/>
      </c>
      <c r="L326" s="7">
        <f>SUMPRODUCT(MAX(WIN_OPEN*(WIN_X&lt;=L$2)*(WIN_X+WIN_W&gt;L$2)*(WIN_Y&lt;=$A26)*(WIN_Y+WIN_H&gt;$A26)*WIN_KEY))</f>
        <v/>
      </c>
      <c r="M326" s="7">
        <f>SUMPRODUCT(MAX(WIN_OPEN*(WIN_X&lt;=M$2)*(WIN_X+WIN_W&gt;M$2)*(WIN_Y&lt;=$A26)*(WIN_Y+WIN_H&gt;$A26)*WIN_KEY))</f>
        <v/>
      </c>
      <c r="N326" s="7">
        <f>SUMPRODUCT(MAX(WIN_OPEN*(WIN_X&lt;=N$2)*(WIN_X+WIN_W&gt;N$2)*(WIN_Y&lt;=$A26)*(WIN_Y+WIN_H&gt;$A26)*WIN_KEY))</f>
        <v/>
      </c>
      <c r="O326" s="7">
        <f>SUMPRODUCT(MAX(WIN_OPEN*(WIN_X&lt;=O$2)*(WIN_X+WIN_W&gt;O$2)*(WIN_Y&lt;=$A26)*(WIN_Y+WIN_H&gt;$A26)*WIN_KEY))</f>
        <v/>
      </c>
      <c r="P326" s="7">
        <f>SUMPRODUCT(MAX(WIN_OPEN*(WIN_X&lt;=P$2)*(WIN_X+WIN_W&gt;P$2)*(WIN_Y&lt;=$A26)*(WIN_Y+WIN_H&gt;$A26)*WIN_KEY))</f>
        <v/>
      </c>
      <c r="Q326" s="7">
        <f>SUMPRODUCT(MAX(WIN_OPEN*(WIN_X&lt;=Q$2)*(WIN_X+WIN_W&gt;Q$2)*(WIN_Y&lt;=$A26)*(WIN_Y+WIN_H&gt;$A26)*WIN_KEY))</f>
        <v/>
      </c>
      <c r="R326" s="7">
        <f>SUMPRODUCT(MAX(WIN_OPEN*(WIN_X&lt;=R$2)*(WIN_X+WIN_W&gt;R$2)*(WIN_Y&lt;=$A26)*(WIN_Y+WIN_H&gt;$A26)*WIN_KEY))</f>
        <v/>
      </c>
      <c r="S326" s="7">
        <f>SUMPRODUCT(MAX(WIN_OPEN*(WIN_X&lt;=S$2)*(WIN_X+WIN_W&gt;S$2)*(WIN_Y&lt;=$A26)*(WIN_Y+WIN_H&gt;$A26)*WIN_KEY))</f>
        <v/>
      </c>
      <c r="T326" s="7">
        <f>SUMPRODUCT(MAX(WIN_OPEN*(WIN_X&lt;=T$2)*(WIN_X+WIN_W&gt;T$2)*(WIN_Y&lt;=$A26)*(WIN_Y+WIN_H&gt;$A26)*WIN_KEY))</f>
        <v/>
      </c>
      <c r="U326" s="7">
        <f>SUMPRODUCT(MAX(WIN_OPEN*(WIN_X&lt;=U$2)*(WIN_X+WIN_W&gt;U$2)*(WIN_Y&lt;=$A26)*(WIN_Y+WIN_H&gt;$A26)*WIN_KEY))</f>
        <v/>
      </c>
      <c r="V326" s="7">
        <f>SUMPRODUCT(MAX(WIN_OPEN*(WIN_X&lt;=V$2)*(WIN_X+WIN_W&gt;V$2)*(WIN_Y&lt;=$A26)*(WIN_Y+WIN_H&gt;$A26)*WIN_KEY))</f>
        <v/>
      </c>
      <c r="W326" s="7">
        <f>SUMPRODUCT(MAX(WIN_OPEN*(WIN_X&lt;=W$2)*(WIN_X+WIN_W&gt;W$2)*(WIN_Y&lt;=$A26)*(WIN_Y+WIN_H&gt;$A26)*WIN_KEY))</f>
        <v/>
      </c>
      <c r="X326" s="7">
        <f>SUMPRODUCT(MAX(WIN_OPEN*(WIN_X&lt;=X$2)*(WIN_X+WIN_W&gt;X$2)*(WIN_Y&lt;=$A26)*(WIN_Y+WIN_H&gt;$A26)*WIN_KEY))</f>
        <v/>
      </c>
      <c r="Y326" s="7">
        <f>SUMPRODUCT(MAX(WIN_OPEN*(WIN_X&lt;=Y$2)*(WIN_X+WIN_W&gt;Y$2)*(WIN_Y&lt;=$A26)*(WIN_Y+WIN_H&gt;$A26)*WIN_KEY))</f>
        <v/>
      </c>
      <c r="Z326" s="7">
        <f>SUMPRODUCT(MAX(WIN_OPEN*(WIN_X&lt;=Z$2)*(WIN_X+WIN_W&gt;Z$2)*(WIN_Y&lt;=$A26)*(WIN_Y+WIN_H&gt;$A26)*WIN_KEY))</f>
        <v/>
      </c>
      <c r="AA326" s="7">
        <f>SUMPRODUCT(MAX(WIN_OPEN*(WIN_X&lt;=AA$2)*(WIN_X+WIN_W&gt;AA$2)*(WIN_Y&lt;=$A26)*(WIN_Y+WIN_H&gt;$A26)*WIN_KEY))</f>
        <v/>
      </c>
      <c r="AB326" s="7">
        <f>SUMPRODUCT(MAX(WIN_OPEN*(WIN_X&lt;=AB$2)*(WIN_X+WIN_W&gt;AB$2)*(WIN_Y&lt;=$A26)*(WIN_Y+WIN_H&gt;$A26)*WIN_KEY))</f>
        <v/>
      </c>
      <c r="AC326" s="7">
        <f>SUMPRODUCT(MAX(WIN_OPEN*(WIN_X&lt;=AC$2)*(WIN_X+WIN_W&gt;AC$2)*(WIN_Y&lt;=$A26)*(WIN_Y+WIN_H&gt;$A26)*WIN_KEY))</f>
        <v/>
      </c>
      <c r="AD326" s="7">
        <f>SUMPRODUCT(MAX(WIN_OPEN*(WIN_X&lt;=AD$2)*(WIN_X+WIN_W&gt;AD$2)*(WIN_Y&lt;=$A26)*(WIN_Y+WIN_H&gt;$A26)*WIN_KEY))</f>
        <v/>
      </c>
      <c r="AE326" s="7">
        <f>SUMPRODUCT(MAX(WIN_OPEN*(WIN_X&lt;=AE$2)*(WIN_X+WIN_W&gt;AE$2)*(WIN_Y&lt;=$A26)*(WIN_Y+WIN_H&gt;$A26)*WIN_KEY))</f>
        <v/>
      </c>
      <c r="AF326" s="7">
        <f>SUMPRODUCT(MAX(WIN_OPEN*(WIN_X&lt;=AF$2)*(WIN_X+WIN_W&gt;AF$2)*(WIN_Y&lt;=$A26)*(WIN_Y+WIN_H&gt;$A26)*WIN_KEY))</f>
        <v/>
      </c>
      <c r="AG326" s="7">
        <f>SUMPRODUCT(MAX(WIN_OPEN*(WIN_X&lt;=AG$2)*(WIN_X+WIN_W&gt;AG$2)*(WIN_Y&lt;=$A26)*(WIN_Y+WIN_H&gt;$A26)*WIN_KEY))</f>
        <v/>
      </c>
      <c r="AH326" s="7">
        <f>SUMPRODUCT(MAX(WIN_OPEN*(WIN_X&lt;=AH$2)*(WIN_X+WIN_W&gt;AH$2)*(WIN_Y&lt;=$A26)*(WIN_Y+WIN_H&gt;$A26)*WIN_KEY))</f>
        <v/>
      </c>
      <c r="AI326" s="7">
        <f>SUMPRODUCT(MAX(WIN_OPEN*(WIN_X&lt;=AI$2)*(WIN_X+WIN_W&gt;AI$2)*(WIN_Y&lt;=$A26)*(WIN_Y+WIN_H&gt;$A26)*WIN_KEY))</f>
        <v/>
      </c>
      <c r="AJ326" s="7">
        <f>SUMPRODUCT(MAX(WIN_OPEN*(WIN_X&lt;=AJ$2)*(WIN_X+WIN_W&gt;AJ$2)*(WIN_Y&lt;=$A26)*(WIN_Y+WIN_H&gt;$A26)*WIN_KEY))</f>
        <v/>
      </c>
      <c r="AK326" s="7">
        <f>SUMPRODUCT(MAX(WIN_OPEN*(WIN_X&lt;=AK$2)*(WIN_X+WIN_W&gt;AK$2)*(WIN_Y&lt;=$A26)*(WIN_Y+WIN_H&gt;$A26)*WIN_KEY))</f>
        <v/>
      </c>
      <c r="AL326" s="7">
        <f>SUMPRODUCT(MAX(WIN_OPEN*(WIN_X&lt;=AL$2)*(WIN_X+WIN_W&gt;AL$2)*(WIN_Y&lt;=$A26)*(WIN_Y+WIN_H&gt;$A26)*WIN_KEY))</f>
        <v/>
      </c>
      <c r="AM326" s="7">
        <f>SUMPRODUCT(MAX(WIN_OPEN*(WIN_X&lt;=AM$2)*(WIN_X+WIN_W&gt;AM$2)*(WIN_Y&lt;=$A26)*(WIN_Y+WIN_H&gt;$A26)*WIN_KEY))</f>
        <v/>
      </c>
      <c r="AN326" s="7">
        <f>SUMPRODUCT(MAX(WIN_OPEN*(WIN_X&lt;=AN$2)*(WIN_X+WIN_W&gt;AN$2)*(WIN_Y&lt;=$A26)*(WIN_Y+WIN_H&gt;$A26)*WIN_KEY))</f>
        <v/>
      </c>
      <c r="AO326" s="7">
        <f>SUMPRODUCT(MAX(WIN_OPEN*(WIN_X&lt;=AO$2)*(WIN_X+WIN_W&gt;AO$2)*(WIN_Y&lt;=$A26)*(WIN_Y+WIN_H&gt;$A26)*WIN_KEY))</f>
        <v/>
      </c>
      <c r="AP326" s="7">
        <f>SUMPRODUCT(MAX(WIN_OPEN*(WIN_X&lt;=AP$2)*(WIN_X+WIN_W&gt;AP$2)*(WIN_Y&lt;=$A26)*(WIN_Y+WIN_H&gt;$A26)*WIN_KEY))</f>
        <v/>
      </c>
      <c r="AQ326" s="7">
        <f>SUMPRODUCT(MAX(WIN_OPEN*(WIN_X&lt;=AQ$2)*(WIN_X+WIN_W&gt;AQ$2)*(WIN_Y&lt;=$A26)*(WIN_Y+WIN_H&gt;$A26)*WIN_KEY))</f>
        <v/>
      </c>
      <c r="AR326" s="7">
        <f>SUMPRODUCT(MAX(WIN_OPEN*(WIN_X&lt;=AR$2)*(WIN_X+WIN_W&gt;AR$2)*(WIN_Y&lt;=$A26)*(WIN_Y+WIN_H&gt;$A26)*WIN_KEY))</f>
        <v/>
      </c>
      <c r="AS326" s="7">
        <f>SUMPRODUCT(MAX(WIN_OPEN*(WIN_X&lt;=AS$2)*(WIN_X+WIN_W&gt;AS$2)*(WIN_Y&lt;=$A26)*(WIN_Y+WIN_H&gt;$A26)*WIN_KEY))</f>
        <v/>
      </c>
      <c r="AT326" s="7">
        <f>SUMPRODUCT(MAX(WIN_OPEN*(WIN_X&lt;=AT$2)*(WIN_X+WIN_W&gt;AT$2)*(WIN_Y&lt;=$A26)*(WIN_Y+WIN_H&gt;$A26)*WIN_KEY))</f>
        <v/>
      </c>
      <c r="AU326" s="7">
        <f>SUMPRODUCT(MAX(WIN_OPEN*(WIN_X&lt;=AU$2)*(WIN_X+WIN_W&gt;AU$2)*(WIN_Y&lt;=$A26)*(WIN_Y+WIN_H&gt;$A26)*WIN_KEY))</f>
        <v/>
      </c>
      <c r="AV326" s="7">
        <f>SUMPRODUCT(MAX(WIN_OPEN*(WIN_X&lt;=AV$2)*(WIN_X+WIN_W&gt;AV$2)*(WIN_Y&lt;=$A26)*(WIN_Y+WIN_H&gt;$A26)*WIN_KEY))</f>
        <v/>
      </c>
      <c r="AW326" s="7">
        <f>SUMPRODUCT(MAX(WIN_OPEN*(WIN_X&lt;=AW$2)*(WIN_X+WIN_W&gt;AW$2)*(WIN_Y&lt;=$A26)*(WIN_Y+WIN_H&gt;$A26)*WIN_KEY))</f>
        <v/>
      </c>
      <c r="AX326" s="7">
        <f>SUMPRODUCT(MAX(WIN_OPEN*(WIN_X&lt;=AX$2)*(WIN_X+WIN_W&gt;AX$2)*(WIN_Y&lt;=$A26)*(WIN_Y+WIN_H&gt;$A26)*WIN_KEY))</f>
        <v/>
      </c>
      <c r="AY326" s="7">
        <f>SUMPRODUCT(MAX(WIN_OPEN*(WIN_X&lt;=AY$2)*(WIN_X+WIN_W&gt;AY$2)*(WIN_Y&lt;=$A26)*(WIN_Y+WIN_H&gt;$A26)*WIN_KEY))</f>
        <v/>
      </c>
      <c r="AZ326" s="7">
        <f>SUMPRODUCT(MAX(WIN_OPEN*(WIN_X&lt;=AZ$2)*(WIN_X+WIN_W&gt;AZ$2)*(WIN_Y&lt;=$A26)*(WIN_Y+WIN_H&gt;$A26)*WIN_KEY))</f>
        <v/>
      </c>
      <c r="BA326" s="7">
        <f>SUMPRODUCT(MAX(WIN_OPEN*(WIN_X&lt;=BA$2)*(WIN_X+WIN_W&gt;BA$2)*(WIN_Y&lt;=$A26)*(WIN_Y+WIN_H&gt;$A26)*WIN_KEY))</f>
        <v/>
      </c>
      <c r="BB326" s="7">
        <f>SUMPRODUCT(MAX(WIN_OPEN*(WIN_X&lt;=BB$2)*(WIN_X+WIN_W&gt;BB$2)*(WIN_Y&lt;=$A26)*(WIN_Y+WIN_H&gt;$A26)*WIN_KEY))</f>
        <v/>
      </c>
      <c r="BC326" s="7">
        <f>SUMPRODUCT(MAX(WIN_OPEN*(WIN_X&lt;=BC$2)*(WIN_X+WIN_W&gt;BC$2)*(WIN_Y&lt;=$A26)*(WIN_Y+WIN_H&gt;$A26)*WIN_KEY))</f>
        <v/>
      </c>
      <c r="BD326" s="7">
        <f>SUMPRODUCT(MAX(WIN_OPEN*(WIN_X&lt;=BD$2)*(WIN_X+WIN_W&gt;BD$2)*(WIN_Y&lt;=$A26)*(WIN_Y+WIN_H&gt;$A26)*WIN_KEY))</f>
        <v/>
      </c>
      <c r="BE326" s="7">
        <f>SUMPRODUCT(MAX(WIN_OPEN*(WIN_X&lt;=BE$2)*(WIN_X+WIN_W&gt;BE$2)*(WIN_Y&lt;=$A26)*(WIN_Y+WIN_H&gt;$A26)*WIN_KEY))</f>
        <v/>
      </c>
      <c r="BF326" s="7">
        <f>SUMPRODUCT(MAX(WIN_OPEN*(WIN_X&lt;=BF$2)*(WIN_X+WIN_W&gt;BF$2)*(WIN_Y&lt;=$A26)*(WIN_Y+WIN_H&gt;$A26)*WIN_KEY))</f>
        <v/>
      </c>
      <c r="BG326" s="7">
        <f>SUMPRODUCT(MAX(WIN_OPEN*(WIN_X&lt;=BG$2)*(WIN_X+WIN_W&gt;BG$2)*(WIN_Y&lt;=$A26)*(WIN_Y+WIN_H&gt;$A26)*WIN_KEY))</f>
        <v/>
      </c>
      <c r="BH326" s="7">
        <f>SUMPRODUCT(MAX(WIN_OPEN*(WIN_X&lt;=BH$2)*(WIN_X+WIN_W&gt;BH$2)*(WIN_Y&lt;=$A26)*(WIN_Y+WIN_H&gt;$A26)*WIN_KEY))</f>
        <v/>
      </c>
      <c r="BI326" s="7">
        <f>SUMPRODUCT(MAX(WIN_OPEN*(WIN_X&lt;=BI$2)*(WIN_X+WIN_W&gt;BI$2)*(WIN_Y&lt;=$A26)*(WIN_Y+WIN_H&gt;$A26)*WIN_KEY))</f>
        <v/>
      </c>
      <c r="BJ326" s="7">
        <f>SUMPRODUCT(MAX(WIN_OPEN*(WIN_X&lt;=BJ$2)*(WIN_X+WIN_W&gt;BJ$2)*(WIN_Y&lt;=$A26)*(WIN_Y+WIN_H&gt;$A26)*WIN_KEY))</f>
        <v/>
      </c>
      <c r="BK326" s="7">
        <f>SUMPRODUCT(MAX(WIN_OPEN*(WIN_X&lt;=BK$2)*(WIN_X+WIN_W&gt;BK$2)*(WIN_Y&lt;=$A26)*(WIN_Y+WIN_H&gt;$A26)*WIN_KEY))</f>
        <v/>
      </c>
      <c r="BL326" s="7">
        <f>SUMPRODUCT(MAX(WIN_OPEN*(WIN_X&lt;=BL$2)*(WIN_X+WIN_W&gt;BL$2)*(WIN_Y&lt;=$A26)*(WIN_Y+WIN_H&gt;$A26)*WIN_KEY))</f>
        <v/>
      </c>
      <c r="BM326" s="7">
        <f>SUMPRODUCT(MAX(WIN_OPEN*(WIN_X&lt;=BM$2)*(WIN_X+WIN_W&gt;BM$2)*(WIN_Y&lt;=$A26)*(WIN_Y+WIN_H&gt;$A26)*WIN_KEY))</f>
        <v/>
      </c>
      <c r="BN326" s="7">
        <f>SUMPRODUCT(MAX(WIN_OPEN*(WIN_X&lt;=BN$2)*(WIN_X+WIN_W&gt;BN$2)*(WIN_Y&lt;=$A26)*(WIN_Y+WIN_H&gt;$A26)*WIN_KEY))</f>
        <v/>
      </c>
      <c r="BO326" s="7">
        <f>SUMPRODUCT(MAX(WIN_OPEN*(WIN_X&lt;=BO$2)*(WIN_X+WIN_W&gt;BO$2)*(WIN_Y&lt;=$A26)*(WIN_Y+WIN_H&gt;$A26)*WIN_KEY))</f>
        <v/>
      </c>
      <c r="BP326" s="7">
        <f>SUMPRODUCT(MAX(WIN_OPEN*(WIN_X&lt;=BP$2)*(WIN_X+WIN_W&gt;BP$2)*(WIN_Y&lt;=$A26)*(WIN_Y+WIN_H&gt;$A26)*WIN_KEY))</f>
        <v/>
      </c>
      <c r="BQ326" s="7">
        <f>SUMPRODUCT(MAX(WIN_OPEN*(WIN_X&lt;=BQ$2)*(WIN_X+WIN_W&gt;BQ$2)*(WIN_Y&lt;=$A26)*(WIN_Y+WIN_H&gt;$A26)*WIN_KEY))</f>
        <v/>
      </c>
      <c r="BR326" s="7">
        <f>SUMPRODUCT(MAX(WIN_OPEN*(WIN_X&lt;=BR$2)*(WIN_X+WIN_W&gt;BR$2)*(WIN_Y&lt;=$A26)*(WIN_Y+WIN_H&gt;$A26)*WIN_KEY))</f>
        <v/>
      </c>
      <c r="BS326" s="7">
        <f>SUMPRODUCT(MAX(WIN_OPEN*(WIN_X&lt;=BS$2)*(WIN_X+WIN_W&gt;BS$2)*(WIN_Y&lt;=$A26)*(WIN_Y+WIN_H&gt;$A26)*WIN_KEY))</f>
        <v/>
      </c>
      <c r="BT326" s="7">
        <f>SUMPRODUCT(MAX(WIN_OPEN*(WIN_X&lt;=BT$2)*(WIN_X+WIN_W&gt;BT$2)*(WIN_Y&lt;=$A26)*(WIN_Y+WIN_H&gt;$A26)*WIN_KEY))</f>
        <v/>
      </c>
      <c r="BU326" s="7">
        <f>SUMPRODUCT(MAX(WIN_OPEN*(WIN_X&lt;=BU$2)*(WIN_X+WIN_W&gt;BU$2)*(WIN_Y&lt;=$A26)*(WIN_Y+WIN_H&gt;$A26)*WIN_KEY))</f>
        <v/>
      </c>
      <c r="BV326" s="7">
        <f>SUMPRODUCT(MAX(WIN_OPEN*(WIN_X&lt;=BV$2)*(WIN_X+WIN_W&gt;BV$2)*(WIN_Y&lt;=$A26)*(WIN_Y+WIN_H&gt;$A26)*WIN_KEY))</f>
        <v/>
      </c>
      <c r="BW326" s="7">
        <f>SUMPRODUCT(MAX(WIN_OPEN*(WIN_X&lt;=BW$2)*(WIN_X+WIN_W&gt;BW$2)*(WIN_Y&lt;=$A26)*(WIN_Y+WIN_H&gt;$A26)*WIN_KEY))</f>
        <v/>
      </c>
      <c r="BX326" s="7">
        <f>SUMPRODUCT(MAX(WIN_OPEN*(WIN_X&lt;=BX$2)*(WIN_X+WIN_W&gt;BX$2)*(WIN_Y&lt;=$A26)*(WIN_Y+WIN_H&gt;$A26)*WIN_KEY))</f>
        <v/>
      </c>
      <c r="BY326" s="7">
        <f>SUMPRODUCT(MAX(WIN_OPEN*(WIN_X&lt;=BY$2)*(WIN_X+WIN_W&gt;BY$2)*(WIN_Y&lt;=$A26)*(WIN_Y+WIN_H&gt;$A26)*WIN_KEY))</f>
        <v/>
      </c>
      <c r="BZ326" s="7">
        <f>SUMPRODUCT(MAX(WIN_OPEN*(WIN_X&lt;=BZ$2)*(WIN_X+WIN_W&gt;BZ$2)*(WIN_Y&lt;=$A26)*(WIN_Y+WIN_H&gt;$A26)*WIN_KEY))</f>
        <v/>
      </c>
      <c r="CA326" s="7">
        <f>SUMPRODUCT(MAX(WIN_OPEN*(WIN_X&lt;=CA$2)*(WIN_X+WIN_W&gt;CA$2)*(WIN_Y&lt;=$A26)*(WIN_Y+WIN_H&gt;$A26)*WIN_KEY))</f>
        <v/>
      </c>
      <c r="CB326" s="7">
        <f>SUMPRODUCT(MAX(WIN_OPEN*(WIN_X&lt;=CB$2)*(WIN_X+WIN_W&gt;CB$2)*(WIN_Y&lt;=$A26)*(WIN_Y+WIN_H&gt;$A26)*WIN_KEY))</f>
        <v/>
      </c>
      <c r="CC326" s="7">
        <f>SUMPRODUCT(MAX(WIN_OPEN*(WIN_X&lt;=CC$2)*(WIN_X+WIN_W&gt;CC$2)*(WIN_Y&lt;=$A26)*(WIN_Y+WIN_H&gt;$A26)*WIN_KEY))</f>
        <v/>
      </c>
      <c r="CD326" s="7">
        <f>SUMPRODUCT(MAX(WIN_OPEN*(WIN_X&lt;=CD$2)*(WIN_X+WIN_W&gt;CD$2)*(WIN_Y&lt;=$A26)*(WIN_Y+WIN_H&gt;$A26)*WIN_KEY))</f>
        <v/>
      </c>
      <c r="CE326" s="7">
        <f>SUMPRODUCT(MAX(WIN_OPEN*(WIN_X&lt;=CE$2)*(WIN_X+WIN_W&gt;CE$2)*(WIN_Y&lt;=$A26)*(WIN_Y+WIN_H&gt;$A26)*WIN_KEY))</f>
        <v/>
      </c>
      <c r="CF326" s="7">
        <f>SUMPRODUCT(MAX(WIN_OPEN*(WIN_X&lt;=CF$2)*(WIN_X+WIN_W&gt;CF$2)*(WIN_Y&lt;=$A26)*(WIN_Y+WIN_H&gt;$A26)*WIN_KEY))</f>
        <v/>
      </c>
      <c r="CG326" s="7">
        <f>SUMPRODUCT(MAX(WIN_OPEN*(WIN_X&lt;=CG$2)*(WIN_X+WIN_W&gt;CG$2)*(WIN_Y&lt;=$A26)*(WIN_Y+WIN_H&gt;$A26)*WIN_KEY))</f>
        <v/>
      </c>
      <c r="CH326" s="7">
        <f>SUMPRODUCT(MAX(WIN_OPEN*(WIN_X&lt;=CH$2)*(WIN_X+WIN_W&gt;CH$2)*(WIN_Y&lt;=$A26)*(WIN_Y+WIN_H&gt;$A26)*WIN_KEY))</f>
        <v/>
      </c>
      <c r="CI326" s="7">
        <f>SUMPRODUCT(MAX(WIN_OPEN*(WIN_X&lt;=CI$2)*(WIN_X+WIN_W&gt;CI$2)*(WIN_Y&lt;=$A26)*(WIN_Y+WIN_H&gt;$A26)*WIN_KEY))</f>
        <v/>
      </c>
      <c r="CJ326" s="7">
        <f>SUMPRODUCT(MAX(WIN_OPEN*(WIN_X&lt;=CJ$2)*(WIN_X+WIN_W&gt;CJ$2)*(WIN_Y&lt;=$A26)*(WIN_Y+WIN_H&gt;$A26)*WIN_KEY))</f>
        <v/>
      </c>
      <c r="CK326" s="7">
        <f>SUMPRODUCT(MAX(WIN_OPEN*(WIN_X&lt;=CK$2)*(WIN_X+WIN_W&gt;CK$2)*(WIN_Y&lt;=$A26)*(WIN_Y+WIN_H&gt;$A26)*WIN_KEY))</f>
        <v/>
      </c>
      <c r="CL326" s="7">
        <f>SUMPRODUCT(MAX(WIN_OPEN*(WIN_X&lt;=CL$2)*(WIN_X+WIN_W&gt;CL$2)*(WIN_Y&lt;=$A26)*(WIN_Y+WIN_H&gt;$A26)*WIN_KEY))</f>
        <v/>
      </c>
      <c r="CM326" s="7">
        <f>SUMPRODUCT(MAX(WIN_OPEN*(WIN_X&lt;=CM$2)*(WIN_X+WIN_W&gt;CM$2)*(WIN_Y&lt;=$A26)*(WIN_Y+WIN_H&gt;$A26)*WIN_KEY))</f>
        <v/>
      </c>
      <c r="CN326" s="7">
        <f>SUMPRODUCT(MAX(WIN_OPEN*(WIN_X&lt;=CN$2)*(WIN_X+WIN_W&gt;CN$2)*(WIN_Y&lt;=$A26)*(WIN_Y+WIN_H&gt;$A26)*WIN_KEY))</f>
        <v/>
      </c>
      <c r="CO326" s="7">
        <f>SUMPRODUCT(MAX(WIN_OPEN*(WIN_X&lt;=CO$2)*(WIN_X+WIN_W&gt;CO$2)*(WIN_Y&lt;=$A26)*(WIN_Y+WIN_H&gt;$A26)*WIN_KEY))</f>
        <v/>
      </c>
      <c r="CP326" s="7">
        <f>SUMPRODUCT(MAX(WIN_OPEN*(WIN_X&lt;=CP$2)*(WIN_X+WIN_W&gt;CP$2)*(WIN_Y&lt;=$A26)*(WIN_Y+WIN_H&gt;$A26)*WIN_KEY))</f>
        <v/>
      </c>
      <c r="CQ326" s="7">
        <f>SUMPRODUCT(MAX(WIN_OPEN*(WIN_X&lt;=CQ$2)*(WIN_X+WIN_W&gt;CQ$2)*(WIN_Y&lt;=$A26)*(WIN_Y+WIN_H&gt;$A26)*WIN_KEY))</f>
        <v/>
      </c>
      <c r="CR326" s="7">
        <f>SUMPRODUCT(MAX(WIN_OPEN*(WIN_X&lt;=CR$2)*(WIN_X+WIN_W&gt;CR$2)*(WIN_Y&lt;=$A26)*(WIN_Y+WIN_H&gt;$A26)*WIN_KEY))</f>
        <v/>
      </c>
      <c r="CS326" s="7">
        <f>SUMPRODUCT(MAX(WIN_OPEN*(WIN_X&lt;=CS$2)*(WIN_X+WIN_W&gt;CS$2)*(WIN_Y&lt;=$A26)*(WIN_Y+WIN_H&gt;$A26)*WIN_KEY))</f>
        <v/>
      </c>
      <c r="CT326" s="7">
        <f>SUMPRODUCT(MAX(WIN_OPEN*(WIN_X&lt;=CT$2)*(WIN_X+WIN_W&gt;CT$2)*(WIN_Y&lt;=$A26)*(WIN_Y+WIN_H&gt;$A26)*WIN_KEY))</f>
        <v/>
      </c>
      <c r="CU326" s="7">
        <f>SUMPRODUCT(MAX(WIN_OPEN*(WIN_X&lt;=CU$2)*(WIN_X+WIN_W&gt;CU$2)*(WIN_Y&lt;=$A26)*(WIN_Y+WIN_H&gt;$A26)*WIN_KEY))</f>
        <v/>
      </c>
      <c r="CV326" s="7">
        <f>SUMPRODUCT(MAX(WIN_OPEN*(WIN_X&lt;=CV$2)*(WIN_X+WIN_W&gt;CV$2)*(WIN_Y&lt;=$A26)*(WIN_Y+WIN_H&gt;$A26)*WIN_KEY))</f>
        <v/>
      </c>
      <c r="CW326" s="7">
        <f>SUMPRODUCT(MAX(WIN_OPEN*(WIN_X&lt;=CW$2)*(WIN_X+WIN_W&gt;CW$2)*(WIN_Y&lt;=$A26)*(WIN_Y+WIN_H&gt;$A26)*WIN_KEY))</f>
        <v/>
      </c>
      <c r="CX326" s="7">
        <f>SUMPRODUCT(MAX(WIN_OPEN*(WIN_X&lt;=CX$2)*(WIN_X+WIN_W&gt;CX$2)*(WIN_Y&lt;=$A26)*(WIN_Y+WIN_H&gt;$A26)*WIN_KEY))</f>
        <v/>
      </c>
      <c r="CY326" s="7">
        <f>SUMPRODUCT(MAX(WIN_OPEN*(WIN_X&lt;=CY$2)*(WIN_X+WIN_W&gt;CY$2)*(WIN_Y&lt;=$A26)*(WIN_Y+WIN_H&gt;$A26)*WIN_KEY))</f>
        <v/>
      </c>
      <c r="CZ326" s="7">
        <f>SUMPRODUCT(MAX(WIN_OPEN*(WIN_X&lt;=CZ$2)*(WIN_X+WIN_W&gt;CZ$2)*(WIN_Y&lt;=$A26)*(WIN_Y+WIN_H&gt;$A26)*WIN_KEY))</f>
        <v/>
      </c>
      <c r="DA326" s="7">
        <f>SUMPRODUCT(MAX(WIN_OPEN*(WIN_X&lt;=DA$2)*(WIN_X+WIN_W&gt;DA$2)*(WIN_Y&lt;=$A26)*(WIN_Y+WIN_H&gt;$A26)*WIN_KEY))</f>
        <v/>
      </c>
      <c r="DB326" s="7">
        <f>SUMPRODUCT(MAX(WIN_OPEN*(WIN_X&lt;=DB$2)*(WIN_X+WIN_W&gt;DB$2)*(WIN_Y&lt;=$A26)*(WIN_Y+WIN_H&gt;$A26)*WIN_KEY))</f>
        <v/>
      </c>
      <c r="DC326" s="7">
        <f>SUMPRODUCT(MAX(WIN_OPEN*(WIN_X&lt;=DC$2)*(WIN_X+WIN_W&gt;DC$2)*(WIN_Y&lt;=$A26)*(WIN_Y+WIN_H&gt;$A26)*WIN_KEY))</f>
        <v/>
      </c>
      <c r="DD326" s="7">
        <f>SUMPRODUCT(MAX(WIN_OPEN*(WIN_X&lt;=DD$2)*(WIN_X+WIN_W&gt;DD$2)*(WIN_Y&lt;=$A26)*(WIN_Y+WIN_H&gt;$A26)*WIN_KEY))</f>
        <v/>
      </c>
      <c r="DE326" s="7">
        <f>SUMPRODUCT(MAX(WIN_OPEN*(WIN_X&lt;=DE$2)*(WIN_X+WIN_W&gt;DE$2)*(WIN_Y&lt;=$A26)*(WIN_Y+WIN_H&gt;$A26)*WIN_KEY))</f>
        <v/>
      </c>
      <c r="DF326" s="7">
        <f>SUMPRODUCT(MAX(WIN_OPEN*(WIN_X&lt;=DF$2)*(WIN_X+WIN_W&gt;DF$2)*(WIN_Y&lt;=$A26)*(WIN_Y+WIN_H&gt;$A26)*WIN_KEY))</f>
        <v/>
      </c>
      <c r="DG326" s="7">
        <f>SUMPRODUCT(MAX(WIN_OPEN*(WIN_X&lt;=DG$2)*(WIN_X+WIN_W&gt;DG$2)*(WIN_Y&lt;=$A26)*(WIN_Y+WIN_H&gt;$A26)*WIN_KEY))</f>
        <v/>
      </c>
      <c r="DH326" s="7">
        <f>SUMPRODUCT(MAX(WIN_OPEN*(WIN_X&lt;=DH$2)*(WIN_X+WIN_W&gt;DH$2)*(WIN_Y&lt;=$A26)*(WIN_Y+WIN_H&gt;$A26)*WIN_KEY))</f>
        <v/>
      </c>
      <c r="DI326" s="7">
        <f>SUMPRODUCT(MAX(WIN_OPEN*(WIN_X&lt;=DI$2)*(WIN_X+WIN_W&gt;DI$2)*(WIN_Y&lt;=$A26)*(WIN_Y+WIN_H&gt;$A26)*WIN_KEY))</f>
        <v/>
      </c>
      <c r="DJ326" s="7">
        <f>SUMPRODUCT(MAX(WIN_OPEN*(WIN_X&lt;=DJ$2)*(WIN_X+WIN_W&gt;DJ$2)*(WIN_Y&lt;=$A26)*(WIN_Y+WIN_H&gt;$A26)*WIN_KEY))</f>
        <v/>
      </c>
      <c r="DK326" s="7">
        <f>SUMPRODUCT(MAX(WIN_OPEN*(WIN_X&lt;=DK$2)*(WIN_X+WIN_W&gt;DK$2)*(WIN_Y&lt;=$A26)*(WIN_Y+WIN_H&gt;$A26)*WIN_KEY))</f>
        <v/>
      </c>
      <c r="DL326" s="7">
        <f>SUMPRODUCT(MAX(WIN_OPEN*(WIN_X&lt;=DL$2)*(WIN_X+WIN_W&gt;DL$2)*(WIN_Y&lt;=$A26)*(WIN_Y+WIN_H&gt;$A26)*WIN_KEY))</f>
        <v/>
      </c>
      <c r="DM326" s="7">
        <f>SUMPRODUCT(MAX(WIN_OPEN*(WIN_X&lt;=DM$2)*(WIN_X+WIN_W&gt;DM$2)*(WIN_Y&lt;=$A26)*(WIN_Y+WIN_H&gt;$A26)*WIN_KEY))</f>
        <v/>
      </c>
      <c r="DN326" s="7">
        <f>SUMPRODUCT(MAX(WIN_OPEN*(WIN_X&lt;=DN$2)*(WIN_X+WIN_W&gt;DN$2)*(WIN_Y&lt;=$A26)*(WIN_Y+WIN_H&gt;$A26)*WIN_KEY))</f>
        <v/>
      </c>
      <c r="DO326" s="7">
        <f>SUMPRODUCT(MAX(WIN_OPEN*(WIN_X&lt;=DO$2)*(WIN_X+WIN_W&gt;DO$2)*(WIN_Y&lt;=$A26)*(WIN_Y+WIN_H&gt;$A26)*WIN_KEY))</f>
        <v/>
      </c>
    </row>
    <row r="327" ht="8" customHeight="1">
      <c r="A327" t="n">
        <v>0</v>
      </c>
      <c r="B327" s="7">
        <f>SUMPRODUCT(MAX(WIN_OPEN*(WIN_X&lt;=B$2)*(WIN_X+WIN_W&gt;B$2)*(WIN_Y&lt;=$A27)*(WIN_Y+WIN_H&gt;$A27)*WIN_KEY))</f>
        <v/>
      </c>
      <c r="C327" s="7">
        <f>SUMPRODUCT(MAX(WIN_OPEN*(WIN_X&lt;=C$2)*(WIN_X+WIN_W&gt;C$2)*(WIN_Y&lt;=$A27)*(WIN_Y+WIN_H&gt;$A27)*WIN_KEY))</f>
        <v/>
      </c>
      <c r="D327" s="7">
        <f>SUMPRODUCT(MAX(WIN_OPEN*(WIN_X&lt;=D$2)*(WIN_X+WIN_W&gt;D$2)*(WIN_Y&lt;=$A27)*(WIN_Y+WIN_H&gt;$A27)*WIN_KEY))</f>
        <v/>
      </c>
      <c r="E327" s="7">
        <f>SUMPRODUCT(MAX(WIN_OPEN*(WIN_X&lt;=E$2)*(WIN_X+WIN_W&gt;E$2)*(WIN_Y&lt;=$A27)*(WIN_Y+WIN_H&gt;$A27)*WIN_KEY))</f>
        <v/>
      </c>
      <c r="F327" s="7">
        <f>SUMPRODUCT(MAX(WIN_OPEN*(WIN_X&lt;=F$2)*(WIN_X+WIN_W&gt;F$2)*(WIN_Y&lt;=$A27)*(WIN_Y+WIN_H&gt;$A27)*WIN_KEY))</f>
        <v/>
      </c>
      <c r="G327" s="7">
        <f>SUMPRODUCT(MAX(WIN_OPEN*(WIN_X&lt;=G$2)*(WIN_X+WIN_W&gt;G$2)*(WIN_Y&lt;=$A27)*(WIN_Y+WIN_H&gt;$A27)*WIN_KEY))</f>
        <v/>
      </c>
      <c r="H327" s="7">
        <f>SUMPRODUCT(MAX(WIN_OPEN*(WIN_X&lt;=H$2)*(WIN_X+WIN_W&gt;H$2)*(WIN_Y&lt;=$A27)*(WIN_Y+WIN_H&gt;$A27)*WIN_KEY))</f>
        <v/>
      </c>
      <c r="I327" s="7">
        <f>SUMPRODUCT(MAX(WIN_OPEN*(WIN_X&lt;=I$2)*(WIN_X+WIN_W&gt;I$2)*(WIN_Y&lt;=$A27)*(WIN_Y+WIN_H&gt;$A27)*WIN_KEY))</f>
        <v/>
      </c>
      <c r="J327" s="7">
        <f>SUMPRODUCT(MAX(WIN_OPEN*(WIN_X&lt;=J$2)*(WIN_X+WIN_W&gt;J$2)*(WIN_Y&lt;=$A27)*(WIN_Y+WIN_H&gt;$A27)*WIN_KEY))</f>
        <v/>
      </c>
      <c r="K327" s="7">
        <f>SUMPRODUCT(MAX(WIN_OPEN*(WIN_X&lt;=K$2)*(WIN_X+WIN_W&gt;K$2)*(WIN_Y&lt;=$A27)*(WIN_Y+WIN_H&gt;$A27)*WIN_KEY))</f>
        <v/>
      </c>
      <c r="L327" s="7">
        <f>SUMPRODUCT(MAX(WIN_OPEN*(WIN_X&lt;=L$2)*(WIN_X+WIN_W&gt;L$2)*(WIN_Y&lt;=$A27)*(WIN_Y+WIN_H&gt;$A27)*WIN_KEY))</f>
        <v/>
      </c>
      <c r="M327" s="7">
        <f>SUMPRODUCT(MAX(WIN_OPEN*(WIN_X&lt;=M$2)*(WIN_X+WIN_W&gt;M$2)*(WIN_Y&lt;=$A27)*(WIN_Y+WIN_H&gt;$A27)*WIN_KEY))</f>
        <v/>
      </c>
      <c r="N327" s="7">
        <f>SUMPRODUCT(MAX(WIN_OPEN*(WIN_X&lt;=N$2)*(WIN_X+WIN_W&gt;N$2)*(WIN_Y&lt;=$A27)*(WIN_Y+WIN_H&gt;$A27)*WIN_KEY))</f>
        <v/>
      </c>
      <c r="O327" s="7">
        <f>SUMPRODUCT(MAX(WIN_OPEN*(WIN_X&lt;=O$2)*(WIN_X+WIN_W&gt;O$2)*(WIN_Y&lt;=$A27)*(WIN_Y+WIN_H&gt;$A27)*WIN_KEY))</f>
        <v/>
      </c>
      <c r="P327" s="7">
        <f>SUMPRODUCT(MAX(WIN_OPEN*(WIN_X&lt;=P$2)*(WIN_X+WIN_W&gt;P$2)*(WIN_Y&lt;=$A27)*(WIN_Y+WIN_H&gt;$A27)*WIN_KEY))</f>
        <v/>
      </c>
      <c r="Q327" s="7">
        <f>SUMPRODUCT(MAX(WIN_OPEN*(WIN_X&lt;=Q$2)*(WIN_X+WIN_W&gt;Q$2)*(WIN_Y&lt;=$A27)*(WIN_Y+WIN_H&gt;$A27)*WIN_KEY))</f>
        <v/>
      </c>
      <c r="R327" s="7">
        <f>SUMPRODUCT(MAX(WIN_OPEN*(WIN_X&lt;=R$2)*(WIN_X+WIN_W&gt;R$2)*(WIN_Y&lt;=$A27)*(WIN_Y+WIN_H&gt;$A27)*WIN_KEY))</f>
        <v/>
      </c>
      <c r="S327" s="7">
        <f>SUMPRODUCT(MAX(WIN_OPEN*(WIN_X&lt;=S$2)*(WIN_X+WIN_W&gt;S$2)*(WIN_Y&lt;=$A27)*(WIN_Y+WIN_H&gt;$A27)*WIN_KEY))</f>
        <v/>
      </c>
      <c r="T327" s="7">
        <f>SUMPRODUCT(MAX(WIN_OPEN*(WIN_X&lt;=T$2)*(WIN_X+WIN_W&gt;T$2)*(WIN_Y&lt;=$A27)*(WIN_Y+WIN_H&gt;$A27)*WIN_KEY))</f>
        <v/>
      </c>
      <c r="U327" s="7">
        <f>SUMPRODUCT(MAX(WIN_OPEN*(WIN_X&lt;=U$2)*(WIN_X+WIN_W&gt;U$2)*(WIN_Y&lt;=$A27)*(WIN_Y+WIN_H&gt;$A27)*WIN_KEY))</f>
        <v/>
      </c>
      <c r="V327" s="7">
        <f>SUMPRODUCT(MAX(WIN_OPEN*(WIN_X&lt;=V$2)*(WIN_X+WIN_W&gt;V$2)*(WIN_Y&lt;=$A27)*(WIN_Y+WIN_H&gt;$A27)*WIN_KEY))</f>
        <v/>
      </c>
      <c r="W327" s="7">
        <f>SUMPRODUCT(MAX(WIN_OPEN*(WIN_X&lt;=W$2)*(WIN_X+WIN_W&gt;W$2)*(WIN_Y&lt;=$A27)*(WIN_Y+WIN_H&gt;$A27)*WIN_KEY))</f>
        <v/>
      </c>
      <c r="X327" s="7">
        <f>SUMPRODUCT(MAX(WIN_OPEN*(WIN_X&lt;=X$2)*(WIN_X+WIN_W&gt;X$2)*(WIN_Y&lt;=$A27)*(WIN_Y+WIN_H&gt;$A27)*WIN_KEY))</f>
        <v/>
      </c>
      <c r="Y327" s="7">
        <f>SUMPRODUCT(MAX(WIN_OPEN*(WIN_X&lt;=Y$2)*(WIN_X+WIN_W&gt;Y$2)*(WIN_Y&lt;=$A27)*(WIN_Y+WIN_H&gt;$A27)*WIN_KEY))</f>
        <v/>
      </c>
      <c r="Z327" s="7">
        <f>SUMPRODUCT(MAX(WIN_OPEN*(WIN_X&lt;=Z$2)*(WIN_X+WIN_W&gt;Z$2)*(WIN_Y&lt;=$A27)*(WIN_Y+WIN_H&gt;$A27)*WIN_KEY))</f>
        <v/>
      </c>
      <c r="AA327" s="7">
        <f>SUMPRODUCT(MAX(WIN_OPEN*(WIN_X&lt;=AA$2)*(WIN_X+WIN_W&gt;AA$2)*(WIN_Y&lt;=$A27)*(WIN_Y+WIN_H&gt;$A27)*WIN_KEY))</f>
        <v/>
      </c>
      <c r="AB327" s="7">
        <f>SUMPRODUCT(MAX(WIN_OPEN*(WIN_X&lt;=AB$2)*(WIN_X+WIN_W&gt;AB$2)*(WIN_Y&lt;=$A27)*(WIN_Y+WIN_H&gt;$A27)*WIN_KEY))</f>
        <v/>
      </c>
      <c r="AC327" s="7">
        <f>SUMPRODUCT(MAX(WIN_OPEN*(WIN_X&lt;=AC$2)*(WIN_X+WIN_W&gt;AC$2)*(WIN_Y&lt;=$A27)*(WIN_Y+WIN_H&gt;$A27)*WIN_KEY))</f>
        <v/>
      </c>
      <c r="AD327" s="7">
        <f>SUMPRODUCT(MAX(WIN_OPEN*(WIN_X&lt;=AD$2)*(WIN_X+WIN_W&gt;AD$2)*(WIN_Y&lt;=$A27)*(WIN_Y+WIN_H&gt;$A27)*WIN_KEY))</f>
        <v/>
      </c>
      <c r="AE327" s="7">
        <f>SUMPRODUCT(MAX(WIN_OPEN*(WIN_X&lt;=AE$2)*(WIN_X+WIN_W&gt;AE$2)*(WIN_Y&lt;=$A27)*(WIN_Y+WIN_H&gt;$A27)*WIN_KEY))</f>
        <v/>
      </c>
      <c r="AF327" s="7">
        <f>SUMPRODUCT(MAX(WIN_OPEN*(WIN_X&lt;=AF$2)*(WIN_X+WIN_W&gt;AF$2)*(WIN_Y&lt;=$A27)*(WIN_Y+WIN_H&gt;$A27)*WIN_KEY))</f>
        <v/>
      </c>
      <c r="AG327" s="7">
        <f>SUMPRODUCT(MAX(WIN_OPEN*(WIN_X&lt;=AG$2)*(WIN_X+WIN_W&gt;AG$2)*(WIN_Y&lt;=$A27)*(WIN_Y+WIN_H&gt;$A27)*WIN_KEY))</f>
        <v/>
      </c>
      <c r="AH327" s="7">
        <f>SUMPRODUCT(MAX(WIN_OPEN*(WIN_X&lt;=AH$2)*(WIN_X+WIN_W&gt;AH$2)*(WIN_Y&lt;=$A27)*(WIN_Y+WIN_H&gt;$A27)*WIN_KEY))</f>
        <v/>
      </c>
      <c r="AI327" s="7">
        <f>SUMPRODUCT(MAX(WIN_OPEN*(WIN_X&lt;=AI$2)*(WIN_X+WIN_W&gt;AI$2)*(WIN_Y&lt;=$A27)*(WIN_Y+WIN_H&gt;$A27)*WIN_KEY))</f>
        <v/>
      </c>
      <c r="AJ327" s="7">
        <f>SUMPRODUCT(MAX(WIN_OPEN*(WIN_X&lt;=AJ$2)*(WIN_X+WIN_W&gt;AJ$2)*(WIN_Y&lt;=$A27)*(WIN_Y+WIN_H&gt;$A27)*WIN_KEY))</f>
        <v/>
      </c>
      <c r="AK327" s="7">
        <f>SUMPRODUCT(MAX(WIN_OPEN*(WIN_X&lt;=AK$2)*(WIN_X+WIN_W&gt;AK$2)*(WIN_Y&lt;=$A27)*(WIN_Y+WIN_H&gt;$A27)*WIN_KEY))</f>
        <v/>
      </c>
      <c r="AL327" s="7">
        <f>SUMPRODUCT(MAX(WIN_OPEN*(WIN_X&lt;=AL$2)*(WIN_X+WIN_W&gt;AL$2)*(WIN_Y&lt;=$A27)*(WIN_Y+WIN_H&gt;$A27)*WIN_KEY))</f>
        <v/>
      </c>
      <c r="AM327" s="7">
        <f>SUMPRODUCT(MAX(WIN_OPEN*(WIN_X&lt;=AM$2)*(WIN_X+WIN_W&gt;AM$2)*(WIN_Y&lt;=$A27)*(WIN_Y+WIN_H&gt;$A27)*WIN_KEY))</f>
        <v/>
      </c>
      <c r="AN327" s="7">
        <f>SUMPRODUCT(MAX(WIN_OPEN*(WIN_X&lt;=AN$2)*(WIN_X+WIN_W&gt;AN$2)*(WIN_Y&lt;=$A27)*(WIN_Y+WIN_H&gt;$A27)*WIN_KEY))</f>
        <v/>
      </c>
      <c r="AO327" s="7">
        <f>SUMPRODUCT(MAX(WIN_OPEN*(WIN_X&lt;=AO$2)*(WIN_X+WIN_W&gt;AO$2)*(WIN_Y&lt;=$A27)*(WIN_Y+WIN_H&gt;$A27)*WIN_KEY))</f>
        <v/>
      </c>
      <c r="AP327" s="7">
        <f>SUMPRODUCT(MAX(WIN_OPEN*(WIN_X&lt;=AP$2)*(WIN_X+WIN_W&gt;AP$2)*(WIN_Y&lt;=$A27)*(WIN_Y+WIN_H&gt;$A27)*WIN_KEY))</f>
        <v/>
      </c>
      <c r="AQ327" s="7">
        <f>SUMPRODUCT(MAX(WIN_OPEN*(WIN_X&lt;=AQ$2)*(WIN_X+WIN_W&gt;AQ$2)*(WIN_Y&lt;=$A27)*(WIN_Y+WIN_H&gt;$A27)*WIN_KEY))</f>
        <v/>
      </c>
      <c r="AR327" s="7">
        <f>SUMPRODUCT(MAX(WIN_OPEN*(WIN_X&lt;=AR$2)*(WIN_X+WIN_W&gt;AR$2)*(WIN_Y&lt;=$A27)*(WIN_Y+WIN_H&gt;$A27)*WIN_KEY))</f>
        <v/>
      </c>
      <c r="AS327" s="7">
        <f>SUMPRODUCT(MAX(WIN_OPEN*(WIN_X&lt;=AS$2)*(WIN_X+WIN_W&gt;AS$2)*(WIN_Y&lt;=$A27)*(WIN_Y+WIN_H&gt;$A27)*WIN_KEY))</f>
        <v/>
      </c>
      <c r="AT327" s="7">
        <f>SUMPRODUCT(MAX(WIN_OPEN*(WIN_X&lt;=AT$2)*(WIN_X+WIN_W&gt;AT$2)*(WIN_Y&lt;=$A27)*(WIN_Y+WIN_H&gt;$A27)*WIN_KEY))</f>
        <v/>
      </c>
      <c r="AU327" s="7">
        <f>SUMPRODUCT(MAX(WIN_OPEN*(WIN_X&lt;=AU$2)*(WIN_X+WIN_W&gt;AU$2)*(WIN_Y&lt;=$A27)*(WIN_Y+WIN_H&gt;$A27)*WIN_KEY))</f>
        <v/>
      </c>
      <c r="AV327" s="7">
        <f>SUMPRODUCT(MAX(WIN_OPEN*(WIN_X&lt;=AV$2)*(WIN_X+WIN_W&gt;AV$2)*(WIN_Y&lt;=$A27)*(WIN_Y+WIN_H&gt;$A27)*WIN_KEY))</f>
        <v/>
      </c>
      <c r="AW327" s="7">
        <f>SUMPRODUCT(MAX(WIN_OPEN*(WIN_X&lt;=AW$2)*(WIN_X+WIN_W&gt;AW$2)*(WIN_Y&lt;=$A27)*(WIN_Y+WIN_H&gt;$A27)*WIN_KEY))</f>
        <v/>
      </c>
      <c r="AX327" s="7">
        <f>SUMPRODUCT(MAX(WIN_OPEN*(WIN_X&lt;=AX$2)*(WIN_X+WIN_W&gt;AX$2)*(WIN_Y&lt;=$A27)*(WIN_Y+WIN_H&gt;$A27)*WIN_KEY))</f>
        <v/>
      </c>
      <c r="AY327" s="7">
        <f>SUMPRODUCT(MAX(WIN_OPEN*(WIN_X&lt;=AY$2)*(WIN_X+WIN_W&gt;AY$2)*(WIN_Y&lt;=$A27)*(WIN_Y+WIN_H&gt;$A27)*WIN_KEY))</f>
        <v/>
      </c>
      <c r="AZ327" s="7">
        <f>SUMPRODUCT(MAX(WIN_OPEN*(WIN_X&lt;=AZ$2)*(WIN_X+WIN_W&gt;AZ$2)*(WIN_Y&lt;=$A27)*(WIN_Y+WIN_H&gt;$A27)*WIN_KEY))</f>
        <v/>
      </c>
      <c r="BA327" s="7">
        <f>SUMPRODUCT(MAX(WIN_OPEN*(WIN_X&lt;=BA$2)*(WIN_X+WIN_W&gt;BA$2)*(WIN_Y&lt;=$A27)*(WIN_Y+WIN_H&gt;$A27)*WIN_KEY))</f>
        <v/>
      </c>
      <c r="BB327" s="7">
        <f>SUMPRODUCT(MAX(WIN_OPEN*(WIN_X&lt;=BB$2)*(WIN_X+WIN_W&gt;BB$2)*(WIN_Y&lt;=$A27)*(WIN_Y+WIN_H&gt;$A27)*WIN_KEY))</f>
        <v/>
      </c>
      <c r="BC327" s="7">
        <f>SUMPRODUCT(MAX(WIN_OPEN*(WIN_X&lt;=BC$2)*(WIN_X+WIN_W&gt;BC$2)*(WIN_Y&lt;=$A27)*(WIN_Y+WIN_H&gt;$A27)*WIN_KEY))</f>
        <v/>
      </c>
      <c r="BD327" s="7">
        <f>SUMPRODUCT(MAX(WIN_OPEN*(WIN_X&lt;=BD$2)*(WIN_X+WIN_W&gt;BD$2)*(WIN_Y&lt;=$A27)*(WIN_Y+WIN_H&gt;$A27)*WIN_KEY))</f>
        <v/>
      </c>
      <c r="BE327" s="7">
        <f>SUMPRODUCT(MAX(WIN_OPEN*(WIN_X&lt;=BE$2)*(WIN_X+WIN_W&gt;BE$2)*(WIN_Y&lt;=$A27)*(WIN_Y+WIN_H&gt;$A27)*WIN_KEY))</f>
        <v/>
      </c>
      <c r="BF327" s="7">
        <f>SUMPRODUCT(MAX(WIN_OPEN*(WIN_X&lt;=BF$2)*(WIN_X+WIN_W&gt;BF$2)*(WIN_Y&lt;=$A27)*(WIN_Y+WIN_H&gt;$A27)*WIN_KEY))</f>
        <v/>
      </c>
      <c r="BG327" s="7">
        <f>SUMPRODUCT(MAX(WIN_OPEN*(WIN_X&lt;=BG$2)*(WIN_X+WIN_W&gt;BG$2)*(WIN_Y&lt;=$A27)*(WIN_Y+WIN_H&gt;$A27)*WIN_KEY))</f>
        <v/>
      </c>
      <c r="BH327" s="7">
        <f>SUMPRODUCT(MAX(WIN_OPEN*(WIN_X&lt;=BH$2)*(WIN_X+WIN_W&gt;BH$2)*(WIN_Y&lt;=$A27)*(WIN_Y+WIN_H&gt;$A27)*WIN_KEY))</f>
        <v/>
      </c>
      <c r="BI327" s="7">
        <f>SUMPRODUCT(MAX(WIN_OPEN*(WIN_X&lt;=BI$2)*(WIN_X+WIN_W&gt;BI$2)*(WIN_Y&lt;=$A27)*(WIN_Y+WIN_H&gt;$A27)*WIN_KEY))</f>
        <v/>
      </c>
      <c r="BJ327" s="7">
        <f>SUMPRODUCT(MAX(WIN_OPEN*(WIN_X&lt;=BJ$2)*(WIN_X+WIN_W&gt;BJ$2)*(WIN_Y&lt;=$A27)*(WIN_Y+WIN_H&gt;$A27)*WIN_KEY))</f>
        <v/>
      </c>
      <c r="BK327" s="7">
        <f>SUMPRODUCT(MAX(WIN_OPEN*(WIN_X&lt;=BK$2)*(WIN_X+WIN_W&gt;BK$2)*(WIN_Y&lt;=$A27)*(WIN_Y+WIN_H&gt;$A27)*WIN_KEY))</f>
        <v/>
      </c>
      <c r="BL327" s="7">
        <f>SUMPRODUCT(MAX(WIN_OPEN*(WIN_X&lt;=BL$2)*(WIN_X+WIN_W&gt;BL$2)*(WIN_Y&lt;=$A27)*(WIN_Y+WIN_H&gt;$A27)*WIN_KEY))</f>
        <v/>
      </c>
      <c r="BM327" s="7">
        <f>SUMPRODUCT(MAX(WIN_OPEN*(WIN_X&lt;=BM$2)*(WIN_X+WIN_W&gt;BM$2)*(WIN_Y&lt;=$A27)*(WIN_Y+WIN_H&gt;$A27)*WIN_KEY))</f>
        <v/>
      </c>
      <c r="BN327" s="7">
        <f>SUMPRODUCT(MAX(WIN_OPEN*(WIN_X&lt;=BN$2)*(WIN_X+WIN_W&gt;BN$2)*(WIN_Y&lt;=$A27)*(WIN_Y+WIN_H&gt;$A27)*WIN_KEY))</f>
        <v/>
      </c>
      <c r="BO327" s="7">
        <f>SUMPRODUCT(MAX(WIN_OPEN*(WIN_X&lt;=BO$2)*(WIN_X+WIN_W&gt;BO$2)*(WIN_Y&lt;=$A27)*(WIN_Y+WIN_H&gt;$A27)*WIN_KEY))</f>
        <v/>
      </c>
      <c r="BP327" s="7">
        <f>SUMPRODUCT(MAX(WIN_OPEN*(WIN_X&lt;=BP$2)*(WIN_X+WIN_W&gt;BP$2)*(WIN_Y&lt;=$A27)*(WIN_Y+WIN_H&gt;$A27)*WIN_KEY))</f>
        <v/>
      </c>
      <c r="BQ327" s="7">
        <f>SUMPRODUCT(MAX(WIN_OPEN*(WIN_X&lt;=BQ$2)*(WIN_X+WIN_W&gt;BQ$2)*(WIN_Y&lt;=$A27)*(WIN_Y+WIN_H&gt;$A27)*WIN_KEY))</f>
        <v/>
      </c>
      <c r="BR327" s="7">
        <f>SUMPRODUCT(MAX(WIN_OPEN*(WIN_X&lt;=BR$2)*(WIN_X+WIN_W&gt;BR$2)*(WIN_Y&lt;=$A27)*(WIN_Y+WIN_H&gt;$A27)*WIN_KEY))</f>
        <v/>
      </c>
      <c r="BS327" s="7">
        <f>SUMPRODUCT(MAX(WIN_OPEN*(WIN_X&lt;=BS$2)*(WIN_X+WIN_W&gt;BS$2)*(WIN_Y&lt;=$A27)*(WIN_Y+WIN_H&gt;$A27)*WIN_KEY))</f>
        <v/>
      </c>
      <c r="BT327" s="7">
        <f>SUMPRODUCT(MAX(WIN_OPEN*(WIN_X&lt;=BT$2)*(WIN_X+WIN_W&gt;BT$2)*(WIN_Y&lt;=$A27)*(WIN_Y+WIN_H&gt;$A27)*WIN_KEY))</f>
        <v/>
      </c>
      <c r="BU327" s="7">
        <f>SUMPRODUCT(MAX(WIN_OPEN*(WIN_X&lt;=BU$2)*(WIN_X+WIN_W&gt;BU$2)*(WIN_Y&lt;=$A27)*(WIN_Y+WIN_H&gt;$A27)*WIN_KEY))</f>
        <v/>
      </c>
      <c r="BV327" s="7">
        <f>SUMPRODUCT(MAX(WIN_OPEN*(WIN_X&lt;=BV$2)*(WIN_X+WIN_W&gt;BV$2)*(WIN_Y&lt;=$A27)*(WIN_Y+WIN_H&gt;$A27)*WIN_KEY))</f>
        <v/>
      </c>
      <c r="BW327" s="7">
        <f>SUMPRODUCT(MAX(WIN_OPEN*(WIN_X&lt;=BW$2)*(WIN_X+WIN_W&gt;BW$2)*(WIN_Y&lt;=$A27)*(WIN_Y+WIN_H&gt;$A27)*WIN_KEY))</f>
        <v/>
      </c>
      <c r="BX327" s="7">
        <f>SUMPRODUCT(MAX(WIN_OPEN*(WIN_X&lt;=BX$2)*(WIN_X+WIN_W&gt;BX$2)*(WIN_Y&lt;=$A27)*(WIN_Y+WIN_H&gt;$A27)*WIN_KEY))</f>
        <v/>
      </c>
      <c r="BY327" s="7">
        <f>SUMPRODUCT(MAX(WIN_OPEN*(WIN_X&lt;=BY$2)*(WIN_X+WIN_W&gt;BY$2)*(WIN_Y&lt;=$A27)*(WIN_Y+WIN_H&gt;$A27)*WIN_KEY))</f>
        <v/>
      </c>
      <c r="BZ327" s="7">
        <f>SUMPRODUCT(MAX(WIN_OPEN*(WIN_X&lt;=BZ$2)*(WIN_X+WIN_W&gt;BZ$2)*(WIN_Y&lt;=$A27)*(WIN_Y+WIN_H&gt;$A27)*WIN_KEY))</f>
        <v/>
      </c>
      <c r="CA327" s="7">
        <f>SUMPRODUCT(MAX(WIN_OPEN*(WIN_X&lt;=CA$2)*(WIN_X+WIN_W&gt;CA$2)*(WIN_Y&lt;=$A27)*(WIN_Y+WIN_H&gt;$A27)*WIN_KEY))</f>
        <v/>
      </c>
      <c r="CB327" s="7">
        <f>SUMPRODUCT(MAX(WIN_OPEN*(WIN_X&lt;=CB$2)*(WIN_X+WIN_W&gt;CB$2)*(WIN_Y&lt;=$A27)*(WIN_Y+WIN_H&gt;$A27)*WIN_KEY))</f>
        <v/>
      </c>
      <c r="CC327" s="7">
        <f>SUMPRODUCT(MAX(WIN_OPEN*(WIN_X&lt;=CC$2)*(WIN_X+WIN_W&gt;CC$2)*(WIN_Y&lt;=$A27)*(WIN_Y+WIN_H&gt;$A27)*WIN_KEY))</f>
        <v/>
      </c>
      <c r="CD327" s="7">
        <f>SUMPRODUCT(MAX(WIN_OPEN*(WIN_X&lt;=CD$2)*(WIN_X+WIN_W&gt;CD$2)*(WIN_Y&lt;=$A27)*(WIN_Y+WIN_H&gt;$A27)*WIN_KEY))</f>
        <v/>
      </c>
      <c r="CE327" s="7">
        <f>SUMPRODUCT(MAX(WIN_OPEN*(WIN_X&lt;=CE$2)*(WIN_X+WIN_W&gt;CE$2)*(WIN_Y&lt;=$A27)*(WIN_Y+WIN_H&gt;$A27)*WIN_KEY))</f>
        <v/>
      </c>
      <c r="CF327" s="7">
        <f>SUMPRODUCT(MAX(WIN_OPEN*(WIN_X&lt;=CF$2)*(WIN_X+WIN_W&gt;CF$2)*(WIN_Y&lt;=$A27)*(WIN_Y+WIN_H&gt;$A27)*WIN_KEY))</f>
        <v/>
      </c>
      <c r="CG327" s="7">
        <f>SUMPRODUCT(MAX(WIN_OPEN*(WIN_X&lt;=CG$2)*(WIN_X+WIN_W&gt;CG$2)*(WIN_Y&lt;=$A27)*(WIN_Y+WIN_H&gt;$A27)*WIN_KEY))</f>
        <v/>
      </c>
      <c r="CH327" s="7">
        <f>SUMPRODUCT(MAX(WIN_OPEN*(WIN_X&lt;=CH$2)*(WIN_X+WIN_W&gt;CH$2)*(WIN_Y&lt;=$A27)*(WIN_Y+WIN_H&gt;$A27)*WIN_KEY))</f>
        <v/>
      </c>
      <c r="CI327" s="7">
        <f>SUMPRODUCT(MAX(WIN_OPEN*(WIN_X&lt;=CI$2)*(WIN_X+WIN_W&gt;CI$2)*(WIN_Y&lt;=$A27)*(WIN_Y+WIN_H&gt;$A27)*WIN_KEY))</f>
        <v/>
      </c>
      <c r="CJ327" s="7">
        <f>SUMPRODUCT(MAX(WIN_OPEN*(WIN_X&lt;=CJ$2)*(WIN_X+WIN_W&gt;CJ$2)*(WIN_Y&lt;=$A27)*(WIN_Y+WIN_H&gt;$A27)*WIN_KEY))</f>
        <v/>
      </c>
      <c r="CK327" s="7">
        <f>SUMPRODUCT(MAX(WIN_OPEN*(WIN_X&lt;=CK$2)*(WIN_X+WIN_W&gt;CK$2)*(WIN_Y&lt;=$A27)*(WIN_Y+WIN_H&gt;$A27)*WIN_KEY))</f>
        <v/>
      </c>
      <c r="CL327" s="7">
        <f>SUMPRODUCT(MAX(WIN_OPEN*(WIN_X&lt;=CL$2)*(WIN_X+WIN_W&gt;CL$2)*(WIN_Y&lt;=$A27)*(WIN_Y+WIN_H&gt;$A27)*WIN_KEY))</f>
        <v/>
      </c>
      <c r="CM327" s="7">
        <f>SUMPRODUCT(MAX(WIN_OPEN*(WIN_X&lt;=CM$2)*(WIN_X+WIN_W&gt;CM$2)*(WIN_Y&lt;=$A27)*(WIN_Y+WIN_H&gt;$A27)*WIN_KEY))</f>
        <v/>
      </c>
      <c r="CN327" s="7">
        <f>SUMPRODUCT(MAX(WIN_OPEN*(WIN_X&lt;=CN$2)*(WIN_X+WIN_W&gt;CN$2)*(WIN_Y&lt;=$A27)*(WIN_Y+WIN_H&gt;$A27)*WIN_KEY))</f>
        <v/>
      </c>
      <c r="CO327" s="7">
        <f>SUMPRODUCT(MAX(WIN_OPEN*(WIN_X&lt;=CO$2)*(WIN_X+WIN_W&gt;CO$2)*(WIN_Y&lt;=$A27)*(WIN_Y+WIN_H&gt;$A27)*WIN_KEY))</f>
        <v/>
      </c>
      <c r="CP327" s="7">
        <f>SUMPRODUCT(MAX(WIN_OPEN*(WIN_X&lt;=CP$2)*(WIN_X+WIN_W&gt;CP$2)*(WIN_Y&lt;=$A27)*(WIN_Y+WIN_H&gt;$A27)*WIN_KEY))</f>
        <v/>
      </c>
      <c r="CQ327" s="7">
        <f>SUMPRODUCT(MAX(WIN_OPEN*(WIN_X&lt;=CQ$2)*(WIN_X+WIN_W&gt;CQ$2)*(WIN_Y&lt;=$A27)*(WIN_Y+WIN_H&gt;$A27)*WIN_KEY))</f>
        <v/>
      </c>
      <c r="CR327" s="7">
        <f>SUMPRODUCT(MAX(WIN_OPEN*(WIN_X&lt;=CR$2)*(WIN_X+WIN_W&gt;CR$2)*(WIN_Y&lt;=$A27)*(WIN_Y+WIN_H&gt;$A27)*WIN_KEY))</f>
        <v/>
      </c>
      <c r="CS327" s="7">
        <f>SUMPRODUCT(MAX(WIN_OPEN*(WIN_X&lt;=CS$2)*(WIN_X+WIN_W&gt;CS$2)*(WIN_Y&lt;=$A27)*(WIN_Y+WIN_H&gt;$A27)*WIN_KEY))</f>
        <v/>
      </c>
      <c r="CT327" s="7">
        <f>SUMPRODUCT(MAX(WIN_OPEN*(WIN_X&lt;=CT$2)*(WIN_X+WIN_W&gt;CT$2)*(WIN_Y&lt;=$A27)*(WIN_Y+WIN_H&gt;$A27)*WIN_KEY))</f>
        <v/>
      </c>
      <c r="CU327" s="7">
        <f>SUMPRODUCT(MAX(WIN_OPEN*(WIN_X&lt;=CU$2)*(WIN_X+WIN_W&gt;CU$2)*(WIN_Y&lt;=$A27)*(WIN_Y+WIN_H&gt;$A27)*WIN_KEY))</f>
        <v/>
      </c>
      <c r="CV327" s="7">
        <f>SUMPRODUCT(MAX(WIN_OPEN*(WIN_X&lt;=CV$2)*(WIN_X+WIN_W&gt;CV$2)*(WIN_Y&lt;=$A27)*(WIN_Y+WIN_H&gt;$A27)*WIN_KEY))</f>
        <v/>
      </c>
      <c r="CW327" s="7">
        <f>SUMPRODUCT(MAX(WIN_OPEN*(WIN_X&lt;=CW$2)*(WIN_X+WIN_W&gt;CW$2)*(WIN_Y&lt;=$A27)*(WIN_Y+WIN_H&gt;$A27)*WIN_KEY))</f>
        <v/>
      </c>
      <c r="CX327" s="7">
        <f>SUMPRODUCT(MAX(WIN_OPEN*(WIN_X&lt;=CX$2)*(WIN_X+WIN_W&gt;CX$2)*(WIN_Y&lt;=$A27)*(WIN_Y+WIN_H&gt;$A27)*WIN_KEY))</f>
        <v/>
      </c>
      <c r="CY327" s="7">
        <f>SUMPRODUCT(MAX(WIN_OPEN*(WIN_X&lt;=CY$2)*(WIN_X+WIN_W&gt;CY$2)*(WIN_Y&lt;=$A27)*(WIN_Y+WIN_H&gt;$A27)*WIN_KEY))</f>
        <v/>
      </c>
      <c r="CZ327" s="7">
        <f>SUMPRODUCT(MAX(WIN_OPEN*(WIN_X&lt;=CZ$2)*(WIN_X+WIN_W&gt;CZ$2)*(WIN_Y&lt;=$A27)*(WIN_Y+WIN_H&gt;$A27)*WIN_KEY))</f>
        <v/>
      </c>
      <c r="DA327" s="7">
        <f>SUMPRODUCT(MAX(WIN_OPEN*(WIN_X&lt;=DA$2)*(WIN_X+WIN_W&gt;DA$2)*(WIN_Y&lt;=$A27)*(WIN_Y+WIN_H&gt;$A27)*WIN_KEY))</f>
        <v/>
      </c>
      <c r="DB327" s="7">
        <f>SUMPRODUCT(MAX(WIN_OPEN*(WIN_X&lt;=DB$2)*(WIN_X+WIN_W&gt;DB$2)*(WIN_Y&lt;=$A27)*(WIN_Y+WIN_H&gt;$A27)*WIN_KEY))</f>
        <v/>
      </c>
      <c r="DC327" s="7">
        <f>SUMPRODUCT(MAX(WIN_OPEN*(WIN_X&lt;=DC$2)*(WIN_X+WIN_W&gt;DC$2)*(WIN_Y&lt;=$A27)*(WIN_Y+WIN_H&gt;$A27)*WIN_KEY))</f>
        <v/>
      </c>
      <c r="DD327" s="7">
        <f>SUMPRODUCT(MAX(WIN_OPEN*(WIN_X&lt;=DD$2)*(WIN_X+WIN_W&gt;DD$2)*(WIN_Y&lt;=$A27)*(WIN_Y+WIN_H&gt;$A27)*WIN_KEY))</f>
        <v/>
      </c>
      <c r="DE327" s="7">
        <f>SUMPRODUCT(MAX(WIN_OPEN*(WIN_X&lt;=DE$2)*(WIN_X+WIN_W&gt;DE$2)*(WIN_Y&lt;=$A27)*(WIN_Y+WIN_H&gt;$A27)*WIN_KEY))</f>
        <v/>
      </c>
      <c r="DF327" s="7">
        <f>SUMPRODUCT(MAX(WIN_OPEN*(WIN_X&lt;=DF$2)*(WIN_X+WIN_W&gt;DF$2)*(WIN_Y&lt;=$A27)*(WIN_Y+WIN_H&gt;$A27)*WIN_KEY))</f>
        <v/>
      </c>
      <c r="DG327" s="7">
        <f>SUMPRODUCT(MAX(WIN_OPEN*(WIN_X&lt;=DG$2)*(WIN_X+WIN_W&gt;DG$2)*(WIN_Y&lt;=$A27)*(WIN_Y+WIN_H&gt;$A27)*WIN_KEY))</f>
        <v/>
      </c>
      <c r="DH327" s="7">
        <f>SUMPRODUCT(MAX(WIN_OPEN*(WIN_X&lt;=DH$2)*(WIN_X+WIN_W&gt;DH$2)*(WIN_Y&lt;=$A27)*(WIN_Y+WIN_H&gt;$A27)*WIN_KEY))</f>
        <v/>
      </c>
      <c r="DI327" s="7">
        <f>SUMPRODUCT(MAX(WIN_OPEN*(WIN_X&lt;=DI$2)*(WIN_X+WIN_W&gt;DI$2)*(WIN_Y&lt;=$A27)*(WIN_Y+WIN_H&gt;$A27)*WIN_KEY))</f>
        <v/>
      </c>
      <c r="DJ327" s="7">
        <f>SUMPRODUCT(MAX(WIN_OPEN*(WIN_X&lt;=DJ$2)*(WIN_X+WIN_W&gt;DJ$2)*(WIN_Y&lt;=$A27)*(WIN_Y+WIN_H&gt;$A27)*WIN_KEY))</f>
        <v/>
      </c>
      <c r="DK327" s="7">
        <f>SUMPRODUCT(MAX(WIN_OPEN*(WIN_X&lt;=DK$2)*(WIN_X+WIN_W&gt;DK$2)*(WIN_Y&lt;=$A27)*(WIN_Y+WIN_H&gt;$A27)*WIN_KEY))</f>
        <v/>
      </c>
      <c r="DL327" s="7">
        <f>SUMPRODUCT(MAX(WIN_OPEN*(WIN_X&lt;=DL$2)*(WIN_X+WIN_W&gt;DL$2)*(WIN_Y&lt;=$A27)*(WIN_Y+WIN_H&gt;$A27)*WIN_KEY))</f>
        <v/>
      </c>
      <c r="DM327" s="7">
        <f>SUMPRODUCT(MAX(WIN_OPEN*(WIN_X&lt;=DM$2)*(WIN_X+WIN_W&gt;DM$2)*(WIN_Y&lt;=$A27)*(WIN_Y+WIN_H&gt;$A27)*WIN_KEY))</f>
        <v/>
      </c>
      <c r="DN327" s="7">
        <f>SUMPRODUCT(MAX(WIN_OPEN*(WIN_X&lt;=DN$2)*(WIN_X+WIN_W&gt;DN$2)*(WIN_Y&lt;=$A27)*(WIN_Y+WIN_H&gt;$A27)*WIN_KEY))</f>
        <v/>
      </c>
      <c r="DO327" s="7">
        <f>SUMPRODUCT(MAX(WIN_OPEN*(WIN_X&lt;=DO$2)*(WIN_X+WIN_W&gt;DO$2)*(WIN_Y&lt;=$A27)*(WIN_Y+WIN_H&gt;$A27)*WIN_KEY))</f>
        <v/>
      </c>
    </row>
    <row r="328" ht="8" customHeight="1">
      <c r="A328" t="n">
        <v>0</v>
      </c>
      <c r="B328" s="7">
        <f>SUMPRODUCT(MAX(WIN_OPEN*(WIN_X&lt;=B$2)*(WIN_X+WIN_W&gt;B$2)*(WIN_Y&lt;=$A28)*(WIN_Y+WIN_H&gt;$A28)*WIN_KEY))</f>
        <v/>
      </c>
      <c r="C328" s="7">
        <f>SUMPRODUCT(MAX(WIN_OPEN*(WIN_X&lt;=C$2)*(WIN_X+WIN_W&gt;C$2)*(WIN_Y&lt;=$A28)*(WIN_Y+WIN_H&gt;$A28)*WIN_KEY))</f>
        <v/>
      </c>
      <c r="D328" s="7">
        <f>SUMPRODUCT(MAX(WIN_OPEN*(WIN_X&lt;=D$2)*(WIN_X+WIN_W&gt;D$2)*(WIN_Y&lt;=$A28)*(WIN_Y+WIN_H&gt;$A28)*WIN_KEY))</f>
        <v/>
      </c>
      <c r="E328" s="7">
        <f>SUMPRODUCT(MAX(WIN_OPEN*(WIN_X&lt;=E$2)*(WIN_X+WIN_W&gt;E$2)*(WIN_Y&lt;=$A28)*(WIN_Y+WIN_H&gt;$A28)*WIN_KEY))</f>
        <v/>
      </c>
      <c r="F328" s="7">
        <f>SUMPRODUCT(MAX(WIN_OPEN*(WIN_X&lt;=F$2)*(WIN_X+WIN_W&gt;F$2)*(WIN_Y&lt;=$A28)*(WIN_Y+WIN_H&gt;$A28)*WIN_KEY))</f>
        <v/>
      </c>
      <c r="G328" s="7">
        <f>SUMPRODUCT(MAX(WIN_OPEN*(WIN_X&lt;=G$2)*(WIN_X+WIN_W&gt;G$2)*(WIN_Y&lt;=$A28)*(WIN_Y+WIN_H&gt;$A28)*WIN_KEY))</f>
        <v/>
      </c>
      <c r="H328" s="7">
        <f>SUMPRODUCT(MAX(WIN_OPEN*(WIN_X&lt;=H$2)*(WIN_X+WIN_W&gt;H$2)*(WIN_Y&lt;=$A28)*(WIN_Y+WIN_H&gt;$A28)*WIN_KEY))</f>
        <v/>
      </c>
      <c r="I328" s="7">
        <f>SUMPRODUCT(MAX(WIN_OPEN*(WIN_X&lt;=I$2)*(WIN_X+WIN_W&gt;I$2)*(WIN_Y&lt;=$A28)*(WIN_Y+WIN_H&gt;$A28)*WIN_KEY))</f>
        <v/>
      </c>
      <c r="J328" s="7">
        <f>SUMPRODUCT(MAX(WIN_OPEN*(WIN_X&lt;=J$2)*(WIN_X+WIN_W&gt;J$2)*(WIN_Y&lt;=$A28)*(WIN_Y+WIN_H&gt;$A28)*WIN_KEY))</f>
        <v/>
      </c>
      <c r="K328" s="7">
        <f>SUMPRODUCT(MAX(WIN_OPEN*(WIN_X&lt;=K$2)*(WIN_X+WIN_W&gt;K$2)*(WIN_Y&lt;=$A28)*(WIN_Y+WIN_H&gt;$A28)*WIN_KEY))</f>
        <v/>
      </c>
      <c r="L328" s="7">
        <f>SUMPRODUCT(MAX(WIN_OPEN*(WIN_X&lt;=L$2)*(WIN_X+WIN_W&gt;L$2)*(WIN_Y&lt;=$A28)*(WIN_Y+WIN_H&gt;$A28)*WIN_KEY))</f>
        <v/>
      </c>
      <c r="M328" s="7">
        <f>SUMPRODUCT(MAX(WIN_OPEN*(WIN_X&lt;=M$2)*(WIN_X+WIN_W&gt;M$2)*(WIN_Y&lt;=$A28)*(WIN_Y+WIN_H&gt;$A28)*WIN_KEY))</f>
        <v/>
      </c>
      <c r="N328" s="7">
        <f>SUMPRODUCT(MAX(WIN_OPEN*(WIN_X&lt;=N$2)*(WIN_X+WIN_W&gt;N$2)*(WIN_Y&lt;=$A28)*(WIN_Y+WIN_H&gt;$A28)*WIN_KEY))</f>
        <v/>
      </c>
      <c r="O328" s="7">
        <f>SUMPRODUCT(MAX(WIN_OPEN*(WIN_X&lt;=O$2)*(WIN_X+WIN_W&gt;O$2)*(WIN_Y&lt;=$A28)*(WIN_Y+WIN_H&gt;$A28)*WIN_KEY))</f>
        <v/>
      </c>
      <c r="P328" s="7">
        <f>SUMPRODUCT(MAX(WIN_OPEN*(WIN_X&lt;=P$2)*(WIN_X+WIN_W&gt;P$2)*(WIN_Y&lt;=$A28)*(WIN_Y+WIN_H&gt;$A28)*WIN_KEY))</f>
        <v/>
      </c>
      <c r="Q328" s="7">
        <f>SUMPRODUCT(MAX(WIN_OPEN*(WIN_X&lt;=Q$2)*(WIN_X+WIN_W&gt;Q$2)*(WIN_Y&lt;=$A28)*(WIN_Y+WIN_H&gt;$A28)*WIN_KEY))</f>
        <v/>
      </c>
      <c r="R328" s="7">
        <f>SUMPRODUCT(MAX(WIN_OPEN*(WIN_X&lt;=R$2)*(WIN_X+WIN_W&gt;R$2)*(WIN_Y&lt;=$A28)*(WIN_Y+WIN_H&gt;$A28)*WIN_KEY))</f>
        <v/>
      </c>
      <c r="S328" s="7">
        <f>SUMPRODUCT(MAX(WIN_OPEN*(WIN_X&lt;=S$2)*(WIN_X+WIN_W&gt;S$2)*(WIN_Y&lt;=$A28)*(WIN_Y+WIN_H&gt;$A28)*WIN_KEY))</f>
        <v/>
      </c>
      <c r="T328" s="7">
        <f>SUMPRODUCT(MAX(WIN_OPEN*(WIN_X&lt;=T$2)*(WIN_X+WIN_W&gt;T$2)*(WIN_Y&lt;=$A28)*(WIN_Y+WIN_H&gt;$A28)*WIN_KEY))</f>
        <v/>
      </c>
      <c r="U328" s="7">
        <f>SUMPRODUCT(MAX(WIN_OPEN*(WIN_X&lt;=U$2)*(WIN_X+WIN_W&gt;U$2)*(WIN_Y&lt;=$A28)*(WIN_Y+WIN_H&gt;$A28)*WIN_KEY))</f>
        <v/>
      </c>
      <c r="V328" s="7">
        <f>SUMPRODUCT(MAX(WIN_OPEN*(WIN_X&lt;=V$2)*(WIN_X+WIN_W&gt;V$2)*(WIN_Y&lt;=$A28)*(WIN_Y+WIN_H&gt;$A28)*WIN_KEY))</f>
        <v/>
      </c>
      <c r="W328" s="7">
        <f>SUMPRODUCT(MAX(WIN_OPEN*(WIN_X&lt;=W$2)*(WIN_X+WIN_W&gt;W$2)*(WIN_Y&lt;=$A28)*(WIN_Y+WIN_H&gt;$A28)*WIN_KEY))</f>
        <v/>
      </c>
      <c r="X328" s="7">
        <f>SUMPRODUCT(MAX(WIN_OPEN*(WIN_X&lt;=X$2)*(WIN_X+WIN_W&gt;X$2)*(WIN_Y&lt;=$A28)*(WIN_Y+WIN_H&gt;$A28)*WIN_KEY))</f>
        <v/>
      </c>
      <c r="Y328" s="7">
        <f>SUMPRODUCT(MAX(WIN_OPEN*(WIN_X&lt;=Y$2)*(WIN_X+WIN_W&gt;Y$2)*(WIN_Y&lt;=$A28)*(WIN_Y+WIN_H&gt;$A28)*WIN_KEY))</f>
        <v/>
      </c>
      <c r="Z328" s="7">
        <f>SUMPRODUCT(MAX(WIN_OPEN*(WIN_X&lt;=Z$2)*(WIN_X+WIN_W&gt;Z$2)*(WIN_Y&lt;=$A28)*(WIN_Y+WIN_H&gt;$A28)*WIN_KEY))</f>
        <v/>
      </c>
      <c r="AA328" s="7">
        <f>SUMPRODUCT(MAX(WIN_OPEN*(WIN_X&lt;=AA$2)*(WIN_X+WIN_W&gt;AA$2)*(WIN_Y&lt;=$A28)*(WIN_Y+WIN_H&gt;$A28)*WIN_KEY))</f>
        <v/>
      </c>
      <c r="AB328" s="7">
        <f>SUMPRODUCT(MAX(WIN_OPEN*(WIN_X&lt;=AB$2)*(WIN_X+WIN_W&gt;AB$2)*(WIN_Y&lt;=$A28)*(WIN_Y+WIN_H&gt;$A28)*WIN_KEY))</f>
        <v/>
      </c>
      <c r="AC328" s="7">
        <f>SUMPRODUCT(MAX(WIN_OPEN*(WIN_X&lt;=AC$2)*(WIN_X+WIN_W&gt;AC$2)*(WIN_Y&lt;=$A28)*(WIN_Y+WIN_H&gt;$A28)*WIN_KEY))</f>
        <v/>
      </c>
      <c r="AD328" s="7">
        <f>SUMPRODUCT(MAX(WIN_OPEN*(WIN_X&lt;=AD$2)*(WIN_X+WIN_W&gt;AD$2)*(WIN_Y&lt;=$A28)*(WIN_Y+WIN_H&gt;$A28)*WIN_KEY))</f>
        <v/>
      </c>
      <c r="AE328" s="7">
        <f>SUMPRODUCT(MAX(WIN_OPEN*(WIN_X&lt;=AE$2)*(WIN_X+WIN_W&gt;AE$2)*(WIN_Y&lt;=$A28)*(WIN_Y+WIN_H&gt;$A28)*WIN_KEY))</f>
        <v/>
      </c>
      <c r="AF328" s="7">
        <f>SUMPRODUCT(MAX(WIN_OPEN*(WIN_X&lt;=AF$2)*(WIN_X+WIN_W&gt;AF$2)*(WIN_Y&lt;=$A28)*(WIN_Y+WIN_H&gt;$A28)*WIN_KEY))</f>
        <v/>
      </c>
      <c r="AG328" s="7">
        <f>SUMPRODUCT(MAX(WIN_OPEN*(WIN_X&lt;=AG$2)*(WIN_X+WIN_W&gt;AG$2)*(WIN_Y&lt;=$A28)*(WIN_Y+WIN_H&gt;$A28)*WIN_KEY))</f>
        <v/>
      </c>
      <c r="AH328" s="7">
        <f>SUMPRODUCT(MAX(WIN_OPEN*(WIN_X&lt;=AH$2)*(WIN_X+WIN_W&gt;AH$2)*(WIN_Y&lt;=$A28)*(WIN_Y+WIN_H&gt;$A28)*WIN_KEY))</f>
        <v/>
      </c>
      <c r="AI328" s="7">
        <f>SUMPRODUCT(MAX(WIN_OPEN*(WIN_X&lt;=AI$2)*(WIN_X+WIN_W&gt;AI$2)*(WIN_Y&lt;=$A28)*(WIN_Y+WIN_H&gt;$A28)*WIN_KEY))</f>
        <v/>
      </c>
      <c r="AJ328" s="7">
        <f>SUMPRODUCT(MAX(WIN_OPEN*(WIN_X&lt;=AJ$2)*(WIN_X+WIN_W&gt;AJ$2)*(WIN_Y&lt;=$A28)*(WIN_Y+WIN_H&gt;$A28)*WIN_KEY))</f>
        <v/>
      </c>
      <c r="AK328" s="7">
        <f>SUMPRODUCT(MAX(WIN_OPEN*(WIN_X&lt;=AK$2)*(WIN_X+WIN_W&gt;AK$2)*(WIN_Y&lt;=$A28)*(WIN_Y+WIN_H&gt;$A28)*WIN_KEY))</f>
        <v/>
      </c>
      <c r="AL328" s="7">
        <f>SUMPRODUCT(MAX(WIN_OPEN*(WIN_X&lt;=AL$2)*(WIN_X+WIN_W&gt;AL$2)*(WIN_Y&lt;=$A28)*(WIN_Y+WIN_H&gt;$A28)*WIN_KEY))</f>
        <v/>
      </c>
      <c r="AM328" s="7">
        <f>SUMPRODUCT(MAX(WIN_OPEN*(WIN_X&lt;=AM$2)*(WIN_X+WIN_W&gt;AM$2)*(WIN_Y&lt;=$A28)*(WIN_Y+WIN_H&gt;$A28)*WIN_KEY))</f>
        <v/>
      </c>
      <c r="AN328" s="7">
        <f>SUMPRODUCT(MAX(WIN_OPEN*(WIN_X&lt;=AN$2)*(WIN_X+WIN_W&gt;AN$2)*(WIN_Y&lt;=$A28)*(WIN_Y+WIN_H&gt;$A28)*WIN_KEY))</f>
        <v/>
      </c>
      <c r="AO328" s="7">
        <f>SUMPRODUCT(MAX(WIN_OPEN*(WIN_X&lt;=AO$2)*(WIN_X+WIN_W&gt;AO$2)*(WIN_Y&lt;=$A28)*(WIN_Y+WIN_H&gt;$A28)*WIN_KEY))</f>
        <v/>
      </c>
      <c r="AP328" s="7">
        <f>SUMPRODUCT(MAX(WIN_OPEN*(WIN_X&lt;=AP$2)*(WIN_X+WIN_W&gt;AP$2)*(WIN_Y&lt;=$A28)*(WIN_Y+WIN_H&gt;$A28)*WIN_KEY))</f>
        <v/>
      </c>
      <c r="AQ328" s="7">
        <f>SUMPRODUCT(MAX(WIN_OPEN*(WIN_X&lt;=AQ$2)*(WIN_X+WIN_W&gt;AQ$2)*(WIN_Y&lt;=$A28)*(WIN_Y+WIN_H&gt;$A28)*WIN_KEY))</f>
        <v/>
      </c>
      <c r="AR328" s="7">
        <f>SUMPRODUCT(MAX(WIN_OPEN*(WIN_X&lt;=AR$2)*(WIN_X+WIN_W&gt;AR$2)*(WIN_Y&lt;=$A28)*(WIN_Y+WIN_H&gt;$A28)*WIN_KEY))</f>
        <v/>
      </c>
      <c r="AS328" s="7">
        <f>SUMPRODUCT(MAX(WIN_OPEN*(WIN_X&lt;=AS$2)*(WIN_X+WIN_W&gt;AS$2)*(WIN_Y&lt;=$A28)*(WIN_Y+WIN_H&gt;$A28)*WIN_KEY))</f>
        <v/>
      </c>
      <c r="AT328" s="7">
        <f>SUMPRODUCT(MAX(WIN_OPEN*(WIN_X&lt;=AT$2)*(WIN_X+WIN_W&gt;AT$2)*(WIN_Y&lt;=$A28)*(WIN_Y+WIN_H&gt;$A28)*WIN_KEY))</f>
        <v/>
      </c>
      <c r="AU328" s="7">
        <f>SUMPRODUCT(MAX(WIN_OPEN*(WIN_X&lt;=AU$2)*(WIN_X+WIN_W&gt;AU$2)*(WIN_Y&lt;=$A28)*(WIN_Y+WIN_H&gt;$A28)*WIN_KEY))</f>
        <v/>
      </c>
      <c r="AV328" s="7">
        <f>SUMPRODUCT(MAX(WIN_OPEN*(WIN_X&lt;=AV$2)*(WIN_X+WIN_W&gt;AV$2)*(WIN_Y&lt;=$A28)*(WIN_Y+WIN_H&gt;$A28)*WIN_KEY))</f>
        <v/>
      </c>
      <c r="AW328" s="7">
        <f>SUMPRODUCT(MAX(WIN_OPEN*(WIN_X&lt;=AW$2)*(WIN_X+WIN_W&gt;AW$2)*(WIN_Y&lt;=$A28)*(WIN_Y+WIN_H&gt;$A28)*WIN_KEY))</f>
        <v/>
      </c>
      <c r="AX328" s="7">
        <f>SUMPRODUCT(MAX(WIN_OPEN*(WIN_X&lt;=AX$2)*(WIN_X+WIN_W&gt;AX$2)*(WIN_Y&lt;=$A28)*(WIN_Y+WIN_H&gt;$A28)*WIN_KEY))</f>
        <v/>
      </c>
      <c r="AY328" s="7">
        <f>SUMPRODUCT(MAX(WIN_OPEN*(WIN_X&lt;=AY$2)*(WIN_X+WIN_W&gt;AY$2)*(WIN_Y&lt;=$A28)*(WIN_Y+WIN_H&gt;$A28)*WIN_KEY))</f>
        <v/>
      </c>
      <c r="AZ328" s="7">
        <f>SUMPRODUCT(MAX(WIN_OPEN*(WIN_X&lt;=AZ$2)*(WIN_X+WIN_W&gt;AZ$2)*(WIN_Y&lt;=$A28)*(WIN_Y+WIN_H&gt;$A28)*WIN_KEY))</f>
        <v/>
      </c>
      <c r="BA328" s="7">
        <f>SUMPRODUCT(MAX(WIN_OPEN*(WIN_X&lt;=BA$2)*(WIN_X+WIN_W&gt;BA$2)*(WIN_Y&lt;=$A28)*(WIN_Y+WIN_H&gt;$A28)*WIN_KEY))</f>
        <v/>
      </c>
      <c r="BB328" s="7">
        <f>SUMPRODUCT(MAX(WIN_OPEN*(WIN_X&lt;=BB$2)*(WIN_X+WIN_W&gt;BB$2)*(WIN_Y&lt;=$A28)*(WIN_Y+WIN_H&gt;$A28)*WIN_KEY))</f>
        <v/>
      </c>
      <c r="BC328" s="7">
        <f>SUMPRODUCT(MAX(WIN_OPEN*(WIN_X&lt;=BC$2)*(WIN_X+WIN_W&gt;BC$2)*(WIN_Y&lt;=$A28)*(WIN_Y+WIN_H&gt;$A28)*WIN_KEY))</f>
        <v/>
      </c>
      <c r="BD328" s="7">
        <f>SUMPRODUCT(MAX(WIN_OPEN*(WIN_X&lt;=BD$2)*(WIN_X+WIN_W&gt;BD$2)*(WIN_Y&lt;=$A28)*(WIN_Y+WIN_H&gt;$A28)*WIN_KEY))</f>
        <v/>
      </c>
      <c r="BE328" s="7">
        <f>SUMPRODUCT(MAX(WIN_OPEN*(WIN_X&lt;=BE$2)*(WIN_X+WIN_W&gt;BE$2)*(WIN_Y&lt;=$A28)*(WIN_Y+WIN_H&gt;$A28)*WIN_KEY))</f>
        <v/>
      </c>
      <c r="BF328" s="7">
        <f>SUMPRODUCT(MAX(WIN_OPEN*(WIN_X&lt;=BF$2)*(WIN_X+WIN_W&gt;BF$2)*(WIN_Y&lt;=$A28)*(WIN_Y+WIN_H&gt;$A28)*WIN_KEY))</f>
        <v/>
      </c>
      <c r="BG328" s="7">
        <f>SUMPRODUCT(MAX(WIN_OPEN*(WIN_X&lt;=BG$2)*(WIN_X+WIN_W&gt;BG$2)*(WIN_Y&lt;=$A28)*(WIN_Y+WIN_H&gt;$A28)*WIN_KEY))</f>
        <v/>
      </c>
      <c r="BH328" s="7">
        <f>SUMPRODUCT(MAX(WIN_OPEN*(WIN_X&lt;=BH$2)*(WIN_X+WIN_W&gt;BH$2)*(WIN_Y&lt;=$A28)*(WIN_Y+WIN_H&gt;$A28)*WIN_KEY))</f>
        <v/>
      </c>
      <c r="BI328" s="7">
        <f>SUMPRODUCT(MAX(WIN_OPEN*(WIN_X&lt;=BI$2)*(WIN_X+WIN_W&gt;BI$2)*(WIN_Y&lt;=$A28)*(WIN_Y+WIN_H&gt;$A28)*WIN_KEY))</f>
        <v/>
      </c>
      <c r="BJ328" s="7">
        <f>SUMPRODUCT(MAX(WIN_OPEN*(WIN_X&lt;=BJ$2)*(WIN_X+WIN_W&gt;BJ$2)*(WIN_Y&lt;=$A28)*(WIN_Y+WIN_H&gt;$A28)*WIN_KEY))</f>
        <v/>
      </c>
      <c r="BK328" s="7">
        <f>SUMPRODUCT(MAX(WIN_OPEN*(WIN_X&lt;=BK$2)*(WIN_X+WIN_W&gt;BK$2)*(WIN_Y&lt;=$A28)*(WIN_Y+WIN_H&gt;$A28)*WIN_KEY))</f>
        <v/>
      </c>
      <c r="BL328" s="7">
        <f>SUMPRODUCT(MAX(WIN_OPEN*(WIN_X&lt;=BL$2)*(WIN_X+WIN_W&gt;BL$2)*(WIN_Y&lt;=$A28)*(WIN_Y+WIN_H&gt;$A28)*WIN_KEY))</f>
        <v/>
      </c>
      <c r="BM328" s="7">
        <f>SUMPRODUCT(MAX(WIN_OPEN*(WIN_X&lt;=BM$2)*(WIN_X+WIN_W&gt;BM$2)*(WIN_Y&lt;=$A28)*(WIN_Y+WIN_H&gt;$A28)*WIN_KEY))</f>
        <v/>
      </c>
      <c r="BN328" s="7">
        <f>SUMPRODUCT(MAX(WIN_OPEN*(WIN_X&lt;=BN$2)*(WIN_X+WIN_W&gt;BN$2)*(WIN_Y&lt;=$A28)*(WIN_Y+WIN_H&gt;$A28)*WIN_KEY))</f>
        <v/>
      </c>
      <c r="BO328" s="7">
        <f>SUMPRODUCT(MAX(WIN_OPEN*(WIN_X&lt;=BO$2)*(WIN_X+WIN_W&gt;BO$2)*(WIN_Y&lt;=$A28)*(WIN_Y+WIN_H&gt;$A28)*WIN_KEY))</f>
        <v/>
      </c>
      <c r="BP328" s="7">
        <f>SUMPRODUCT(MAX(WIN_OPEN*(WIN_X&lt;=BP$2)*(WIN_X+WIN_W&gt;BP$2)*(WIN_Y&lt;=$A28)*(WIN_Y+WIN_H&gt;$A28)*WIN_KEY))</f>
        <v/>
      </c>
      <c r="BQ328" s="7">
        <f>SUMPRODUCT(MAX(WIN_OPEN*(WIN_X&lt;=BQ$2)*(WIN_X+WIN_W&gt;BQ$2)*(WIN_Y&lt;=$A28)*(WIN_Y+WIN_H&gt;$A28)*WIN_KEY))</f>
        <v/>
      </c>
      <c r="BR328" s="7">
        <f>SUMPRODUCT(MAX(WIN_OPEN*(WIN_X&lt;=BR$2)*(WIN_X+WIN_W&gt;BR$2)*(WIN_Y&lt;=$A28)*(WIN_Y+WIN_H&gt;$A28)*WIN_KEY))</f>
        <v/>
      </c>
      <c r="BS328" s="7">
        <f>SUMPRODUCT(MAX(WIN_OPEN*(WIN_X&lt;=BS$2)*(WIN_X+WIN_W&gt;BS$2)*(WIN_Y&lt;=$A28)*(WIN_Y+WIN_H&gt;$A28)*WIN_KEY))</f>
        <v/>
      </c>
      <c r="BT328" s="7">
        <f>SUMPRODUCT(MAX(WIN_OPEN*(WIN_X&lt;=BT$2)*(WIN_X+WIN_W&gt;BT$2)*(WIN_Y&lt;=$A28)*(WIN_Y+WIN_H&gt;$A28)*WIN_KEY))</f>
        <v/>
      </c>
      <c r="BU328" s="7">
        <f>SUMPRODUCT(MAX(WIN_OPEN*(WIN_X&lt;=BU$2)*(WIN_X+WIN_W&gt;BU$2)*(WIN_Y&lt;=$A28)*(WIN_Y+WIN_H&gt;$A28)*WIN_KEY))</f>
        <v/>
      </c>
      <c r="BV328" s="7">
        <f>SUMPRODUCT(MAX(WIN_OPEN*(WIN_X&lt;=BV$2)*(WIN_X+WIN_W&gt;BV$2)*(WIN_Y&lt;=$A28)*(WIN_Y+WIN_H&gt;$A28)*WIN_KEY))</f>
        <v/>
      </c>
      <c r="BW328" s="7">
        <f>SUMPRODUCT(MAX(WIN_OPEN*(WIN_X&lt;=BW$2)*(WIN_X+WIN_W&gt;BW$2)*(WIN_Y&lt;=$A28)*(WIN_Y+WIN_H&gt;$A28)*WIN_KEY))</f>
        <v/>
      </c>
      <c r="BX328" s="7">
        <f>SUMPRODUCT(MAX(WIN_OPEN*(WIN_X&lt;=BX$2)*(WIN_X+WIN_W&gt;BX$2)*(WIN_Y&lt;=$A28)*(WIN_Y+WIN_H&gt;$A28)*WIN_KEY))</f>
        <v/>
      </c>
      <c r="BY328" s="7">
        <f>SUMPRODUCT(MAX(WIN_OPEN*(WIN_X&lt;=BY$2)*(WIN_X+WIN_W&gt;BY$2)*(WIN_Y&lt;=$A28)*(WIN_Y+WIN_H&gt;$A28)*WIN_KEY))</f>
        <v/>
      </c>
      <c r="BZ328" s="7">
        <f>SUMPRODUCT(MAX(WIN_OPEN*(WIN_X&lt;=BZ$2)*(WIN_X+WIN_W&gt;BZ$2)*(WIN_Y&lt;=$A28)*(WIN_Y+WIN_H&gt;$A28)*WIN_KEY))</f>
        <v/>
      </c>
      <c r="CA328" s="7">
        <f>SUMPRODUCT(MAX(WIN_OPEN*(WIN_X&lt;=CA$2)*(WIN_X+WIN_W&gt;CA$2)*(WIN_Y&lt;=$A28)*(WIN_Y+WIN_H&gt;$A28)*WIN_KEY))</f>
        <v/>
      </c>
      <c r="CB328" s="7">
        <f>SUMPRODUCT(MAX(WIN_OPEN*(WIN_X&lt;=CB$2)*(WIN_X+WIN_W&gt;CB$2)*(WIN_Y&lt;=$A28)*(WIN_Y+WIN_H&gt;$A28)*WIN_KEY))</f>
        <v/>
      </c>
      <c r="CC328" s="7">
        <f>SUMPRODUCT(MAX(WIN_OPEN*(WIN_X&lt;=CC$2)*(WIN_X+WIN_W&gt;CC$2)*(WIN_Y&lt;=$A28)*(WIN_Y+WIN_H&gt;$A28)*WIN_KEY))</f>
        <v/>
      </c>
      <c r="CD328" s="7">
        <f>SUMPRODUCT(MAX(WIN_OPEN*(WIN_X&lt;=CD$2)*(WIN_X+WIN_W&gt;CD$2)*(WIN_Y&lt;=$A28)*(WIN_Y+WIN_H&gt;$A28)*WIN_KEY))</f>
        <v/>
      </c>
      <c r="CE328" s="7">
        <f>SUMPRODUCT(MAX(WIN_OPEN*(WIN_X&lt;=CE$2)*(WIN_X+WIN_W&gt;CE$2)*(WIN_Y&lt;=$A28)*(WIN_Y+WIN_H&gt;$A28)*WIN_KEY))</f>
        <v/>
      </c>
      <c r="CF328" s="7">
        <f>SUMPRODUCT(MAX(WIN_OPEN*(WIN_X&lt;=CF$2)*(WIN_X+WIN_W&gt;CF$2)*(WIN_Y&lt;=$A28)*(WIN_Y+WIN_H&gt;$A28)*WIN_KEY))</f>
        <v/>
      </c>
      <c r="CG328" s="7">
        <f>SUMPRODUCT(MAX(WIN_OPEN*(WIN_X&lt;=CG$2)*(WIN_X+WIN_W&gt;CG$2)*(WIN_Y&lt;=$A28)*(WIN_Y+WIN_H&gt;$A28)*WIN_KEY))</f>
        <v/>
      </c>
      <c r="CH328" s="7">
        <f>SUMPRODUCT(MAX(WIN_OPEN*(WIN_X&lt;=CH$2)*(WIN_X+WIN_W&gt;CH$2)*(WIN_Y&lt;=$A28)*(WIN_Y+WIN_H&gt;$A28)*WIN_KEY))</f>
        <v/>
      </c>
      <c r="CI328" s="7">
        <f>SUMPRODUCT(MAX(WIN_OPEN*(WIN_X&lt;=CI$2)*(WIN_X+WIN_W&gt;CI$2)*(WIN_Y&lt;=$A28)*(WIN_Y+WIN_H&gt;$A28)*WIN_KEY))</f>
        <v/>
      </c>
      <c r="CJ328" s="7">
        <f>SUMPRODUCT(MAX(WIN_OPEN*(WIN_X&lt;=CJ$2)*(WIN_X+WIN_W&gt;CJ$2)*(WIN_Y&lt;=$A28)*(WIN_Y+WIN_H&gt;$A28)*WIN_KEY))</f>
        <v/>
      </c>
      <c r="CK328" s="7">
        <f>SUMPRODUCT(MAX(WIN_OPEN*(WIN_X&lt;=CK$2)*(WIN_X+WIN_W&gt;CK$2)*(WIN_Y&lt;=$A28)*(WIN_Y+WIN_H&gt;$A28)*WIN_KEY))</f>
        <v/>
      </c>
      <c r="CL328" s="7">
        <f>SUMPRODUCT(MAX(WIN_OPEN*(WIN_X&lt;=CL$2)*(WIN_X+WIN_W&gt;CL$2)*(WIN_Y&lt;=$A28)*(WIN_Y+WIN_H&gt;$A28)*WIN_KEY))</f>
        <v/>
      </c>
      <c r="CM328" s="7">
        <f>SUMPRODUCT(MAX(WIN_OPEN*(WIN_X&lt;=CM$2)*(WIN_X+WIN_W&gt;CM$2)*(WIN_Y&lt;=$A28)*(WIN_Y+WIN_H&gt;$A28)*WIN_KEY))</f>
        <v/>
      </c>
      <c r="CN328" s="7">
        <f>SUMPRODUCT(MAX(WIN_OPEN*(WIN_X&lt;=CN$2)*(WIN_X+WIN_W&gt;CN$2)*(WIN_Y&lt;=$A28)*(WIN_Y+WIN_H&gt;$A28)*WIN_KEY))</f>
        <v/>
      </c>
      <c r="CO328" s="7">
        <f>SUMPRODUCT(MAX(WIN_OPEN*(WIN_X&lt;=CO$2)*(WIN_X+WIN_W&gt;CO$2)*(WIN_Y&lt;=$A28)*(WIN_Y+WIN_H&gt;$A28)*WIN_KEY))</f>
        <v/>
      </c>
      <c r="CP328" s="7">
        <f>SUMPRODUCT(MAX(WIN_OPEN*(WIN_X&lt;=CP$2)*(WIN_X+WIN_W&gt;CP$2)*(WIN_Y&lt;=$A28)*(WIN_Y+WIN_H&gt;$A28)*WIN_KEY))</f>
        <v/>
      </c>
      <c r="CQ328" s="7">
        <f>SUMPRODUCT(MAX(WIN_OPEN*(WIN_X&lt;=CQ$2)*(WIN_X+WIN_W&gt;CQ$2)*(WIN_Y&lt;=$A28)*(WIN_Y+WIN_H&gt;$A28)*WIN_KEY))</f>
        <v/>
      </c>
      <c r="CR328" s="7">
        <f>SUMPRODUCT(MAX(WIN_OPEN*(WIN_X&lt;=CR$2)*(WIN_X+WIN_W&gt;CR$2)*(WIN_Y&lt;=$A28)*(WIN_Y+WIN_H&gt;$A28)*WIN_KEY))</f>
        <v/>
      </c>
      <c r="CS328" s="7">
        <f>SUMPRODUCT(MAX(WIN_OPEN*(WIN_X&lt;=CS$2)*(WIN_X+WIN_W&gt;CS$2)*(WIN_Y&lt;=$A28)*(WIN_Y+WIN_H&gt;$A28)*WIN_KEY))</f>
        <v/>
      </c>
      <c r="CT328" s="7">
        <f>SUMPRODUCT(MAX(WIN_OPEN*(WIN_X&lt;=CT$2)*(WIN_X+WIN_W&gt;CT$2)*(WIN_Y&lt;=$A28)*(WIN_Y+WIN_H&gt;$A28)*WIN_KEY))</f>
        <v/>
      </c>
      <c r="CU328" s="7">
        <f>SUMPRODUCT(MAX(WIN_OPEN*(WIN_X&lt;=CU$2)*(WIN_X+WIN_W&gt;CU$2)*(WIN_Y&lt;=$A28)*(WIN_Y+WIN_H&gt;$A28)*WIN_KEY))</f>
        <v/>
      </c>
      <c r="CV328" s="7">
        <f>SUMPRODUCT(MAX(WIN_OPEN*(WIN_X&lt;=CV$2)*(WIN_X+WIN_W&gt;CV$2)*(WIN_Y&lt;=$A28)*(WIN_Y+WIN_H&gt;$A28)*WIN_KEY))</f>
        <v/>
      </c>
      <c r="CW328" s="7">
        <f>SUMPRODUCT(MAX(WIN_OPEN*(WIN_X&lt;=CW$2)*(WIN_X+WIN_W&gt;CW$2)*(WIN_Y&lt;=$A28)*(WIN_Y+WIN_H&gt;$A28)*WIN_KEY))</f>
        <v/>
      </c>
      <c r="CX328" s="7">
        <f>SUMPRODUCT(MAX(WIN_OPEN*(WIN_X&lt;=CX$2)*(WIN_X+WIN_W&gt;CX$2)*(WIN_Y&lt;=$A28)*(WIN_Y+WIN_H&gt;$A28)*WIN_KEY))</f>
        <v/>
      </c>
      <c r="CY328" s="7">
        <f>SUMPRODUCT(MAX(WIN_OPEN*(WIN_X&lt;=CY$2)*(WIN_X+WIN_W&gt;CY$2)*(WIN_Y&lt;=$A28)*(WIN_Y+WIN_H&gt;$A28)*WIN_KEY))</f>
        <v/>
      </c>
      <c r="CZ328" s="7">
        <f>SUMPRODUCT(MAX(WIN_OPEN*(WIN_X&lt;=CZ$2)*(WIN_X+WIN_W&gt;CZ$2)*(WIN_Y&lt;=$A28)*(WIN_Y+WIN_H&gt;$A28)*WIN_KEY))</f>
        <v/>
      </c>
      <c r="DA328" s="7">
        <f>SUMPRODUCT(MAX(WIN_OPEN*(WIN_X&lt;=DA$2)*(WIN_X+WIN_W&gt;DA$2)*(WIN_Y&lt;=$A28)*(WIN_Y+WIN_H&gt;$A28)*WIN_KEY))</f>
        <v/>
      </c>
      <c r="DB328" s="7">
        <f>SUMPRODUCT(MAX(WIN_OPEN*(WIN_X&lt;=DB$2)*(WIN_X+WIN_W&gt;DB$2)*(WIN_Y&lt;=$A28)*(WIN_Y+WIN_H&gt;$A28)*WIN_KEY))</f>
        <v/>
      </c>
      <c r="DC328" s="7">
        <f>SUMPRODUCT(MAX(WIN_OPEN*(WIN_X&lt;=DC$2)*(WIN_X+WIN_W&gt;DC$2)*(WIN_Y&lt;=$A28)*(WIN_Y+WIN_H&gt;$A28)*WIN_KEY))</f>
        <v/>
      </c>
      <c r="DD328" s="7">
        <f>SUMPRODUCT(MAX(WIN_OPEN*(WIN_X&lt;=DD$2)*(WIN_X+WIN_W&gt;DD$2)*(WIN_Y&lt;=$A28)*(WIN_Y+WIN_H&gt;$A28)*WIN_KEY))</f>
        <v/>
      </c>
      <c r="DE328" s="7">
        <f>SUMPRODUCT(MAX(WIN_OPEN*(WIN_X&lt;=DE$2)*(WIN_X+WIN_W&gt;DE$2)*(WIN_Y&lt;=$A28)*(WIN_Y+WIN_H&gt;$A28)*WIN_KEY))</f>
        <v/>
      </c>
      <c r="DF328" s="7">
        <f>SUMPRODUCT(MAX(WIN_OPEN*(WIN_X&lt;=DF$2)*(WIN_X+WIN_W&gt;DF$2)*(WIN_Y&lt;=$A28)*(WIN_Y+WIN_H&gt;$A28)*WIN_KEY))</f>
        <v/>
      </c>
      <c r="DG328" s="7">
        <f>SUMPRODUCT(MAX(WIN_OPEN*(WIN_X&lt;=DG$2)*(WIN_X+WIN_W&gt;DG$2)*(WIN_Y&lt;=$A28)*(WIN_Y+WIN_H&gt;$A28)*WIN_KEY))</f>
        <v/>
      </c>
      <c r="DH328" s="7">
        <f>SUMPRODUCT(MAX(WIN_OPEN*(WIN_X&lt;=DH$2)*(WIN_X+WIN_W&gt;DH$2)*(WIN_Y&lt;=$A28)*(WIN_Y+WIN_H&gt;$A28)*WIN_KEY))</f>
        <v/>
      </c>
      <c r="DI328" s="7">
        <f>SUMPRODUCT(MAX(WIN_OPEN*(WIN_X&lt;=DI$2)*(WIN_X+WIN_W&gt;DI$2)*(WIN_Y&lt;=$A28)*(WIN_Y+WIN_H&gt;$A28)*WIN_KEY))</f>
        <v/>
      </c>
      <c r="DJ328" s="7">
        <f>SUMPRODUCT(MAX(WIN_OPEN*(WIN_X&lt;=DJ$2)*(WIN_X+WIN_W&gt;DJ$2)*(WIN_Y&lt;=$A28)*(WIN_Y+WIN_H&gt;$A28)*WIN_KEY))</f>
        <v/>
      </c>
      <c r="DK328" s="7">
        <f>SUMPRODUCT(MAX(WIN_OPEN*(WIN_X&lt;=DK$2)*(WIN_X+WIN_W&gt;DK$2)*(WIN_Y&lt;=$A28)*(WIN_Y+WIN_H&gt;$A28)*WIN_KEY))</f>
        <v/>
      </c>
      <c r="DL328" s="7">
        <f>SUMPRODUCT(MAX(WIN_OPEN*(WIN_X&lt;=DL$2)*(WIN_X+WIN_W&gt;DL$2)*(WIN_Y&lt;=$A28)*(WIN_Y+WIN_H&gt;$A28)*WIN_KEY))</f>
        <v/>
      </c>
      <c r="DM328" s="7">
        <f>SUMPRODUCT(MAX(WIN_OPEN*(WIN_X&lt;=DM$2)*(WIN_X+WIN_W&gt;DM$2)*(WIN_Y&lt;=$A28)*(WIN_Y+WIN_H&gt;$A28)*WIN_KEY))</f>
        <v/>
      </c>
      <c r="DN328" s="7">
        <f>SUMPRODUCT(MAX(WIN_OPEN*(WIN_X&lt;=DN$2)*(WIN_X+WIN_W&gt;DN$2)*(WIN_Y&lt;=$A28)*(WIN_Y+WIN_H&gt;$A28)*WIN_KEY))</f>
        <v/>
      </c>
      <c r="DO328" s="7">
        <f>SUMPRODUCT(MAX(WIN_OPEN*(WIN_X&lt;=DO$2)*(WIN_X+WIN_W&gt;DO$2)*(WIN_Y&lt;=$A28)*(WIN_Y+WIN_H&gt;$A28)*WIN_KEY))</f>
        <v/>
      </c>
    </row>
    <row r="329" ht="8" customHeight="1">
      <c r="A329" t="n">
        <v>0</v>
      </c>
      <c r="B329" s="7">
        <f>SUMPRODUCT(MAX(WIN_OPEN*(WIN_X&lt;=B$2)*(WIN_X+WIN_W&gt;B$2)*(WIN_Y&lt;=$A29)*(WIN_Y+WIN_H&gt;$A29)*WIN_KEY))</f>
        <v/>
      </c>
      <c r="C329" s="7">
        <f>SUMPRODUCT(MAX(WIN_OPEN*(WIN_X&lt;=C$2)*(WIN_X+WIN_W&gt;C$2)*(WIN_Y&lt;=$A29)*(WIN_Y+WIN_H&gt;$A29)*WIN_KEY))</f>
        <v/>
      </c>
      <c r="D329" s="7">
        <f>SUMPRODUCT(MAX(WIN_OPEN*(WIN_X&lt;=D$2)*(WIN_X+WIN_W&gt;D$2)*(WIN_Y&lt;=$A29)*(WIN_Y+WIN_H&gt;$A29)*WIN_KEY))</f>
        <v/>
      </c>
      <c r="E329" s="7">
        <f>SUMPRODUCT(MAX(WIN_OPEN*(WIN_X&lt;=E$2)*(WIN_X+WIN_W&gt;E$2)*(WIN_Y&lt;=$A29)*(WIN_Y+WIN_H&gt;$A29)*WIN_KEY))</f>
        <v/>
      </c>
      <c r="F329" s="7">
        <f>SUMPRODUCT(MAX(WIN_OPEN*(WIN_X&lt;=F$2)*(WIN_X+WIN_W&gt;F$2)*(WIN_Y&lt;=$A29)*(WIN_Y+WIN_H&gt;$A29)*WIN_KEY))</f>
        <v/>
      </c>
      <c r="G329" s="7">
        <f>SUMPRODUCT(MAX(WIN_OPEN*(WIN_X&lt;=G$2)*(WIN_X+WIN_W&gt;G$2)*(WIN_Y&lt;=$A29)*(WIN_Y+WIN_H&gt;$A29)*WIN_KEY))</f>
        <v/>
      </c>
      <c r="H329" s="7">
        <f>SUMPRODUCT(MAX(WIN_OPEN*(WIN_X&lt;=H$2)*(WIN_X+WIN_W&gt;H$2)*(WIN_Y&lt;=$A29)*(WIN_Y+WIN_H&gt;$A29)*WIN_KEY))</f>
        <v/>
      </c>
      <c r="I329" s="7">
        <f>SUMPRODUCT(MAX(WIN_OPEN*(WIN_X&lt;=I$2)*(WIN_X+WIN_W&gt;I$2)*(WIN_Y&lt;=$A29)*(WIN_Y+WIN_H&gt;$A29)*WIN_KEY))</f>
        <v/>
      </c>
      <c r="J329" s="7">
        <f>SUMPRODUCT(MAX(WIN_OPEN*(WIN_X&lt;=J$2)*(WIN_X+WIN_W&gt;J$2)*(WIN_Y&lt;=$A29)*(WIN_Y+WIN_H&gt;$A29)*WIN_KEY))</f>
        <v/>
      </c>
      <c r="K329" s="7">
        <f>SUMPRODUCT(MAX(WIN_OPEN*(WIN_X&lt;=K$2)*(WIN_X+WIN_W&gt;K$2)*(WIN_Y&lt;=$A29)*(WIN_Y+WIN_H&gt;$A29)*WIN_KEY))</f>
        <v/>
      </c>
      <c r="L329" s="7">
        <f>SUMPRODUCT(MAX(WIN_OPEN*(WIN_X&lt;=L$2)*(WIN_X+WIN_W&gt;L$2)*(WIN_Y&lt;=$A29)*(WIN_Y+WIN_H&gt;$A29)*WIN_KEY))</f>
        <v/>
      </c>
      <c r="M329" s="7">
        <f>SUMPRODUCT(MAX(WIN_OPEN*(WIN_X&lt;=M$2)*(WIN_X+WIN_W&gt;M$2)*(WIN_Y&lt;=$A29)*(WIN_Y+WIN_H&gt;$A29)*WIN_KEY))</f>
        <v/>
      </c>
      <c r="N329" s="7">
        <f>SUMPRODUCT(MAX(WIN_OPEN*(WIN_X&lt;=N$2)*(WIN_X+WIN_W&gt;N$2)*(WIN_Y&lt;=$A29)*(WIN_Y+WIN_H&gt;$A29)*WIN_KEY))</f>
        <v/>
      </c>
      <c r="O329" s="7">
        <f>SUMPRODUCT(MAX(WIN_OPEN*(WIN_X&lt;=O$2)*(WIN_X+WIN_W&gt;O$2)*(WIN_Y&lt;=$A29)*(WIN_Y+WIN_H&gt;$A29)*WIN_KEY))</f>
        <v/>
      </c>
      <c r="P329" s="7">
        <f>SUMPRODUCT(MAX(WIN_OPEN*(WIN_X&lt;=P$2)*(WIN_X+WIN_W&gt;P$2)*(WIN_Y&lt;=$A29)*(WIN_Y+WIN_H&gt;$A29)*WIN_KEY))</f>
        <v/>
      </c>
      <c r="Q329" s="7">
        <f>SUMPRODUCT(MAX(WIN_OPEN*(WIN_X&lt;=Q$2)*(WIN_X+WIN_W&gt;Q$2)*(WIN_Y&lt;=$A29)*(WIN_Y+WIN_H&gt;$A29)*WIN_KEY))</f>
        <v/>
      </c>
      <c r="R329" s="7">
        <f>SUMPRODUCT(MAX(WIN_OPEN*(WIN_X&lt;=R$2)*(WIN_X+WIN_W&gt;R$2)*(WIN_Y&lt;=$A29)*(WIN_Y+WIN_H&gt;$A29)*WIN_KEY))</f>
        <v/>
      </c>
      <c r="S329" s="7">
        <f>SUMPRODUCT(MAX(WIN_OPEN*(WIN_X&lt;=S$2)*(WIN_X+WIN_W&gt;S$2)*(WIN_Y&lt;=$A29)*(WIN_Y+WIN_H&gt;$A29)*WIN_KEY))</f>
        <v/>
      </c>
      <c r="T329" s="7">
        <f>SUMPRODUCT(MAX(WIN_OPEN*(WIN_X&lt;=T$2)*(WIN_X+WIN_W&gt;T$2)*(WIN_Y&lt;=$A29)*(WIN_Y+WIN_H&gt;$A29)*WIN_KEY))</f>
        <v/>
      </c>
      <c r="U329" s="7">
        <f>SUMPRODUCT(MAX(WIN_OPEN*(WIN_X&lt;=U$2)*(WIN_X+WIN_W&gt;U$2)*(WIN_Y&lt;=$A29)*(WIN_Y+WIN_H&gt;$A29)*WIN_KEY))</f>
        <v/>
      </c>
      <c r="V329" s="7">
        <f>SUMPRODUCT(MAX(WIN_OPEN*(WIN_X&lt;=V$2)*(WIN_X+WIN_W&gt;V$2)*(WIN_Y&lt;=$A29)*(WIN_Y+WIN_H&gt;$A29)*WIN_KEY))</f>
        <v/>
      </c>
      <c r="W329" s="7">
        <f>SUMPRODUCT(MAX(WIN_OPEN*(WIN_X&lt;=W$2)*(WIN_X+WIN_W&gt;W$2)*(WIN_Y&lt;=$A29)*(WIN_Y+WIN_H&gt;$A29)*WIN_KEY))</f>
        <v/>
      </c>
      <c r="X329" s="7">
        <f>SUMPRODUCT(MAX(WIN_OPEN*(WIN_X&lt;=X$2)*(WIN_X+WIN_W&gt;X$2)*(WIN_Y&lt;=$A29)*(WIN_Y+WIN_H&gt;$A29)*WIN_KEY))</f>
        <v/>
      </c>
      <c r="Y329" s="7">
        <f>SUMPRODUCT(MAX(WIN_OPEN*(WIN_X&lt;=Y$2)*(WIN_X+WIN_W&gt;Y$2)*(WIN_Y&lt;=$A29)*(WIN_Y+WIN_H&gt;$A29)*WIN_KEY))</f>
        <v/>
      </c>
      <c r="Z329" s="7">
        <f>SUMPRODUCT(MAX(WIN_OPEN*(WIN_X&lt;=Z$2)*(WIN_X+WIN_W&gt;Z$2)*(WIN_Y&lt;=$A29)*(WIN_Y+WIN_H&gt;$A29)*WIN_KEY))</f>
        <v/>
      </c>
      <c r="AA329" s="7">
        <f>SUMPRODUCT(MAX(WIN_OPEN*(WIN_X&lt;=AA$2)*(WIN_X+WIN_W&gt;AA$2)*(WIN_Y&lt;=$A29)*(WIN_Y+WIN_H&gt;$A29)*WIN_KEY))</f>
        <v/>
      </c>
      <c r="AB329" s="7">
        <f>SUMPRODUCT(MAX(WIN_OPEN*(WIN_X&lt;=AB$2)*(WIN_X+WIN_W&gt;AB$2)*(WIN_Y&lt;=$A29)*(WIN_Y+WIN_H&gt;$A29)*WIN_KEY))</f>
        <v/>
      </c>
      <c r="AC329" s="7">
        <f>SUMPRODUCT(MAX(WIN_OPEN*(WIN_X&lt;=AC$2)*(WIN_X+WIN_W&gt;AC$2)*(WIN_Y&lt;=$A29)*(WIN_Y+WIN_H&gt;$A29)*WIN_KEY))</f>
        <v/>
      </c>
      <c r="AD329" s="7">
        <f>SUMPRODUCT(MAX(WIN_OPEN*(WIN_X&lt;=AD$2)*(WIN_X+WIN_W&gt;AD$2)*(WIN_Y&lt;=$A29)*(WIN_Y+WIN_H&gt;$A29)*WIN_KEY))</f>
        <v/>
      </c>
      <c r="AE329" s="7">
        <f>SUMPRODUCT(MAX(WIN_OPEN*(WIN_X&lt;=AE$2)*(WIN_X+WIN_W&gt;AE$2)*(WIN_Y&lt;=$A29)*(WIN_Y+WIN_H&gt;$A29)*WIN_KEY))</f>
        <v/>
      </c>
      <c r="AF329" s="7">
        <f>SUMPRODUCT(MAX(WIN_OPEN*(WIN_X&lt;=AF$2)*(WIN_X+WIN_W&gt;AF$2)*(WIN_Y&lt;=$A29)*(WIN_Y+WIN_H&gt;$A29)*WIN_KEY))</f>
        <v/>
      </c>
      <c r="AG329" s="7">
        <f>SUMPRODUCT(MAX(WIN_OPEN*(WIN_X&lt;=AG$2)*(WIN_X+WIN_W&gt;AG$2)*(WIN_Y&lt;=$A29)*(WIN_Y+WIN_H&gt;$A29)*WIN_KEY))</f>
        <v/>
      </c>
      <c r="AH329" s="7">
        <f>SUMPRODUCT(MAX(WIN_OPEN*(WIN_X&lt;=AH$2)*(WIN_X+WIN_W&gt;AH$2)*(WIN_Y&lt;=$A29)*(WIN_Y+WIN_H&gt;$A29)*WIN_KEY))</f>
        <v/>
      </c>
      <c r="AI329" s="7">
        <f>SUMPRODUCT(MAX(WIN_OPEN*(WIN_X&lt;=AI$2)*(WIN_X+WIN_W&gt;AI$2)*(WIN_Y&lt;=$A29)*(WIN_Y+WIN_H&gt;$A29)*WIN_KEY))</f>
        <v/>
      </c>
      <c r="AJ329" s="7">
        <f>SUMPRODUCT(MAX(WIN_OPEN*(WIN_X&lt;=AJ$2)*(WIN_X+WIN_W&gt;AJ$2)*(WIN_Y&lt;=$A29)*(WIN_Y+WIN_H&gt;$A29)*WIN_KEY))</f>
        <v/>
      </c>
      <c r="AK329" s="7">
        <f>SUMPRODUCT(MAX(WIN_OPEN*(WIN_X&lt;=AK$2)*(WIN_X+WIN_W&gt;AK$2)*(WIN_Y&lt;=$A29)*(WIN_Y+WIN_H&gt;$A29)*WIN_KEY))</f>
        <v/>
      </c>
      <c r="AL329" s="7">
        <f>SUMPRODUCT(MAX(WIN_OPEN*(WIN_X&lt;=AL$2)*(WIN_X+WIN_W&gt;AL$2)*(WIN_Y&lt;=$A29)*(WIN_Y+WIN_H&gt;$A29)*WIN_KEY))</f>
        <v/>
      </c>
      <c r="AM329" s="7">
        <f>SUMPRODUCT(MAX(WIN_OPEN*(WIN_X&lt;=AM$2)*(WIN_X+WIN_W&gt;AM$2)*(WIN_Y&lt;=$A29)*(WIN_Y+WIN_H&gt;$A29)*WIN_KEY))</f>
        <v/>
      </c>
      <c r="AN329" s="7">
        <f>SUMPRODUCT(MAX(WIN_OPEN*(WIN_X&lt;=AN$2)*(WIN_X+WIN_W&gt;AN$2)*(WIN_Y&lt;=$A29)*(WIN_Y+WIN_H&gt;$A29)*WIN_KEY))</f>
        <v/>
      </c>
      <c r="AO329" s="7">
        <f>SUMPRODUCT(MAX(WIN_OPEN*(WIN_X&lt;=AO$2)*(WIN_X+WIN_W&gt;AO$2)*(WIN_Y&lt;=$A29)*(WIN_Y+WIN_H&gt;$A29)*WIN_KEY))</f>
        <v/>
      </c>
      <c r="AP329" s="7">
        <f>SUMPRODUCT(MAX(WIN_OPEN*(WIN_X&lt;=AP$2)*(WIN_X+WIN_W&gt;AP$2)*(WIN_Y&lt;=$A29)*(WIN_Y+WIN_H&gt;$A29)*WIN_KEY))</f>
        <v/>
      </c>
      <c r="AQ329" s="7">
        <f>SUMPRODUCT(MAX(WIN_OPEN*(WIN_X&lt;=AQ$2)*(WIN_X+WIN_W&gt;AQ$2)*(WIN_Y&lt;=$A29)*(WIN_Y+WIN_H&gt;$A29)*WIN_KEY))</f>
        <v/>
      </c>
      <c r="AR329" s="7">
        <f>SUMPRODUCT(MAX(WIN_OPEN*(WIN_X&lt;=AR$2)*(WIN_X+WIN_W&gt;AR$2)*(WIN_Y&lt;=$A29)*(WIN_Y+WIN_H&gt;$A29)*WIN_KEY))</f>
        <v/>
      </c>
      <c r="AS329" s="7">
        <f>SUMPRODUCT(MAX(WIN_OPEN*(WIN_X&lt;=AS$2)*(WIN_X+WIN_W&gt;AS$2)*(WIN_Y&lt;=$A29)*(WIN_Y+WIN_H&gt;$A29)*WIN_KEY))</f>
        <v/>
      </c>
      <c r="AT329" s="7">
        <f>SUMPRODUCT(MAX(WIN_OPEN*(WIN_X&lt;=AT$2)*(WIN_X+WIN_W&gt;AT$2)*(WIN_Y&lt;=$A29)*(WIN_Y+WIN_H&gt;$A29)*WIN_KEY))</f>
        <v/>
      </c>
      <c r="AU329" s="7">
        <f>SUMPRODUCT(MAX(WIN_OPEN*(WIN_X&lt;=AU$2)*(WIN_X+WIN_W&gt;AU$2)*(WIN_Y&lt;=$A29)*(WIN_Y+WIN_H&gt;$A29)*WIN_KEY))</f>
        <v/>
      </c>
      <c r="AV329" s="7">
        <f>SUMPRODUCT(MAX(WIN_OPEN*(WIN_X&lt;=AV$2)*(WIN_X+WIN_W&gt;AV$2)*(WIN_Y&lt;=$A29)*(WIN_Y+WIN_H&gt;$A29)*WIN_KEY))</f>
        <v/>
      </c>
      <c r="AW329" s="7">
        <f>SUMPRODUCT(MAX(WIN_OPEN*(WIN_X&lt;=AW$2)*(WIN_X+WIN_W&gt;AW$2)*(WIN_Y&lt;=$A29)*(WIN_Y+WIN_H&gt;$A29)*WIN_KEY))</f>
        <v/>
      </c>
      <c r="AX329" s="7">
        <f>SUMPRODUCT(MAX(WIN_OPEN*(WIN_X&lt;=AX$2)*(WIN_X+WIN_W&gt;AX$2)*(WIN_Y&lt;=$A29)*(WIN_Y+WIN_H&gt;$A29)*WIN_KEY))</f>
        <v/>
      </c>
      <c r="AY329" s="7">
        <f>SUMPRODUCT(MAX(WIN_OPEN*(WIN_X&lt;=AY$2)*(WIN_X+WIN_W&gt;AY$2)*(WIN_Y&lt;=$A29)*(WIN_Y+WIN_H&gt;$A29)*WIN_KEY))</f>
        <v/>
      </c>
      <c r="AZ329" s="7">
        <f>SUMPRODUCT(MAX(WIN_OPEN*(WIN_X&lt;=AZ$2)*(WIN_X+WIN_W&gt;AZ$2)*(WIN_Y&lt;=$A29)*(WIN_Y+WIN_H&gt;$A29)*WIN_KEY))</f>
        <v/>
      </c>
      <c r="BA329" s="7">
        <f>SUMPRODUCT(MAX(WIN_OPEN*(WIN_X&lt;=BA$2)*(WIN_X+WIN_W&gt;BA$2)*(WIN_Y&lt;=$A29)*(WIN_Y+WIN_H&gt;$A29)*WIN_KEY))</f>
        <v/>
      </c>
      <c r="BB329" s="7">
        <f>SUMPRODUCT(MAX(WIN_OPEN*(WIN_X&lt;=BB$2)*(WIN_X+WIN_W&gt;BB$2)*(WIN_Y&lt;=$A29)*(WIN_Y+WIN_H&gt;$A29)*WIN_KEY))</f>
        <v/>
      </c>
      <c r="BC329" s="7">
        <f>SUMPRODUCT(MAX(WIN_OPEN*(WIN_X&lt;=BC$2)*(WIN_X+WIN_W&gt;BC$2)*(WIN_Y&lt;=$A29)*(WIN_Y+WIN_H&gt;$A29)*WIN_KEY))</f>
        <v/>
      </c>
      <c r="BD329" s="7">
        <f>SUMPRODUCT(MAX(WIN_OPEN*(WIN_X&lt;=BD$2)*(WIN_X+WIN_W&gt;BD$2)*(WIN_Y&lt;=$A29)*(WIN_Y+WIN_H&gt;$A29)*WIN_KEY))</f>
        <v/>
      </c>
      <c r="BE329" s="7">
        <f>SUMPRODUCT(MAX(WIN_OPEN*(WIN_X&lt;=BE$2)*(WIN_X+WIN_W&gt;BE$2)*(WIN_Y&lt;=$A29)*(WIN_Y+WIN_H&gt;$A29)*WIN_KEY))</f>
        <v/>
      </c>
      <c r="BF329" s="7">
        <f>SUMPRODUCT(MAX(WIN_OPEN*(WIN_X&lt;=BF$2)*(WIN_X+WIN_W&gt;BF$2)*(WIN_Y&lt;=$A29)*(WIN_Y+WIN_H&gt;$A29)*WIN_KEY))</f>
        <v/>
      </c>
      <c r="BG329" s="7">
        <f>SUMPRODUCT(MAX(WIN_OPEN*(WIN_X&lt;=BG$2)*(WIN_X+WIN_W&gt;BG$2)*(WIN_Y&lt;=$A29)*(WIN_Y+WIN_H&gt;$A29)*WIN_KEY))</f>
        <v/>
      </c>
      <c r="BH329" s="7">
        <f>SUMPRODUCT(MAX(WIN_OPEN*(WIN_X&lt;=BH$2)*(WIN_X+WIN_W&gt;BH$2)*(WIN_Y&lt;=$A29)*(WIN_Y+WIN_H&gt;$A29)*WIN_KEY))</f>
        <v/>
      </c>
      <c r="BI329" s="7">
        <f>SUMPRODUCT(MAX(WIN_OPEN*(WIN_X&lt;=BI$2)*(WIN_X+WIN_W&gt;BI$2)*(WIN_Y&lt;=$A29)*(WIN_Y+WIN_H&gt;$A29)*WIN_KEY))</f>
        <v/>
      </c>
      <c r="BJ329" s="7">
        <f>SUMPRODUCT(MAX(WIN_OPEN*(WIN_X&lt;=BJ$2)*(WIN_X+WIN_W&gt;BJ$2)*(WIN_Y&lt;=$A29)*(WIN_Y+WIN_H&gt;$A29)*WIN_KEY))</f>
        <v/>
      </c>
      <c r="BK329" s="7">
        <f>SUMPRODUCT(MAX(WIN_OPEN*(WIN_X&lt;=BK$2)*(WIN_X+WIN_W&gt;BK$2)*(WIN_Y&lt;=$A29)*(WIN_Y+WIN_H&gt;$A29)*WIN_KEY))</f>
        <v/>
      </c>
      <c r="BL329" s="7">
        <f>SUMPRODUCT(MAX(WIN_OPEN*(WIN_X&lt;=BL$2)*(WIN_X+WIN_W&gt;BL$2)*(WIN_Y&lt;=$A29)*(WIN_Y+WIN_H&gt;$A29)*WIN_KEY))</f>
        <v/>
      </c>
      <c r="BM329" s="7">
        <f>SUMPRODUCT(MAX(WIN_OPEN*(WIN_X&lt;=BM$2)*(WIN_X+WIN_W&gt;BM$2)*(WIN_Y&lt;=$A29)*(WIN_Y+WIN_H&gt;$A29)*WIN_KEY))</f>
        <v/>
      </c>
      <c r="BN329" s="7">
        <f>SUMPRODUCT(MAX(WIN_OPEN*(WIN_X&lt;=BN$2)*(WIN_X+WIN_W&gt;BN$2)*(WIN_Y&lt;=$A29)*(WIN_Y+WIN_H&gt;$A29)*WIN_KEY))</f>
        <v/>
      </c>
      <c r="BO329" s="7">
        <f>SUMPRODUCT(MAX(WIN_OPEN*(WIN_X&lt;=BO$2)*(WIN_X+WIN_W&gt;BO$2)*(WIN_Y&lt;=$A29)*(WIN_Y+WIN_H&gt;$A29)*WIN_KEY))</f>
        <v/>
      </c>
      <c r="BP329" s="7">
        <f>SUMPRODUCT(MAX(WIN_OPEN*(WIN_X&lt;=BP$2)*(WIN_X+WIN_W&gt;BP$2)*(WIN_Y&lt;=$A29)*(WIN_Y+WIN_H&gt;$A29)*WIN_KEY))</f>
        <v/>
      </c>
      <c r="BQ329" s="7">
        <f>SUMPRODUCT(MAX(WIN_OPEN*(WIN_X&lt;=BQ$2)*(WIN_X+WIN_W&gt;BQ$2)*(WIN_Y&lt;=$A29)*(WIN_Y+WIN_H&gt;$A29)*WIN_KEY))</f>
        <v/>
      </c>
      <c r="BR329" s="7">
        <f>SUMPRODUCT(MAX(WIN_OPEN*(WIN_X&lt;=BR$2)*(WIN_X+WIN_W&gt;BR$2)*(WIN_Y&lt;=$A29)*(WIN_Y+WIN_H&gt;$A29)*WIN_KEY))</f>
        <v/>
      </c>
      <c r="BS329" s="7">
        <f>SUMPRODUCT(MAX(WIN_OPEN*(WIN_X&lt;=BS$2)*(WIN_X+WIN_W&gt;BS$2)*(WIN_Y&lt;=$A29)*(WIN_Y+WIN_H&gt;$A29)*WIN_KEY))</f>
        <v/>
      </c>
      <c r="BT329" s="7">
        <f>SUMPRODUCT(MAX(WIN_OPEN*(WIN_X&lt;=BT$2)*(WIN_X+WIN_W&gt;BT$2)*(WIN_Y&lt;=$A29)*(WIN_Y+WIN_H&gt;$A29)*WIN_KEY))</f>
        <v/>
      </c>
      <c r="BU329" s="7">
        <f>SUMPRODUCT(MAX(WIN_OPEN*(WIN_X&lt;=BU$2)*(WIN_X+WIN_W&gt;BU$2)*(WIN_Y&lt;=$A29)*(WIN_Y+WIN_H&gt;$A29)*WIN_KEY))</f>
        <v/>
      </c>
      <c r="BV329" s="7">
        <f>SUMPRODUCT(MAX(WIN_OPEN*(WIN_X&lt;=BV$2)*(WIN_X+WIN_W&gt;BV$2)*(WIN_Y&lt;=$A29)*(WIN_Y+WIN_H&gt;$A29)*WIN_KEY))</f>
        <v/>
      </c>
      <c r="BW329" s="7">
        <f>SUMPRODUCT(MAX(WIN_OPEN*(WIN_X&lt;=BW$2)*(WIN_X+WIN_W&gt;BW$2)*(WIN_Y&lt;=$A29)*(WIN_Y+WIN_H&gt;$A29)*WIN_KEY))</f>
        <v/>
      </c>
      <c r="BX329" s="7">
        <f>SUMPRODUCT(MAX(WIN_OPEN*(WIN_X&lt;=BX$2)*(WIN_X+WIN_W&gt;BX$2)*(WIN_Y&lt;=$A29)*(WIN_Y+WIN_H&gt;$A29)*WIN_KEY))</f>
        <v/>
      </c>
      <c r="BY329" s="7">
        <f>SUMPRODUCT(MAX(WIN_OPEN*(WIN_X&lt;=BY$2)*(WIN_X+WIN_W&gt;BY$2)*(WIN_Y&lt;=$A29)*(WIN_Y+WIN_H&gt;$A29)*WIN_KEY))</f>
        <v/>
      </c>
      <c r="BZ329" s="7">
        <f>SUMPRODUCT(MAX(WIN_OPEN*(WIN_X&lt;=BZ$2)*(WIN_X+WIN_W&gt;BZ$2)*(WIN_Y&lt;=$A29)*(WIN_Y+WIN_H&gt;$A29)*WIN_KEY))</f>
        <v/>
      </c>
      <c r="CA329" s="7">
        <f>SUMPRODUCT(MAX(WIN_OPEN*(WIN_X&lt;=CA$2)*(WIN_X+WIN_W&gt;CA$2)*(WIN_Y&lt;=$A29)*(WIN_Y+WIN_H&gt;$A29)*WIN_KEY))</f>
        <v/>
      </c>
      <c r="CB329" s="7">
        <f>SUMPRODUCT(MAX(WIN_OPEN*(WIN_X&lt;=CB$2)*(WIN_X+WIN_W&gt;CB$2)*(WIN_Y&lt;=$A29)*(WIN_Y+WIN_H&gt;$A29)*WIN_KEY))</f>
        <v/>
      </c>
      <c r="CC329" s="7">
        <f>SUMPRODUCT(MAX(WIN_OPEN*(WIN_X&lt;=CC$2)*(WIN_X+WIN_W&gt;CC$2)*(WIN_Y&lt;=$A29)*(WIN_Y+WIN_H&gt;$A29)*WIN_KEY))</f>
        <v/>
      </c>
      <c r="CD329" s="7">
        <f>SUMPRODUCT(MAX(WIN_OPEN*(WIN_X&lt;=CD$2)*(WIN_X+WIN_W&gt;CD$2)*(WIN_Y&lt;=$A29)*(WIN_Y+WIN_H&gt;$A29)*WIN_KEY))</f>
        <v/>
      </c>
      <c r="CE329" s="7">
        <f>SUMPRODUCT(MAX(WIN_OPEN*(WIN_X&lt;=CE$2)*(WIN_X+WIN_W&gt;CE$2)*(WIN_Y&lt;=$A29)*(WIN_Y+WIN_H&gt;$A29)*WIN_KEY))</f>
        <v/>
      </c>
      <c r="CF329" s="7">
        <f>SUMPRODUCT(MAX(WIN_OPEN*(WIN_X&lt;=CF$2)*(WIN_X+WIN_W&gt;CF$2)*(WIN_Y&lt;=$A29)*(WIN_Y+WIN_H&gt;$A29)*WIN_KEY))</f>
        <v/>
      </c>
      <c r="CG329" s="7">
        <f>SUMPRODUCT(MAX(WIN_OPEN*(WIN_X&lt;=CG$2)*(WIN_X+WIN_W&gt;CG$2)*(WIN_Y&lt;=$A29)*(WIN_Y+WIN_H&gt;$A29)*WIN_KEY))</f>
        <v/>
      </c>
      <c r="CH329" s="7">
        <f>SUMPRODUCT(MAX(WIN_OPEN*(WIN_X&lt;=CH$2)*(WIN_X+WIN_W&gt;CH$2)*(WIN_Y&lt;=$A29)*(WIN_Y+WIN_H&gt;$A29)*WIN_KEY))</f>
        <v/>
      </c>
      <c r="CI329" s="7">
        <f>SUMPRODUCT(MAX(WIN_OPEN*(WIN_X&lt;=CI$2)*(WIN_X+WIN_W&gt;CI$2)*(WIN_Y&lt;=$A29)*(WIN_Y+WIN_H&gt;$A29)*WIN_KEY))</f>
        <v/>
      </c>
      <c r="CJ329" s="7">
        <f>SUMPRODUCT(MAX(WIN_OPEN*(WIN_X&lt;=CJ$2)*(WIN_X+WIN_W&gt;CJ$2)*(WIN_Y&lt;=$A29)*(WIN_Y+WIN_H&gt;$A29)*WIN_KEY))</f>
        <v/>
      </c>
      <c r="CK329" s="7">
        <f>SUMPRODUCT(MAX(WIN_OPEN*(WIN_X&lt;=CK$2)*(WIN_X+WIN_W&gt;CK$2)*(WIN_Y&lt;=$A29)*(WIN_Y+WIN_H&gt;$A29)*WIN_KEY))</f>
        <v/>
      </c>
      <c r="CL329" s="7">
        <f>SUMPRODUCT(MAX(WIN_OPEN*(WIN_X&lt;=CL$2)*(WIN_X+WIN_W&gt;CL$2)*(WIN_Y&lt;=$A29)*(WIN_Y+WIN_H&gt;$A29)*WIN_KEY))</f>
        <v/>
      </c>
      <c r="CM329" s="7">
        <f>SUMPRODUCT(MAX(WIN_OPEN*(WIN_X&lt;=CM$2)*(WIN_X+WIN_W&gt;CM$2)*(WIN_Y&lt;=$A29)*(WIN_Y+WIN_H&gt;$A29)*WIN_KEY))</f>
        <v/>
      </c>
      <c r="CN329" s="7">
        <f>SUMPRODUCT(MAX(WIN_OPEN*(WIN_X&lt;=CN$2)*(WIN_X+WIN_W&gt;CN$2)*(WIN_Y&lt;=$A29)*(WIN_Y+WIN_H&gt;$A29)*WIN_KEY))</f>
        <v/>
      </c>
      <c r="CO329" s="7">
        <f>SUMPRODUCT(MAX(WIN_OPEN*(WIN_X&lt;=CO$2)*(WIN_X+WIN_W&gt;CO$2)*(WIN_Y&lt;=$A29)*(WIN_Y+WIN_H&gt;$A29)*WIN_KEY))</f>
        <v/>
      </c>
      <c r="CP329" s="7">
        <f>SUMPRODUCT(MAX(WIN_OPEN*(WIN_X&lt;=CP$2)*(WIN_X+WIN_W&gt;CP$2)*(WIN_Y&lt;=$A29)*(WIN_Y+WIN_H&gt;$A29)*WIN_KEY))</f>
        <v/>
      </c>
      <c r="CQ329" s="7">
        <f>SUMPRODUCT(MAX(WIN_OPEN*(WIN_X&lt;=CQ$2)*(WIN_X+WIN_W&gt;CQ$2)*(WIN_Y&lt;=$A29)*(WIN_Y+WIN_H&gt;$A29)*WIN_KEY))</f>
        <v/>
      </c>
      <c r="CR329" s="7">
        <f>SUMPRODUCT(MAX(WIN_OPEN*(WIN_X&lt;=CR$2)*(WIN_X+WIN_W&gt;CR$2)*(WIN_Y&lt;=$A29)*(WIN_Y+WIN_H&gt;$A29)*WIN_KEY))</f>
        <v/>
      </c>
      <c r="CS329" s="7">
        <f>SUMPRODUCT(MAX(WIN_OPEN*(WIN_X&lt;=CS$2)*(WIN_X+WIN_W&gt;CS$2)*(WIN_Y&lt;=$A29)*(WIN_Y+WIN_H&gt;$A29)*WIN_KEY))</f>
        <v/>
      </c>
      <c r="CT329" s="7">
        <f>SUMPRODUCT(MAX(WIN_OPEN*(WIN_X&lt;=CT$2)*(WIN_X+WIN_W&gt;CT$2)*(WIN_Y&lt;=$A29)*(WIN_Y+WIN_H&gt;$A29)*WIN_KEY))</f>
        <v/>
      </c>
      <c r="CU329" s="7">
        <f>SUMPRODUCT(MAX(WIN_OPEN*(WIN_X&lt;=CU$2)*(WIN_X+WIN_W&gt;CU$2)*(WIN_Y&lt;=$A29)*(WIN_Y+WIN_H&gt;$A29)*WIN_KEY))</f>
        <v/>
      </c>
      <c r="CV329" s="7">
        <f>SUMPRODUCT(MAX(WIN_OPEN*(WIN_X&lt;=CV$2)*(WIN_X+WIN_W&gt;CV$2)*(WIN_Y&lt;=$A29)*(WIN_Y+WIN_H&gt;$A29)*WIN_KEY))</f>
        <v/>
      </c>
      <c r="CW329" s="7">
        <f>SUMPRODUCT(MAX(WIN_OPEN*(WIN_X&lt;=CW$2)*(WIN_X+WIN_W&gt;CW$2)*(WIN_Y&lt;=$A29)*(WIN_Y+WIN_H&gt;$A29)*WIN_KEY))</f>
        <v/>
      </c>
      <c r="CX329" s="7">
        <f>SUMPRODUCT(MAX(WIN_OPEN*(WIN_X&lt;=CX$2)*(WIN_X+WIN_W&gt;CX$2)*(WIN_Y&lt;=$A29)*(WIN_Y+WIN_H&gt;$A29)*WIN_KEY))</f>
        <v/>
      </c>
      <c r="CY329" s="7">
        <f>SUMPRODUCT(MAX(WIN_OPEN*(WIN_X&lt;=CY$2)*(WIN_X+WIN_W&gt;CY$2)*(WIN_Y&lt;=$A29)*(WIN_Y+WIN_H&gt;$A29)*WIN_KEY))</f>
        <v/>
      </c>
      <c r="CZ329" s="7">
        <f>SUMPRODUCT(MAX(WIN_OPEN*(WIN_X&lt;=CZ$2)*(WIN_X+WIN_W&gt;CZ$2)*(WIN_Y&lt;=$A29)*(WIN_Y+WIN_H&gt;$A29)*WIN_KEY))</f>
        <v/>
      </c>
      <c r="DA329" s="7">
        <f>SUMPRODUCT(MAX(WIN_OPEN*(WIN_X&lt;=DA$2)*(WIN_X+WIN_W&gt;DA$2)*(WIN_Y&lt;=$A29)*(WIN_Y+WIN_H&gt;$A29)*WIN_KEY))</f>
        <v/>
      </c>
      <c r="DB329" s="7">
        <f>SUMPRODUCT(MAX(WIN_OPEN*(WIN_X&lt;=DB$2)*(WIN_X+WIN_W&gt;DB$2)*(WIN_Y&lt;=$A29)*(WIN_Y+WIN_H&gt;$A29)*WIN_KEY))</f>
        <v/>
      </c>
      <c r="DC329" s="7">
        <f>SUMPRODUCT(MAX(WIN_OPEN*(WIN_X&lt;=DC$2)*(WIN_X+WIN_W&gt;DC$2)*(WIN_Y&lt;=$A29)*(WIN_Y+WIN_H&gt;$A29)*WIN_KEY))</f>
        <v/>
      </c>
      <c r="DD329" s="7">
        <f>SUMPRODUCT(MAX(WIN_OPEN*(WIN_X&lt;=DD$2)*(WIN_X+WIN_W&gt;DD$2)*(WIN_Y&lt;=$A29)*(WIN_Y+WIN_H&gt;$A29)*WIN_KEY))</f>
        <v/>
      </c>
      <c r="DE329" s="7">
        <f>SUMPRODUCT(MAX(WIN_OPEN*(WIN_X&lt;=DE$2)*(WIN_X+WIN_W&gt;DE$2)*(WIN_Y&lt;=$A29)*(WIN_Y+WIN_H&gt;$A29)*WIN_KEY))</f>
        <v/>
      </c>
      <c r="DF329" s="7">
        <f>SUMPRODUCT(MAX(WIN_OPEN*(WIN_X&lt;=DF$2)*(WIN_X+WIN_W&gt;DF$2)*(WIN_Y&lt;=$A29)*(WIN_Y+WIN_H&gt;$A29)*WIN_KEY))</f>
        <v/>
      </c>
      <c r="DG329" s="7">
        <f>SUMPRODUCT(MAX(WIN_OPEN*(WIN_X&lt;=DG$2)*(WIN_X+WIN_W&gt;DG$2)*(WIN_Y&lt;=$A29)*(WIN_Y+WIN_H&gt;$A29)*WIN_KEY))</f>
        <v/>
      </c>
      <c r="DH329" s="7">
        <f>SUMPRODUCT(MAX(WIN_OPEN*(WIN_X&lt;=DH$2)*(WIN_X+WIN_W&gt;DH$2)*(WIN_Y&lt;=$A29)*(WIN_Y+WIN_H&gt;$A29)*WIN_KEY))</f>
        <v/>
      </c>
      <c r="DI329" s="7">
        <f>SUMPRODUCT(MAX(WIN_OPEN*(WIN_X&lt;=DI$2)*(WIN_X+WIN_W&gt;DI$2)*(WIN_Y&lt;=$A29)*(WIN_Y+WIN_H&gt;$A29)*WIN_KEY))</f>
        <v/>
      </c>
      <c r="DJ329" s="7">
        <f>SUMPRODUCT(MAX(WIN_OPEN*(WIN_X&lt;=DJ$2)*(WIN_X+WIN_W&gt;DJ$2)*(WIN_Y&lt;=$A29)*(WIN_Y+WIN_H&gt;$A29)*WIN_KEY))</f>
        <v/>
      </c>
      <c r="DK329" s="7">
        <f>SUMPRODUCT(MAX(WIN_OPEN*(WIN_X&lt;=DK$2)*(WIN_X+WIN_W&gt;DK$2)*(WIN_Y&lt;=$A29)*(WIN_Y+WIN_H&gt;$A29)*WIN_KEY))</f>
        <v/>
      </c>
      <c r="DL329" s="7">
        <f>SUMPRODUCT(MAX(WIN_OPEN*(WIN_X&lt;=DL$2)*(WIN_X+WIN_W&gt;DL$2)*(WIN_Y&lt;=$A29)*(WIN_Y+WIN_H&gt;$A29)*WIN_KEY))</f>
        <v/>
      </c>
      <c r="DM329" s="7">
        <f>SUMPRODUCT(MAX(WIN_OPEN*(WIN_X&lt;=DM$2)*(WIN_X+WIN_W&gt;DM$2)*(WIN_Y&lt;=$A29)*(WIN_Y+WIN_H&gt;$A29)*WIN_KEY))</f>
        <v/>
      </c>
      <c r="DN329" s="7">
        <f>SUMPRODUCT(MAX(WIN_OPEN*(WIN_X&lt;=DN$2)*(WIN_X+WIN_W&gt;DN$2)*(WIN_Y&lt;=$A29)*(WIN_Y+WIN_H&gt;$A29)*WIN_KEY))</f>
        <v/>
      </c>
      <c r="DO329" s="7">
        <f>SUMPRODUCT(MAX(WIN_OPEN*(WIN_X&lt;=DO$2)*(WIN_X+WIN_W&gt;DO$2)*(WIN_Y&lt;=$A29)*(WIN_Y+WIN_H&gt;$A29)*WIN_KEY))</f>
        <v/>
      </c>
    </row>
    <row r="330" ht="8" customHeight="1">
      <c r="A330" t="n">
        <v>0</v>
      </c>
      <c r="B330" s="7">
        <f>SUMPRODUCT(MAX(WIN_OPEN*(WIN_X&lt;=B$2)*(WIN_X+WIN_W&gt;B$2)*(WIN_Y&lt;=$A30)*(WIN_Y+WIN_H&gt;$A30)*WIN_KEY))</f>
        <v/>
      </c>
      <c r="C330" s="7">
        <f>SUMPRODUCT(MAX(WIN_OPEN*(WIN_X&lt;=C$2)*(WIN_X+WIN_W&gt;C$2)*(WIN_Y&lt;=$A30)*(WIN_Y+WIN_H&gt;$A30)*WIN_KEY))</f>
        <v/>
      </c>
      <c r="D330" s="7">
        <f>SUMPRODUCT(MAX(WIN_OPEN*(WIN_X&lt;=D$2)*(WIN_X+WIN_W&gt;D$2)*(WIN_Y&lt;=$A30)*(WIN_Y+WIN_H&gt;$A30)*WIN_KEY))</f>
        <v/>
      </c>
      <c r="E330" s="7">
        <f>SUMPRODUCT(MAX(WIN_OPEN*(WIN_X&lt;=E$2)*(WIN_X+WIN_W&gt;E$2)*(WIN_Y&lt;=$A30)*(WIN_Y+WIN_H&gt;$A30)*WIN_KEY))</f>
        <v/>
      </c>
      <c r="F330" s="7">
        <f>SUMPRODUCT(MAX(WIN_OPEN*(WIN_X&lt;=F$2)*(WIN_X+WIN_W&gt;F$2)*(WIN_Y&lt;=$A30)*(WIN_Y+WIN_H&gt;$A30)*WIN_KEY))</f>
        <v/>
      </c>
      <c r="G330" s="7">
        <f>SUMPRODUCT(MAX(WIN_OPEN*(WIN_X&lt;=G$2)*(WIN_X+WIN_W&gt;G$2)*(WIN_Y&lt;=$A30)*(WIN_Y+WIN_H&gt;$A30)*WIN_KEY))</f>
        <v/>
      </c>
      <c r="H330" s="7">
        <f>SUMPRODUCT(MAX(WIN_OPEN*(WIN_X&lt;=H$2)*(WIN_X+WIN_W&gt;H$2)*(WIN_Y&lt;=$A30)*(WIN_Y+WIN_H&gt;$A30)*WIN_KEY))</f>
        <v/>
      </c>
      <c r="I330" s="7">
        <f>SUMPRODUCT(MAX(WIN_OPEN*(WIN_X&lt;=I$2)*(WIN_X+WIN_W&gt;I$2)*(WIN_Y&lt;=$A30)*(WIN_Y+WIN_H&gt;$A30)*WIN_KEY))</f>
        <v/>
      </c>
      <c r="J330" s="7">
        <f>SUMPRODUCT(MAX(WIN_OPEN*(WIN_X&lt;=J$2)*(WIN_X+WIN_W&gt;J$2)*(WIN_Y&lt;=$A30)*(WIN_Y+WIN_H&gt;$A30)*WIN_KEY))</f>
        <v/>
      </c>
      <c r="K330" s="7">
        <f>SUMPRODUCT(MAX(WIN_OPEN*(WIN_X&lt;=K$2)*(WIN_X+WIN_W&gt;K$2)*(WIN_Y&lt;=$A30)*(WIN_Y+WIN_H&gt;$A30)*WIN_KEY))</f>
        <v/>
      </c>
      <c r="L330" s="7">
        <f>SUMPRODUCT(MAX(WIN_OPEN*(WIN_X&lt;=L$2)*(WIN_X+WIN_W&gt;L$2)*(WIN_Y&lt;=$A30)*(WIN_Y+WIN_H&gt;$A30)*WIN_KEY))</f>
        <v/>
      </c>
      <c r="M330" s="7">
        <f>SUMPRODUCT(MAX(WIN_OPEN*(WIN_X&lt;=M$2)*(WIN_X+WIN_W&gt;M$2)*(WIN_Y&lt;=$A30)*(WIN_Y+WIN_H&gt;$A30)*WIN_KEY))</f>
        <v/>
      </c>
      <c r="N330" s="7">
        <f>SUMPRODUCT(MAX(WIN_OPEN*(WIN_X&lt;=N$2)*(WIN_X+WIN_W&gt;N$2)*(WIN_Y&lt;=$A30)*(WIN_Y+WIN_H&gt;$A30)*WIN_KEY))</f>
        <v/>
      </c>
      <c r="O330" s="7">
        <f>SUMPRODUCT(MAX(WIN_OPEN*(WIN_X&lt;=O$2)*(WIN_X+WIN_W&gt;O$2)*(WIN_Y&lt;=$A30)*(WIN_Y+WIN_H&gt;$A30)*WIN_KEY))</f>
        <v/>
      </c>
      <c r="P330" s="7">
        <f>SUMPRODUCT(MAX(WIN_OPEN*(WIN_X&lt;=P$2)*(WIN_X+WIN_W&gt;P$2)*(WIN_Y&lt;=$A30)*(WIN_Y+WIN_H&gt;$A30)*WIN_KEY))</f>
        <v/>
      </c>
      <c r="Q330" s="7">
        <f>SUMPRODUCT(MAX(WIN_OPEN*(WIN_X&lt;=Q$2)*(WIN_X+WIN_W&gt;Q$2)*(WIN_Y&lt;=$A30)*(WIN_Y+WIN_H&gt;$A30)*WIN_KEY))</f>
        <v/>
      </c>
      <c r="R330" s="7">
        <f>SUMPRODUCT(MAX(WIN_OPEN*(WIN_X&lt;=R$2)*(WIN_X+WIN_W&gt;R$2)*(WIN_Y&lt;=$A30)*(WIN_Y+WIN_H&gt;$A30)*WIN_KEY))</f>
        <v/>
      </c>
      <c r="S330" s="7">
        <f>SUMPRODUCT(MAX(WIN_OPEN*(WIN_X&lt;=S$2)*(WIN_X+WIN_W&gt;S$2)*(WIN_Y&lt;=$A30)*(WIN_Y+WIN_H&gt;$A30)*WIN_KEY))</f>
        <v/>
      </c>
      <c r="T330" s="7">
        <f>SUMPRODUCT(MAX(WIN_OPEN*(WIN_X&lt;=T$2)*(WIN_X+WIN_W&gt;T$2)*(WIN_Y&lt;=$A30)*(WIN_Y+WIN_H&gt;$A30)*WIN_KEY))</f>
        <v/>
      </c>
      <c r="U330" s="7">
        <f>SUMPRODUCT(MAX(WIN_OPEN*(WIN_X&lt;=U$2)*(WIN_X+WIN_W&gt;U$2)*(WIN_Y&lt;=$A30)*(WIN_Y+WIN_H&gt;$A30)*WIN_KEY))</f>
        <v/>
      </c>
      <c r="V330" s="7">
        <f>SUMPRODUCT(MAX(WIN_OPEN*(WIN_X&lt;=V$2)*(WIN_X+WIN_W&gt;V$2)*(WIN_Y&lt;=$A30)*(WIN_Y+WIN_H&gt;$A30)*WIN_KEY))</f>
        <v/>
      </c>
      <c r="W330" s="7">
        <f>SUMPRODUCT(MAX(WIN_OPEN*(WIN_X&lt;=W$2)*(WIN_X+WIN_W&gt;W$2)*(WIN_Y&lt;=$A30)*(WIN_Y+WIN_H&gt;$A30)*WIN_KEY))</f>
        <v/>
      </c>
      <c r="X330" s="7">
        <f>SUMPRODUCT(MAX(WIN_OPEN*(WIN_X&lt;=X$2)*(WIN_X+WIN_W&gt;X$2)*(WIN_Y&lt;=$A30)*(WIN_Y+WIN_H&gt;$A30)*WIN_KEY))</f>
        <v/>
      </c>
      <c r="Y330" s="7">
        <f>SUMPRODUCT(MAX(WIN_OPEN*(WIN_X&lt;=Y$2)*(WIN_X+WIN_W&gt;Y$2)*(WIN_Y&lt;=$A30)*(WIN_Y+WIN_H&gt;$A30)*WIN_KEY))</f>
        <v/>
      </c>
      <c r="Z330" s="7">
        <f>SUMPRODUCT(MAX(WIN_OPEN*(WIN_X&lt;=Z$2)*(WIN_X+WIN_W&gt;Z$2)*(WIN_Y&lt;=$A30)*(WIN_Y+WIN_H&gt;$A30)*WIN_KEY))</f>
        <v/>
      </c>
      <c r="AA330" s="7">
        <f>SUMPRODUCT(MAX(WIN_OPEN*(WIN_X&lt;=AA$2)*(WIN_X+WIN_W&gt;AA$2)*(WIN_Y&lt;=$A30)*(WIN_Y+WIN_H&gt;$A30)*WIN_KEY))</f>
        <v/>
      </c>
      <c r="AB330" s="7">
        <f>SUMPRODUCT(MAX(WIN_OPEN*(WIN_X&lt;=AB$2)*(WIN_X+WIN_W&gt;AB$2)*(WIN_Y&lt;=$A30)*(WIN_Y+WIN_H&gt;$A30)*WIN_KEY))</f>
        <v/>
      </c>
      <c r="AC330" s="7">
        <f>SUMPRODUCT(MAX(WIN_OPEN*(WIN_X&lt;=AC$2)*(WIN_X+WIN_W&gt;AC$2)*(WIN_Y&lt;=$A30)*(WIN_Y+WIN_H&gt;$A30)*WIN_KEY))</f>
        <v/>
      </c>
      <c r="AD330" s="7">
        <f>SUMPRODUCT(MAX(WIN_OPEN*(WIN_X&lt;=AD$2)*(WIN_X+WIN_W&gt;AD$2)*(WIN_Y&lt;=$A30)*(WIN_Y+WIN_H&gt;$A30)*WIN_KEY))</f>
        <v/>
      </c>
      <c r="AE330" s="7">
        <f>SUMPRODUCT(MAX(WIN_OPEN*(WIN_X&lt;=AE$2)*(WIN_X+WIN_W&gt;AE$2)*(WIN_Y&lt;=$A30)*(WIN_Y+WIN_H&gt;$A30)*WIN_KEY))</f>
        <v/>
      </c>
      <c r="AF330" s="7">
        <f>SUMPRODUCT(MAX(WIN_OPEN*(WIN_X&lt;=AF$2)*(WIN_X+WIN_W&gt;AF$2)*(WIN_Y&lt;=$A30)*(WIN_Y+WIN_H&gt;$A30)*WIN_KEY))</f>
        <v/>
      </c>
      <c r="AG330" s="7">
        <f>SUMPRODUCT(MAX(WIN_OPEN*(WIN_X&lt;=AG$2)*(WIN_X+WIN_W&gt;AG$2)*(WIN_Y&lt;=$A30)*(WIN_Y+WIN_H&gt;$A30)*WIN_KEY))</f>
        <v/>
      </c>
      <c r="AH330" s="7">
        <f>SUMPRODUCT(MAX(WIN_OPEN*(WIN_X&lt;=AH$2)*(WIN_X+WIN_W&gt;AH$2)*(WIN_Y&lt;=$A30)*(WIN_Y+WIN_H&gt;$A30)*WIN_KEY))</f>
        <v/>
      </c>
      <c r="AI330" s="7">
        <f>SUMPRODUCT(MAX(WIN_OPEN*(WIN_X&lt;=AI$2)*(WIN_X+WIN_W&gt;AI$2)*(WIN_Y&lt;=$A30)*(WIN_Y+WIN_H&gt;$A30)*WIN_KEY))</f>
        <v/>
      </c>
      <c r="AJ330" s="7">
        <f>SUMPRODUCT(MAX(WIN_OPEN*(WIN_X&lt;=AJ$2)*(WIN_X+WIN_W&gt;AJ$2)*(WIN_Y&lt;=$A30)*(WIN_Y+WIN_H&gt;$A30)*WIN_KEY))</f>
        <v/>
      </c>
      <c r="AK330" s="7">
        <f>SUMPRODUCT(MAX(WIN_OPEN*(WIN_X&lt;=AK$2)*(WIN_X+WIN_W&gt;AK$2)*(WIN_Y&lt;=$A30)*(WIN_Y+WIN_H&gt;$A30)*WIN_KEY))</f>
        <v/>
      </c>
      <c r="AL330" s="7">
        <f>SUMPRODUCT(MAX(WIN_OPEN*(WIN_X&lt;=AL$2)*(WIN_X+WIN_W&gt;AL$2)*(WIN_Y&lt;=$A30)*(WIN_Y+WIN_H&gt;$A30)*WIN_KEY))</f>
        <v/>
      </c>
      <c r="AM330" s="7">
        <f>SUMPRODUCT(MAX(WIN_OPEN*(WIN_X&lt;=AM$2)*(WIN_X+WIN_W&gt;AM$2)*(WIN_Y&lt;=$A30)*(WIN_Y+WIN_H&gt;$A30)*WIN_KEY))</f>
        <v/>
      </c>
      <c r="AN330" s="7">
        <f>SUMPRODUCT(MAX(WIN_OPEN*(WIN_X&lt;=AN$2)*(WIN_X+WIN_W&gt;AN$2)*(WIN_Y&lt;=$A30)*(WIN_Y+WIN_H&gt;$A30)*WIN_KEY))</f>
        <v/>
      </c>
      <c r="AO330" s="7">
        <f>SUMPRODUCT(MAX(WIN_OPEN*(WIN_X&lt;=AO$2)*(WIN_X+WIN_W&gt;AO$2)*(WIN_Y&lt;=$A30)*(WIN_Y+WIN_H&gt;$A30)*WIN_KEY))</f>
        <v/>
      </c>
      <c r="AP330" s="7">
        <f>SUMPRODUCT(MAX(WIN_OPEN*(WIN_X&lt;=AP$2)*(WIN_X+WIN_W&gt;AP$2)*(WIN_Y&lt;=$A30)*(WIN_Y+WIN_H&gt;$A30)*WIN_KEY))</f>
        <v/>
      </c>
      <c r="AQ330" s="7">
        <f>SUMPRODUCT(MAX(WIN_OPEN*(WIN_X&lt;=AQ$2)*(WIN_X+WIN_W&gt;AQ$2)*(WIN_Y&lt;=$A30)*(WIN_Y+WIN_H&gt;$A30)*WIN_KEY))</f>
        <v/>
      </c>
      <c r="AR330" s="7">
        <f>SUMPRODUCT(MAX(WIN_OPEN*(WIN_X&lt;=AR$2)*(WIN_X+WIN_W&gt;AR$2)*(WIN_Y&lt;=$A30)*(WIN_Y+WIN_H&gt;$A30)*WIN_KEY))</f>
        <v/>
      </c>
      <c r="AS330" s="7">
        <f>SUMPRODUCT(MAX(WIN_OPEN*(WIN_X&lt;=AS$2)*(WIN_X+WIN_W&gt;AS$2)*(WIN_Y&lt;=$A30)*(WIN_Y+WIN_H&gt;$A30)*WIN_KEY))</f>
        <v/>
      </c>
      <c r="AT330" s="7">
        <f>SUMPRODUCT(MAX(WIN_OPEN*(WIN_X&lt;=AT$2)*(WIN_X+WIN_W&gt;AT$2)*(WIN_Y&lt;=$A30)*(WIN_Y+WIN_H&gt;$A30)*WIN_KEY))</f>
        <v/>
      </c>
      <c r="AU330" s="7">
        <f>SUMPRODUCT(MAX(WIN_OPEN*(WIN_X&lt;=AU$2)*(WIN_X+WIN_W&gt;AU$2)*(WIN_Y&lt;=$A30)*(WIN_Y+WIN_H&gt;$A30)*WIN_KEY))</f>
        <v/>
      </c>
      <c r="AV330" s="7">
        <f>SUMPRODUCT(MAX(WIN_OPEN*(WIN_X&lt;=AV$2)*(WIN_X+WIN_W&gt;AV$2)*(WIN_Y&lt;=$A30)*(WIN_Y+WIN_H&gt;$A30)*WIN_KEY))</f>
        <v/>
      </c>
      <c r="AW330" s="7">
        <f>SUMPRODUCT(MAX(WIN_OPEN*(WIN_X&lt;=AW$2)*(WIN_X+WIN_W&gt;AW$2)*(WIN_Y&lt;=$A30)*(WIN_Y+WIN_H&gt;$A30)*WIN_KEY))</f>
        <v/>
      </c>
      <c r="AX330" s="7">
        <f>SUMPRODUCT(MAX(WIN_OPEN*(WIN_X&lt;=AX$2)*(WIN_X+WIN_W&gt;AX$2)*(WIN_Y&lt;=$A30)*(WIN_Y+WIN_H&gt;$A30)*WIN_KEY))</f>
        <v/>
      </c>
      <c r="AY330" s="7">
        <f>SUMPRODUCT(MAX(WIN_OPEN*(WIN_X&lt;=AY$2)*(WIN_X+WIN_W&gt;AY$2)*(WIN_Y&lt;=$A30)*(WIN_Y+WIN_H&gt;$A30)*WIN_KEY))</f>
        <v/>
      </c>
      <c r="AZ330" s="7">
        <f>SUMPRODUCT(MAX(WIN_OPEN*(WIN_X&lt;=AZ$2)*(WIN_X+WIN_W&gt;AZ$2)*(WIN_Y&lt;=$A30)*(WIN_Y+WIN_H&gt;$A30)*WIN_KEY))</f>
        <v/>
      </c>
      <c r="BA330" s="7">
        <f>SUMPRODUCT(MAX(WIN_OPEN*(WIN_X&lt;=BA$2)*(WIN_X+WIN_W&gt;BA$2)*(WIN_Y&lt;=$A30)*(WIN_Y+WIN_H&gt;$A30)*WIN_KEY))</f>
        <v/>
      </c>
      <c r="BB330" s="7">
        <f>SUMPRODUCT(MAX(WIN_OPEN*(WIN_X&lt;=BB$2)*(WIN_X+WIN_W&gt;BB$2)*(WIN_Y&lt;=$A30)*(WIN_Y+WIN_H&gt;$A30)*WIN_KEY))</f>
        <v/>
      </c>
      <c r="BC330" s="7">
        <f>SUMPRODUCT(MAX(WIN_OPEN*(WIN_X&lt;=BC$2)*(WIN_X+WIN_W&gt;BC$2)*(WIN_Y&lt;=$A30)*(WIN_Y+WIN_H&gt;$A30)*WIN_KEY))</f>
        <v/>
      </c>
      <c r="BD330" s="7">
        <f>SUMPRODUCT(MAX(WIN_OPEN*(WIN_X&lt;=BD$2)*(WIN_X+WIN_W&gt;BD$2)*(WIN_Y&lt;=$A30)*(WIN_Y+WIN_H&gt;$A30)*WIN_KEY))</f>
        <v/>
      </c>
      <c r="BE330" s="7">
        <f>SUMPRODUCT(MAX(WIN_OPEN*(WIN_X&lt;=BE$2)*(WIN_X+WIN_W&gt;BE$2)*(WIN_Y&lt;=$A30)*(WIN_Y+WIN_H&gt;$A30)*WIN_KEY))</f>
        <v/>
      </c>
      <c r="BF330" s="7">
        <f>SUMPRODUCT(MAX(WIN_OPEN*(WIN_X&lt;=BF$2)*(WIN_X+WIN_W&gt;BF$2)*(WIN_Y&lt;=$A30)*(WIN_Y+WIN_H&gt;$A30)*WIN_KEY))</f>
        <v/>
      </c>
      <c r="BG330" s="7">
        <f>SUMPRODUCT(MAX(WIN_OPEN*(WIN_X&lt;=BG$2)*(WIN_X+WIN_W&gt;BG$2)*(WIN_Y&lt;=$A30)*(WIN_Y+WIN_H&gt;$A30)*WIN_KEY))</f>
        <v/>
      </c>
      <c r="BH330" s="7">
        <f>SUMPRODUCT(MAX(WIN_OPEN*(WIN_X&lt;=BH$2)*(WIN_X+WIN_W&gt;BH$2)*(WIN_Y&lt;=$A30)*(WIN_Y+WIN_H&gt;$A30)*WIN_KEY))</f>
        <v/>
      </c>
      <c r="BI330" s="7">
        <f>SUMPRODUCT(MAX(WIN_OPEN*(WIN_X&lt;=BI$2)*(WIN_X+WIN_W&gt;BI$2)*(WIN_Y&lt;=$A30)*(WIN_Y+WIN_H&gt;$A30)*WIN_KEY))</f>
        <v/>
      </c>
      <c r="BJ330" s="7">
        <f>SUMPRODUCT(MAX(WIN_OPEN*(WIN_X&lt;=BJ$2)*(WIN_X+WIN_W&gt;BJ$2)*(WIN_Y&lt;=$A30)*(WIN_Y+WIN_H&gt;$A30)*WIN_KEY))</f>
        <v/>
      </c>
      <c r="BK330" s="7">
        <f>SUMPRODUCT(MAX(WIN_OPEN*(WIN_X&lt;=BK$2)*(WIN_X+WIN_W&gt;BK$2)*(WIN_Y&lt;=$A30)*(WIN_Y+WIN_H&gt;$A30)*WIN_KEY))</f>
        <v/>
      </c>
      <c r="BL330" s="7">
        <f>SUMPRODUCT(MAX(WIN_OPEN*(WIN_X&lt;=BL$2)*(WIN_X+WIN_W&gt;BL$2)*(WIN_Y&lt;=$A30)*(WIN_Y+WIN_H&gt;$A30)*WIN_KEY))</f>
        <v/>
      </c>
      <c r="BM330" s="7">
        <f>SUMPRODUCT(MAX(WIN_OPEN*(WIN_X&lt;=BM$2)*(WIN_X+WIN_W&gt;BM$2)*(WIN_Y&lt;=$A30)*(WIN_Y+WIN_H&gt;$A30)*WIN_KEY))</f>
        <v/>
      </c>
      <c r="BN330" s="7">
        <f>SUMPRODUCT(MAX(WIN_OPEN*(WIN_X&lt;=BN$2)*(WIN_X+WIN_W&gt;BN$2)*(WIN_Y&lt;=$A30)*(WIN_Y+WIN_H&gt;$A30)*WIN_KEY))</f>
        <v/>
      </c>
      <c r="BO330" s="7">
        <f>SUMPRODUCT(MAX(WIN_OPEN*(WIN_X&lt;=BO$2)*(WIN_X+WIN_W&gt;BO$2)*(WIN_Y&lt;=$A30)*(WIN_Y+WIN_H&gt;$A30)*WIN_KEY))</f>
        <v/>
      </c>
      <c r="BP330" s="7">
        <f>SUMPRODUCT(MAX(WIN_OPEN*(WIN_X&lt;=BP$2)*(WIN_X+WIN_W&gt;BP$2)*(WIN_Y&lt;=$A30)*(WIN_Y+WIN_H&gt;$A30)*WIN_KEY))</f>
        <v/>
      </c>
      <c r="BQ330" s="7">
        <f>SUMPRODUCT(MAX(WIN_OPEN*(WIN_X&lt;=BQ$2)*(WIN_X+WIN_W&gt;BQ$2)*(WIN_Y&lt;=$A30)*(WIN_Y+WIN_H&gt;$A30)*WIN_KEY))</f>
        <v/>
      </c>
      <c r="BR330" s="7">
        <f>SUMPRODUCT(MAX(WIN_OPEN*(WIN_X&lt;=BR$2)*(WIN_X+WIN_W&gt;BR$2)*(WIN_Y&lt;=$A30)*(WIN_Y+WIN_H&gt;$A30)*WIN_KEY))</f>
        <v/>
      </c>
      <c r="BS330" s="7">
        <f>SUMPRODUCT(MAX(WIN_OPEN*(WIN_X&lt;=BS$2)*(WIN_X+WIN_W&gt;BS$2)*(WIN_Y&lt;=$A30)*(WIN_Y+WIN_H&gt;$A30)*WIN_KEY))</f>
        <v/>
      </c>
      <c r="BT330" s="7">
        <f>SUMPRODUCT(MAX(WIN_OPEN*(WIN_X&lt;=BT$2)*(WIN_X+WIN_W&gt;BT$2)*(WIN_Y&lt;=$A30)*(WIN_Y+WIN_H&gt;$A30)*WIN_KEY))</f>
        <v/>
      </c>
      <c r="BU330" s="7">
        <f>SUMPRODUCT(MAX(WIN_OPEN*(WIN_X&lt;=BU$2)*(WIN_X+WIN_W&gt;BU$2)*(WIN_Y&lt;=$A30)*(WIN_Y+WIN_H&gt;$A30)*WIN_KEY))</f>
        <v/>
      </c>
      <c r="BV330" s="7">
        <f>SUMPRODUCT(MAX(WIN_OPEN*(WIN_X&lt;=BV$2)*(WIN_X+WIN_W&gt;BV$2)*(WIN_Y&lt;=$A30)*(WIN_Y+WIN_H&gt;$A30)*WIN_KEY))</f>
        <v/>
      </c>
      <c r="BW330" s="7">
        <f>SUMPRODUCT(MAX(WIN_OPEN*(WIN_X&lt;=BW$2)*(WIN_X+WIN_W&gt;BW$2)*(WIN_Y&lt;=$A30)*(WIN_Y+WIN_H&gt;$A30)*WIN_KEY))</f>
        <v/>
      </c>
      <c r="BX330" s="7">
        <f>SUMPRODUCT(MAX(WIN_OPEN*(WIN_X&lt;=BX$2)*(WIN_X+WIN_W&gt;BX$2)*(WIN_Y&lt;=$A30)*(WIN_Y+WIN_H&gt;$A30)*WIN_KEY))</f>
        <v/>
      </c>
      <c r="BY330" s="7">
        <f>SUMPRODUCT(MAX(WIN_OPEN*(WIN_X&lt;=BY$2)*(WIN_X+WIN_W&gt;BY$2)*(WIN_Y&lt;=$A30)*(WIN_Y+WIN_H&gt;$A30)*WIN_KEY))</f>
        <v/>
      </c>
      <c r="BZ330" s="7">
        <f>SUMPRODUCT(MAX(WIN_OPEN*(WIN_X&lt;=BZ$2)*(WIN_X+WIN_W&gt;BZ$2)*(WIN_Y&lt;=$A30)*(WIN_Y+WIN_H&gt;$A30)*WIN_KEY))</f>
        <v/>
      </c>
      <c r="CA330" s="7">
        <f>SUMPRODUCT(MAX(WIN_OPEN*(WIN_X&lt;=CA$2)*(WIN_X+WIN_W&gt;CA$2)*(WIN_Y&lt;=$A30)*(WIN_Y+WIN_H&gt;$A30)*WIN_KEY))</f>
        <v/>
      </c>
      <c r="CB330" s="7">
        <f>SUMPRODUCT(MAX(WIN_OPEN*(WIN_X&lt;=CB$2)*(WIN_X+WIN_W&gt;CB$2)*(WIN_Y&lt;=$A30)*(WIN_Y+WIN_H&gt;$A30)*WIN_KEY))</f>
        <v/>
      </c>
      <c r="CC330" s="7">
        <f>SUMPRODUCT(MAX(WIN_OPEN*(WIN_X&lt;=CC$2)*(WIN_X+WIN_W&gt;CC$2)*(WIN_Y&lt;=$A30)*(WIN_Y+WIN_H&gt;$A30)*WIN_KEY))</f>
        <v/>
      </c>
      <c r="CD330" s="7">
        <f>SUMPRODUCT(MAX(WIN_OPEN*(WIN_X&lt;=CD$2)*(WIN_X+WIN_W&gt;CD$2)*(WIN_Y&lt;=$A30)*(WIN_Y+WIN_H&gt;$A30)*WIN_KEY))</f>
        <v/>
      </c>
      <c r="CE330" s="7">
        <f>SUMPRODUCT(MAX(WIN_OPEN*(WIN_X&lt;=CE$2)*(WIN_X+WIN_W&gt;CE$2)*(WIN_Y&lt;=$A30)*(WIN_Y+WIN_H&gt;$A30)*WIN_KEY))</f>
        <v/>
      </c>
      <c r="CF330" s="7">
        <f>SUMPRODUCT(MAX(WIN_OPEN*(WIN_X&lt;=CF$2)*(WIN_X+WIN_W&gt;CF$2)*(WIN_Y&lt;=$A30)*(WIN_Y+WIN_H&gt;$A30)*WIN_KEY))</f>
        <v/>
      </c>
      <c r="CG330" s="7">
        <f>SUMPRODUCT(MAX(WIN_OPEN*(WIN_X&lt;=CG$2)*(WIN_X+WIN_W&gt;CG$2)*(WIN_Y&lt;=$A30)*(WIN_Y+WIN_H&gt;$A30)*WIN_KEY))</f>
        <v/>
      </c>
      <c r="CH330" s="7">
        <f>SUMPRODUCT(MAX(WIN_OPEN*(WIN_X&lt;=CH$2)*(WIN_X+WIN_W&gt;CH$2)*(WIN_Y&lt;=$A30)*(WIN_Y+WIN_H&gt;$A30)*WIN_KEY))</f>
        <v/>
      </c>
      <c r="CI330" s="7">
        <f>SUMPRODUCT(MAX(WIN_OPEN*(WIN_X&lt;=CI$2)*(WIN_X+WIN_W&gt;CI$2)*(WIN_Y&lt;=$A30)*(WIN_Y+WIN_H&gt;$A30)*WIN_KEY))</f>
        <v/>
      </c>
      <c r="CJ330" s="7">
        <f>SUMPRODUCT(MAX(WIN_OPEN*(WIN_X&lt;=CJ$2)*(WIN_X+WIN_W&gt;CJ$2)*(WIN_Y&lt;=$A30)*(WIN_Y+WIN_H&gt;$A30)*WIN_KEY))</f>
        <v/>
      </c>
      <c r="CK330" s="7">
        <f>SUMPRODUCT(MAX(WIN_OPEN*(WIN_X&lt;=CK$2)*(WIN_X+WIN_W&gt;CK$2)*(WIN_Y&lt;=$A30)*(WIN_Y+WIN_H&gt;$A30)*WIN_KEY))</f>
        <v/>
      </c>
      <c r="CL330" s="7">
        <f>SUMPRODUCT(MAX(WIN_OPEN*(WIN_X&lt;=CL$2)*(WIN_X+WIN_W&gt;CL$2)*(WIN_Y&lt;=$A30)*(WIN_Y+WIN_H&gt;$A30)*WIN_KEY))</f>
        <v/>
      </c>
      <c r="CM330" s="7">
        <f>SUMPRODUCT(MAX(WIN_OPEN*(WIN_X&lt;=CM$2)*(WIN_X+WIN_W&gt;CM$2)*(WIN_Y&lt;=$A30)*(WIN_Y+WIN_H&gt;$A30)*WIN_KEY))</f>
        <v/>
      </c>
      <c r="CN330" s="7">
        <f>SUMPRODUCT(MAX(WIN_OPEN*(WIN_X&lt;=CN$2)*(WIN_X+WIN_W&gt;CN$2)*(WIN_Y&lt;=$A30)*(WIN_Y+WIN_H&gt;$A30)*WIN_KEY))</f>
        <v/>
      </c>
      <c r="CO330" s="7">
        <f>SUMPRODUCT(MAX(WIN_OPEN*(WIN_X&lt;=CO$2)*(WIN_X+WIN_W&gt;CO$2)*(WIN_Y&lt;=$A30)*(WIN_Y+WIN_H&gt;$A30)*WIN_KEY))</f>
        <v/>
      </c>
      <c r="CP330" s="7">
        <f>SUMPRODUCT(MAX(WIN_OPEN*(WIN_X&lt;=CP$2)*(WIN_X+WIN_W&gt;CP$2)*(WIN_Y&lt;=$A30)*(WIN_Y+WIN_H&gt;$A30)*WIN_KEY))</f>
        <v/>
      </c>
      <c r="CQ330" s="7">
        <f>SUMPRODUCT(MAX(WIN_OPEN*(WIN_X&lt;=CQ$2)*(WIN_X+WIN_W&gt;CQ$2)*(WIN_Y&lt;=$A30)*(WIN_Y+WIN_H&gt;$A30)*WIN_KEY))</f>
        <v/>
      </c>
      <c r="CR330" s="7">
        <f>SUMPRODUCT(MAX(WIN_OPEN*(WIN_X&lt;=CR$2)*(WIN_X+WIN_W&gt;CR$2)*(WIN_Y&lt;=$A30)*(WIN_Y+WIN_H&gt;$A30)*WIN_KEY))</f>
        <v/>
      </c>
      <c r="CS330" s="7">
        <f>SUMPRODUCT(MAX(WIN_OPEN*(WIN_X&lt;=CS$2)*(WIN_X+WIN_W&gt;CS$2)*(WIN_Y&lt;=$A30)*(WIN_Y+WIN_H&gt;$A30)*WIN_KEY))</f>
        <v/>
      </c>
      <c r="CT330" s="7">
        <f>SUMPRODUCT(MAX(WIN_OPEN*(WIN_X&lt;=CT$2)*(WIN_X+WIN_W&gt;CT$2)*(WIN_Y&lt;=$A30)*(WIN_Y+WIN_H&gt;$A30)*WIN_KEY))</f>
        <v/>
      </c>
      <c r="CU330" s="7">
        <f>SUMPRODUCT(MAX(WIN_OPEN*(WIN_X&lt;=CU$2)*(WIN_X+WIN_W&gt;CU$2)*(WIN_Y&lt;=$A30)*(WIN_Y+WIN_H&gt;$A30)*WIN_KEY))</f>
        <v/>
      </c>
      <c r="CV330" s="7">
        <f>SUMPRODUCT(MAX(WIN_OPEN*(WIN_X&lt;=CV$2)*(WIN_X+WIN_W&gt;CV$2)*(WIN_Y&lt;=$A30)*(WIN_Y+WIN_H&gt;$A30)*WIN_KEY))</f>
        <v/>
      </c>
      <c r="CW330" s="7">
        <f>SUMPRODUCT(MAX(WIN_OPEN*(WIN_X&lt;=CW$2)*(WIN_X+WIN_W&gt;CW$2)*(WIN_Y&lt;=$A30)*(WIN_Y+WIN_H&gt;$A30)*WIN_KEY))</f>
        <v/>
      </c>
      <c r="CX330" s="7">
        <f>SUMPRODUCT(MAX(WIN_OPEN*(WIN_X&lt;=CX$2)*(WIN_X+WIN_W&gt;CX$2)*(WIN_Y&lt;=$A30)*(WIN_Y+WIN_H&gt;$A30)*WIN_KEY))</f>
        <v/>
      </c>
      <c r="CY330" s="7">
        <f>SUMPRODUCT(MAX(WIN_OPEN*(WIN_X&lt;=CY$2)*(WIN_X+WIN_W&gt;CY$2)*(WIN_Y&lt;=$A30)*(WIN_Y+WIN_H&gt;$A30)*WIN_KEY))</f>
        <v/>
      </c>
      <c r="CZ330" s="7">
        <f>SUMPRODUCT(MAX(WIN_OPEN*(WIN_X&lt;=CZ$2)*(WIN_X+WIN_W&gt;CZ$2)*(WIN_Y&lt;=$A30)*(WIN_Y+WIN_H&gt;$A30)*WIN_KEY))</f>
        <v/>
      </c>
      <c r="DA330" s="7">
        <f>SUMPRODUCT(MAX(WIN_OPEN*(WIN_X&lt;=DA$2)*(WIN_X+WIN_W&gt;DA$2)*(WIN_Y&lt;=$A30)*(WIN_Y+WIN_H&gt;$A30)*WIN_KEY))</f>
        <v/>
      </c>
      <c r="DB330" s="7">
        <f>SUMPRODUCT(MAX(WIN_OPEN*(WIN_X&lt;=DB$2)*(WIN_X+WIN_W&gt;DB$2)*(WIN_Y&lt;=$A30)*(WIN_Y+WIN_H&gt;$A30)*WIN_KEY))</f>
        <v/>
      </c>
      <c r="DC330" s="7">
        <f>SUMPRODUCT(MAX(WIN_OPEN*(WIN_X&lt;=DC$2)*(WIN_X+WIN_W&gt;DC$2)*(WIN_Y&lt;=$A30)*(WIN_Y+WIN_H&gt;$A30)*WIN_KEY))</f>
        <v/>
      </c>
      <c r="DD330" s="7">
        <f>SUMPRODUCT(MAX(WIN_OPEN*(WIN_X&lt;=DD$2)*(WIN_X+WIN_W&gt;DD$2)*(WIN_Y&lt;=$A30)*(WIN_Y+WIN_H&gt;$A30)*WIN_KEY))</f>
        <v/>
      </c>
      <c r="DE330" s="7">
        <f>SUMPRODUCT(MAX(WIN_OPEN*(WIN_X&lt;=DE$2)*(WIN_X+WIN_W&gt;DE$2)*(WIN_Y&lt;=$A30)*(WIN_Y+WIN_H&gt;$A30)*WIN_KEY))</f>
        <v/>
      </c>
      <c r="DF330" s="7">
        <f>SUMPRODUCT(MAX(WIN_OPEN*(WIN_X&lt;=DF$2)*(WIN_X+WIN_W&gt;DF$2)*(WIN_Y&lt;=$A30)*(WIN_Y+WIN_H&gt;$A30)*WIN_KEY))</f>
        <v/>
      </c>
      <c r="DG330" s="7">
        <f>SUMPRODUCT(MAX(WIN_OPEN*(WIN_X&lt;=DG$2)*(WIN_X+WIN_W&gt;DG$2)*(WIN_Y&lt;=$A30)*(WIN_Y+WIN_H&gt;$A30)*WIN_KEY))</f>
        <v/>
      </c>
      <c r="DH330" s="7">
        <f>SUMPRODUCT(MAX(WIN_OPEN*(WIN_X&lt;=DH$2)*(WIN_X+WIN_W&gt;DH$2)*(WIN_Y&lt;=$A30)*(WIN_Y+WIN_H&gt;$A30)*WIN_KEY))</f>
        <v/>
      </c>
      <c r="DI330" s="7">
        <f>SUMPRODUCT(MAX(WIN_OPEN*(WIN_X&lt;=DI$2)*(WIN_X+WIN_W&gt;DI$2)*(WIN_Y&lt;=$A30)*(WIN_Y+WIN_H&gt;$A30)*WIN_KEY))</f>
        <v/>
      </c>
      <c r="DJ330" s="7">
        <f>SUMPRODUCT(MAX(WIN_OPEN*(WIN_X&lt;=DJ$2)*(WIN_X+WIN_W&gt;DJ$2)*(WIN_Y&lt;=$A30)*(WIN_Y+WIN_H&gt;$A30)*WIN_KEY))</f>
        <v/>
      </c>
      <c r="DK330" s="7">
        <f>SUMPRODUCT(MAX(WIN_OPEN*(WIN_X&lt;=DK$2)*(WIN_X+WIN_W&gt;DK$2)*(WIN_Y&lt;=$A30)*(WIN_Y+WIN_H&gt;$A30)*WIN_KEY))</f>
        <v/>
      </c>
      <c r="DL330" s="7">
        <f>SUMPRODUCT(MAX(WIN_OPEN*(WIN_X&lt;=DL$2)*(WIN_X+WIN_W&gt;DL$2)*(WIN_Y&lt;=$A30)*(WIN_Y+WIN_H&gt;$A30)*WIN_KEY))</f>
        <v/>
      </c>
      <c r="DM330" s="7">
        <f>SUMPRODUCT(MAX(WIN_OPEN*(WIN_X&lt;=DM$2)*(WIN_X+WIN_W&gt;DM$2)*(WIN_Y&lt;=$A30)*(WIN_Y+WIN_H&gt;$A30)*WIN_KEY))</f>
        <v/>
      </c>
      <c r="DN330" s="7">
        <f>SUMPRODUCT(MAX(WIN_OPEN*(WIN_X&lt;=DN$2)*(WIN_X+WIN_W&gt;DN$2)*(WIN_Y&lt;=$A30)*(WIN_Y+WIN_H&gt;$A30)*WIN_KEY))</f>
        <v/>
      </c>
      <c r="DO330" s="7">
        <f>SUMPRODUCT(MAX(WIN_OPEN*(WIN_X&lt;=DO$2)*(WIN_X+WIN_W&gt;DO$2)*(WIN_Y&lt;=$A30)*(WIN_Y+WIN_H&gt;$A30)*WIN_KEY))</f>
        <v/>
      </c>
    </row>
    <row r="331" ht="8" customHeight="1">
      <c r="A331" t="n">
        <v>0</v>
      </c>
      <c r="B331" s="7">
        <f>SUMPRODUCT(MAX(WIN_OPEN*(WIN_X&lt;=B$2)*(WIN_X+WIN_W&gt;B$2)*(WIN_Y&lt;=$A31)*(WIN_Y+WIN_H&gt;$A31)*WIN_KEY))</f>
        <v/>
      </c>
      <c r="C331" s="7">
        <f>SUMPRODUCT(MAX(WIN_OPEN*(WIN_X&lt;=C$2)*(WIN_X+WIN_W&gt;C$2)*(WIN_Y&lt;=$A31)*(WIN_Y+WIN_H&gt;$A31)*WIN_KEY))</f>
        <v/>
      </c>
      <c r="D331" s="7">
        <f>SUMPRODUCT(MAX(WIN_OPEN*(WIN_X&lt;=D$2)*(WIN_X+WIN_W&gt;D$2)*(WIN_Y&lt;=$A31)*(WIN_Y+WIN_H&gt;$A31)*WIN_KEY))</f>
        <v/>
      </c>
      <c r="E331" s="7">
        <f>SUMPRODUCT(MAX(WIN_OPEN*(WIN_X&lt;=E$2)*(WIN_X+WIN_W&gt;E$2)*(WIN_Y&lt;=$A31)*(WIN_Y+WIN_H&gt;$A31)*WIN_KEY))</f>
        <v/>
      </c>
      <c r="F331" s="7">
        <f>SUMPRODUCT(MAX(WIN_OPEN*(WIN_X&lt;=F$2)*(WIN_X+WIN_W&gt;F$2)*(WIN_Y&lt;=$A31)*(WIN_Y+WIN_H&gt;$A31)*WIN_KEY))</f>
        <v/>
      </c>
      <c r="G331" s="7">
        <f>SUMPRODUCT(MAX(WIN_OPEN*(WIN_X&lt;=G$2)*(WIN_X+WIN_W&gt;G$2)*(WIN_Y&lt;=$A31)*(WIN_Y+WIN_H&gt;$A31)*WIN_KEY))</f>
        <v/>
      </c>
      <c r="H331" s="7">
        <f>SUMPRODUCT(MAX(WIN_OPEN*(WIN_X&lt;=H$2)*(WIN_X+WIN_W&gt;H$2)*(WIN_Y&lt;=$A31)*(WIN_Y+WIN_H&gt;$A31)*WIN_KEY))</f>
        <v/>
      </c>
      <c r="I331" s="7">
        <f>SUMPRODUCT(MAX(WIN_OPEN*(WIN_X&lt;=I$2)*(WIN_X+WIN_W&gt;I$2)*(WIN_Y&lt;=$A31)*(WIN_Y+WIN_H&gt;$A31)*WIN_KEY))</f>
        <v/>
      </c>
      <c r="J331" s="7">
        <f>SUMPRODUCT(MAX(WIN_OPEN*(WIN_X&lt;=J$2)*(WIN_X+WIN_W&gt;J$2)*(WIN_Y&lt;=$A31)*(WIN_Y+WIN_H&gt;$A31)*WIN_KEY))</f>
        <v/>
      </c>
      <c r="K331" s="7">
        <f>SUMPRODUCT(MAX(WIN_OPEN*(WIN_X&lt;=K$2)*(WIN_X+WIN_W&gt;K$2)*(WIN_Y&lt;=$A31)*(WIN_Y+WIN_H&gt;$A31)*WIN_KEY))</f>
        <v/>
      </c>
      <c r="L331" s="7">
        <f>SUMPRODUCT(MAX(WIN_OPEN*(WIN_X&lt;=L$2)*(WIN_X+WIN_W&gt;L$2)*(WIN_Y&lt;=$A31)*(WIN_Y+WIN_H&gt;$A31)*WIN_KEY))</f>
        <v/>
      </c>
      <c r="M331" s="7">
        <f>SUMPRODUCT(MAX(WIN_OPEN*(WIN_X&lt;=M$2)*(WIN_X+WIN_W&gt;M$2)*(WIN_Y&lt;=$A31)*(WIN_Y+WIN_H&gt;$A31)*WIN_KEY))</f>
        <v/>
      </c>
      <c r="N331" s="7">
        <f>SUMPRODUCT(MAX(WIN_OPEN*(WIN_X&lt;=N$2)*(WIN_X+WIN_W&gt;N$2)*(WIN_Y&lt;=$A31)*(WIN_Y+WIN_H&gt;$A31)*WIN_KEY))</f>
        <v/>
      </c>
      <c r="O331" s="7">
        <f>SUMPRODUCT(MAX(WIN_OPEN*(WIN_X&lt;=O$2)*(WIN_X+WIN_W&gt;O$2)*(WIN_Y&lt;=$A31)*(WIN_Y+WIN_H&gt;$A31)*WIN_KEY))</f>
        <v/>
      </c>
      <c r="P331" s="7">
        <f>SUMPRODUCT(MAX(WIN_OPEN*(WIN_X&lt;=P$2)*(WIN_X+WIN_W&gt;P$2)*(WIN_Y&lt;=$A31)*(WIN_Y+WIN_H&gt;$A31)*WIN_KEY))</f>
        <v/>
      </c>
      <c r="Q331" s="7">
        <f>SUMPRODUCT(MAX(WIN_OPEN*(WIN_X&lt;=Q$2)*(WIN_X+WIN_W&gt;Q$2)*(WIN_Y&lt;=$A31)*(WIN_Y+WIN_H&gt;$A31)*WIN_KEY))</f>
        <v/>
      </c>
      <c r="R331" s="7">
        <f>SUMPRODUCT(MAX(WIN_OPEN*(WIN_X&lt;=R$2)*(WIN_X+WIN_W&gt;R$2)*(WIN_Y&lt;=$A31)*(WIN_Y+WIN_H&gt;$A31)*WIN_KEY))</f>
        <v/>
      </c>
      <c r="S331" s="7">
        <f>SUMPRODUCT(MAX(WIN_OPEN*(WIN_X&lt;=S$2)*(WIN_X+WIN_W&gt;S$2)*(WIN_Y&lt;=$A31)*(WIN_Y+WIN_H&gt;$A31)*WIN_KEY))</f>
        <v/>
      </c>
      <c r="T331" s="7">
        <f>SUMPRODUCT(MAX(WIN_OPEN*(WIN_X&lt;=T$2)*(WIN_X+WIN_W&gt;T$2)*(WIN_Y&lt;=$A31)*(WIN_Y+WIN_H&gt;$A31)*WIN_KEY))</f>
        <v/>
      </c>
      <c r="U331" s="7">
        <f>SUMPRODUCT(MAX(WIN_OPEN*(WIN_X&lt;=U$2)*(WIN_X+WIN_W&gt;U$2)*(WIN_Y&lt;=$A31)*(WIN_Y+WIN_H&gt;$A31)*WIN_KEY))</f>
        <v/>
      </c>
      <c r="V331" s="7">
        <f>SUMPRODUCT(MAX(WIN_OPEN*(WIN_X&lt;=V$2)*(WIN_X+WIN_W&gt;V$2)*(WIN_Y&lt;=$A31)*(WIN_Y+WIN_H&gt;$A31)*WIN_KEY))</f>
        <v/>
      </c>
      <c r="W331" s="7">
        <f>SUMPRODUCT(MAX(WIN_OPEN*(WIN_X&lt;=W$2)*(WIN_X+WIN_W&gt;W$2)*(WIN_Y&lt;=$A31)*(WIN_Y+WIN_H&gt;$A31)*WIN_KEY))</f>
        <v/>
      </c>
      <c r="X331" s="7">
        <f>SUMPRODUCT(MAX(WIN_OPEN*(WIN_X&lt;=X$2)*(WIN_X+WIN_W&gt;X$2)*(WIN_Y&lt;=$A31)*(WIN_Y+WIN_H&gt;$A31)*WIN_KEY))</f>
        <v/>
      </c>
      <c r="Y331" s="7">
        <f>SUMPRODUCT(MAX(WIN_OPEN*(WIN_X&lt;=Y$2)*(WIN_X+WIN_W&gt;Y$2)*(WIN_Y&lt;=$A31)*(WIN_Y+WIN_H&gt;$A31)*WIN_KEY))</f>
        <v/>
      </c>
      <c r="Z331" s="7">
        <f>SUMPRODUCT(MAX(WIN_OPEN*(WIN_X&lt;=Z$2)*(WIN_X+WIN_W&gt;Z$2)*(WIN_Y&lt;=$A31)*(WIN_Y+WIN_H&gt;$A31)*WIN_KEY))</f>
        <v/>
      </c>
      <c r="AA331" s="7">
        <f>SUMPRODUCT(MAX(WIN_OPEN*(WIN_X&lt;=AA$2)*(WIN_X+WIN_W&gt;AA$2)*(WIN_Y&lt;=$A31)*(WIN_Y+WIN_H&gt;$A31)*WIN_KEY))</f>
        <v/>
      </c>
      <c r="AB331" s="7">
        <f>SUMPRODUCT(MAX(WIN_OPEN*(WIN_X&lt;=AB$2)*(WIN_X+WIN_W&gt;AB$2)*(WIN_Y&lt;=$A31)*(WIN_Y+WIN_H&gt;$A31)*WIN_KEY))</f>
        <v/>
      </c>
      <c r="AC331" s="7">
        <f>SUMPRODUCT(MAX(WIN_OPEN*(WIN_X&lt;=AC$2)*(WIN_X+WIN_W&gt;AC$2)*(WIN_Y&lt;=$A31)*(WIN_Y+WIN_H&gt;$A31)*WIN_KEY))</f>
        <v/>
      </c>
      <c r="AD331" s="7">
        <f>SUMPRODUCT(MAX(WIN_OPEN*(WIN_X&lt;=AD$2)*(WIN_X+WIN_W&gt;AD$2)*(WIN_Y&lt;=$A31)*(WIN_Y+WIN_H&gt;$A31)*WIN_KEY))</f>
        <v/>
      </c>
      <c r="AE331" s="7">
        <f>SUMPRODUCT(MAX(WIN_OPEN*(WIN_X&lt;=AE$2)*(WIN_X+WIN_W&gt;AE$2)*(WIN_Y&lt;=$A31)*(WIN_Y+WIN_H&gt;$A31)*WIN_KEY))</f>
        <v/>
      </c>
      <c r="AF331" s="7">
        <f>SUMPRODUCT(MAX(WIN_OPEN*(WIN_X&lt;=AF$2)*(WIN_X+WIN_W&gt;AF$2)*(WIN_Y&lt;=$A31)*(WIN_Y+WIN_H&gt;$A31)*WIN_KEY))</f>
        <v/>
      </c>
      <c r="AG331" s="7">
        <f>SUMPRODUCT(MAX(WIN_OPEN*(WIN_X&lt;=AG$2)*(WIN_X+WIN_W&gt;AG$2)*(WIN_Y&lt;=$A31)*(WIN_Y+WIN_H&gt;$A31)*WIN_KEY))</f>
        <v/>
      </c>
      <c r="AH331" s="7">
        <f>SUMPRODUCT(MAX(WIN_OPEN*(WIN_X&lt;=AH$2)*(WIN_X+WIN_W&gt;AH$2)*(WIN_Y&lt;=$A31)*(WIN_Y+WIN_H&gt;$A31)*WIN_KEY))</f>
        <v/>
      </c>
      <c r="AI331" s="7">
        <f>SUMPRODUCT(MAX(WIN_OPEN*(WIN_X&lt;=AI$2)*(WIN_X+WIN_W&gt;AI$2)*(WIN_Y&lt;=$A31)*(WIN_Y+WIN_H&gt;$A31)*WIN_KEY))</f>
        <v/>
      </c>
      <c r="AJ331" s="7">
        <f>SUMPRODUCT(MAX(WIN_OPEN*(WIN_X&lt;=AJ$2)*(WIN_X+WIN_W&gt;AJ$2)*(WIN_Y&lt;=$A31)*(WIN_Y+WIN_H&gt;$A31)*WIN_KEY))</f>
        <v/>
      </c>
      <c r="AK331" s="7">
        <f>SUMPRODUCT(MAX(WIN_OPEN*(WIN_X&lt;=AK$2)*(WIN_X+WIN_W&gt;AK$2)*(WIN_Y&lt;=$A31)*(WIN_Y+WIN_H&gt;$A31)*WIN_KEY))</f>
        <v/>
      </c>
      <c r="AL331" s="7">
        <f>SUMPRODUCT(MAX(WIN_OPEN*(WIN_X&lt;=AL$2)*(WIN_X+WIN_W&gt;AL$2)*(WIN_Y&lt;=$A31)*(WIN_Y+WIN_H&gt;$A31)*WIN_KEY))</f>
        <v/>
      </c>
      <c r="AM331" s="7">
        <f>SUMPRODUCT(MAX(WIN_OPEN*(WIN_X&lt;=AM$2)*(WIN_X+WIN_W&gt;AM$2)*(WIN_Y&lt;=$A31)*(WIN_Y+WIN_H&gt;$A31)*WIN_KEY))</f>
        <v/>
      </c>
      <c r="AN331" s="7">
        <f>SUMPRODUCT(MAX(WIN_OPEN*(WIN_X&lt;=AN$2)*(WIN_X+WIN_W&gt;AN$2)*(WIN_Y&lt;=$A31)*(WIN_Y+WIN_H&gt;$A31)*WIN_KEY))</f>
        <v/>
      </c>
      <c r="AO331" s="7">
        <f>SUMPRODUCT(MAX(WIN_OPEN*(WIN_X&lt;=AO$2)*(WIN_X+WIN_W&gt;AO$2)*(WIN_Y&lt;=$A31)*(WIN_Y+WIN_H&gt;$A31)*WIN_KEY))</f>
        <v/>
      </c>
      <c r="AP331" s="7">
        <f>SUMPRODUCT(MAX(WIN_OPEN*(WIN_X&lt;=AP$2)*(WIN_X+WIN_W&gt;AP$2)*(WIN_Y&lt;=$A31)*(WIN_Y+WIN_H&gt;$A31)*WIN_KEY))</f>
        <v/>
      </c>
      <c r="AQ331" s="7">
        <f>SUMPRODUCT(MAX(WIN_OPEN*(WIN_X&lt;=AQ$2)*(WIN_X+WIN_W&gt;AQ$2)*(WIN_Y&lt;=$A31)*(WIN_Y+WIN_H&gt;$A31)*WIN_KEY))</f>
        <v/>
      </c>
      <c r="AR331" s="7">
        <f>SUMPRODUCT(MAX(WIN_OPEN*(WIN_X&lt;=AR$2)*(WIN_X+WIN_W&gt;AR$2)*(WIN_Y&lt;=$A31)*(WIN_Y+WIN_H&gt;$A31)*WIN_KEY))</f>
        <v/>
      </c>
      <c r="AS331" s="7">
        <f>SUMPRODUCT(MAX(WIN_OPEN*(WIN_X&lt;=AS$2)*(WIN_X+WIN_W&gt;AS$2)*(WIN_Y&lt;=$A31)*(WIN_Y+WIN_H&gt;$A31)*WIN_KEY))</f>
        <v/>
      </c>
      <c r="AT331" s="7">
        <f>SUMPRODUCT(MAX(WIN_OPEN*(WIN_X&lt;=AT$2)*(WIN_X+WIN_W&gt;AT$2)*(WIN_Y&lt;=$A31)*(WIN_Y+WIN_H&gt;$A31)*WIN_KEY))</f>
        <v/>
      </c>
      <c r="AU331" s="7">
        <f>SUMPRODUCT(MAX(WIN_OPEN*(WIN_X&lt;=AU$2)*(WIN_X+WIN_W&gt;AU$2)*(WIN_Y&lt;=$A31)*(WIN_Y+WIN_H&gt;$A31)*WIN_KEY))</f>
        <v/>
      </c>
      <c r="AV331" s="7">
        <f>SUMPRODUCT(MAX(WIN_OPEN*(WIN_X&lt;=AV$2)*(WIN_X+WIN_W&gt;AV$2)*(WIN_Y&lt;=$A31)*(WIN_Y+WIN_H&gt;$A31)*WIN_KEY))</f>
        <v/>
      </c>
      <c r="AW331" s="7">
        <f>SUMPRODUCT(MAX(WIN_OPEN*(WIN_X&lt;=AW$2)*(WIN_X+WIN_W&gt;AW$2)*(WIN_Y&lt;=$A31)*(WIN_Y+WIN_H&gt;$A31)*WIN_KEY))</f>
        <v/>
      </c>
      <c r="AX331" s="7">
        <f>SUMPRODUCT(MAX(WIN_OPEN*(WIN_X&lt;=AX$2)*(WIN_X+WIN_W&gt;AX$2)*(WIN_Y&lt;=$A31)*(WIN_Y+WIN_H&gt;$A31)*WIN_KEY))</f>
        <v/>
      </c>
      <c r="AY331" s="7">
        <f>SUMPRODUCT(MAX(WIN_OPEN*(WIN_X&lt;=AY$2)*(WIN_X+WIN_W&gt;AY$2)*(WIN_Y&lt;=$A31)*(WIN_Y+WIN_H&gt;$A31)*WIN_KEY))</f>
        <v/>
      </c>
      <c r="AZ331" s="7">
        <f>SUMPRODUCT(MAX(WIN_OPEN*(WIN_X&lt;=AZ$2)*(WIN_X+WIN_W&gt;AZ$2)*(WIN_Y&lt;=$A31)*(WIN_Y+WIN_H&gt;$A31)*WIN_KEY))</f>
        <v/>
      </c>
      <c r="BA331" s="7">
        <f>SUMPRODUCT(MAX(WIN_OPEN*(WIN_X&lt;=BA$2)*(WIN_X+WIN_W&gt;BA$2)*(WIN_Y&lt;=$A31)*(WIN_Y+WIN_H&gt;$A31)*WIN_KEY))</f>
        <v/>
      </c>
      <c r="BB331" s="7">
        <f>SUMPRODUCT(MAX(WIN_OPEN*(WIN_X&lt;=BB$2)*(WIN_X+WIN_W&gt;BB$2)*(WIN_Y&lt;=$A31)*(WIN_Y+WIN_H&gt;$A31)*WIN_KEY))</f>
        <v/>
      </c>
      <c r="BC331" s="7">
        <f>SUMPRODUCT(MAX(WIN_OPEN*(WIN_X&lt;=BC$2)*(WIN_X+WIN_W&gt;BC$2)*(WIN_Y&lt;=$A31)*(WIN_Y+WIN_H&gt;$A31)*WIN_KEY))</f>
        <v/>
      </c>
      <c r="BD331" s="7">
        <f>SUMPRODUCT(MAX(WIN_OPEN*(WIN_X&lt;=BD$2)*(WIN_X+WIN_W&gt;BD$2)*(WIN_Y&lt;=$A31)*(WIN_Y+WIN_H&gt;$A31)*WIN_KEY))</f>
        <v/>
      </c>
      <c r="BE331" s="7">
        <f>SUMPRODUCT(MAX(WIN_OPEN*(WIN_X&lt;=BE$2)*(WIN_X+WIN_W&gt;BE$2)*(WIN_Y&lt;=$A31)*(WIN_Y+WIN_H&gt;$A31)*WIN_KEY))</f>
        <v/>
      </c>
      <c r="BF331" s="7">
        <f>SUMPRODUCT(MAX(WIN_OPEN*(WIN_X&lt;=BF$2)*(WIN_X+WIN_W&gt;BF$2)*(WIN_Y&lt;=$A31)*(WIN_Y+WIN_H&gt;$A31)*WIN_KEY))</f>
        <v/>
      </c>
      <c r="BG331" s="7">
        <f>SUMPRODUCT(MAX(WIN_OPEN*(WIN_X&lt;=BG$2)*(WIN_X+WIN_W&gt;BG$2)*(WIN_Y&lt;=$A31)*(WIN_Y+WIN_H&gt;$A31)*WIN_KEY))</f>
        <v/>
      </c>
      <c r="BH331" s="7">
        <f>SUMPRODUCT(MAX(WIN_OPEN*(WIN_X&lt;=BH$2)*(WIN_X+WIN_W&gt;BH$2)*(WIN_Y&lt;=$A31)*(WIN_Y+WIN_H&gt;$A31)*WIN_KEY))</f>
        <v/>
      </c>
      <c r="BI331" s="7">
        <f>SUMPRODUCT(MAX(WIN_OPEN*(WIN_X&lt;=BI$2)*(WIN_X+WIN_W&gt;BI$2)*(WIN_Y&lt;=$A31)*(WIN_Y+WIN_H&gt;$A31)*WIN_KEY))</f>
        <v/>
      </c>
      <c r="BJ331" s="7">
        <f>SUMPRODUCT(MAX(WIN_OPEN*(WIN_X&lt;=BJ$2)*(WIN_X+WIN_W&gt;BJ$2)*(WIN_Y&lt;=$A31)*(WIN_Y+WIN_H&gt;$A31)*WIN_KEY))</f>
        <v/>
      </c>
      <c r="BK331" s="7">
        <f>SUMPRODUCT(MAX(WIN_OPEN*(WIN_X&lt;=BK$2)*(WIN_X+WIN_W&gt;BK$2)*(WIN_Y&lt;=$A31)*(WIN_Y+WIN_H&gt;$A31)*WIN_KEY))</f>
        <v/>
      </c>
      <c r="BL331" s="7">
        <f>SUMPRODUCT(MAX(WIN_OPEN*(WIN_X&lt;=BL$2)*(WIN_X+WIN_W&gt;BL$2)*(WIN_Y&lt;=$A31)*(WIN_Y+WIN_H&gt;$A31)*WIN_KEY))</f>
        <v/>
      </c>
      <c r="BM331" s="7">
        <f>SUMPRODUCT(MAX(WIN_OPEN*(WIN_X&lt;=BM$2)*(WIN_X+WIN_W&gt;BM$2)*(WIN_Y&lt;=$A31)*(WIN_Y+WIN_H&gt;$A31)*WIN_KEY))</f>
        <v/>
      </c>
      <c r="BN331" s="7">
        <f>SUMPRODUCT(MAX(WIN_OPEN*(WIN_X&lt;=BN$2)*(WIN_X+WIN_W&gt;BN$2)*(WIN_Y&lt;=$A31)*(WIN_Y+WIN_H&gt;$A31)*WIN_KEY))</f>
        <v/>
      </c>
      <c r="BO331" s="7">
        <f>SUMPRODUCT(MAX(WIN_OPEN*(WIN_X&lt;=BO$2)*(WIN_X+WIN_W&gt;BO$2)*(WIN_Y&lt;=$A31)*(WIN_Y+WIN_H&gt;$A31)*WIN_KEY))</f>
        <v/>
      </c>
      <c r="BP331" s="7">
        <f>SUMPRODUCT(MAX(WIN_OPEN*(WIN_X&lt;=BP$2)*(WIN_X+WIN_W&gt;BP$2)*(WIN_Y&lt;=$A31)*(WIN_Y+WIN_H&gt;$A31)*WIN_KEY))</f>
        <v/>
      </c>
      <c r="BQ331" s="7">
        <f>SUMPRODUCT(MAX(WIN_OPEN*(WIN_X&lt;=BQ$2)*(WIN_X+WIN_W&gt;BQ$2)*(WIN_Y&lt;=$A31)*(WIN_Y+WIN_H&gt;$A31)*WIN_KEY))</f>
        <v/>
      </c>
      <c r="BR331" s="7">
        <f>SUMPRODUCT(MAX(WIN_OPEN*(WIN_X&lt;=BR$2)*(WIN_X+WIN_W&gt;BR$2)*(WIN_Y&lt;=$A31)*(WIN_Y+WIN_H&gt;$A31)*WIN_KEY))</f>
        <v/>
      </c>
      <c r="BS331" s="7">
        <f>SUMPRODUCT(MAX(WIN_OPEN*(WIN_X&lt;=BS$2)*(WIN_X+WIN_W&gt;BS$2)*(WIN_Y&lt;=$A31)*(WIN_Y+WIN_H&gt;$A31)*WIN_KEY))</f>
        <v/>
      </c>
      <c r="BT331" s="7">
        <f>SUMPRODUCT(MAX(WIN_OPEN*(WIN_X&lt;=BT$2)*(WIN_X+WIN_W&gt;BT$2)*(WIN_Y&lt;=$A31)*(WIN_Y+WIN_H&gt;$A31)*WIN_KEY))</f>
        <v/>
      </c>
      <c r="BU331" s="7">
        <f>SUMPRODUCT(MAX(WIN_OPEN*(WIN_X&lt;=BU$2)*(WIN_X+WIN_W&gt;BU$2)*(WIN_Y&lt;=$A31)*(WIN_Y+WIN_H&gt;$A31)*WIN_KEY))</f>
        <v/>
      </c>
      <c r="BV331" s="7">
        <f>SUMPRODUCT(MAX(WIN_OPEN*(WIN_X&lt;=BV$2)*(WIN_X+WIN_W&gt;BV$2)*(WIN_Y&lt;=$A31)*(WIN_Y+WIN_H&gt;$A31)*WIN_KEY))</f>
        <v/>
      </c>
      <c r="BW331" s="7">
        <f>SUMPRODUCT(MAX(WIN_OPEN*(WIN_X&lt;=BW$2)*(WIN_X+WIN_W&gt;BW$2)*(WIN_Y&lt;=$A31)*(WIN_Y+WIN_H&gt;$A31)*WIN_KEY))</f>
        <v/>
      </c>
      <c r="BX331" s="7">
        <f>SUMPRODUCT(MAX(WIN_OPEN*(WIN_X&lt;=BX$2)*(WIN_X+WIN_W&gt;BX$2)*(WIN_Y&lt;=$A31)*(WIN_Y+WIN_H&gt;$A31)*WIN_KEY))</f>
        <v/>
      </c>
      <c r="BY331" s="7">
        <f>SUMPRODUCT(MAX(WIN_OPEN*(WIN_X&lt;=BY$2)*(WIN_X+WIN_W&gt;BY$2)*(WIN_Y&lt;=$A31)*(WIN_Y+WIN_H&gt;$A31)*WIN_KEY))</f>
        <v/>
      </c>
      <c r="BZ331" s="7">
        <f>SUMPRODUCT(MAX(WIN_OPEN*(WIN_X&lt;=BZ$2)*(WIN_X+WIN_W&gt;BZ$2)*(WIN_Y&lt;=$A31)*(WIN_Y+WIN_H&gt;$A31)*WIN_KEY))</f>
        <v/>
      </c>
      <c r="CA331" s="7">
        <f>SUMPRODUCT(MAX(WIN_OPEN*(WIN_X&lt;=CA$2)*(WIN_X+WIN_W&gt;CA$2)*(WIN_Y&lt;=$A31)*(WIN_Y+WIN_H&gt;$A31)*WIN_KEY))</f>
        <v/>
      </c>
      <c r="CB331" s="7">
        <f>SUMPRODUCT(MAX(WIN_OPEN*(WIN_X&lt;=CB$2)*(WIN_X+WIN_W&gt;CB$2)*(WIN_Y&lt;=$A31)*(WIN_Y+WIN_H&gt;$A31)*WIN_KEY))</f>
        <v/>
      </c>
      <c r="CC331" s="7">
        <f>SUMPRODUCT(MAX(WIN_OPEN*(WIN_X&lt;=CC$2)*(WIN_X+WIN_W&gt;CC$2)*(WIN_Y&lt;=$A31)*(WIN_Y+WIN_H&gt;$A31)*WIN_KEY))</f>
        <v/>
      </c>
      <c r="CD331" s="7">
        <f>SUMPRODUCT(MAX(WIN_OPEN*(WIN_X&lt;=CD$2)*(WIN_X+WIN_W&gt;CD$2)*(WIN_Y&lt;=$A31)*(WIN_Y+WIN_H&gt;$A31)*WIN_KEY))</f>
        <v/>
      </c>
      <c r="CE331" s="7">
        <f>SUMPRODUCT(MAX(WIN_OPEN*(WIN_X&lt;=CE$2)*(WIN_X+WIN_W&gt;CE$2)*(WIN_Y&lt;=$A31)*(WIN_Y+WIN_H&gt;$A31)*WIN_KEY))</f>
        <v/>
      </c>
      <c r="CF331" s="7">
        <f>SUMPRODUCT(MAX(WIN_OPEN*(WIN_X&lt;=CF$2)*(WIN_X+WIN_W&gt;CF$2)*(WIN_Y&lt;=$A31)*(WIN_Y+WIN_H&gt;$A31)*WIN_KEY))</f>
        <v/>
      </c>
      <c r="CG331" s="7">
        <f>SUMPRODUCT(MAX(WIN_OPEN*(WIN_X&lt;=CG$2)*(WIN_X+WIN_W&gt;CG$2)*(WIN_Y&lt;=$A31)*(WIN_Y+WIN_H&gt;$A31)*WIN_KEY))</f>
        <v/>
      </c>
      <c r="CH331" s="7">
        <f>SUMPRODUCT(MAX(WIN_OPEN*(WIN_X&lt;=CH$2)*(WIN_X+WIN_W&gt;CH$2)*(WIN_Y&lt;=$A31)*(WIN_Y+WIN_H&gt;$A31)*WIN_KEY))</f>
        <v/>
      </c>
      <c r="CI331" s="7">
        <f>SUMPRODUCT(MAX(WIN_OPEN*(WIN_X&lt;=CI$2)*(WIN_X+WIN_W&gt;CI$2)*(WIN_Y&lt;=$A31)*(WIN_Y+WIN_H&gt;$A31)*WIN_KEY))</f>
        <v/>
      </c>
      <c r="CJ331" s="7">
        <f>SUMPRODUCT(MAX(WIN_OPEN*(WIN_X&lt;=CJ$2)*(WIN_X+WIN_W&gt;CJ$2)*(WIN_Y&lt;=$A31)*(WIN_Y+WIN_H&gt;$A31)*WIN_KEY))</f>
        <v/>
      </c>
      <c r="CK331" s="7">
        <f>SUMPRODUCT(MAX(WIN_OPEN*(WIN_X&lt;=CK$2)*(WIN_X+WIN_W&gt;CK$2)*(WIN_Y&lt;=$A31)*(WIN_Y+WIN_H&gt;$A31)*WIN_KEY))</f>
        <v/>
      </c>
      <c r="CL331" s="7">
        <f>SUMPRODUCT(MAX(WIN_OPEN*(WIN_X&lt;=CL$2)*(WIN_X+WIN_W&gt;CL$2)*(WIN_Y&lt;=$A31)*(WIN_Y+WIN_H&gt;$A31)*WIN_KEY))</f>
        <v/>
      </c>
      <c r="CM331" s="7">
        <f>SUMPRODUCT(MAX(WIN_OPEN*(WIN_X&lt;=CM$2)*(WIN_X+WIN_W&gt;CM$2)*(WIN_Y&lt;=$A31)*(WIN_Y+WIN_H&gt;$A31)*WIN_KEY))</f>
        <v/>
      </c>
      <c r="CN331" s="7">
        <f>SUMPRODUCT(MAX(WIN_OPEN*(WIN_X&lt;=CN$2)*(WIN_X+WIN_W&gt;CN$2)*(WIN_Y&lt;=$A31)*(WIN_Y+WIN_H&gt;$A31)*WIN_KEY))</f>
        <v/>
      </c>
      <c r="CO331" s="7">
        <f>SUMPRODUCT(MAX(WIN_OPEN*(WIN_X&lt;=CO$2)*(WIN_X+WIN_W&gt;CO$2)*(WIN_Y&lt;=$A31)*(WIN_Y+WIN_H&gt;$A31)*WIN_KEY))</f>
        <v/>
      </c>
      <c r="CP331" s="7">
        <f>SUMPRODUCT(MAX(WIN_OPEN*(WIN_X&lt;=CP$2)*(WIN_X+WIN_W&gt;CP$2)*(WIN_Y&lt;=$A31)*(WIN_Y+WIN_H&gt;$A31)*WIN_KEY))</f>
        <v/>
      </c>
      <c r="CQ331" s="7">
        <f>SUMPRODUCT(MAX(WIN_OPEN*(WIN_X&lt;=CQ$2)*(WIN_X+WIN_W&gt;CQ$2)*(WIN_Y&lt;=$A31)*(WIN_Y+WIN_H&gt;$A31)*WIN_KEY))</f>
        <v/>
      </c>
      <c r="CR331" s="7">
        <f>SUMPRODUCT(MAX(WIN_OPEN*(WIN_X&lt;=CR$2)*(WIN_X+WIN_W&gt;CR$2)*(WIN_Y&lt;=$A31)*(WIN_Y+WIN_H&gt;$A31)*WIN_KEY))</f>
        <v/>
      </c>
      <c r="CS331" s="7">
        <f>SUMPRODUCT(MAX(WIN_OPEN*(WIN_X&lt;=CS$2)*(WIN_X+WIN_W&gt;CS$2)*(WIN_Y&lt;=$A31)*(WIN_Y+WIN_H&gt;$A31)*WIN_KEY))</f>
        <v/>
      </c>
      <c r="CT331" s="7">
        <f>SUMPRODUCT(MAX(WIN_OPEN*(WIN_X&lt;=CT$2)*(WIN_X+WIN_W&gt;CT$2)*(WIN_Y&lt;=$A31)*(WIN_Y+WIN_H&gt;$A31)*WIN_KEY))</f>
        <v/>
      </c>
      <c r="CU331" s="7">
        <f>SUMPRODUCT(MAX(WIN_OPEN*(WIN_X&lt;=CU$2)*(WIN_X+WIN_W&gt;CU$2)*(WIN_Y&lt;=$A31)*(WIN_Y+WIN_H&gt;$A31)*WIN_KEY))</f>
        <v/>
      </c>
      <c r="CV331" s="7">
        <f>SUMPRODUCT(MAX(WIN_OPEN*(WIN_X&lt;=CV$2)*(WIN_X+WIN_W&gt;CV$2)*(WIN_Y&lt;=$A31)*(WIN_Y+WIN_H&gt;$A31)*WIN_KEY))</f>
        <v/>
      </c>
      <c r="CW331" s="7">
        <f>SUMPRODUCT(MAX(WIN_OPEN*(WIN_X&lt;=CW$2)*(WIN_X+WIN_W&gt;CW$2)*(WIN_Y&lt;=$A31)*(WIN_Y+WIN_H&gt;$A31)*WIN_KEY))</f>
        <v/>
      </c>
      <c r="CX331" s="7">
        <f>SUMPRODUCT(MAX(WIN_OPEN*(WIN_X&lt;=CX$2)*(WIN_X+WIN_W&gt;CX$2)*(WIN_Y&lt;=$A31)*(WIN_Y+WIN_H&gt;$A31)*WIN_KEY))</f>
        <v/>
      </c>
      <c r="CY331" s="7">
        <f>SUMPRODUCT(MAX(WIN_OPEN*(WIN_X&lt;=CY$2)*(WIN_X+WIN_W&gt;CY$2)*(WIN_Y&lt;=$A31)*(WIN_Y+WIN_H&gt;$A31)*WIN_KEY))</f>
        <v/>
      </c>
      <c r="CZ331" s="7">
        <f>SUMPRODUCT(MAX(WIN_OPEN*(WIN_X&lt;=CZ$2)*(WIN_X+WIN_W&gt;CZ$2)*(WIN_Y&lt;=$A31)*(WIN_Y+WIN_H&gt;$A31)*WIN_KEY))</f>
        <v/>
      </c>
      <c r="DA331" s="7">
        <f>SUMPRODUCT(MAX(WIN_OPEN*(WIN_X&lt;=DA$2)*(WIN_X+WIN_W&gt;DA$2)*(WIN_Y&lt;=$A31)*(WIN_Y+WIN_H&gt;$A31)*WIN_KEY))</f>
        <v/>
      </c>
      <c r="DB331" s="7">
        <f>SUMPRODUCT(MAX(WIN_OPEN*(WIN_X&lt;=DB$2)*(WIN_X+WIN_W&gt;DB$2)*(WIN_Y&lt;=$A31)*(WIN_Y+WIN_H&gt;$A31)*WIN_KEY))</f>
        <v/>
      </c>
      <c r="DC331" s="7">
        <f>SUMPRODUCT(MAX(WIN_OPEN*(WIN_X&lt;=DC$2)*(WIN_X+WIN_W&gt;DC$2)*(WIN_Y&lt;=$A31)*(WIN_Y+WIN_H&gt;$A31)*WIN_KEY))</f>
        <v/>
      </c>
      <c r="DD331" s="7">
        <f>SUMPRODUCT(MAX(WIN_OPEN*(WIN_X&lt;=DD$2)*(WIN_X+WIN_W&gt;DD$2)*(WIN_Y&lt;=$A31)*(WIN_Y+WIN_H&gt;$A31)*WIN_KEY))</f>
        <v/>
      </c>
      <c r="DE331" s="7">
        <f>SUMPRODUCT(MAX(WIN_OPEN*(WIN_X&lt;=DE$2)*(WIN_X+WIN_W&gt;DE$2)*(WIN_Y&lt;=$A31)*(WIN_Y+WIN_H&gt;$A31)*WIN_KEY))</f>
        <v/>
      </c>
      <c r="DF331" s="7">
        <f>SUMPRODUCT(MAX(WIN_OPEN*(WIN_X&lt;=DF$2)*(WIN_X+WIN_W&gt;DF$2)*(WIN_Y&lt;=$A31)*(WIN_Y+WIN_H&gt;$A31)*WIN_KEY))</f>
        <v/>
      </c>
      <c r="DG331" s="7">
        <f>SUMPRODUCT(MAX(WIN_OPEN*(WIN_X&lt;=DG$2)*(WIN_X+WIN_W&gt;DG$2)*(WIN_Y&lt;=$A31)*(WIN_Y+WIN_H&gt;$A31)*WIN_KEY))</f>
        <v/>
      </c>
      <c r="DH331" s="7">
        <f>SUMPRODUCT(MAX(WIN_OPEN*(WIN_X&lt;=DH$2)*(WIN_X+WIN_W&gt;DH$2)*(WIN_Y&lt;=$A31)*(WIN_Y+WIN_H&gt;$A31)*WIN_KEY))</f>
        <v/>
      </c>
      <c r="DI331" s="7">
        <f>SUMPRODUCT(MAX(WIN_OPEN*(WIN_X&lt;=DI$2)*(WIN_X+WIN_W&gt;DI$2)*(WIN_Y&lt;=$A31)*(WIN_Y+WIN_H&gt;$A31)*WIN_KEY))</f>
        <v/>
      </c>
      <c r="DJ331" s="7">
        <f>SUMPRODUCT(MAX(WIN_OPEN*(WIN_X&lt;=DJ$2)*(WIN_X+WIN_W&gt;DJ$2)*(WIN_Y&lt;=$A31)*(WIN_Y+WIN_H&gt;$A31)*WIN_KEY))</f>
        <v/>
      </c>
      <c r="DK331" s="7">
        <f>SUMPRODUCT(MAX(WIN_OPEN*(WIN_X&lt;=DK$2)*(WIN_X+WIN_W&gt;DK$2)*(WIN_Y&lt;=$A31)*(WIN_Y+WIN_H&gt;$A31)*WIN_KEY))</f>
        <v/>
      </c>
      <c r="DL331" s="7">
        <f>SUMPRODUCT(MAX(WIN_OPEN*(WIN_X&lt;=DL$2)*(WIN_X+WIN_W&gt;DL$2)*(WIN_Y&lt;=$A31)*(WIN_Y+WIN_H&gt;$A31)*WIN_KEY))</f>
        <v/>
      </c>
      <c r="DM331" s="7">
        <f>SUMPRODUCT(MAX(WIN_OPEN*(WIN_X&lt;=DM$2)*(WIN_X+WIN_W&gt;DM$2)*(WIN_Y&lt;=$A31)*(WIN_Y+WIN_H&gt;$A31)*WIN_KEY))</f>
        <v/>
      </c>
      <c r="DN331" s="7">
        <f>SUMPRODUCT(MAX(WIN_OPEN*(WIN_X&lt;=DN$2)*(WIN_X+WIN_W&gt;DN$2)*(WIN_Y&lt;=$A31)*(WIN_Y+WIN_H&gt;$A31)*WIN_KEY))</f>
        <v/>
      </c>
      <c r="DO331" s="7">
        <f>SUMPRODUCT(MAX(WIN_OPEN*(WIN_X&lt;=DO$2)*(WIN_X+WIN_W&gt;DO$2)*(WIN_Y&lt;=$A31)*(WIN_Y+WIN_H&gt;$A31)*WIN_KEY))</f>
        <v/>
      </c>
    </row>
    <row r="332" ht="8" customHeight="1">
      <c r="A332" t="n">
        <v>0</v>
      </c>
      <c r="B332" s="7">
        <f>SUMPRODUCT(MAX(WIN_OPEN*(WIN_X&lt;=B$2)*(WIN_X+WIN_W&gt;B$2)*(WIN_Y&lt;=$A32)*(WIN_Y+WIN_H&gt;$A32)*WIN_KEY))</f>
        <v/>
      </c>
      <c r="C332" s="7">
        <f>SUMPRODUCT(MAX(WIN_OPEN*(WIN_X&lt;=C$2)*(WIN_X+WIN_W&gt;C$2)*(WIN_Y&lt;=$A32)*(WIN_Y+WIN_H&gt;$A32)*WIN_KEY))</f>
        <v/>
      </c>
      <c r="D332" s="7">
        <f>SUMPRODUCT(MAX(WIN_OPEN*(WIN_X&lt;=D$2)*(WIN_X+WIN_W&gt;D$2)*(WIN_Y&lt;=$A32)*(WIN_Y+WIN_H&gt;$A32)*WIN_KEY))</f>
        <v/>
      </c>
      <c r="E332" s="7">
        <f>SUMPRODUCT(MAX(WIN_OPEN*(WIN_X&lt;=E$2)*(WIN_X+WIN_W&gt;E$2)*(WIN_Y&lt;=$A32)*(WIN_Y+WIN_H&gt;$A32)*WIN_KEY))</f>
        <v/>
      </c>
      <c r="F332" s="7">
        <f>SUMPRODUCT(MAX(WIN_OPEN*(WIN_X&lt;=F$2)*(WIN_X+WIN_W&gt;F$2)*(WIN_Y&lt;=$A32)*(WIN_Y+WIN_H&gt;$A32)*WIN_KEY))</f>
        <v/>
      </c>
      <c r="G332" s="7">
        <f>SUMPRODUCT(MAX(WIN_OPEN*(WIN_X&lt;=G$2)*(WIN_X+WIN_W&gt;G$2)*(WIN_Y&lt;=$A32)*(WIN_Y+WIN_H&gt;$A32)*WIN_KEY))</f>
        <v/>
      </c>
      <c r="H332" s="7">
        <f>SUMPRODUCT(MAX(WIN_OPEN*(WIN_X&lt;=H$2)*(WIN_X+WIN_W&gt;H$2)*(WIN_Y&lt;=$A32)*(WIN_Y+WIN_H&gt;$A32)*WIN_KEY))</f>
        <v/>
      </c>
      <c r="I332" s="7">
        <f>SUMPRODUCT(MAX(WIN_OPEN*(WIN_X&lt;=I$2)*(WIN_X+WIN_W&gt;I$2)*(WIN_Y&lt;=$A32)*(WIN_Y+WIN_H&gt;$A32)*WIN_KEY))</f>
        <v/>
      </c>
      <c r="J332" s="7">
        <f>SUMPRODUCT(MAX(WIN_OPEN*(WIN_X&lt;=J$2)*(WIN_X+WIN_W&gt;J$2)*(WIN_Y&lt;=$A32)*(WIN_Y+WIN_H&gt;$A32)*WIN_KEY))</f>
        <v/>
      </c>
      <c r="K332" s="7">
        <f>SUMPRODUCT(MAX(WIN_OPEN*(WIN_X&lt;=K$2)*(WIN_X+WIN_W&gt;K$2)*(WIN_Y&lt;=$A32)*(WIN_Y+WIN_H&gt;$A32)*WIN_KEY))</f>
        <v/>
      </c>
      <c r="L332" s="7">
        <f>SUMPRODUCT(MAX(WIN_OPEN*(WIN_X&lt;=L$2)*(WIN_X+WIN_W&gt;L$2)*(WIN_Y&lt;=$A32)*(WIN_Y+WIN_H&gt;$A32)*WIN_KEY))</f>
        <v/>
      </c>
      <c r="M332" s="7">
        <f>SUMPRODUCT(MAX(WIN_OPEN*(WIN_X&lt;=M$2)*(WIN_X+WIN_W&gt;M$2)*(WIN_Y&lt;=$A32)*(WIN_Y+WIN_H&gt;$A32)*WIN_KEY))</f>
        <v/>
      </c>
      <c r="N332" s="7">
        <f>SUMPRODUCT(MAX(WIN_OPEN*(WIN_X&lt;=N$2)*(WIN_X+WIN_W&gt;N$2)*(WIN_Y&lt;=$A32)*(WIN_Y+WIN_H&gt;$A32)*WIN_KEY))</f>
        <v/>
      </c>
      <c r="O332" s="7">
        <f>SUMPRODUCT(MAX(WIN_OPEN*(WIN_X&lt;=O$2)*(WIN_X+WIN_W&gt;O$2)*(WIN_Y&lt;=$A32)*(WIN_Y+WIN_H&gt;$A32)*WIN_KEY))</f>
        <v/>
      </c>
      <c r="P332" s="7">
        <f>SUMPRODUCT(MAX(WIN_OPEN*(WIN_X&lt;=P$2)*(WIN_X+WIN_W&gt;P$2)*(WIN_Y&lt;=$A32)*(WIN_Y+WIN_H&gt;$A32)*WIN_KEY))</f>
        <v/>
      </c>
      <c r="Q332" s="7">
        <f>SUMPRODUCT(MAX(WIN_OPEN*(WIN_X&lt;=Q$2)*(WIN_X+WIN_W&gt;Q$2)*(WIN_Y&lt;=$A32)*(WIN_Y+WIN_H&gt;$A32)*WIN_KEY))</f>
        <v/>
      </c>
      <c r="R332" s="7">
        <f>SUMPRODUCT(MAX(WIN_OPEN*(WIN_X&lt;=R$2)*(WIN_X+WIN_W&gt;R$2)*(WIN_Y&lt;=$A32)*(WIN_Y+WIN_H&gt;$A32)*WIN_KEY))</f>
        <v/>
      </c>
      <c r="S332" s="7">
        <f>SUMPRODUCT(MAX(WIN_OPEN*(WIN_X&lt;=S$2)*(WIN_X+WIN_W&gt;S$2)*(WIN_Y&lt;=$A32)*(WIN_Y+WIN_H&gt;$A32)*WIN_KEY))</f>
        <v/>
      </c>
      <c r="T332" s="7">
        <f>SUMPRODUCT(MAX(WIN_OPEN*(WIN_X&lt;=T$2)*(WIN_X+WIN_W&gt;T$2)*(WIN_Y&lt;=$A32)*(WIN_Y+WIN_H&gt;$A32)*WIN_KEY))</f>
        <v/>
      </c>
      <c r="U332" s="7">
        <f>SUMPRODUCT(MAX(WIN_OPEN*(WIN_X&lt;=U$2)*(WIN_X+WIN_W&gt;U$2)*(WIN_Y&lt;=$A32)*(WIN_Y+WIN_H&gt;$A32)*WIN_KEY))</f>
        <v/>
      </c>
      <c r="V332" s="7">
        <f>SUMPRODUCT(MAX(WIN_OPEN*(WIN_X&lt;=V$2)*(WIN_X+WIN_W&gt;V$2)*(WIN_Y&lt;=$A32)*(WIN_Y+WIN_H&gt;$A32)*WIN_KEY))</f>
        <v/>
      </c>
      <c r="W332" s="7">
        <f>SUMPRODUCT(MAX(WIN_OPEN*(WIN_X&lt;=W$2)*(WIN_X+WIN_W&gt;W$2)*(WIN_Y&lt;=$A32)*(WIN_Y+WIN_H&gt;$A32)*WIN_KEY))</f>
        <v/>
      </c>
      <c r="X332" s="7">
        <f>SUMPRODUCT(MAX(WIN_OPEN*(WIN_X&lt;=X$2)*(WIN_X+WIN_W&gt;X$2)*(WIN_Y&lt;=$A32)*(WIN_Y+WIN_H&gt;$A32)*WIN_KEY))</f>
        <v/>
      </c>
      <c r="Y332" s="7">
        <f>SUMPRODUCT(MAX(WIN_OPEN*(WIN_X&lt;=Y$2)*(WIN_X+WIN_W&gt;Y$2)*(WIN_Y&lt;=$A32)*(WIN_Y+WIN_H&gt;$A32)*WIN_KEY))</f>
        <v/>
      </c>
      <c r="Z332" s="7">
        <f>SUMPRODUCT(MAX(WIN_OPEN*(WIN_X&lt;=Z$2)*(WIN_X+WIN_W&gt;Z$2)*(WIN_Y&lt;=$A32)*(WIN_Y+WIN_H&gt;$A32)*WIN_KEY))</f>
        <v/>
      </c>
      <c r="AA332" s="7">
        <f>SUMPRODUCT(MAX(WIN_OPEN*(WIN_X&lt;=AA$2)*(WIN_X+WIN_W&gt;AA$2)*(WIN_Y&lt;=$A32)*(WIN_Y+WIN_H&gt;$A32)*WIN_KEY))</f>
        <v/>
      </c>
      <c r="AB332" s="7">
        <f>SUMPRODUCT(MAX(WIN_OPEN*(WIN_X&lt;=AB$2)*(WIN_X+WIN_W&gt;AB$2)*(WIN_Y&lt;=$A32)*(WIN_Y+WIN_H&gt;$A32)*WIN_KEY))</f>
        <v/>
      </c>
      <c r="AC332" s="7">
        <f>SUMPRODUCT(MAX(WIN_OPEN*(WIN_X&lt;=AC$2)*(WIN_X+WIN_W&gt;AC$2)*(WIN_Y&lt;=$A32)*(WIN_Y+WIN_H&gt;$A32)*WIN_KEY))</f>
        <v/>
      </c>
      <c r="AD332" s="7">
        <f>SUMPRODUCT(MAX(WIN_OPEN*(WIN_X&lt;=AD$2)*(WIN_X+WIN_W&gt;AD$2)*(WIN_Y&lt;=$A32)*(WIN_Y+WIN_H&gt;$A32)*WIN_KEY))</f>
        <v/>
      </c>
      <c r="AE332" s="7">
        <f>SUMPRODUCT(MAX(WIN_OPEN*(WIN_X&lt;=AE$2)*(WIN_X+WIN_W&gt;AE$2)*(WIN_Y&lt;=$A32)*(WIN_Y+WIN_H&gt;$A32)*WIN_KEY))</f>
        <v/>
      </c>
      <c r="AF332" s="7">
        <f>SUMPRODUCT(MAX(WIN_OPEN*(WIN_X&lt;=AF$2)*(WIN_X+WIN_W&gt;AF$2)*(WIN_Y&lt;=$A32)*(WIN_Y+WIN_H&gt;$A32)*WIN_KEY))</f>
        <v/>
      </c>
      <c r="AG332" s="7">
        <f>SUMPRODUCT(MAX(WIN_OPEN*(WIN_X&lt;=AG$2)*(WIN_X+WIN_W&gt;AG$2)*(WIN_Y&lt;=$A32)*(WIN_Y+WIN_H&gt;$A32)*WIN_KEY))</f>
        <v/>
      </c>
      <c r="AH332" s="7">
        <f>SUMPRODUCT(MAX(WIN_OPEN*(WIN_X&lt;=AH$2)*(WIN_X+WIN_W&gt;AH$2)*(WIN_Y&lt;=$A32)*(WIN_Y+WIN_H&gt;$A32)*WIN_KEY))</f>
        <v/>
      </c>
      <c r="AI332" s="7">
        <f>SUMPRODUCT(MAX(WIN_OPEN*(WIN_X&lt;=AI$2)*(WIN_X+WIN_W&gt;AI$2)*(WIN_Y&lt;=$A32)*(WIN_Y+WIN_H&gt;$A32)*WIN_KEY))</f>
        <v/>
      </c>
      <c r="AJ332" s="7">
        <f>SUMPRODUCT(MAX(WIN_OPEN*(WIN_X&lt;=AJ$2)*(WIN_X+WIN_W&gt;AJ$2)*(WIN_Y&lt;=$A32)*(WIN_Y+WIN_H&gt;$A32)*WIN_KEY))</f>
        <v/>
      </c>
      <c r="AK332" s="7">
        <f>SUMPRODUCT(MAX(WIN_OPEN*(WIN_X&lt;=AK$2)*(WIN_X+WIN_W&gt;AK$2)*(WIN_Y&lt;=$A32)*(WIN_Y+WIN_H&gt;$A32)*WIN_KEY))</f>
        <v/>
      </c>
      <c r="AL332" s="7">
        <f>SUMPRODUCT(MAX(WIN_OPEN*(WIN_X&lt;=AL$2)*(WIN_X+WIN_W&gt;AL$2)*(WIN_Y&lt;=$A32)*(WIN_Y+WIN_H&gt;$A32)*WIN_KEY))</f>
        <v/>
      </c>
      <c r="AM332" s="7">
        <f>SUMPRODUCT(MAX(WIN_OPEN*(WIN_X&lt;=AM$2)*(WIN_X+WIN_W&gt;AM$2)*(WIN_Y&lt;=$A32)*(WIN_Y+WIN_H&gt;$A32)*WIN_KEY))</f>
        <v/>
      </c>
      <c r="AN332" s="7">
        <f>SUMPRODUCT(MAX(WIN_OPEN*(WIN_X&lt;=AN$2)*(WIN_X+WIN_W&gt;AN$2)*(WIN_Y&lt;=$A32)*(WIN_Y+WIN_H&gt;$A32)*WIN_KEY))</f>
        <v/>
      </c>
      <c r="AO332" s="7">
        <f>SUMPRODUCT(MAX(WIN_OPEN*(WIN_X&lt;=AO$2)*(WIN_X+WIN_W&gt;AO$2)*(WIN_Y&lt;=$A32)*(WIN_Y+WIN_H&gt;$A32)*WIN_KEY))</f>
        <v/>
      </c>
      <c r="AP332" s="7">
        <f>SUMPRODUCT(MAX(WIN_OPEN*(WIN_X&lt;=AP$2)*(WIN_X+WIN_W&gt;AP$2)*(WIN_Y&lt;=$A32)*(WIN_Y+WIN_H&gt;$A32)*WIN_KEY))</f>
        <v/>
      </c>
      <c r="AQ332" s="7">
        <f>SUMPRODUCT(MAX(WIN_OPEN*(WIN_X&lt;=AQ$2)*(WIN_X+WIN_W&gt;AQ$2)*(WIN_Y&lt;=$A32)*(WIN_Y+WIN_H&gt;$A32)*WIN_KEY))</f>
        <v/>
      </c>
      <c r="AR332" s="7">
        <f>SUMPRODUCT(MAX(WIN_OPEN*(WIN_X&lt;=AR$2)*(WIN_X+WIN_W&gt;AR$2)*(WIN_Y&lt;=$A32)*(WIN_Y+WIN_H&gt;$A32)*WIN_KEY))</f>
        <v/>
      </c>
      <c r="AS332" s="7">
        <f>SUMPRODUCT(MAX(WIN_OPEN*(WIN_X&lt;=AS$2)*(WIN_X+WIN_W&gt;AS$2)*(WIN_Y&lt;=$A32)*(WIN_Y+WIN_H&gt;$A32)*WIN_KEY))</f>
        <v/>
      </c>
      <c r="AT332" s="7">
        <f>SUMPRODUCT(MAX(WIN_OPEN*(WIN_X&lt;=AT$2)*(WIN_X+WIN_W&gt;AT$2)*(WIN_Y&lt;=$A32)*(WIN_Y+WIN_H&gt;$A32)*WIN_KEY))</f>
        <v/>
      </c>
      <c r="AU332" s="7">
        <f>SUMPRODUCT(MAX(WIN_OPEN*(WIN_X&lt;=AU$2)*(WIN_X+WIN_W&gt;AU$2)*(WIN_Y&lt;=$A32)*(WIN_Y+WIN_H&gt;$A32)*WIN_KEY))</f>
        <v/>
      </c>
      <c r="AV332" s="7">
        <f>SUMPRODUCT(MAX(WIN_OPEN*(WIN_X&lt;=AV$2)*(WIN_X+WIN_W&gt;AV$2)*(WIN_Y&lt;=$A32)*(WIN_Y+WIN_H&gt;$A32)*WIN_KEY))</f>
        <v/>
      </c>
      <c r="AW332" s="7">
        <f>SUMPRODUCT(MAX(WIN_OPEN*(WIN_X&lt;=AW$2)*(WIN_X+WIN_W&gt;AW$2)*(WIN_Y&lt;=$A32)*(WIN_Y+WIN_H&gt;$A32)*WIN_KEY))</f>
        <v/>
      </c>
      <c r="AX332" s="7">
        <f>SUMPRODUCT(MAX(WIN_OPEN*(WIN_X&lt;=AX$2)*(WIN_X+WIN_W&gt;AX$2)*(WIN_Y&lt;=$A32)*(WIN_Y+WIN_H&gt;$A32)*WIN_KEY))</f>
        <v/>
      </c>
      <c r="AY332" s="7">
        <f>SUMPRODUCT(MAX(WIN_OPEN*(WIN_X&lt;=AY$2)*(WIN_X+WIN_W&gt;AY$2)*(WIN_Y&lt;=$A32)*(WIN_Y+WIN_H&gt;$A32)*WIN_KEY))</f>
        <v/>
      </c>
      <c r="AZ332" s="7">
        <f>SUMPRODUCT(MAX(WIN_OPEN*(WIN_X&lt;=AZ$2)*(WIN_X+WIN_W&gt;AZ$2)*(WIN_Y&lt;=$A32)*(WIN_Y+WIN_H&gt;$A32)*WIN_KEY))</f>
        <v/>
      </c>
      <c r="BA332" s="7">
        <f>SUMPRODUCT(MAX(WIN_OPEN*(WIN_X&lt;=BA$2)*(WIN_X+WIN_W&gt;BA$2)*(WIN_Y&lt;=$A32)*(WIN_Y+WIN_H&gt;$A32)*WIN_KEY))</f>
        <v/>
      </c>
      <c r="BB332" s="7">
        <f>SUMPRODUCT(MAX(WIN_OPEN*(WIN_X&lt;=BB$2)*(WIN_X+WIN_W&gt;BB$2)*(WIN_Y&lt;=$A32)*(WIN_Y+WIN_H&gt;$A32)*WIN_KEY))</f>
        <v/>
      </c>
      <c r="BC332" s="7">
        <f>SUMPRODUCT(MAX(WIN_OPEN*(WIN_X&lt;=BC$2)*(WIN_X+WIN_W&gt;BC$2)*(WIN_Y&lt;=$A32)*(WIN_Y+WIN_H&gt;$A32)*WIN_KEY))</f>
        <v/>
      </c>
      <c r="BD332" s="7">
        <f>SUMPRODUCT(MAX(WIN_OPEN*(WIN_X&lt;=BD$2)*(WIN_X+WIN_W&gt;BD$2)*(WIN_Y&lt;=$A32)*(WIN_Y+WIN_H&gt;$A32)*WIN_KEY))</f>
        <v/>
      </c>
      <c r="BE332" s="7">
        <f>SUMPRODUCT(MAX(WIN_OPEN*(WIN_X&lt;=BE$2)*(WIN_X+WIN_W&gt;BE$2)*(WIN_Y&lt;=$A32)*(WIN_Y+WIN_H&gt;$A32)*WIN_KEY))</f>
        <v/>
      </c>
      <c r="BF332" s="7">
        <f>SUMPRODUCT(MAX(WIN_OPEN*(WIN_X&lt;=BF$2)*(WIN_X+WIN_W&gt;BF$2)*(WIN_Y&lt;=$A32)*(WIN_Y+WIN_H&gt;$A32)*WIN_KEY))</f>
        <v/>
      </c>
      <c r="BG332" s="7">
        <f>SUMPRODUCT(MAX(WIN_OPEN*(WIN_X&lt;=BG$2)*(WIN_X+WIN_W&gt;BG$2)*(WIN_Y&lt;=$A32)*(WIN_Y+WIN_H&gt;$A32)*WIN_KEY))</f>
        <v/>
      </c>
      <c r="BH332" s="7">
        <f>SUMPRODUCT(MAX(WIN_OPEN*(WIN_X&lt;=BH$2)*(WIN_X+WIN_W&gt;BH$2)*(WIN_Y&lt;=$A32)*(WIN_Y+WIN_H&gt;$A32)*WIN_KEY))</f>
        <v/>
      </c>
      <c r="BI332" s="7">
        <f>SUMPRODUCT(MAX(WIN_OPEN*(WIN_X&lt;=BI$2)*(WIN_X+WIN_W&gt;BI$2)*(WIN_Y&lt;=$A32)*(WIN_Y+WIN_H&gt;$A32)*WIN_KEY))</f>
        <v/>
      </c>
      <c r="BJ332" s="7">
        <f>SUMPRODUCT(MAX(WIN_OPEN*(WIN_X&lt;=BJ$2)*(WIN_X+WIN_W&gt;BJ$2)*(WIN_Y&lt;=$A32)*(WIN_Y+WIN_H&gt;$A32)*WIN_KEY))</f>
        <v/>
      </c>
      <c r="BK332" s="7">
        <f>SUMPRODUCT(MAX(WIN_OPEN*(WIN_X&lt;=BK$2)*(WIN_X+WIN_W&gt;BK$2)*(WIN_Y&lt;=$A32)*(WIN_Y+WIN_H&gt;$A32)*WIN_KEY))</f>
        <v/>
      </c>
      <c r="BL332" s="7">
        <f>SUMPRODUCT(MAX(WIN_OPEN*(WIN_X&lt;=BL$2)*(WIN_X+WIN_W&gt;BL$2)*(WIN_Y&lt;=$A32)*(WIN_Y+WIN_H&gt;$A32)*WIN_KEY))</f>
        <v/>
      </c>
      <c r="BM332" s="7">
        <f>SUMPRODUCT(MAX(WIN_OPEN*(WIN_X&lt;=BM$2)*(WIN_X+WIN_W&gt;BM$2)*(WIN_Y&lt;=$A32)*(WIN_Y+WIN_H&gt;$A32)*WIN_KEY))</f>
        <v/>
      </c>
      <c r="BN332" s="7">
        <f>SUMPRODUCT(MAX(WIN_OPEN*(WIN_X&lt;=BN$2)*(WIN_X+WIN_W&gt;BN$2)*(WIN_Y&lt;=$A32)*(WIN_Y+WIN_H&gt;$A32)*WIN_KEY))</f>
        <v/>
      </c>
      <c r="BO332" s="7">
        <f>SUMPRODUCT(MAX(WIN_OPEN*(WIN_X&lt;=BO$2)*(WIN_X+WIN_W&gt;BO$2)*(WIN_Y&lt;=$A32)*(WIN_Y+WIN_H&gt;$A32)*WIN_KEY))</f>
        <v/>
      </c>
      <c r="BP332" s="7">
        <f>SUMPRODUCT(MAX(WIN_OPEN*(WIN_X&lt;=BP$2)*(WIN_X+WIN_W&gt;BP$2)*(WIN_Y&lt;=$A32)*(WIN_Y+WIN_H&gt;$A32)*WIN_KEY))</f>
        <v/>
      </c>
      <c r="BQ332" s="7">
        <f>SUMPRODUCT(MAX(WIN_OPEN*(WIN_X&lt;=BQ$2)*(WIN_X+WIN_W&gt;BQ$2)*(WIN_Y&lt;=$A32)*(WIN_Y+WIN_H&gt;$A32)*WIN_KEY))</f>
        <v/>
      </c>
      <c r="BR332" s="7">
        <f>SUMPRODUCT(MAX(WIN_OPEN*(WIN_X&lt;=BR$2)*(WIN_X+WIN_W&gt;BR$2)*(WIN_Y&lt;=$A32)*(WIN_Y+WIN_H&gt;$A32)*WIN_KEY))</f>
        <v/>
      </c>
      <c r="BS332" s="7">
        <f>SUMPRODUCT(MAX(WIN_OPEN*(WIN_X&lt;=BS$2)*(WIN_X+WIN_W&gt;BS$2)*(WIN_Y&lt;=$A32)*(WIN_Y+WIN_H&gt;$A32)*WIN_KEY))</f>
        <v/>
      </c>
      <c r="BT332" s="7">
        <f>SUMPRODUCT(MAX(WIN_OPEN*(WIN_X&lt;=BT$2)*(WIN_X+WIN_W&gt;BT$2)*(WIN_Y&lt;=$A32)*(WIN_Y+WIN_H&gt;$A32)*WIN_KEY))</f>
        <v/>
      </c>
      <c r="BU332" s="7">
        <f>SUMPRODUCT(MAX(WIN_OPEN*(WIN_X&lt;=BU$2)*(WIN_X+WIN_W&gt;BU$2)*(WIN_Y&lt;=$A32)*(WIN_Y+WIN_H&gt;$A32)*WIN_KEY))</f>
        <v/>
      </c>
      <c r="BV332" s="7">
        <f>SUMPRODUCT(MAX(WIN_OPEN*(WIN_X&lt;=BV$2)*(WIN_X+WIN_W&gt;BV$2)*(WIN_Y&lt;=$A32)*(WIN_Y+WIN_H&gt;$A32)*WIN_KEY))</f>
        <v/>
      </c>
      <c r="BW332" s="7">
        <f>SUMPRODUCT(MAX(WIN_OPEN*(WIN_X&lt;=BW$2)*(WIN_X+WIN_W&gt;BW$2)*(WIN_Y&lt;=$A32)*(WIN_Y+WIN_H&gt;$A32)*WIN_KEY))</f>
        <v/>
      </c>
      <c r="BX332" s="7">
        <f>SUMPRODUCT(MAX(WIN_OPEN*(WIN_X&lt;=BX$2)*(WIN_X+WIN_W&gt;BX$2)*(WIN_Y&lt;=$A32)*(WIN_Y+WIN_H&gt;$A32)*WIN_KEY))</f>
        <v/>
      </c>
      <c r="BY332" s="7">
        <f>SUMPRODUCT(MAX(WIN_OPEN*(WIN_X&lt;=BY$2)*(WIN_X+WIN_W&gt;BY$2)*(WIN_Y&lt;=$A32)*(WIN_Y+WIN_H&gt;$A32)*WIN_KEY))</f>
        <v/>
      </c>
      <c r="BZ332" s="7">
        <f>SUMPRODUCT(MAX(WIN_OPEN*(WIN_X&lt;=BZ$2)*(WIN_X+WIN_W&gt;BZ$2)*(WIN_Y&lt;=$A32)*(WIN_Y+WIN_H&gt;$A32)*WIN_KEY))</f>
        <v/>
      </c>
      <c r="CA332" s="7">
        <f>SUMPRODUCT(MAX(WIN_OPEN*(WIN_X&lt;=CA$2)*(WIN_X+WIN_W&gt;CA$2)*(WIN_Y&lt;=$A32)*(WIN_Y+WIN_H&gt;$A32)*WIN_KEY))</f>
        <v/>
      </c>
      <c r="CB332" s="7">
        <f>SUMPRODUCT(MAX(WIN_OPEN*(WIN_X&lt;=CB$2)*(WIN_X+WIN_W&gt;CB$2)*(WIN_Y&lt;=$A32)*(WIN_Y+WIN_H&gt;$A32)*WIN_KEY))</f>
        <v/>
      </c>
      <c r="CC332" s="7">
        <f>SUMPRODUCT(MAX(WIN_OPEN*(WIN_X&lt;=CC$2)*(WIN_X+WIN_W&gt;CC$2)*(WIN_Y&lt;=$A32)*(WIN_Y+WIN_H&gt;$A32)*WIN_KEY))</f>
        <v/>
      </c>
      <c r="CD332" s="7">
        <f>SUMPRODUCT(MAX(WIN_OPEN*(WIN_X&lt;=CD$2)*(WIN_X+WIN_W&gt;CD$2)*(WIN_Y&lt;=$A32)*(WIN_Y+WIN_H&gt;$A32)*WIN_KEY))</f>
        <v/>
      </c>
      <c r="CE332" s="7">
        <f>SUMPRODUCT(MAX(WIN_OPEN*(WIN_X&lt;=CE$2)*(WIN_X+WIN_W&gt;CE$2)*(WIN_Y&lt;=$A32)*(WIN_Y+WIN_H&gt;$A32)*WIN_KEY))</f>
        <v/>
      </c>
      <c r="CF332" s="7">
        <f>SUMPRODUCT(MAX(WIN_OPEN*(WIN_X&lt;=CF$2)*(WIN_X+WIN_W&gt;CF$2)*(WIN_Y&lt;=$A32)*(WIN_Y+WIN_H&gt;$A32)*WIN_KEY))</f>
        <v/>
      </c>
      <c r="CG332" s="7">
        <f>SUMPRODUCT(MAX(WIN_OPEN*(WIN_X&lt;=CG$2)*(WIN_X+WIN_W&gt;CG$2)*(WIN_Y&lt;=$A32)*(WIN_Y+WIN_H&gt;$A32)*WIN_KEY))</f>
        <v/>
      </c>
      <c r="CH332" s="7">
        <f>SUMPRODUCT(MAX(WIN_OPEN*(WIN_X&lt;=CH$2)*(WIN_X+WIN_W&gt;CH$2)*(WIN_Y&lt;=$A32)*(WIN_Y+WIN_H&gt;$A32)*WIN_KEY))</f>
        <v/>
      </c>
      <c r="CI332" s="7">
        <f>SUMPRODUCT(MAX(WIN_OPEN*(WIN_X&lt;=CI$2)*(WIN_X+WIN_W&gt;CI$2)*(WIN_Y&lt;=$A32)*(WIN_Y+WIN_H&gt;$A32)*WIN_KEY))</f>
        <v/>
      </c>
      <c r="CJ332" s="7">
        <f>SUMPRODUCT(MAX(WIN_OPEN*(WIN_X&lt;=CJ$2)*(WIN_X+WIN_W&gt;CJ$2)*(WIN_Y&lt;=$A32)*(WIN_Y+WIN_H&gt;$A32)*WIN_KEY))</f>
        <v/>
      </c>
      <c r="CK332" s="7">
        <f>SUMPRODUCT(MAX(WIN_OPEN*(WIN_X&lt;=CK$2)*(WIN_X+WIN_W&gt;CK$2)*(WIN_Y&lt;=$A32)*(WIN_Y+WIN_H&gt;$A32)*WIN_KEY))</f>
        <v/>
      </c>
      <c r="CL332" s="7">
        <f>SUMPRODUCT(MAX(WIN_OPEN*(WIN_X&lt;=CL$2)*(WIN_X+WIN_W&gt;CL$2)*(WIN_Y&lt;=$A32)*(WIN_Y+WIN_H&gt;$A32)*WIN_KEY))</f>
        <v/>
      </c>
      <c r="CM332" s="7">
        <f>SUMPRODUCT(MAX(WIN_OPEN*(WIN_X&lt;=CM$2)*(WIN_X+WIN_W&gt;CM$2)*(WIN_Y&lt;=$A32)*(WIN_Y+WIN_H&gt;$A32)*WIN_KEY))</f>
        <v/>
      </c>
      <c r="CN332" s="7">
        <f>SUMPRODUCT(MAX(WIN_OPEN*(WIN_X&lt;=CN$2)*(WIN_X+WIN_W&gt;CN$2)*(WIN_Y&lt;=$A32)*(WIN_Y+WIN_H&gt;$A32)*WIN_KEY))</f>
        <v/>
      </c>
      <c r="CO332" s="7">
        <f>SUMPRODUCT(MAX(WIN_OPEN*(WIN_X&lt;=CO$2)*(WIN_X+WIN_W&gt;CO$2)*(WIN_Y&lt;=$A32)*(WIN_Y+WIN_H&gt;$A32)*WIN_KEY))</f>
        <v/>
      </c>
      <c r="CP332" s="7">
        <f>SUMPRODUCT(MAX(WIN_OPEN*(WIN_X&lt;=CP$2)*(WIN_X+WIN_W&gt;CP$2)*(WIN_Y&lt;=$A32)*(WIN_Y+WIN_H&gt;$A32)*WIN_KEY))</f>
        <v/>
      </c>
      <c r="CQ332" s="7">
        <f>SUMPRODUCT(MAX(WIN_OPEN*(WIN_X&lt;=CQ$2)*(WIN_X+WIN_W&gt;CQ$2)*(WIN_Y&lt;=$A32)*(WIN_Y+WIN_H&gt;$A32)*WIN_KEY))</f>
        <v/>
      </c>
      <c r="CR332" s="7">
        <f>SUMPRODUCT(MAX(WIN_OPEN*(WIN_X&lt;=CR$2)*(WIN_X+WIN_W&gt;CR$2)*(WIN_Y&lt;=$A32)*(WIN_Y+WIN_H&gt;$A32)*WIN_KEY))</f>
        <v/>
      </c>
      <c r="CS332" s="7">
        <f>SUMPRODUCT(MAX(WIN_OPEN*(WIN_X&lt;=CS$2)*(WIN_X+WIN_W&gt;CS$2)*(WIN_Y&lt;=$A32)*(WIN_Y+WIN_H&gt;$A32)*WIN_KEY))</f>
        <v/>
      </c>
      <c r="CT332" s="7">
        <f>SUMPRODUCT(MAX(WIN_OPEN*(WIN_X&lt;=CT$2)*(WIN_X+WIN_W&gt;CT$2)*(WIN_Y&lt;=$A32)*(WIN_Y+WIN_H&gt;$A32)*WIN_KEY))</f>
        <v/>
      </c>
      <c r="CU332" s="7">
        <f>SUMPRODUCT(MAX(WIN_OPEN*(WIN_X&lt;=CU$2)*(WIN_X+WIN_W&gt;CU$2)*(WIN_Y&lt;=$A32)*(WIN_Y+WIN_H&gt;$A32)*WIN_KEY))</f>
        <v/>
      </c>
      <c r="CV332" s="7">
        <f>SUMPRODUCT(MAX(WIN_OPEN*(WIN_X&lt;=CV$2)*(WIN_X+WIN_W&gt;CV$2)*(WIN_Y&lt;=$A32)*(WIN_Y+WIN_H&gt;$A32)*WIN_KEY))</f>
        <v/>
      </c>
      <c r="CW332" s="7">
        <f>SUMPRODUCT(MAX(WIN_OPEN*(WIN_X&lt;=CW$2)*(WIN_X+WIN_W&gt;CW$2)*(WIN_Y&lt;=$A32)*(WIN_Y+WIN_H&gt;$A32)*WIN_KEY))</f>
        <v/>
      </c>
      <c r="CX332" s="7">
        <f>SUMPRODUCT(MAX(WIN_OPEN*(WIN_X&lt;=CX$2)*(WIN_X+WIN_W&gt;CX$2)*(WIN_Y&lt;=$A32)*(WIN_Y+WIN_H&gt;$A32)*WIN_KEY))</f>
        <v/>
      </c>
      <c r="CY332" s="7">
        <f>SUMPRODUCT(MAX(WIN_OPEN*(WIN_X&lt;=CY$2)*(WIN_X+WIN_W&gt;CY$2)*(WIN_Y&lt;=$A32)*(WIN_Y+WIN_H&gt;$A32)*WIN_KEY))</f>
        <v/>
      </c>
      <c r="CZ332" s="7">
        <f>SUMPRODUCT(MAX(WIN_OPEN*(WIN_X&lt;=CZ$2)*(WIN_X+WIN_W&gt;CZ$2)*(WIN_Y&lt;=$A32)*(WIN_Y+WIN_H&gt;$A32)*WIN_KEY))</f>
        <v/>
      </c>
      <c r="DA332" s="7">
        <f>SUMPRODUCT(MAX(WIN_OPEN*(WIN_X&lt;=DA$2)*(WIN_X+WIN_W&gt;DA$2)*(WIN_Y&lt;=$A32)*(WIN_Y+WIN_H&gt;$A32)*WIN_KEY))</f>
        <v/>
      </c>
      <c r="DB332" s="7">
        <f>SUMPRODUCT(MAX(WIN_OPEN*(WIN_X&lt;=DB$2)*(WIN_X+WIN_W&gt;DB$2)*(WIN_Y&lt;=$A32)*(WIN_Y+WIN_H&gt;$A32)*WIN_KEY))</f>
        <v/>
      </c>
      <c r="DC332" s="7">
        <f>SUMPRODUCT(MAX(WIN_OPEN*(WIN_X&lt;=DC$2)*(WIN_X+WIN_W&gt;DC$2)*(WIN_Y&lt;=$A32)*(WIN_Y+WIN_H&gt;$A32)*WIN_KEY))</f>
        <v/>
      </c>
      <c r="DD332" s="7">
        <f>SUMPRODUCT(MAX(WIN_OPEN*(WIN_X&lt;=DD$2)*(WIN_X+WIN_W&gt;DD$2)*(WIN_Y&lt;=$A32)*(WIN_Y+WIN_H&gt;$A32)*WIN_KEY))</f>
        <v/>
      </c>
      <c r="DE332" s="7">
        <f>SUMPRODUCT(MAX(WIN_OPEN*(WIN_X&lt;=DE$2)*(WIN_X+WIN_W&gt;DE$2)*(WIN_Y&lt;=$A32)*(WIN_Y+WIN_H&gt;$A32)*WIN_KEY))</f>
        <v/>
      </c>
      <c r="DF332" s="7">
        <f>SUMPRODUCT(MAX(WIN_OPEN*(WIN_X&lt;=DF$2)*(WIN_X+WIN_W&gt;DF$2)*(WIN_Y&lt;=$A32)*(WIN_Y+WIN_H&gt;$A32)*WIN_KEY))</f>
        <v/>
      </c>
      <c r="DG332" s="7">
        <f>SUMPRODUCT(MAX(WIN_OPEN*(WIN_X&lt;=DG$2)*(WIN_X+WIN_W&gt;DG$2)*(WIN_Y&lt;=$A32)*(WIN_Y+WIN_H&gt;$A32)*WIN_KEY))</f>
        <v/>
      </c>
      <c r="DH332" s="7">
        <f>SUMPRODUCT(MAX(WIN_OPEN*(WIN_X&lt;=DH$2)*(WIN_X+WIN_W&gt;DH$2)*(WIN_Y&lt;=$A32)*(WIN_Y+WIN_H&gt;$A32)*WIN_KEY))</f>
        <v/>
      </c>
      <c r="DI332" s="7">
        <f>SUMPRODUCT(MAX(WIN_OPEN*(WIN_X&lt;=DI$2)*(WIN_X+WIN_W&gt;DI$2)*(WIN_Y&lt;=$A32)*(WIN_Y+WIN_H&gt;$A32)*WIN_KEY))</f>
        <v/>
      </c>
      <c r="DJ332" s="7">
        <f>SUMPRODUCT(MAX(WIN_OPEN*(WIN_X&lt;=DJ$2)*(WIN_X+WIN_W&gt;DJ$2)*(WIN_Y&lt;=$A32)*(WIN_Y+WIN_H&gt;$A32)*WIN_KEY))</f>
        <v/>
      </c>
      <c r="DK332" s="7">
        <f>SUMPRODUCT(MAX(WIN_OPEN*(WIN_X&lt;=DK$2)*(WIN_X+WIN_W&gt;DK$2)*(WIN_Y&lt;=$A32)*(WIN_Y+WIN_H&gt;$A32)*WIN_KEY))</f>
        <v/>
      </c>
      <c r="DL332" s="7">
        <f>SUMPRODUCT(MAX(WIN_OPEN*(WIN_X&lt;=DL$2)*(WIN_X+WIN_W&gt;DL$2)*(WIN_Y&lt;=$A32)*(WIN_Y+WIN_H&gt;$A32)*WIN_KEY))</f>
        <v/>
      </c>
      <c r="DM332" s="7">
        <f>SUMPRODUCT(MAX(WIN_OPEN*(WIN_X&lt;=DM$2)*(WIN_X+WIN_W&gt;DM$2)*(WIN_Y&lt;=$A32)*(WIN_Y+WIN_H&gt;$A32)*WIN_KEY))</f>
        <v/>
      </c>
      <c r="DN332" s="7">
        <f>SUMPRODUCT(MAX(WIN_OPEN*(WIN_X&lt;=DN$2)*(WIN_X+WIN_W&gt;DN$2)*(WIN_Y&lt;=$A32)*(WIN_Y+WIN_H&gt;$A32)*WIN_KEY))</f>
        <v/>
      </c>
      <c r="DO332" s="7">
        <f>SUMPRODUCT(MAX(WIN_OPEN*(WIN_X&lt;=DO$2)*(WIN_X+WIN_W&gt;DO$2)*(WIN_Y&lt;=$A32)*(WIN_Y+WIN_H&gt;$A32)*WIN_KEY))</f>
        <v/>
      </c>
    </row>
    <row r="333" ht="8" customHeight="1">
      <c r="A333" t="n">
        <v>0</v>
      </c>
      <c r="B333" s="7">
        <f>SUMPRODUCT(MAX(WIN_OPEN*(WIN_X&lt;=B$2)*(WIN_X+WIN_W&gt;B$2)*(WIN_Y&lt;=$A33)*(WIN_Y+WIN_H&gt;$A33)*WIN_KEY))</f>
        <v/>
      </c>
      <c r="C333" s="7">
        <f>SUMPRODUCT(MAX(WIN_OPEN*(WIN_X&lt;=C$2)*(WIN_X+WIN_W&gt;C$2)*(WIN_Y&lt;=$A33)*(WIN_Y+WIN_H&gt;$A33)*WIN_KEY))</f>
        <v/>
      </c>
      <c r="D333" s="7">
        <f>SUMPRODUCT(MAX(WIN_OPEN*(WIN_X&lt;=D$2)*(WIN_X+WIN_W&gt;D$2)*(WIN_Y&lt;=$A33)*(WIN_Y+WIN_H&gt;$A33)*WIN_KEY))</f>
        <v/>
      </c>
      <c r="E333" s="7">
        <f>SUMPRODUCT(MAX(WIN_OPEN*(WIN_X&lt;=E$2)*(WIN_X+WIN_W&gt;E$2)*(WIN_Y&lt;=$A33)*(WIN_Y+WIN_H&gt;$A33)*WIN_KEY))</f>
        <v/>
      </c>
      <c r="F333" s="7">
        <f>SUMPRODUCT(MAX(WIN_OPEN*(WIN_X&lt;=F$2)*(WIN_X+WIN_W&gt;F$2)*(WIN_Y&lt;=$A33)*(WIN_Y+WIN_H&gt;$A33)*WIN_KEY))</f>
        <v/>
      </c>
      <c r="G333" s="7">
        <f>SUMPRODUCT(MAX(WIN_OPEN*(WIN_X&lt;=G$2)*(WIN_X+WIN_W&gt;G$2)*(WIN_Y&lt;=$A33)*(WIN_Y+WIN_H&gt;$A33)*WIN_KEY))</f>
        <v/>
      </c>
      <c r="H333" s="7">
        <f>SUMPRODUCT(MAX(WIN_OPEN*(WIN_X&lt;=H$2)*(WIN_X+WIN_W&gt;H$2)*(WIN_Y&lt;=$A33)*(WIN_Y+WIN_H&gt;$A33)*WIN_KEY))</f>
        <v/>
      </c>
      <c r="I333" s="7">
        <f>SUMPRODUCT(MAX(WIN_OPEN*(WIN_X&lt;=I$2)*(WIN_X+WIN_W&gt;I$2)*(WIN_Y&lt;=$A33)*(WIN_Y+WIN_H&gt;$A33)*WIN_KEY))</f>
        <v/>
      </c>
      <c r="J333" s="7">
        <f>SUMPRODUCT(MAX(WIN_OPEN*(WIN_X&lt;=J$2)*(WIN_X+WIN_W&gt;J$2)*(WIN_Y&lt;=$A33)*(WIN_Y+WIN_H&gt;$A33)*WIN_KEY))</f>
        <v/>
      </c>
      <c r="K333" s="7">
        <f>SUMPRODUCT(MAX(WIN_OPEN*(WIN_X&lt;=K$2)*(WIN_X+WIN_W&gt;K$2)*(WIN_Y&lt;=$A33)*(WIN_Y+WIN_H&gt;$A33)*WIN_KEY))</f>
        <v/>
      </c>
      <c r="L333" s="7">
        <f>SUMPRODUCT(MAX(WIN_OPEN*(WIN_X&lt;=L$2)*(WIN_X+WIN_W&gt;L$2)*(WIN_Y&lt;=$A33)*(WIN_Y+WIN_H&gt;$A33)*WIN_KEY))</f>
        <v/>
      </c>
      <c r="M333" s="7">
        <f>SUMPRODUCT(MAX(WIN_OPEN*(WIN_X&lt;=M$2)*(WIN_X+WIN_W&gt;M$2)*(WIN_Y&lt;=$A33)*(WIN_Y+WIN_H&gt;$A33)*WIN_KEY))</f>
        <v/>
      </c>
      <c r="N333" s="7">
        <f>SUMPRODUCT(MAX(WIN_OPEN*(WIN_X&lt;=N$2)*(WIN_X+WIN_W&gt;N$2)*(WIN_Y&lt;=$A33)*(WIN_Y+WIN_H&gt;$A33)*WIN_KEY))</f>
        <v/>
      </c>
      <c r="O333" s="7">
        <f>SUMPRODUCT(MAX(WIN_OPEN*(WIN_X&lt;=O$2)*(WIN_X+WIN_W&gt;O$2)*(WIN_Y&lt;=$A33)*(WIN_Y+WIN_H&gt;$A33)*WIN_KEY))</f>
        <v/>
      </c>
      <c r="P333" s="7">
        <f>SUMPRODUCT(MAX(WIN_OPEN*(WIN_X&lt;=P$2)*(WIN_X+WIN_W&gt;P$2)*(WIN_Y&lt;=$A33)*(WIN_Y+WIN_H&gt;$A33)*WIN_KEY))</f>
        <v/>
      </c>
      <c r="Q333" s="7">
        <f>SUMPRODUCT(MAX(WIN_OPEN*(WIN_X&lt;=Q$2)*(WIN_X+WIN_W&gt;Q$2)*(WIN_Y&lt;=$A33)*(WIN_Y+WIN_H&gt;$A33)*WIN_KEY))</f>
        <v/>
      </c>
      <c r="R333" s="7">
        <f>SUMPRODUCT(MAX(WIN_OPEN*(WIN_X&lt;=R$2)*(WIN_X+WIN_W&gt;R$2)*(WIN_Y&lt;=$A33)*(WIN_Y+WIN_H&gt;$A33)*WIN_KEY))</f>
        <v/>
      </c>
      <c r="S333" s="7">
        <f>SUMPRODUCT(MAX(WIN_OPEN*(WIN_X&lt;=S$2)*(WIN_X+WIN_W&gt;S$2)*(WIN_Y&lt;=$A33)*(WIN_Y+WIN_H&gt;$A33)*WIN_KEY))</f>
        <v/>
      </c>
      <c r="T333" s="7">
        <f>SUMPRODUCT(MAX(WIN_OPEN*(WIN_X&lt;=T$2)*(WIN_X+WIN_W&gt;T$2)*(WIN_Y&lt;=$A33)*(WIN_Y+WIN_H&gt;$A33)*WIN_KEY))</f>
        <v/>
      </c>
      <c r="U333" s="7">
        <f>SUMPRODUCT(MAX(WIN_OPEN*(WIN_X&lt;=U$2)*(WIN_X+WIN_W&gt;U$2)*(WIN_Y&lt;=$A33)*(WIN_Y+WIN_H&gt;$A33)*WIN_KEY))</f>
        <v/>
      </c>
      <c r="V333" s="7">
        <f>SUMPRODUCT(MAX(WIN_OPEN*(WIN_X&lt;=V$2)*(WIN_X+WIN_W&gt;V$2)*(WIN_Y&lt;=$A33)*(WIN_Y+WIN_H&gt;$A33)*WIN_KEY))</f>
        <v/>
      </c>
      <c r="W333" s="7">
        <f>SUMPRODUCT(MAX(WIN_OPEN*(WIN_X&lt;=W$2)*(WIN_X+WIN_W&gt;W$2)*(WIN_Y&lt;=$A33)*(WIN_Y+WIN_H&gt;$A33)*WIN_KEY))</f>
        <v/>
      </c>
      <c r="X333" s="7">
        <f>SUMPRODUCT(MAX(WIN_OPEN*(WIN_X&lt;=X$2)*(WIN_X+WIN_W&gt;X$2)*(WIN_Y&lt;=$A33)*(WIN_Y+WIN_H&gt;$A33)*WIN_KEY))</f>
        <v/>
      </c>
      <c r="Y333" s="7">
        <f>SUMPRODUCT(MAX(WIN_OPEN*(WIN_X&lt;=Y$2)*(WIN_X+WIN_W&gt;Y$2)*(WIN_Y&lt;=$A33)*(WIN_Y+WIN_H&gt;$A33)*WIN_KEY))</f>
        <v/>
      </c>
      <c r="Z333" s="7">
        <f>SUMPRODUCT(MAX(WIN_OPEN*(WIN_X&lt;=Z$2)*(WIN_X+WIN_W&gt;Z$2)*(WIN_Y&lt;=$A33)*(WIN_Y+WIN_H&gt;$A33)*WIN_KEY))</f>
        <v/>
      </c>
      <c r="AA333" s="7">
        <f>SUMPRODUCT(MAX(WIN_OPEN*(WIN_X&lt;=AA$2)*(WIN_X+WIN_W&gt;AA$2)*(WIN_Y&lt;=$A33)*(WIN_Y+WIN_H&gt;$A33)*WIN_KEY))</f>
        <v/>
      </c>
      <c r="AB333" s="7">
        <f>SUMPRODUCT(MAX(WIN_OPEN*(WIN_X&lt;=AB$2)*(WIN_X+WIN_W&gt;AB$2)*(WIN_Y&lt;=$A33)*(WIN_Y+WIN_H&gt;$A33)*WIN_KEY))</f>
        <v/>
      </c>
      <c r="AC333" s="7">
        <f>SUMPRODUCT(MAX(WIN_OPEN*(WIN_X&lt;=AC$2)*(WIN_X+WIN_W&gt;AC$2)*(WIN_Y&lt;=$A33)*(WIN_Y+WIN_H&gt;$A33)*WIN_KEY))</f>
        <v/>
      </c>
      <c r="AD333" s="7">
        <f>SUMPRODUCT(MAX(WIN_OPEN*(WIN_X&lt;=AD$2)*(WIN_X+WIN_W&gt;AD$2)*(WIN_Y&lt;=$A33)*(WIN_Y+WIN_H&gt;$A33)*WIN_KEY))</f>
        <v/>
      </c>
      <c r="AE333" s="7">
        <f>SUMPRODUCT(MAX(WIN_OPEN*(WIN_X&lt;=AE$2)*(WIN_X+WIN_W&gt;AE$2)*(WIN_Y&lt;=$A33)*(WIN_Y+WIN_H&gt;$A33)*WIN_KEY))</f>
        <v/>
      </c>
      <c r="AF333" s="7">
        <f>SUMPRODUCT(MAX(WIN_OPEN*(WIN_X&lt;=AF$2)*(WIN_X+WIN_W&gt;AF$2)*(WIN_Y&lt;=$A33)*(WIN_Y+WIN_H&gt;$A33)*WIN_KEY))</f>
        <v/>
      </c>
      <c r="AG333" s="7">
        <f>SUMPRODUCT(MAX(WIN_OPEN*(WIN_X&lt;=AG$2)*(WIN_X+WIN_W&gt;AG$2)*(WIN_Y&lt;=$A33)*(WIN_Y+WIN_H&gt;$A33)*WIN_KEY))</f>
        <v/>
      </c>
      <c r="AH333" s="7">
        <f>SUMPRODUCT(MAX(WIN_OPEN*(WIN_X&lt;=AH$2)*(WIN_X+WIN_W&gt;AH$2)*(WIN_Y&lt;=$A33)*(WIN_Y+WIN_H&gt;$A33)*WIN_KEY))</f>
        <v/>
      </c>
      <c r="AI333" s="7">
        <f>SUMPRODUCT(MAX(WIN_OPEN*(WIN_X&lt;=AI$2)*(WIN_X+WIN_W&gt;AI$2)*(WIN_Y&lt;=$A33)*(WIN_Y+WIN_H&gt;$A33)*WIN_KEY))</f>
        <v/>
      </c>
      <c r="AJ333" s="7">
        <f>SUMPRODUCT(MAX(WIN_OPEN*(WIN_X&lt;=AJ$2)*(WIN_X+WIN_W&gt;AJ$2)*(WIN_Y&lt;=$A33)*(WIN_Y+WIN_H&gt;$A33)*WIN_KEY))</f>
        <v/>
      </c>
      <c r="AK333" s="7">
        <f>SUMPRODUCT(MAX(WIN_OPEN*(WIN_X&lt;=AK$2)*(WIN_X+WIN_W&gt;AK$2)*(WIN_Y&lt;=$A33)*(WIN_Y+WIN_H&gt;$A33)*WIN_KEY))</f>
        <v/>
      </c>
      <c r="AL333" s="7">
        <f>SUMPRODUCT(MAX(WIN_OPEN*(WIN_X&lt;=AL$2)*(WIN_X+WIN_W&gt;AL$2)*(WIN_Y&lt;=$A33)*(WIN_Y+WIN_H&gt;$A33)*WIN_KEY))</f>
        <v/>
      </c>
      <c r="AM333" s="7">
        <f>SUMPRODUCT(MAX(WIN_OPEN*(WIN_X&lt;=AM$2)*(WIN_X+WIN_W&gt;AM$2)*(WIN_Y&lt;=$A33)*(WIN_Y+WIN_H&gt;$A33)*WIN_KEY))</f>
        <v/>
      </c>
      <c r="AN333" s="7">
        <f>SUMPRODUCT(MAX(WIN_OPEN*(WIN_X&lt;=AN$2)*(WIN_X+WIN_W&gt;AN$2)*(WIN_Y&lt;=$A33)*(WIN_Y+WIN_H&gt;$A33)*WIN_KEY))</f>
        <v/>
      </c>
      <c r="AO333" s="7">
        <f>SUMPRODUCT(MAX(WIN_OPEN*(WIN_X&lt;=AO$2)*(WIN_X+WIN_W&gt;AO$2)*(WIN_Y&lt;=$A33)*(WIN_Y+WIN_H&gt;$A33)*WIN_KEY))</f>
        <v/>
      </c>
      <c r="AP333" s="7">
        <f>SUMPRODUCT(MAX(WIN_OPEN*(WIN_X&lt;=AP$2)*(WIN_X+WIN_W&gt;AP$2)*(WIN_Y&lt;=$A33)*(WIN_Y+WIN_H&gt;$A33)*WIN_KEY))</f>
        <v/>
      </c>
      <c r="AQ333" s="7">
        <f>SUMPRODUCT(MAX(WIN_OPEN*(WIN_X&lt;=AQ$2)*(WIN_X+WIN_W&gt;AQ$2)*(WIN_Y&lt;=$A33)*(WIN_Y+WIN_H&gt;$A33)*WIN_KEY))</f>
        <v/>
      </c>
      <c r="AR333" s="7">
        <f>SUMPRODUCT(MAX(WIN_OPEN*(WIN_X&lt;=AR$2)*(WIN_X+WIN_W&gt;AR$2)*(WIN_Y&lt;=$A33)*(WIN_Y+WIN_H&gt;$A33)*WIN_KEY))</f>
        <v/>
      </c>
      <c r="AS333" s="7">
        <f>SUMPRODUCT(MAX(WIN_OPEN*(WIN_X&lt;=AS$2)*(WIN_X+WIN_W&gt;AS$2)*(WIN_Y&lt;=$A33)*(WIN_Y+WIN_H&gt;$A33)*WIN_KEY))</f>
        <v/>
      </c>
      <c r="AT333" s="7">
        <f>SUMPRODUCT(MAX(WIN_OPEN*(WIN_X&lt;=AT$2)*(WIN_X+WIN_W&gt;AT$2)*(WIN_Y&lt;=$A33)*(WIN_Y+WIN_H&gt;$A33)*WIN_KEY))</f>
        <v/>
      </c>
      <c r="AU333" s="7">
        <f>SUMPRODUCT(MAX(WIN_OPEN*(WIN_X&lt;=AU$2)*(WIN_X+WIN_W&gt;AU$2)*(WIN_Y&lt;=$A33)*(WIN_Y+WIN_H&gt;$A33)*WIN_KEY))</f>
        <v/>
      </c>
      <c r="AV333" s="7">
        <f>SUMPRODUCT(MAX(WIN_OPEN*(WIN_X&lt;=AV$2)*(WIN_X+WIN_W&gt;AV$2)*(WIN_Y&lt;=$A33)*(WIN_Y+WIN_H&gt;$A33)*WIN_KEY))</f>
        <v/>
      </c>
      <c r="AW333" s="7">
        <f>SUMPRODUCT(MAX(WIN_OPEN*(WIN_X&lt;=AW$2)*(WIN_X+WIN_W&gt;AW$2)*(WIN_Y&lt;=$A33)*(WIN_Y+WIN_H&gt;$A33)*WIN_KEY))</f>
        <v/>
      </c>
      <c r="AX333" s="7">
        <f>SUMPRODUCT(MAX(WIN_OPEN*(WIN_X&lt;=AX$2)*(WIN_X+WIN_W&gt;AX$2)*(WIN_Y&lt;=$A33)*(WIN_Y+WIN_H&gt;$A33)*WIN_KEY))</f>
        <v/>
      </c>
      <c r="AY333" s="7">
        <f>SUMPRODUCT(MAX(WIN_OPEN*(WIN_X&lt;=AY$2)*(WIN_X+WIN_W&gt;AY$2)*(WIN_Y&lt;=$A33)*(WIN_Y+WIN_H&gt;$A33)*WIN_KEY))</f>
        <v/>
      </c>
      <c r="AZ333" s="7">
        <f>SUMPRODUCT(MAX(WIN_OPEN*(WIN_X&lt;=AZ$2)*(WIN_X+WIN_W&gt;AZ$2)*(WIN_Y&lt;=$A33)*(WIN_Y+WIN_H&gt;$A33)*WIN_KEY))</f>
        <v/>
      </c>
      <c r="BA333" s="7">
        <f>SUMPRODUCT(MAX(WIN_OPEN*(WIN_X&lt;=BA$2)*(WIN_X+WIN_W&gt;BA$2)*(WIN_Y&lt;=$A33)*(WIN_Y+WIN_H&gt;$A33)*WIN_KEY))</f>
        <v/>
      </c>
      <c r="BB333" s="7">
        <f>SUMPRODUCT(MAX(WIN_OPEN*(WIN_X&lt;=BB$2)*(WIN_X+WIN_W&gt;BB$2)*(WIN_Y&lt;=$A33)*(WIN_Y+WIN_H&gt;$A33)*WIN_KEY))</f>
        <v/>
      </c>
      <c r="BC333" s="7">
        <f>SUMPRODUCT(MAX(WIN_OPEN*(WIN_X&lt;=BC$2)*(WIN_X+WIN_W&gt;BC$2)*(WIN_Y&lt;=$A33)*(WIN_Y+WIN_H&gt;$A33)*WIN_KEY))</f>
        <v/>
      </c>
      <c r="BD333" s="7">
        <f>SUMPRODUCT(MAX(WIN_OPEN*(WIN_X&lt;=BD$2)*(WIN_X+WIN_W&gt;BD$2)*(WIN_Y&lt;=$A33)*(WIN_Y+WIN_H&gt;$A33)*WIN_KEY))</f>
        <v/>
      </c>
      <c r="BE333" s="7">
        <f>SUMPRODUCT(MAX(WIN_OPEN*(WIN_X&lt;=BE$2)*(WIN_X+WIN_W&gt;BE$2)*(WIN_Y&lt;=$A33)*(WIN_Y+WIN_H&gt;$A33)*WIN_KEY))</f>
        <v/>
      </c>
      <c r="BF333" s="7">
        <f>SUMPRODUCT(MAX(WIN_OPEN*(WIN_X&lt;=BF$2)*(WIN_X+WIN_W&gt;BF$2)*(WIN_Y&lt;=$A33)*(WIN_Y+WIN_H&gt;$A33)*WIN_KEY))</f>
        <v/>
      </c>
      <c r="BG333" s="7">
        <f>SUMPRODUCT(MAX(WIN_OPEN*(WIN_X&lt;=BG$2)*(WIN_X+WIN_W&gt;BG$2)*(WIN_Y&lt;=$A33)*(WIN_Y+WIN_H&gt;$A33)*WIN_KEY))</f>
        <v/>
      </c>
      <c r="BH333" s="7">
        <f>SUMPRODUCT(MAX(WIN_OPEN*(WIN_X&lt;=BH$2)*(WIN_X+WIN_W&gt;BH$2)*(WIN_Y&lt;=$A33)*(WIN_Y+WIN_H&gt;$A33)*WIN_KEY))</f>
        <v/>
      </c>
      <c r="BI333" s="7">
        <f>SUMPRODUCT(MAX(WIN_OPEN*(WIN_X&lt;=BI$2)*(WIN_X+WIN_W&gt;BI$2)*(WIN_Y&lt;=$A33)*(WIN_Y+WIN_H&gt;$A33)*WIN_KEY))</f>
        <v/>
      </c>
      <c r="BJ333" s="7">
        <f>SUMPRODUCT(MAX(WIN_OPEN*(WIN_X&lt;=BJ$2)*(WIN_X+WIN_W&gt;BJ$2)*(WIN_Y&lt;=$A33)*(WIN_Y+WIN_H&gt;$A33)*WIN_KEY))</f>
        <v/>
      </c>
      <c r="BK333" s="7">
        <f>SUMPRODUCT(MAX(WIN_OPEN*(WIN_X&lt;=BK$2)*(WIN_X+WIN_W&gt;BK$2)*(WIN_Y&lt;=$A33)*(WIN_Y+WIN_H&gt;$A33)*WIN_KEY))</f>
        <v/>
      </c>
      <c r="BL333" s="7">
        <f>SUMPRODUCT(MAX(WIN_OPEN*(WIN_X&lt;=BL$2)*(WIN_X+WIN_W&gt;BL$2)*(WIN_Y&lt;=$A33)*(WIN_Y+WIN_H&gt;$A33)*WIN_KEY))</f>
        <v/>
      </c>
      <c r="BM333" s="7">
        <f>SUMPRODUCT(MAX(WIN_OPEN*(WIN_X&lt;=BM$2)*(WIN_X+WIN_W&gt;BM$2)*(WIN_Y&lt;=$A33)*(WIN_Y+WIN_H&gt;$A33)*WIN_KEY))</f>
        <v/>
      </c>
      <c r="BN333" s="7">
        <f>SUMPRODUCT(MAX(WIN_OPEN*(WIN_X&lt;=BN$2)*(WIN_X+WIN_W&gt;BN$2)*(WIN_Y&lt;=$A33)*(WIN_Y+WIN_H&gt;$A33)*WIN_KEY))</f>
        <v/>
      </c>
      <c r="BO333" s="7">
        <f>SUMPRODUCT(MAX(WIN_OPEN*(WIN_X&lt;=BO$2)*(WIN_X+WIN_W&gt;BO$2)*(WIN_Y&lt;=$A33)*(WIN_Y+WIN_H&gt;$A33)*WIN_KEY))</f>
        <v/>
      </c>
      <c r="BP333" s="7">
        <f>SUMPRODUCT(MAX(WIN_OPEN*(WIN_X&lt;=BP$2)*(WIN_X+WIN_W&gt;BP$2)*(WIN_Y&lt;=$A33)*(WIN_Y+WIN_H&gt;$A33)*WIN_KEY))</f>
        <v/>
      </c>
      <c r="BQ333" s="7">
        <f>SUMPRODUCT(MAX(WIN_OPEN*(WIN_X&lt;=BQ$2)*(WIN_X+WIN_W&gt;BQ$2)*(WIN_Y&lt;=$A33)*(WIN_Y+WIN_H&gt;$A33)*WIN_KEY))</f>
        <v/>
      </c>
      <c r="BR333" s="7">
        <f>SUMPRODUCT(MAX(WIN_OPEN*(WIN_X&lt;=BR$2)*(WIN_X+WIN_W&gt;BR$2)*(WIN_Y&lt;=$A33)*(WIN_Y+WIN_H&gt;$A33)*WIN_KEY))</f>
        <v/>
      </c>
      <c r="BS333" s="7">
        <f>SUMPRODUCT(MAX(WIN_OPEN*(WIN_X&lt;=BS$2)*(WIN_X+WIN_W&gt;BS$2)*(WIN_Y&lt;=$A33)*(WIN_Y+WIN_H&gt;$A33)*WIN_KEY))</f>
        <v/>
      </c>
      <c r="BT333" s="7">
        <f>SUMPRODUCT(MAX(WIN_OPEN*(WIN_X&lt;=BT$2)*(WIN_X+WIN_W&gt;BT$2)*(WIN_Y&lt;=$A33)*(WIN_Y+WIN_H&gt;$A33)*WIN_KEY))</f>
        <v/>
      </c>
      <c r="BU333" s="7">
        <f>SUMPRODUCT(MAX(WIN_OPEN*(WIN_X&lt;=BU$2)*(WIN_X+WIN_W&gt;BU$2)*(WIN_Y&lt;=$A33)*(WIN_Y+WIN_H&gt;$A33)*WIN_KEY))</f>
        <v/>
      </c>
      <c r="BV333" s="7">
        <f>SUMPRODUCT(MAX(WIN_OPEN*(WIN_X&lt;=BV$2)*(WIN_X+WIN_W&gt;BV$2)*(WIN_Y&lt;=$A33)*(WIN_Y+WIN_H&gt;$A33)*WIN_KEY))</f>
        <v/>
      </c>
      <c r="BW333" s="7">
        <f>SUMPRODUCT(MAX(WIN_OPEN*(WIN_X&lt;=BW$2)*(WIN_X+WIN_W&gt;BW$2)*(WIN_Y&lt;=$A33)*(WIN_Y+WIN_H&gt;$A33)*WIN_KEY))</f>
        <v/>
      </c>
      <c r="BX333" s="7">
        <f>SUMPRODUCT(MAX(WIN_OPEN*(WIN_X&lt;=BX$2)*(WIN_X+WIN_W&gt;BX$2)*(WIN_Y&lt;=$A33)*(WIN_Y+WIN_H&gt;$A33)*WIN_KEY))</f>
        <v/>
      </c>
      <c r="BY333" s="7">
        <f>SUMPRODUCT(MAX(WIN_OPEN*(WIN_X&lt;=BY$2)*(WIN_X+WIN_W&gt;BY$2)*(WIN_Y&lt;=$A33)*(WIN_Y+WIN_H&gt;$A33)*WIN_KEY))</f>
        <v/>
      </c>
      <c r="BZ333" s="7">
        <f>SUMPRODUCT(MAX(WIN_OPEN*(WIN_X&lt;=BZ$2)*(WIN_X+WIN_W&gt;BZ$2)*(WIN_Y&lt;=$A33)*(WIN_Y+WIN_H&gt;$A33)*WIN_KEY))</f>
        <v/>
      </c>
      <c r="CA333" s="7">
        <f>SUMPRODUCT(MAX(WIN_OPEN*(WIN_X&lt;=CA$2)*(WIN_X+WIN_W&gt;CA$2)*(WIN_Y&lt;=$A33)*(WIN_Y+WIN_H&gt;$A33)*WIN_KEY))</f>
        <v/>
      </c>
      <c r="CB333" s="7">
        <f>SUMPRODUCT(MAX(WIN_OPEN*(WIN_X&lt;=CB$2)*(WIN_X+WIN_W&gt;CB$2)*(WIN_Y&lt;=$A33)*(WIN_Y+WIN_H&gt;$A33)*WIN_KEY))</f>
        <v/>
      </c>
      <c r="CC333" s="7">
        <f>SUMPRODUCT(MAX(WIN_OPEN*(WIN_X&lt;=CC$2)*(WIN_X+WIN_W&gt;CC$2)*(WIN_Y&lt;=$A33)*(WIN_Y+WIN_H&gt;$A33)*WIN_KEY))</f>
        <v/>
      </c>
      <c r="CD333" s="7">
        <f>SUMPRODUCT(MAX(WIN_OPEN*(WIN_X&lt;=CD$2)*(WIN_X+WIN_W&gt;CD$2)*(WIN_Y&lt;=$A33)*(WIN_Y+WIN_H&gt;$A33)*WIN_KEY))</f>
        <v/>
      </c>
      <c r="CE333" s="7">
        <f>SUMPRODUCT(MAX(WIN_OPEN*(WIN_X&lt;=CE$2)*(WIN_X+WIN_W&gt;CE$2)*(WIN_Y&lt;=$A33)*(WIN_Y+WIN_H&gt;$A33)*WIN_KEY))</f>
        <v/>
      </c>
      <c r="CF333" s="7">
        <f>SUMPRODUCT(MAX(WIN_OPEN*(WIN_X&lt;=CF$2)*(WIN_X+WIN_W&gt;CF$2)*(WIN_Y&lt;=$A33)*(WIN_Y+WIN_H&gt;$A33)*WIN_KEY))</f>
        <v/>
      </c>
      <c r="CG333" s="7">
        <f>SUMPRODUCT(MAX(WIN_OPEN*(WIN_X&lt;=CG$2)*(WIN_X+WIN_W&gt;CG$2)*(WIN_Y&lt;=$A33)*(WIN_Y+WIN_H&gt;$A33)*WIN_KEY))</f>
        <v/>
      </c>
      <c r="CH333" s="7">
        <f>SUMPRODUCT(MAX(WIN_OPEN*(WIN_X&lt;=CH$2)*(WIN_X+WIN_W&gt;CH$2)*(WIN_Y&lt;=$A33)*(WIN_Y+WIN_H&gt;$A33)*WIN_KEY))</f>
        <v/>
      </c>
      <c r="CI333" s="7">
        <f>SUMPRODUCT(MAX(WIN_OPEN*(WIN_X&lt;=CI$2)*(WIN_X+WIN_W&gt;CI$2)*(WIN_Y&lt;=$A33)*(WIN_Y+WIN_H&gt;$A33)*WIN_KEY))</f>
        <v/>
      </c>
      <c r="CJ333" s="7">
        <f>SUMPRODUCT(MAX(WIN_OPEN*(WIN_X&lt;=CJ$2)*(WIN_X+WIN_W&gt;CJ$2)*(WIN_Y&lt;=$A33)*(WIN_Y+WIN_H&gt;$A33)*WIN_KEY))</f>
        <v/>
      </c>
      <c r="CK333" s="7">
        <f>SUMPRODUCT(MAX(WIN_OPEN*(WIN_X&lt;=CK$2)*(WIN_X+WIN_W&gt;CK$2)*(WIN_Y&lt;=$A33)*(WIN_Y+WIN_H&gt;$A33)*WIN_KEY))</f>
        <v/>
      </c>
      <c r="CL333" s="7">
        <f>SUMPRODUCT(MAX(WIN_OPEN*(WIN_X&lt;=CL$2)*(WIN_X+WIN_W&gt;CL$2)*(WIN_Y&lt;=$A33)*(WIN_Y+WIN_H&gt;$A33)*WIN_KEY))</f>
        <v/>
      </c>
      <c r="CM333" s="7">
        <f>SUMPRODUCT(MAX(WIN_OPEN*(WIN_X&lt;=CM$2)*(WIN_X+WIN_W&gt;CM$2)*(WIN_Y&lt;=$A33)*(WIN_Y+WIN_H&gt;$A33)*WIN_KEY))</f>
        <v/>
      </c>
      <c r="CN333" s="7">
        <f>SUMPRODUCT(MAX(WIN_OPEN*(WIN_X&lt;=CN$2)*(WIN_X+WIN_W&gt;CN$2)*(WIN_Y&lt;=$A33)*(WIN_Y+WIN_H&gt;$A33)*WIN_KEY))</f>
        <v/>
      </c>
      <c r="CO333" s="7">
        <f>SUMPRODUCT(MAX(WIN_OPEN*(WIN_X&lt;=CO$2)*(WIN_X+WIN_W&gt;CO$2)*(WIN_Y&lt;=$A33)*(WIN_Y+WIN_H&gt;$A33)*WIN_KEY))</f>
        <v/>
      </c>
      <c r="CP333" s="7">
        <f>SUMPRODUCT(MAX(WIN_OPEN*(WIN_X&lt;=CP$2)*(WIN_X+WIN_W&gt;CP$2)*(WIN_Y&lt;=$A33)*(WIN_Y+WIN_H&gt;$A33)*WIN_KEY))</f>
        <v/>
      </c>
      <c r="CQ333" s="7">
        <f>SUMPRODUCT(MAX(WIN_OPEN*(WIN_X&lt;=CQ$2)*(WIN_X+WIN_W&gt;CQ$2)*(WIN_Y&lt;=$A33)*(WIN_Y+WIN_H&gt;$A33)*WIN_KEY))</f>
        <v/>
      </c>
      <c r="CR333" s="7">
        <f>SUMPRODUCT(MAX(WIN_OPEN*(WIN_X&lt;=CR$2)*(WIN_X+WIN_W&gt;CR$2)*(WIN_Y&lt;=$A33)*(WIN_Y+WIN_H&gt;$A33)*WIN_KEY))</f>
        <v/>
      </c>
      <c r="CS333" s="7">
        <f>SUMPRODUCT(MAX(WIN_OPEN*(WIN_X&lt;=CS$2)*(WIN_X+WIN_W&gt;CS$2)*(WIN_Y&lt;=$A33)*(WIN_Y+WIN_H&gt;$A33)*WIN_KEY))</f>
        <v/>
      </c>
      <c r="CT333" s="7">
        <f>SUMPRODUCT(MAX(WIN_OPEN*(WIN_X&lt;=CT$2)*(WIN_X+WIN_W&gt;CT$2)*(WIN_Y&lt;=$A33)*(WIN_Y+WIN_H&gt;$A33)*WIN_KEY))</f>
        <v/>
      </c>
      <c r="CU333" s="7">
        <f>SUMPRODUCT(MAX(WIN_OPEN*(WIN_X&lt;=CU$2)*(WIN_X+WIN_W&gt;CU$2)*(WIN_Y&lt;=$A33)*(WIN_Y+WIN_H&gt;$A33)*WIN_KEY))</f>
        <v/>
      </c>
      <c r="CV333" s="7">
        <f>SUMPRODUCT(MAX(WIN_OPEN*(WIN_X&lt;=CV$2)*(WIN_X+WIN_W&gt;CV$2)*(WIN_Y&lt;=$A33)*(WIN_Y+WIN_H&gt;$A33)*WIN_KEY))</f>
        <v/>
      </c>
      <c r="CW333" s="7">
        <f>SUMPRODUCT(MAX(WIN_OPEN*(WIN_X&lt;=CW$2)*(WIN_X+WIN_W&gt;CW$2)*(WIN_Y&lt;=$A33)*(WIN_Y+WIN_H&gt;$A33)*WIN_KEY))</f>
        <v/>
      </c>
      <c r="CX333" s="7">
        <f>SUMPRODUCT(MAX(WIN_OPEN*(WIN_X&lt;=CX$2)*(WIN_X+WIN_W&gt;CX$2)*(WIN_Y&lt;=$A33)*(WIN_Y+WIN_H&gt;$A33)*WIN_KEY))</f>
        <v/>
      </c>
      <c r="CY333" s="7">
        <f>SUMPRODUCT(MAX(WIN_OPEN*(WIN_X&lt;=CY$2)*(WIN_X+WIN_W&gt;CY$2)*(WIN_Y&lt;=$A33)*(WIN_Y+WIN_H&gt;$A33)*WIN_KEY))</f>
        <v/>
      </c>
      <c r="CZ333" s="7">
        <f>SUMPRODUCT(MAX(WIN_OPEN*(WIN_X&lt;=CZ$2)*(WIN_X+WIN_W&gt;CZ$2)*(WIN_Y&lt;=$A33)*(WIN_Y+WIN_H&gt;$A33)*WIN_KEY))</f>
        <v/>
      </c>
      <c r="DA333" s="7">
        <f>SUMPRODUCT(MAX(WIN_OPEN*(WIN_X&lt;=DA$2)*(WIN_X+WIN_W&gt;DA$2)*(WIN_Y&lt;=$A33)*(WIN_Y+WIN_H&gt;$A33)*WIN_KEY))</f>
        <v/>
      </c>
      <c r="DB333" s="7">
        <f>SUMPRODUCT(MAX(WIN_OPEN*(WIN_X&lt;=DB$2)*(WIN_X+WIN_W&gt;DB$2)*(WIN_Y&lt;=$A33)*(WIN_Y+WIN_H&gt;$A33)*WIN_KEY))</f>
        <v/>
      </c>
      <c r="DC333" s="7">
        <f>SUMPRODUCT(MAX(WIN_OPEN*(WIN_X&lt;=DC$2)*(WIN_X+WIN_W&gt;DC$2)*(WIN_Y&lt;=$A33)*(WIN_Y+WIN_H&gt;$A33)*WIN_KEY))</f>
        <v/>
      </c>
      <c r="DD333" s="7">
        <f>SUMPRODUCT(MAX(WIN_OPEN*(WIN_X&lt;=DD$2)*(WIN_X+WIN_W&gt;DD$2)*(WIN_Y&lt;=$A33)*(WIN_Y+WIN_H&gt;$A33)*WIN_KEY))</f>
        <v/>
      </c>
      <c r="DE333" s="7">
        <f>SUMPRODUCT(MAX(WIN_OPEN*(WIN_X&lt;=DE$2)*(WIN_X+WIN_W&gt;DE$2)*(WIN_Y&lt;=$A33)*(WIN_Y+WIN_H&gt;$A33)*WIN_KEY))</f>
        <v/>
      </c>
      <c r="DF333" s="7">
        <f>SUMPRODUCT(MAX(WIN_OPEN*(WIN_X&lt;=DF$2)*(WIN_X+WIN_W&gt;DF$2)*(WIN_Y&lt;=$A33)*(WIN_Y+WIN_H&gt;$A33)*WIN_KEY))</f>
        <v/>
      </c>
      <c r="DG333" s="7">
        <f>SUMPRODUCT(MAX(WIN_OPEN*(WIN_X&lt;=DG$2)*(WIN_X+WIN_W&gt;DG$2)*(WIN_Y&lt;=$A33)*(WIN_Y+WIN_H&gt;$A33)*WIN_KEY))</f>
        <v/>
      </c>
      <c r="DH333" s="7">
        <f>SUMPRODUCT(MAX(WIN_OPEN*(WIN_X&lt;=DH$2)*(WIN_X+WIN_W&gt;DH$2)*(WIN_Y&lt;=$A33)*(WIN_Y+WIN_H&gt;$A33)*WIN_KEY))</f>
        <v/>
      </c>
      <c r="DI333" s="7">
        <f>SUMPRODUCT(MAX(WIN_OPEN*(WIN_X&lt;=DI$2)*(WIN_X+WIN_W&gt;DI$2)*(WIN_Y&lt;=$A33)*(WIN_Y+WIN_H&gt;$A33)*WIN_KEY))</f>
        <v/>
      </c>
      <c r="DJ333" s="7">
        <f>SUMPRODUCT(MAX(WIN_OPEN*(WIN_X&lt;=DJ$2)*(WIN_X+WIN_W&gt;DJ$2)*(WIN_Y&lt;=$A33)*(WIN_Y+WIN_H&gt;$A33)*WIN_KEY))</f>
        <v/>
      </c>
      <c r="DK333" s="7">
        <f>SUMPRODUCT(MAX(WIN_OPEN*(WIN_X&lt;=DK$2)*(WIN_X+WIN_W&gt;DK$2)*(WIN_Y&lt;=$A33)*(WIN_Y+WIN_H&gt;$A33)*WIN_KEY))</f>
        <v/>
      </c>
      <c r="DL333" s="7">
        <f>SUMPRODUCT(MAX(WIN_OPEN*(WIN_X&lt;=DL$2)*(WIN_X+WIN_W&gt;DL$2)*(WIN_Y&lt;=$A33)*(WIN_Y+WIN_H&gt;$A33)*WIN_KEY))</f>
        <v/>
      </c>
      <c r="DM333" s="7">
        <f>SUMPRODUCT(MAX(WIN_OPEN*(WIN_X&lt;=DM$2)*(WIN_X+WIN_W&gt;DM$2)*(WIN_Y&lt;=$A33)*(WIN_Y+WIN_H&gt;$A33)*WIN_KEY))</f>
        <v/>
      </c>
      <c r="DN333" s="7">
        <f>SUMPRODUCT(MAX(WIN_OPEN*(WIN_X&lt;=DN$2)*(WIN_X+WIN_W&gt;DN$2)*(WIN_Y&lt;=$A33)*(WIN_Y+WIN_H&gt;$A33)*WIN_KEY))</f>
        <v/>
      </c>
      <c r="DO333" s="7">
        <f>SUMPRODUCT(MAX(WIN_OPEN*(WIN_X&lt;=DO$2)*(WIN_X+WIN_W&gt;DO$2)*(WIN_Y&lt;=$A33)*(WIN_Y+WIN_H&gt;$A33)*WIN_KEY))</f>
        <v/>
      </c>
    </row>
    <row r="334" ht="8" customHeight="1">
      <c r="A334" t="n">
        <v>0</v>
      </c>
      <c r="B334" s="7">
        <f>SUMPRODUCT(MAX(WIN_OPEN*(WIN_X&lt;=B$2)*(WIN_X+WIN_W&gt;B$2)*(WIN_Y&lt;=$A34)*(WIN_Y+WIN_H&gt;$A34)*WIN_KEY))</f>
        <v/>
      </c>
      <c r="C334" s="7">
        <f>SUMPRODUCT(MAX(WIN_OPEN*(WIN_X&lt;=C$2)*(WIN_X+WIN_W&gt;C$2)*(WIN_Y&lt;=$A34)*(WIN_Y+WIN_H&gt;$A34)*WIN_KEY))</f>
        <v/>
      </c>
      <c r="D334" s="7">
        <f>SUMPRODUCT(MAX(WIN_OPEN*(WIN_X&lt;=D$2)*(WIN_X+WIN_W&gt;D$2)*(WIN_Y&lt;=$A34)*(WIN_Y+WIN_H&gt;$A34)*WIN_KEY))</f>
        <v/>
      </c>
      <c r="E334" s="7">
        <f>SUMPRODUCT(MAX(WIN_OPEN*(WIN_X&lt;=E$2)*(WIN_X+WIN_W&gt;E$2)*(WIN_Y&lt;=$A34)*(WIN_Y+WIN_H&gt;$A34)*WIN_KEY))</f>
        <v/>
      </c>
      <c r="F334" s="7">
        <f>SUMPRODUCT(MAX(WIN_OPEN*(WIN_X&lt;=F$2)*(WIN_X+WIN_W&gt;F$2)*(WIN_Y&lt;=$A34)*(WIN_Y+WIN_H&gt;$A34)*WIN_KEY))</f>
        <v/>
      </c>
      <c r="G334" s="7">
        <f>SUMPRODUCT(MAX(WIN_OPEN*(WIN_X&lt;=G$2)*(WIN_X+WIN_W&gt;G$2)*(WIN_Y&lt;=$A34)*(WIN_Y+WIN_H&gt;$A34)*WIN_KEY))</f>
        <v/>
      </c>
      <c r="H334" s="7">
        <f>SUMPRODUCT(MAX(WIN_OPEN*(WIN_X&lt;=H$2)*(WIN_X+WIN_W&gt;H$2)*(WIN_Y&lt;=$A34)*(WIN_Y+WIN_H&gt;$A34)*WIN_KEY))</f>
        <v/>
      </c>
      <c r="I334" s="7">
        <f>SUMPRODUCT(MAX(WIN_OPEN*(WIN_X&lt;=I$2)*(WIN_X+WIN_W&gt;I$2)*(WIN_Y&lt;=$A34)*(WIN_Y+WIN_H&gt;$A34)*WIN_KEY))</f>
        <v/>
      </c>
      <c r="J334" s="7">
        <f>SUMPRODUCT(MAX(WIN_OPEN*(WIN_X&lt;=J$2)*(WIN_X+WIN_W&gt;J$2)*(WIN_Y&lt;=$A34)*(WIN_Y+WIN_H&gt;$A34)*WIN_KEY))</f>
        <v/>
      </c>
      <c r="K334" s="7">
        <f>SUMPRODUCT(MAX(WIN_OPEN*(WIN_X&lt;=K$2)*(WIN_X+WIN_W&gt;K$2)*(WIN_Y&lt;=$A34)*(WIN_Y+WIN_H&gt;$A34)*WIN_KEY))</f>
        <v/>
      </c>
      <c r="L334" s="7">
        <f>SUMPRODUCT(MAX(WIN_OPEN*(WIN_X&lt;=L$2)*(WIN_X+WIN_W&gt;L$2)*(WIN_Y&lt;=$A34)*(WIN_Y+WIN_H&gt;$A34)*WIN_KEY))</f>
        <v/>
      </c>
      <c r="M334" s="7">
        <f>SUMPRODUCT(MAX(WIN_OPEN*(WIN_X&lt;=M$2)*(WIN_X+WIN_W&gt;M$2)*(WIN_Y&lt;=$A34)*(WIN_Y+WIN_H&gt;$A34)*WIN_KEY))</f>
        <v/>
      </c>
      <c r="N334" s="7">
        <f>SUMPRODUCT(MAX(WIN_OPEN*(WIN_X&lt;=N$2)*(WIN_X+WIN_W&gt;N$2)*(WIN_Y&lt;=$A34)*(WIN_Y+WIN_H&gt;$A34)*WIN_KEY))</f>
        <v/>
      </c>
      <c r="O334" s="7">
        <f>SUMPRODUCT(MAX(WIN_OPEN*(WIN_X&lt;=O$2)*(WIN_X+WIN_W&gt;O$2)*(WIN_Y&lt;=$A34)*(WIN_Y+WIN_H&gt;$A34)*WIN_KEY))</f>
        <v/>
      </c>
      <c r="P334" s="7">
        <f>SUMPRODUCT(MAX(WIN_OPEN*(WIN_X&lt;=P$2)*(WIN_X+WIN_W&gt;P$2)*(WIN_Y&lt;=$A34)*(WIN_Y+WIN_H&gt;$A34)*WIN_KEY))</f>
        <v/>
      </c>
      <c r="Q334" s="7">
        <f>SUMPRODUCT(MAX(WIN_OPEN*(WIN_X&lt;=Q$2)*(WIN_X+WIN_W&gt;Q$2)*(WIN_Y&lt;=$A34)*(WIN_Y+WIN_H&gt;$A34)*WIN_KEY))</f>
        <v/>
      </c>
      <c r="R334" s="7">
        <f>SUMPRODUCT(MAX(WIN_OPEN*(WIN_X&lt;=R$2)*(WIN_X+WIN_W&gt;R$2)*(WIN_Y&lt;=$A34)*(WIN_Y+WIN_H&gt;$A34)*WIN_KEY))</f>
        <v/>
      </c>
      <c r="S334" s="7">
        <f>SUMPRODUCT(MAX(WIN_OPEN*(WIN_X&lt;=S$2)*(WIN_X+WIN_W&gt;S$2)*(WIN_Y&lt;=$A34)*(WIN_Y+WIN_H&gt;$A34)*WIN_KEY))</f>
        <v/>
      </c>
      <c r="T334" s="7">
        <f>SUMPRODUCT(MAX(WIN_OPEN*(WIN_X&lt;=T$2)*(WIN_X+WIN_W&gt;T$2)*(WIN_Y&lt;=$A34)*(WIN_Y+WIN_H&gt;$A34)*WIN_KEY))</f>
        <v/>
      </c>
      <c r="U334" s="7">
        <f>SUMPRODUCT(MAX(WIN_OPEN*(WIN_X&lt;=U$2)*(WIN_X+WIN_W&gt;U$2)*(WIN_Y&lt;=$A34)*(WIN_Y+WIN_H&gt;$A34)*WIN_KEY))</f>
        <v/>
      </c>
      <c r="V334" s="7">
        <f>SUMPRODUCT(MAX(WIN_OPEN*(WIN_X&lt;=V$2)*(WIN_X+WIN_W&gt;V$2)*(WIN_Y&lt;=$A34)*(WIN_Y+WIN_H&gt;$A34)*WIN_KEY))</f>
        <v/>
      </c>
      <c r="W334" s="7">
        <f>SUMPRODUCT(MAX(WIN_OPEN*(WIN_X&lt;=W$2)*(WIN_X+WIN_W&gt;W$2)*(WIN_Y&lt;=$A34)*(WIN_Y+WIN_H&gt;$A34)*WIN_KEY))</f>
        <v/>
      </c>
      <c r="X334" s="7">
        <f>SUMPRODUCT(MAX(WIN_OPEN*(WIN_X&lt;=X$2)*(WIN_X+WIN_W&gt;X$2)*(WIN_Y&lt;=$A34)*(WIN_Y+WIN_H&gt;$A34)*WIN_KEY))</f>
        <v/>
      </c>
      <c r="Y334" s="7">
        <f>SUMPRODUCT(MAX(WIN_OPEN*(WIN_X&lt;=Y$2)*(WIN_X+WIN_W&gt;Y$2)*(WIN_Y&lt;=$A34)*(WIN_Y+WIN_H&gt;$A34)*WIN_KEY))</f>
        <v/>
      </c>
      <c r="Z334" s="7">
        <f>SUMPRODUCT(MAX(WIN_OPEN*(WIN_X&lt;=Z$2)*(WIN_X+WIN_W&gt;Z$2)*(WIN_Y&lt;=$A34)*(WIN_Y+WIN_H&gt;$A34)*WIN_KEY))</f>
        <v/>
      </c>
      <c r="AA334" s="7">
        <f>SUMPRODUCT(MAX(WIN_OPEN*(WIN_X&lt;=AA$2)*(WIN_X+WIN_W&gt;AA$2)*(WIN_Y&lt;=$A34)*(WIN_Y+WIN_H&gt;$A34)*WIN_KEY))</f>
        <v/>
      </c>
      <c r="AB334" s="7">
        <f>SUMPRODUCT(MAX(WIN_OPEN*(WIN_X&lt;=AB$2)*(WIN_X+WIN_W&gt;AB$2)*(WIN_Y&lt;=$A34)*(WIN_Y+WIN_H&gt;$A34)*WIN_KEY))</f>
        <v/>
      </c>
      <c r="AC334" s="7">
        <f>SUMPRODUCT(MAX(WIN_OPEN*(WIN_X&lt;=AC$2)*(WIN_X+WIN_W&gt;AC$2)*(WIN_Y&lt;=$A34)*(WIN_Y+WIN_H&gt;$A34)*WIN_KEY))</f>
        <v/>
      </c>
      <c r="AD334" s="7">
        <f>SUMPRODUCT(MAX(WIN_OPEN*(WIN_X&lt;=AD$2)*(WIN_X+WIN_W&gt;AD$2)*(WIN_Y&lt;=$A34)*(WIN_Y+WIN_H&gt;$A34)*WIN_KEY))</f>
        <v/>
      </c>
      <c r="AE334" s="7">
        <f>SUMPRODUCT(MAX(WIN_OPEN*(WIN_X&lt;=AE$2)*(WIN_X+WIN_W&gt;AE$2)*(WIN_Y&lt;=$A34)*(WIN_Y+WIN_H&gt;$A34)*WIN_KEY))</f>
        <v/>
      </c>
      <c r="AF334" s="7">
        <f>SUMPRODUCT(MAX(WIN_OPEN*(WIN_X&lt;=AF$2)*(WIN_X+WIN_W&gt;AF$2)*(WIN_Y&lt;=$A34)*(WIN_Y+WIN_H&gt;$A34)*WIN_KEY))</f>
        <v/>
      </c>
      <c r="AG334" s="7">
        <f>SUMPRODUCT(MAX(WIN_OPEN*(WIN_X&lt;=AG$2)*(WIN_X+WIN_W&gt;AG$2)*(WIN_Y&lt;=$A34)*(WIN_Y+WIN_H&gt;$A34)*WIN_KEY))</f>
        <v/>
      </c>
      <c r="AH334" s="7">
        <f>SUMPRODUCT(MAX(WIN_OPEN*(WIN_X&lt;=AH$2)*(WIN_X+WIN_W&gt;AH$2)*(WIN_Y&lt;=$A34)*(WIN_Y+WIN_H&gt;$A34)*WIN_KEY))</f>
        <v/>
      </c>
      <c r="AI334" s="7">
        <f>SUMPRODUCT(MAX(WIN_OPEN*(WIN_X&lt;=AI$2)*(WIN_X+WIN_W&gt;AI$2)*(WIN_Y&lt;=$A34)*(WIN_Y+WIN_H&gt;$A34)*WIN_KEY))</f>
        <v/>
      </c>
      <c r="AJ334" s="7">
        <f>SUMPRODUCT(MAX(WIN_OPEN*(WIN_X&lt;=AJ$2)*(WIN_X+WIN_W&gt;AJ$2)*(WIN_Y&lt;=$A34)*(WIN_Y+WIN_H&gt;$A34)*WIN_KEY))</f>
        <v/>
      </c>
      <c r="AK334" s="7">
        <f>SUMPRODUCT(MAX(WIN_OPEN*(WIN_X&lt;=AK$2)*(WIN_X+WIN_W&gt;AK$2)*(WIN_Y&lt;=$A34)*(WIN_Y+WIN_H&gt;$A34)*WIN_KEY))</f>
        <v/>
      </c>
      <c r="AL334" s="7">
        <f>SUMPRODUCT(MAX(WIN_OPEN*(WIN_X&lt;=AL$2)*(WIN_X+WIN_W&gt;AL$2)*(WIN_Y&lt;=$A34)*(WIN_Y+WIN_H&gt;$A34)*WIN_KEY))</f>
        <v/>
      </c>
      <c r="AM334" s="7">
        <f>SUMPRODUCT(MAX(WIN_OPEN*(WIN_X&lt;=AM$2)*(WIN_X+WIN_W&gt;AM$2)*(WIN_Y&lt;=$A34)*(WIN_Y+WIN_H&gt;$A34)*WIN_KEY))</f>
        <v/>
      </c>
      <c r="AN334" s="7">
        <f>SUMPRODUCT(MAX(WIN_OPEN*(WIN_X&lt;=AN$2)*(WIN_X+WIN_W&gt;AN$2)*(WIN_Y&lt;=$A34)*(WIN_Y+WIN_H&gt;$A34)*WIN_KEY))</f>
        <v/>
      </c>
      <c r="AO334" s="7">
        <f>SUMPRODUCT(MAX(WIN_OPEN*(WIN_X&lt;=AO$2)*(WIN_X+WIN_W&gt;AO$2)*(WIN_Y&lt;=$A34)*(WIN_Y+WIN_H&gt;$A34)*WIN_KEY))</f>
        <v/>
      </c>
      <c r="AP334" s="7">
        <f>SUMPRODUCT(MAX(WIN_OPEN*(WIN_X&lt;=AP$2)*(WIN_X+WIN_W&gt;AP$2)*(WIN_Y&lt;=$A34)*(WIN_Y+WIN_H&gt;$A34)*WIN_KEY))</f>
        <v/>
      </c>
      <c r="AQ334" s="7">
        <f>SUMPRODUCT(MAX(WIN_OPEN*(WIN_X&lt;=AQ$2)*(WIN_X+WIN_W&gt;AQ$2)*(WIN_Y&lt;=$A34)*(WIN_Y+WIN_H&gt;$A34)*WIN_KEY))</f>
        <v/>
      </c>
      <c r="AR334" s="7">
        <f>SUMPRODUCT(MAX(WIN_OPEN*(WIN_X&lt;=AR$2)*(WIN_X+WIN_W&gt;AR$2)*(WIN_Y&lt;=$A34)*(WIN_Y+WIN_H&gt;$A34)*WIN_KEY))</f>
        <v/>
      </c>
      <c r="AS334" s="7">
        <f>SUMPRODUCT(MAX(WIN_OPEN*(WIN_X&lt;=AS$2)*(WIN_X+WIN_W&gt;AS$2)*(WIN_Y&lt;=$A34)*(WIN_Y+WIN_H&gt;$A34)*WIN_KEY))</f>
        <v/>
      </c>
      <c r="AT334" s="7">
        <f>SUMPRODUCT(MAX(WIN_OPEN*(WIN_X&lt;=AT$2)*(WIN_X+WIN_W&gt;AT$2)*(WIN_Y&lt;=$A34)*(WIN_Y+WIN_H&gt;$A34)*WIN_KEY))</f>
        <v/>
      </c>
      <c r="AU334" s="7">
        <f>SUMPRODUCT(MAX(WIN_OPEN*(WIN_X&lt;=AU$2)*(WIN_X+WIN_W&gt;AU$2)*(WIN_Y&lt;=$A34)*(WIN_Y+WIN_H&gt;$A34)*WIN_KEY))</f>
        <v/>
      </c>
      <c r="AV334" s="7">
        <f>SUMPRODUCT(MAX(WIN_OPEN*(WIN_X&lt;=AV$2)*(WIN_X+WIN_W&gt;AV$2)*(WIN_Y&lt;=$A34)*(WIN_Y+WIN_H&gt;$A34)*WIN_KEY))</f>
        <v/>
      </c>
      <c r="AW334" s="7">
        <f>SUMPRODUCT(MAX(WIN_OPEN*(WIN_X&lt;=AW$2)*(WIN_X+WIN_W&gt;AW$2)*(WIN_Y&lt;=$A34)*(WIN_Y+WIN_H&gt;$A34)*WIN_KEY))</f>
        <v/>
      </c>
      <c r="AX334" s="7">
        <f>SUMPRODUCT(MAX(WIN_OPEN*(WIN_X&lt;=AX$2)*(WIN_X+WIN_W&gt;AX$2)*(WIN_Y&lt;=$A34)*(WIN_Y+WIN_H&gt;$A34)*WIN_KEY))</f>
        <v/>
      </c>
      <c r="AY334" s="7">
        <f>SUMPRODUCT(MAX(WIN_OPEN*(WIN_X&lt;=AY$2)*(WIN_X+WIN_W&gt;AY$2)*(WIN_Y&lt;=$A34)*(WIN_Y+WIN_H&gt;$A34)*WIN_KEY))</f>
        <v/>
      </c>
      <c r="AZ334" s="7">
        <f>SUMPRODUCT(MAX(WIN_OPEN*(WIN_X&lt;=AZ$2)*(WIN_X+WIN_W&gt;AZ$2)*(WIN_Y&lt;=$A34)*(WIN_Y+WIN_H&gt;$A34)*WIN_KEY))</f>
        <v/>
      </c>
      <c r="BA334" s="7">
        <f>SUMPRODUCT(MAX(WIN_OPEN*(WIN_X&lt;=BA$2)*(WIN_X+WIN_W&gt;BA$2)*(WIN_Y&lt;=$A34)*(WIN_Y+WIN_H&gt;$A34)*WIN_KEY))</f>
        <v/>
      </c>
      <c r="BB334" s="7">
        <f>SUMPRODUCT(MAX(WIN_OPEN*(WIN_X&lt;=BB$2)*(WIN_X+WIN_W&gt;BB$2)*(WIN_Y&lt;=$A34)*(WIN_Y+WIN_H&gt;$A34)*WIN_KEY))</f>
        <v/>
      </c>
      <c r="BC334" s="7">
        <f>SUMPRODUCT(MAX(WIN_OPEN*(WIN_X&lt;=BC$2)*(WIN_X+WIN_W&gt;BC$2)*(WIN_Y&lt;=$A34)*(WIN_Y+WIN_H&gt;$A34)*WIN_KEY))</f>
        <v/>
      </c>
      <c r="BD334" s="7">
        <f>SUMPRODUCT(MAX(WIN_OPEN*(WIN_X&lt;=BD$2)*(WIN_X+WIN_W&gt;BD$2)*(WIN_Y&lt;=$A34)*(WIN_Y+WIN_H&gt;$A34)*WIN_KEY))</f>
        <v/>
      </c>
      <c r="BE334" s="7">
        <f>SUMPRODUCT(MAX(WIN_OPEN*(WIN_X&lt;=BE$2)*(WIN_X+WIN_W&gt;BE$2)*(WIN_Y&lt;=$A34)*(WIN_Y+WIN_H&gt;$A34)*WIN_KEY))</f>
        <v/>
      </c>
      <c r="BF334" s="7">
        <f>SUMPRODUCT(MAX(WIN_OPEN*(WIN_X&lt;=BF$2)*(WIN_X+WIN_W&gt;BF$2)*(WIN_Y&lt;=$A34)*(WIN_Y+WIN_H&gt;$A34)*WIN_KEY))</f>
        <v/>
      </c>
      <c r="BG334" s="7">
        <f>SUMPRODUCT(MAX(WIN_OPEN*(WIN_X&lt;=BG$2)*(WIN_X+WIN_W&gt;BG$2)*(WIN_Y&lt;=$A34)*(WIN_Y+WIN_H&gt;$A34)*WIN_KEY))</f>
        <v/>
      </c>
      <c r="BH334" s="7">
        <f>SUMPRODUCT(MAX(WIN_OPEN*(WIN_X&lt;=BH$2)*(WIN_X+WIN_W&gt;BH$2)*(WIN_Y&lt;=$A34)*(WIN_Y+WIN_H&gt;$A34)*WIN_KEY))</f>
        <v/>
      </c>
      <c r="BI334" s="7">
        <f>SUMPRODUCT(MAX(WIN_OPEN*(WIN_X&lt;=BI$2)*(WIN_X+WIN_W&gt;BI$2)*(WIN_Y&lt;=$A34)*(WIN_Y+WIN_H&gt;$A34)*WIN_KEY))</f>
        <v/>
      </c>
      <c r="BJ334" s="7">
        <f>SUMPRODUCT(MAX(WIN_OPEN*(WIN_X&lt;=BJ$2)*(WIN_X+WIN_W&gt;BJ$2)*(WIN_Y&lt;=$A34)*(WIN_Y+WIN_H&gt;$A34)*WIN_KEY))</f>
        <v/>
      </c>
      <c r="BK334" s="7">
        <f>SUMPRODUCT(MAX(WIN_OPEN*(WIN_X&lt;=BK$2)*(WIN_X+WIN_W&gt;BK$2)*(WIN_Y&lt;=$A34)*(WIN_Y+WIN_H&gt;$A34)*WIN_KEY))</f>
        <v/>
      </c>
      <c r="BL334" s="7">
        <f>SUMPRODUCT(MAX(WIN_OPEN*(WIN_X&lt;=BL$2)*(WIN_X+WIN_W&gt;BL$2)*(WIN_Y&lt;=$A34)*(WIN_Y+WIN_H&gt;$A34)*WIN_KEY))</f>
        <v/>
      </c>
      <c r="BM334" s="7">
        <f>SUMPRODUCT(MAX(WIN_OPEN*(WIN_X&lt;=BM$2)*(WIN_X+WIN_W&gt;BM$2)*(WIN_Y&lt;=$A34)*(WIN_Y+WIN_H&gt;$A34)*WIN_KEY))</f>
        <v/>
      </c>
      <c r="BN334" s="7">
        <f>SUMPRODUCT(MAX(WIN_OPEN*(WIN_X&lt;=BN$2)*(WIN_X+WIN_W&gt;BN$2)*(WIN_Y&lt;=$A34)*(WIN_Y+WIN_H&gt;$A34)*WIN_KEY))</f>
        <v/>
      </c>
      <c r="BO334" s="7">
        <f>SUMPRODUCT(MAX(WIN_OPEN*(WIN_X&lt;=BO$2)*(WIN_X+WIN_W&gt;BO$2)*(WIN_Y&lt;=$A34)*(WIN_Y+WIN_H&gt;$A34)*WIN_KEY))</f>
        <v/>
      </c>
      <c r="BP334" s="7">
        <f>SUMPRODUCT(MAX(WIN_OPEN*(WIN_X&lt;=BP$2)*(WIN_X+WIN_W&gt;BP$2)*(WIN_Y&lt;=$A34)*(WIN_Y+WIN_H&gt;$A34)*WIN_KEY))</f>
        <v/>
      </c>
      <c r="BQ334" s="7">
        <f>SUMPRODUCT(MAX(WIN_OPEN*(WIN_X&lt;=BQ$2)*(WIN_X+WIN_W&gt;BQ$2)*(WIN_Y&lt;=$A34)*(WIN_Y+WIN_H&gt;$A34)*WIN_KEY))</f>
        <v/>
      </c>
      <c r="BR334" s="7">
        <f>SUMPRODUCT(MAX(WIN_OPEN*(WIN_X&lt;=BR$2)*(WIN_X+WIN_W&gt;BR$2)*(WIN_Y&lt;=$A34)*(WIN_Y+WIN_H&gt;$A34)*WIN_KEY))</f>
        <v/>
      </c>
      <c r="BS334" s="7">
        <f>SUMPRODUCT(MAX(WIN_OPEN*(WIN_X&lt;=BS$2)*(WIN_X+WIN_W&gt;BS$2)*(WIN_Y&lt;=$A34)*(WIN_Y+WIN_H&gt;$A34)*WIN_KEY))</f>
        <v/>
      </c>
      <c r="BT334" s="7">
        <f>SUMPRODUCT(MAX(WIN_OPEN*(WIN_X&lt;=BT$2)*(WIN_X+WIN_W&gt;BT$2)*(WIN_Y&lt;=$A34)*(WIN_Y+WIN_H&gt;$A34)*WIN_KEY))</f>
        <v/>
      </c>
      <c r="BU334" s="7">
        <f>SUMPRODUCT(MAX(WIN_OPEN*(WIN_X&lt;=BU$2)*(WIN_X+WIN_W&gt;BU$2)*(WIN_Y&lt;=$A34)*(WIN_Y+WIN_H&gt;$A34)*WIN_KEY))</f>
        <v/>
      </c>
      <c r="BV334" s="7">
        <f>SUMPRODUCT(MAX(WIN_OPEN*(WIN_X&lt;=BV$2)*(WIN_X+WIN_W&gt;BV$2)*(WIN_Y&lt;=$A34)*(WIN_Y+WIN_H&gt;$A34)*WIN_KEY))</f>
        <v/>
      </c>
      <c r="BW334" s="7">
        <f>SUMPRODUCT(MAX(WIN_OPEN*(WIN_X&lt;=BW$2)*(WIN_X+WIN_W&gt;BW$2)*(WIN_Y&lt;=$A34)*(WIN_Y+WIN_H&gt;$A34)*WIN_KEY))</f>
        <v/>
      </c>
      <c r="BX334" s="7">
        <f>SUMPRODUCT(MAX(WIN_OPEN*(WIN_X&lt;=BX$2)*(WIN_X+WIN_W&gt;BX$2)*(WIN_Y&lt;=$A34)*(WIN_Y+WIN_H&gt;$A34)*WIN_KEY))</f>
        <v/>
      </c>
      <c r="BY334" s="7">
        <f>SUMPRODUCT(MAX(WIN_OPEN*(WIN_X&lt;=BY$2)*(WIN_X+WIN_W&gt;BY$2)*(WIN_Y&lt;=$A34)*(WIN_Y+WIN_H&gt;$A34)*WIN_KEY))</f>
        <v/>
      </c>
      <c r="BZ334" s="7">
        <f>SUMPRODUCT(MAX(WIN_OPEN*(WIN_X&lt;=BZ$2)*(WIN_X+WIN_W&gt;BZ$2)*(WIN_Y&lt;=$A34)*(WIN_Y+WIN_H&gt;$A34)*WIN_KEY))</f>
        <v/>
      </c>
      <c r="CA334" s="7">
        <f>SUMPRODUCT(MAX(WIN_OPEN*(WIN_X&lt;=CA$2)*(WIN_X+WIN_W&gt;CA$2)*(WIN_Y&lt;=$A34)*(WIN_Y+WIN_H&gt;$A34)*WIN_KEY))</f>
        <v/>
      </c>
      <c r="CB334" s="7">
        <f>SUMPRODUCT(MAX(WIN_OPEN*(WIN_X&lt;=CB$2)*(WIN_X+WIN_W&gt;CB$2)*(WIN_Y&lt;=$A34)*(WIN_Y+WIN_H&gt;$A34)*WIN_KEY))</f>
        <v/>
      </c>
      <c r="CC334" s="7">
        <f>SUMPRODUCT(MAX(WIN_OPEN*(WIN_X&lt;=CC$2)*(WIN_X+WIN_W&gt;CC$2)*(WIN_Y&lt;=$A34)*(WIN_Y+WIN_H&gt;$A34)*WIN_KEY))</f>
        <v/>
      </c>
      <c r="CD334" s="7">
        <f>SUMPRODUCT(MAX(WIN_OPEN*(WIN_X&lt;=CD$2)*(WIN_X+WIN_W&gt;CD$2)*(WIN_Y&lt;=$A34)*(WIN_Y+WIN_H&gt;$A34)*WIN_KEY))</f>
        <v/>
      </c>
      <c r="CE334" s="7">
        <f>SUMPRODUCT(MAX(WIN_OPEN*(WIN_X&lt;=CE$2)*(WIN_X+WIN_W&gt;CE$2)*(WIN_Y&lt;=$A34)*(WIN_Y+WIN_H&gt;$A34)*WIN_KEY))</f>
        <v/>
      </c>
      <c r="CF334" s="7">
        <f>SUMPRODUCT(MAX(WIN_OPEN*(WIN_X&lt;=CF$2)*(WIN_X+WIN_W&gt;CF$2)*(WIN_Y&lt;=$A34)*(WIN_Y+WIN_H&gt;$A34)*WIN_KEY))</f>
        <v/>
      </c>
      <c r="CG334" s="7">
        <f>SUMPRODUCT(MAX(WIN_OPEN*(WIN_X&lt;=CG$2)*(WIN_X+WIN_W&gt;CG$2)*(WIN_Y&lt;=$A34)*(WIN_Y+WIN_H&gt;$A34)*WIN_KEY))</f>
        <v/>
      </c>
      <c r="CH334" s="7">
        <f>SUMPRODUCT(MAX(WIN_OPEN*(WIN_X&lt;=CH$2)*(WIN_X+WIN_W&gt;CH$2)*(WIN_Y&lt;=$A34)*(WIN_Y+WIN_H&gt;$A34)*WIN_KEY))</f>
        <v/>
      </c>
      <c r="CI334" s="7">
        <f>SUMPRODUCT(MAX(WIN_OPEN*(WIN_X&lt;=CI$2)*(WIN_X+WIN_W&gt;CI$2)*(WIN_Y&lt;=$A34)*(WIN_Y+WIN_H&gt;$A34)*WIN_KEY))</f>
        <v/>
      </c>
      <c r="CJ334" s="7">
        <f>SUMPRODUCT(MAX(WIN_OPEN*(WIN_X&lt;=CJ$2)*(WIN_X+WIN_W&gt;CJ$2)*(WIN_Y&lt;=$A34)*(WIN_Y+WIN_H&gt;$A34)*WIN_KEY))</f>
        <v/>
      </c>
      <c r="CK334" s="7">
        <f>SUMPRODUCT(MAX(WIN_OPEN*(WIN_X&lt;=CK$2)*(WIN_X+WIN_W&gt;CK$2)*(WIN_Y&lt;=$A34)*(WIN_Y+WIN_H&gt;$A34)*WIN_KEY))</f>
        <v/>
      </c>
      <c r="CL334" s="7">
        <f>SUMPRODUCT(MAX(WIN_OPEN*(WIN_X&lt;=CL$2)*(WIN_X+WIN_W&gt;CL$2)*(WIN_Y&lt;=$A34)*(WIN_Y+WIN_H&gt;$A34)*WIN_KEY))</f>
        <v/>
      </c>
      <c r="CM334" s="7">
        <f>SUMPRODUCT(MAX(WIN_OPEN*(WIN_X&lt;=CM$2)*(WIN_X+WIN_W&gt;CM$2)*(WIN_Y&lt;=$A34)*(WIN_Y+WIN_H&gt;$A34)*WIN_KEY))</f>
        <v/>
      </c>
      <c r="CN334" s="7">
        <f>SUMPRODUCT(MAX(WIN_OPEN*(WIN_X&lt;=CN$2)*(WIN_X+WIN_W&gt;CN$2)*(WIN_Y&lt;=$A34)*(WIN_Y+WIN_H&gt;$A34)*WIN_KEY))</f>
        <v/>
      </c>
      <c r="CO334" s="7">
        <f>SUMPRODUCT(MAX(WIN_OPEN*(WIN_X&lt;=CO$2)*(WIN_X+WIN_W&gt;CO$2)*(WIN_Y&lt;=$A34)*(WIN_Y+WIN_H&gt;$A34)*WIN_KEY))</f>
        <v/>
      </c>
      <c r="CP334" s="7">
        <f>SUMPRODUCT(MAX(WIN_OPEN*(WIN_X&lt;=CP$2)*(WIN_X+WIN_W&gt;CP$2)*(WIN_Y&lt;=$A34)*(WIN_Y+WIN_H&gt;$A34)*WIN_KEY))</f>
        <v/>
      </c>
      <c r="CQ334" s="7">
        <f>SUMPRODUCT(MAX(WIN_OPEN*(WIN_X&lt;=CQ$2)*(WIN_X+WIN_W&gt;CQ$2)*(WIN_Y&lt;=$A34)*(WIN_Y+WIN_H&gt;$A34)*WIN_KEY))</f>
        <v/>
      </c>
      <c r="CR334" s="7">
        <f>SUMPRODUCT(MAX(WIN_OPEN*(WIN_X&lt;=CR$2)*(WIN_X+WIN_W&gt;CR$2)*(WIN_Y&lt;=$A34)*(WIN_Y+WIN_H&gt;$A34)*WIN_KEY))</f>
        <v/>
      </c>
      <c r="CS334" s="7">
        <f>SUMPRODUCT(MAX(WIN_OPEN*(WIN_X&lt;=CS$2)*(WIN_X+WIN_W&gt;CS$2)*(WIN_Y&lt;=$A34)*(WIN_Y+WIN_H&gt;$A34)*WIN_KEY))</f>
        <v/>
      </c>
      <c r="CT334" s="7">
        <f>SUMPRODUCT(MAX(WIN_OPEN*(WIN_X&lt;=CT$2)*(WIN_X+WIN_W&gt;CT$2)*(WIN_Y&lt;=$A34)*(WIN_Y+WIN_H&gt;$A34)*WIN_KEY))</f>
        <v/>
      </c>
      <c r="CU334" s="7">
        <f>SUMPRODUCT(MAX(WIN_OPEN*(WIN_X&lt;=CU$2)*(WIN_X+WIN_W&gt;CU$2)*(WIN_Y&lt;=$A34)*(WIN_Y+WIN_H&gt;$A34)*WIN_KEY))</f>
        <v/>
      </c>
      <c r="CV334" s="7">
        <f>SUMPRODUCT(MAX(WIN_OPEN*(WIN_X&lt;=CV$2)*(WIN_X+WIN_W&gt;CV$2)*(WIN_Y&lt;=$A34)*(WIN_Y+WIN_H&gt;$A34)*WIN_KEY))</f>
        <v/>
      </c>
      <c r="CW334" s="7">
        <f>SUMPRODUCT(MAX(WIN_OPEN*(WIN_X&lt;=CW$2)*(WIN_X+WIN_W&gt;CW$2)*(WIN_Y&lt;=$A34)*(WIN_Y+WIN_H&gt;$A34)*WIN_KEY))</f>
        <v/>
      </c>
      <c r="CX334" s="7">
        <f>SUMPRODUCT(MAX(WIN_OPEN*(WIN_X&lt;=CX$2)*(WIN_X+WIN_W&gt;CX$2)*(WIN_Y&lt;=$A34)*(WIN_Y+WIN_H&gt;$A34)*WIN_KEY))</f>
        <v/>
      </c>
      <c r="CY334" s="7">
        <f>SUMPRODUCT(MAX(WIN_OPEN*(WIN_X&lt;=CY$2)*(WIN_X+WIN_W&gt;CY$2)*(WIN_Y&lt;=$A34)*(WIN_Y+WIN_H&gt;$A34)*WIN_KEY))</f>
        <v/>
      </c>
      <c r="CZ334" s="7">
        <f>SUMPRODUCT(MAX(WIN_OPEN*(WIN_X&lt;=CZ$2)*(WIN_X+WIN_W&gt;CZ$2)*(WIN_Y&lt;=$A34)*(WIN_Y+WIN_H&gt;$A34)*WIN_KEY))</f>
        <v/>
      </c>
      <c r="DA334" s="7">
        <f>SUMPRODUCT(MAX(WIN_OPEN*(WIN_X&lt;=DA$2)*(WIN_X+WIN_W&gt;DA$2)*(WIN_Y&lt;=$A34)*(WIN_Y+WIN_H&gt;$A34)*WIN_KEY))</f>
        <v/>
      </c>
      <c r="DB334" s="7">
        <f>SUMPRODUCT(MAX(WIN_OPEN*(WIN_X&lt;=DB$2)*(WIN_X+WIN_W&gt;DB$2)*(WIN_Y&lt;=$A34)*(WIN_Y+WIN_H&gt;$A34)*WIN_KEY))</f>
        <v/>
      </c>
      <c r="DC334" s="7">
        <f>SUMPRODUCT(MAX(WIN_OPEN*(WIN_X&lt;=DC$2)*(WIN_X+WIN_W&gt;DC$2)*(WIN_Y&lt;=$A34)*(WIN_Y+WIN_H&gt;$A34)*WIN_KEY))</f>
        <v/>
      </c>
      <c r="DD334" s="7">
        <f>SUMPRODUCT(MAX(WIN_OPEN*(WIN_X&lt;=DD$2)*(WIN_X+WIN_W&gt;DD$2)*(WIN_Y&lt;=$A34)*(WIN_Y+WIN_H&gt;$A34)*WIN_KEY))</f>
        <v/>
      </c>
      <c r="DE334" s="7">
        <f>SUMPRODUCT(MAX(WIN_OPEN*(WIN_X&lt;=DE$2)*(WIN_X+WIN_W&gt;DE$2)*(WIN_Y&lt;=$A34)*(WIN_Y+WIN_H&gt;$A34)*WIN_KEY))</f>
        <v/>
      </c>
      <c r="DF334" s="7">
        <f>SUMPRODUCT(MAX(WIN_OPEN*(WIN_X&lt;=DF$2)*(WIN_X+WIN_W&gt;DF$2)*(WIN_Y&lt;=$A34)*(WIN_Y+WIN_H&gt;$A34)*WIN_KEY))</f>
        <v/>
      </c>
      <c r="DG334" s="7">
        <f>SUMPRODUCT(MAX(WIN_OPEN*(WIN_X&lt;=DG$2)*(WIN_X+WIN_W&gt;DG$2)*(WIN_Y&lt;=$A34)*(WIN_Y+WIN_H&gt;$A34)*WIN_KEY))</f>
        <v/>
      </c>
      <c r="DH334" s="7">
        <f>SUMPRODUCT(MAX(WIN_OPEN*(WIN_X&lt;=DH$2)*(WIN_X+WIN_W&gt;DH$2)*(WIN_Y&lt;=$A34)*(WIN_Y+WIN_H&gt;$A34)*WIN_KEY))</f>
        <v/>
      </c>
      <c r="DI334" s="7">
        <f>SUMPRODUCT(MAX(WIN_OPEN*(WIN_X&lt;=DI$2)*(WIN_X+WIN_W&gt;DI$2)*(WIN_Y&lt;=$A34)*(WIN_Y+WIN_H&gt;$A34)*WIN_KEY))</f>
        <v/>
      </c>
      <c r="DJ334" s="7">
        <f>SUMPRODUCT(MAX(WIN_OPEN*(WIN_X&lt;=DJ$2)*(WIN_X+WIN_W&gt;DJ$2)*(WIN_Y&lt;=$A34)*(WIN_Y+WIN_H&gt;$A34)*WIN_KEY))</f>
        <v/>
      </c>
      <c r="DK334" s="7">
        <f>SUMPRODUCT(MAX(WIN_OPEN*(WIN_X&lt;=DK$2)*(WIN_X+WIN_W&gt;DK$2)*(WIN_Y&lt;=$A34)*(WIN_Y+WIN_H&gt;$A34)*WIN_KEY))</f>
        <v/>
      </c>
      <c r="DL334" s="7">
        <f>SUMPRODUCT(MAX(WIN_OPEN*(WIN_X&lt;=DL$2)*(WIN_X+WIN_W&gt;DL$2)*(WIN_Y&lt;=$A34)*(WIN_Y+WIN_H&gt;$A34)*WIN_KEY))</f>
        <v/>
      </c>
      <c r="DM334" s="7">
        <f>SUMPRODUCT(MAX(WIN_OPEN*(WIN_X&lt;=DM$2)*(WIN_X+WIN_W&gt;DM$2)*(WIN_Y&lt;=$A34)*(WIN_Y+WIN_H&gt;$A34)*WIN_KEY))</f>
        <v/>
      </c>
      <c r="DN334" s="7">
        <f>SUMPRODUCT(MAX(WIN_OPEN*(WIN_X&lt;=DN$2)*(WIN_X+WIN_W&gt;DN$2)*(WIN_Y&lt;=$A34)*(WIN_Y+WIN_H&gt;$A34)*WIN_KEY))</f>
        <v/>
      </c>
      <c r="DO334" s="7">
        <f>SUMPRODUCT(MAX(WIN_OPEN*(WIN_X&lt;=DO$2)*(WIN_X+WIN_W&gt;DO$2)*(WIN_Y&lt;=$A34)*(WIN_Y+WIN_H&gt;$A34)*WIN_KEY))</f>
        <v/>
      </c>
    </row>
    <row r="335" ht="8" customHeight="1">
      <c r="A335" t="n">
        <v>0</v>
      </c>
      <c r="B335" s="7">
        <f>SUMPRODUCT(MAX(WIN_OPEN*(WIN_X&lt;=B$2)*(WIN_X+WIN_W&gt;B$2)*(WIN_Y&lt;=$A35)*(WIN_Y+WIN_H&gt;$A35)*WIN_KEY))</f>
        <v/>
      </c>
      <c r="C335" s="7">
        <f>SUMPRODUCT(MAX(WIN_OPEN*(WIN_X&lt;=C$2)*(WIN_X+WIN_W&gt;C$2)*(WIN_Y&lt;=$A35)*(WIN_Y+WIN_H&gt;$A35)*WIN_KEY))</f>
        <v/>
      </c>
      <c r="D335" s="7">
        <f>SUMPRODUCT(MAX(WIN_OPEN*(WIN_X&lt;=D$2)*(WIN_X+WIN_W&gt;D$2)*(WIN_Y&lt;=$A35)*(WIN_Y+WIN_H&gt;$A35)*WIN_KEY))</f>
        <v/>
      </c>
      <c r="E335" s="7">
        <f>SUMPRODUCT(MAX(WIN_OPEN*(WIN_X&lt;=E$2)*(WIN_X+WIN_W&gt;E$2)*(WIN_Y&lt;=$A35)*(WIN_Y+WIN_H&gt;$A35)*WIN_KEY))</f>
        <v/>
      </c>
      <c r="F335" s="7">
        <f>SUMPRODUCT(MAX(WIN_OPEN*(WIN_X&lt;=F$2)*(WIN_X+WIN_W&gt;F$2)*(WIN_Y&lt;=$A35)*(WIN_Y+WIN_H&gt;$A35)*WIN_KEY))</f>
        <v/>
      </c>
      <c r="G335" s="7">
        <f>SUMPRODUCT(MAX(WIN_OPEN*(WIN_X&lt;=G$2)*(WIN_X+WIN_W&gt;G$2)*(WIN_Y&lt;=$A35)*(WIN_Y+WIN_H&gt;$A35)*WIN_KEY))</f>
        <v/>
      </c>
      <c r="H335" s="7">
        <f>SUMPRODUCT(MAX(WIN_OPEN*(WIN_X&lt;=H$2)*(WIN_X+WIN_W&gt;H$2)*(WIN_Y&lt;=$A35)*(WIN_Y+WIN_H&gt;$A35)*WIN_KEY))</f>
        <v/>
      </c>
      <c r="I335" s="7">
        <f>SUMPRODUCT(MAX(WIN_OPEN*(WIN_X&lt;=I$2)*(WIN_X+WIN_W&gt;I$2)*(WIN_Y&lt;=$A35)*(WIN_Y+WIN_H&gt;$A35)*WIN_KEY))</f>
        <v/>
      </c>
      <c r="J335" s="7">
        <f>SUMPRODUCT(MAX(WIN_OPEN*(WIN_X&lt;=J$2)*(WIN_X+WIN_W&gt;J$2)*(WIN_Y&lt;=$A35)*(WIN_Y+WIN_H&gt;$A35)*WIN_KEY))</f>
        <v/>
      </c>
      <c r="K335" s="7">
        <f>SUMPRODUCT(MAX(WIN_OPEN*(WIN_X&lt;=K$2)*(WIN_X+WIN_W&gt;K$2)*(WIN_Y&lt;=$A35)*(WIN_Y+WIN_H&gt;$A35)*WIN_KEY))</f>
        <v/>
      </c>
      <c r="L335" s="7">
        <f>SUMPRODUCT(MAX(WIN_OPEN*(WIN_X&lt;=L$2)*(WIN_X+WIN_W&gt;L$2)*(WIN_Y&lt;=$A35)*(WIN_Y+WIN_H&gt;$A35)*WIN_KEY))</f>
        <v/>
      </c>
      <c r="M335" s="7">
        <f>SUMPRODUCT(MAX(WIN_OPEN*(WIN_X&lt;=M$2)*(WIN_X+WIN_W&gt;M$2)*(WIN_Y&lt;=$A35)*(WIN_Y+WIN_H&gt;$A35)*WIN_KEY))</f>
        <v/>
      </c>
      <c r="N335" s="7">
        <f>SUMPRODUCT(MAX(WIN_OPEN*(WIN_X&lt;=N$2)*(WIN_X+WIN_W&gt;N$2)*(WIN_Y&lt;=$A35)*(WIN_Y+WIN_H&gt;$A35)*WIN_KEY))</f>
        <v/>
      </c>
      <c r="O335" s="7">
        <f>SUMPRODUCT(MAX(WIN_OPEN*(WIN_X&lt;=O$2)*(WIN_X+WIN_W&gt;O$2)*(WIN_Y&lt;=$A35)*(WIN_Y+WIN_H&gt;$A35)*WIN_KEY))</f>
        <v/>
      </c>
      <c r="P335" s="7">
        <f>SUMPRODUCT(MAX(WIN_OPEN*(WIN_X&lt;=P$2)*(WIN_X+WIN_W&gt;P$2)*(WIN_Y&lt;=$A35)*(WIN_Y+WIN_H&gt;$A35)*WIN_KEY))</f>
        <v/>
      </c>
      <c r="Q335" s="7">
        <f>SUMPRODUCT(MAX(WIN_OPEN*(WIN_X&lt;=Q$2)*(WIN_X+WIN_W&gt;Q$2)*(WIN_Y&lt;=$A35)*(WIN_Y+WIN_H&gt;$A35)*WIN_KEY))</f>
        <v/>
      </c>
      <c r="R335" s="7">
        <f>SUMPRODUCT(MAX(WIN_OPEN*(WIN_X&lt;=R$2)*(WIN_X+WIN_W&gt;R$2)*(WIN_Y&lt;=$A35)*(WIN_Y+WIN_H&gt;$A35)*WIN_KEY))</f>
        <v/>
      </c>
      <c r="S335" s="7">
        <f>SUMPRODUCT(MAX(WIN_OPEN*(WIN_X&lt;=S$2)*(WIN_X+WIN_W&gt;S$2)*(WIN_Y&lt;=$A35)*(WIN_Y+WIN_H&gt;$A35)*WIN_KEY))</f>
        <v/>
      </c>
      <c r="T335" s="7">
        <f>SUMPRODUCT(MAX(WIN_OPEN*(WIN_X&lt;=T$2)*(WIN_X+WIN_W&gt;T$2)*(WIN_Y&lt;=$A35)*(WIN_Y+WIN_H&gt;$A35)*WIN_KEY))</f>
        <v/>
      </c>
      <c r="U335" s="7">
        <f>SUMPRODUCT(MAX(WIN_OPEN*(WIN_X&lt;=U$2)*(WIN_X+WIN_W&gt;U$2)*(WIN_Y&lt;=$A35)*(WIN_Y+WIN_H&gt;$A35)*WIN_KEY))</f>
        <v/>
      </c>
      <c r="V335" s="7">
        <f>SUMPRODUCT(MAX(WIN_OPEN*(WIN_X&lt;=V$2)*(WIN_X+WIN_W&gt;V$2)*(WIN_Y&lt;=$A35)*(WIN_Y+WIN_H&gt;$A35)*WIN_KEY))</f>
        <v/>
      </c>
      <c r="W335" s="7">
        <f>SUMPRODUCT(MAX(WIN_OPEN*(WIN_X&lt;=W$2)*(WIN_X+WIN_W&gt;W$2)*(WIN_Y&lt;=$A35)*(WIN_Y+WIN_H&gt;$A35)*WIN_KEY))</f>
        <v/>
      </c>
      <c r="X335" s="7">
        <f>SUMPRODUCT(MAX(WIN_OPEN*(WIN_X&lt;=X$2)*(WIN_X+WIN_W&gt;X$2)*(WIN_Y&lt;=$A35)*(WIN_Y+WIN_H&gt;$A35)*WIN_KEY))</f>
        <v/>
      </c>
      <c r="Y335" s="7">
        <f>SUMPRODUCT(MAX(WIN_OPEN*(WIN_X&lt;=Y$2)*(WIN_X+WIN_W&gt;Y$2)*(WIN_Y&lt;=$A35)*(WIN_Y+WIN_H&gt;$A35)*WIN_KEY))</f>
        <v/>
      </c>
      <c r="Z335" s="7">
        <f>SUMPRODUCT(MAX(WIN_OPEN*(WIN_X&lt;=Z$2)*(WIN_X+WIN_W&gt;Z$2)*(WIN_Y&lt;=$A35)*(WIN_Y+WIN_H&gt;$A35)*WIN_KEY))</f>
        <v/>
      </c>
      <c r="AA335" s="7">
        <f>SUMPRODUCT(MAX(WIN_OPEN*(WIN_X&lt;=AA$2)*(WIN_X+WIN_W&gt;AA$2)*(WIN_Y&lt;=$A35)*(WIN_Y+WIN_H&gt;$A35)*WIN_KEY))</f>
        <v/>
      </c>
      <c r="AB335" s="7">
        <f>SUMPRODUCT(MAX(WIN_OPEN*(WIN_X&lt;=AB$2)*(WIN_X+WIN_W&gt;AB$2)*(WIN_Y&lt;=$A35)*(WIN_Y+WIN_H&gt;$A35)*WIN_KEY))</f>
        <v/>
      </c>
      <c r="AC335" s="7">
        <f>SUMPRODUCT(MAX(WIN_OPEN*(WIN_X&lt;=AC$2)*(WIN_X+WIN_W&gt;AC$2)*(WIN_Y&lt;=$A35)*(WIN_Y+WIN_H&gt;$A35)*WIN_KEY))</f>
        <v/>
      </c>
      <c r="AD335" s="7">
        <f>SUMPRODUCT(MAX(WIN_OPEN*(WIN_X&lt;=AD$2)*(WIN_X+WIN_W&gt;AD$2)*(WIN_Y&lt;=$A35)*(WIN_Y+WIN_H&gt;$A35)*WIN_KEY))</f>
        <v/>
      </c>
      <c r="AE335" s="7">
        <f>SUMPRODUCT(MAX(WIN_OPEN*(WIN_X&lt;=AE$2)*(WIN_X+WIN_W&gt;AE$2)*(WIN_Y&lt;=$A35)*(WIN_Y+WIN_H&gt;$A35)*WIN_KEY))</f>
        <v/>
      </c>
      <c r="AF335" s="7">
        <f>SUMPRODUCT(MAX(WIN_OPEN*(WIN_X&lt;=AF$2)*(WIN_X+WIN_W&gt;AF$2)*(WIN_Y&lt;=$A35)*(WIN_Y+WIN_H&gt;$A35)*WIN_KEY))</f>
        <v/>
      </c>
      <c r="AG335" s="7">
        <f>SUMPRODUCT(MAX(WIN_OPEN*(WIN_X&lt;=AG$2)*(WIN_X+WIN_W&gt;AG$2)*(WIN_Y&lt;=$A35)*(WIN_Y+WIN_H&gt;$A35)*WIN_KEY))</f>
        <v/>
      </c>
      <c r="AH335" s="7">
        <f>SUMPRODUCT(MAX(WIN_OPEN*(WIN_X&lt;=AH$2)*(WIN_X+WIN_W&gt;AH$2)*(WIN_Y&lt;=$A35)*(WIN_Y+WIN_H&gt;$A35)*WIN_KEY))</f>
        <v/>
      </c>
      <c r="AI335" s="7">
        <f>SUMPRODUCT(MAX(WIN_OPEN*(WIN_X&lt;=AI$2)*(WIN_X+WIN_W&gt;AI$2)*(WIN_Y&lt;=$A35)*(WIN_Y+WIN_H&gt;$A35)*WIN_KEY))</f>
        <v/>
      </c>
      <c r="AJ335" s="7">
        <f>SUMPRODUCT(MAX(WIN_OPEN*(WIN_X&lt;=AJ$2)*(WIN_X+WIN_W&gt;AJ$2)*(WIN_Y&lt;=$A35)*(WIN_Y+WIN_H&gt;$A35)*WIN_KEY))</f>
        <v/>
      </c>
      <c r="AK335" s="7">
        <f>SUMPRODUCT(MAX(WIN_OPEN*(WIN_X&lt;=AK$2)*(WIN_X+WIN_W&gt;AK$2)*(WIN_Y&lt;=$A35)*(WIN_Y+WIN_H&gt;$A35)*WIN_KEY))</f>
        <v/>
      </c>
      <c r="AL335" s="7">
        <f>SUMPRODUCT(MAX(WIN_OPEN*(WIN_X&lt;=AL$2)*(WIN_X+WIN_W&gt;AL$2)*(WIN_Y&lt;=$A35)*(WIN_Y+WIN_H&gt;$A35)*WIN_KEY))</f>
        <v/>
      </c>
      <c r="AM335" s="7">
        <f>SUMPRODUCT(MAX(WIN_OPEN*(WIN_X&lt;=AM$2)*(WIN_X+WIN_W&gt;AM$2)*(WIN_Y&lt;=$A35)*(WIN_Y+WIN_H&gt;$A35)*WIN_KEY))</f>
        <v/>
      </c>
      <c r="AN335" s="7">
        <f>SUMPRODUCT(MAX(WIN_OPEN*(WIN_X&lt;=AN$2)*(WIN_X+WIN_W&gt;AN$2)*(WIN_Y&lt;=$A35)*(WIN_Y+WIN_H&gt;$A35)*WIN_KEY))</f>
        <v/>
      </c>
      <c r="AO335" s="7">
        <f>SUMPRODUCT(MAX(WIN_OPEN*(WIN_X&lt;=AO$2)*(WIN_X+WIN_W&gt;AO$2)*(WIN_Y&lt;=$A35)*(WIN_Y+WIN_H&gt;$A35)*WIN_KEY))</f>
        <v/>
      </c>
      <c r="AP335" s="7">
        <f>SUMPRODUCT(MAX(WIN_OPEN*(WIN_X&lt;=AP$2)*(WIN_X+WIN_W&gt;AP$2)*(WIN_Y&lt;=$A35)*(WIN_Y+WIN_H&gt;$A35)*WIN_KEY))</f>
        <v/>
      </c>
      <c r="AQ335" s="7">
        <f>SUMPRODUCT(MAX(WIN_OPEN*(WIN_X&lt;=AQ$2)*(WIN_X+WIN_W&gt;AQ$2)*(WIN_Y&lt;=$A35)*(WIN_Y+WIN_H&gt;$A35)*WIN_KEY))</f>
        <v/>
      </c>
      <c r="AR335" s="7">
        <f>SUMPRODUCT(MAX(WIN_OPEN*(WIN_X&lt;=AR$2)*(WIN_X+WIN_W&gt;AR$2)*(WIN_Y&lt;=$A35)*(WIN_Y+WIN_H&gt;$A35)*WIN_KEY))</f>
        <v/>
      </c>
      <c r="AS335" s="7">
        <f>SUMPRODUCT(MAX(WIN_OPEN*(WIN_X&lt;=AS$2)*(WIN_X+WIN_W&gt;AS$2)*(WIN_Y&lt;=$A35)*(WIN_Y+WIN_H&gt;$A35)*WIN_KEY))</f>
        <v/>
      </c>
      <c r="AT335" s="7">
        <f>SUMPRODUCT(MAX(WIN_OPEN*(WIN_X&lt;=AT$2)*(WIN_X+WIN_W&gt;AT$2)*(WIN_Y&lt;=$A35)*(WIN_Y+WIN_H&gt;$A35)*WIN_KEY))</f>
        <v/>
      </c>
      <c r="AU335" s="7">
        <f>SUMPRODUCT(MAX(WIN_OPEN*(WIN_X&lt;=AU$2)*(WIN_X+WIN_W&gt;AU$2)*(WIN_Y&lt;=$A35)*(WIN_Y+WIN_H&gt;$A35)*WIN_KEY))</f>
        <v/>
      </c>
      <c r="AV335" s="7">
        <f>SUMPRODUCT(MAX(WIN_OPEN*(WIN_X&lt;=AV$2)*(WIN_X+WIN_W&gt;AV$2)*(WIN_Y&lt;=$A35)*(WIN_Y+WIN_H&gt;$A35)*WIN_KEY))</f>
        <v/>
      </c>
      <c r="AW335" s="7">
        <f>SUMPRODUCT(MAX(WIN_OPEN*(WIN_X&lt;=AW$2)*(WIN_X+WIN_W&gt;AW$2)*(WIN_Y&lt;=$A35)*(WIN_Y+WIN_H&gt;$A35)*WIN_KEY))</f>
        <v/>
      </c>
      <c r="AX335" s="7">
        <f>SUMPRODUCT(MAX(WIN_OPEN*(WIN_X&lt;=AX$2)*(WIN_X+WIN_W&gt;AX$2)*(WIN_Y&lt;=$A35)*(WIN_Y+WIN_H&gt;$A35)*WIN_KEY))</f>
        <v/>
      </c>
      <c r="AY335" s="7">
        <f>SUMPRODUCT(MAX(WIN_OPEN*(WIN_X&lt;=AY$2)*(WIN_X+WIN_W&gt;AY$2)*(WIN_Y&lt;=$A35)*(WIN_Y+WIN_H&gt;$A35)*WIN_KEY))</f>
        <v/>
      </c>
      <c r="AZ335" s="7">
        <f>SUMPRODUCT(MAX(WIN_OPEN*(WIN_X&lt;=AZ$2)*(WIN_X+WIN_W&gt;AZ$2)*(WIN_Y&lt;=$A35)*(WIN_Y+WIN_H&gt;$A35)*WIN_KEY))</f>
        <v/>
      </c>
      <c r="BA335" s="7">
        <f>SUMPRODUCT(MAX(WIN_OPEN*(WIN_X&lt;=BA$2)*(WIN_X+WIN_W&gt;BA$2)*(WIN_Y&lt;=$A35)*(WIN_Y+WIN_H&gt;$A35)*WIN_KEY))</f>
        <v/>
      </c>
      <c r="BB335" s="7">
        <f>SUMPRODUCT(MAX(WIN_OPEN*(WIN_X&lt;=BB$2)*(WIN_X+WIN_W&gt;BB$2)*(WIN_Y&lt;=$A35)*(WIN_Y+WIN_H&gt;$A35)*WIN_KEY))</f>
        <v/>
      </c>
      <c r="BC335" s="7">
        <f>SUMPRODUCT(MAX(WIN_OPEN*(WIN_X&lt;=BC$2)*(WIN_X+WIN_W&gt;BC$2)*(WIN_Y&lt;=$A35)*(WIN_Y+WIN_H&gt;$A35)*WIN_KEY))</f>
        <v/>
      </c>
      <c r="BD335" s="7">
        <f>SUMPRODUCT(MAX(WIN_OPEN*(WIN_X&lt;=BD$2)*(WIN_X+WIN_W&gt;BD$2)*(WIN_Y&lt;=$A35)*(WIN_Y+WIN_H&gt;$A35)*WIN_KEY))</f>
        <v/>
      </c>
      <c r="BE335" s="7">
        <f>SUMPRODUCT(MAX(WIN_OPEN*(WIN_X&lt;=BE$2)*(WIN_X+WIN_W&gt;BE$2)*(WIN_Y&lt;=$A35)*(WIN_Y+WIN_H&gt;$A35)*WIN_KEY))</f>
        <v/>
      </c>
      <c r="BF335" s="7">
        <f>SUMPRODUCT(MAX(WIN_OPEN*(WIN_X&lt;=BF$2)*(WIN_X+WIN_W&gt;BF$2)*(WIN_Y&lt;=$A35)*(WIN_Y+WIN_H&gt;$A35)*WIN_KEY))</f>
        <v/>
      </c>
      <c r="BG335" s="7">
        <f>SUMPRODUCT(MAX(WIN_OPEN*(WIN_X&lt;=BG$2)*(WIN_X+WIN_W&gt;BG$2)*(WIN_Y&lt;=$A35)*(WIN_Y+WIN_H&gt;$A35)*WIN_KEY))</f>
        <v/>
      </c>
      <c r="BH335" s="7">
        <f>SUMPRODUCT(MAX(WIN_OPEN*(WIN_X&lt;=BH$2)*(WIN_X+WIN_W&gt;BH$2)*(WIN_Y&lt;=$A35)*(WIN_Y+WIN_H&gt;$A35)*WIN_KEY))</f>
        <v/>
      </c>
      <c r="BI335" s="7">
        <f>SUMPRODUCT(MAX(WIN_OPEN*(WIN_X&lt;=BI$2)*(WIN_X+WIN_W&gt;BI$2)*(WIN_Y&lt;=$A35)*(WIN_Y+WIN_H&gt;$A35)*WIN_KEY))</f>
        <v/>
      </c>
      <c r="BJ335" s="7">
        <f>SUMPRODUCT(MAX(WIN_OPEN*(WIN_X&lt;=BJ$2)*(WIN_X+WIN_W&gt;BJ$2)*(WIN_Y&lt;=$A35)*(WIN_Y+WIN_H&gt;$A35)*WIN_KEY))</f>
        <v/>
      </c>
      <c r="BK335" s="7">
        <f>SUMPRODUCT(MAX(WIN_OPEN*(WIN_X&lt;=BK$2)*(WIN_X+WIN_W&gt;BK$2)*(WIN_Y&lt;=$A35)*(WIN_Y+WIN_H&gt;$A35)*WIN_KEY))</f>
        <v/>
      </c>
      <c r="BL335" s="7">
        <f>SUMPRODUCT(MAX(WIN_OPEN*(WIN_X&lt;=BL$2)*(WIN_X+WIN_W&gt;BL$2)*(WIN_Y&lt;=$A35)*(WIN_Y+WIN_H&gt;$A35)*WIN_KEY))</f>
        <v/>
      </c>
      <c r="BM335" s="7">
        <f>SUMPRODUCT(MAX(WIN_OPEN*(WIN_X&lt;=BM$2)*(WIN_X+WIN_W&gt;BM$2)*(WIN_Y&lt;=$A35)*(WIN_Y+WIN_H&gt;$A35)*WIN_KEY))</f>
        <v/>
      </c>
      <c r="BN335" s="7">
        <f>SUMPRODUCT(MAX(WIN_OPEN*(WIN_X&lt;=BN$2)*(WIN_X+WIN_W&gt;BN$2)*(WIN_Y&lt;=$A35)*(WIN_Y+WIN_H&gt;$A35)*WIN_KEY))</f>
        <v/>
      </c>
      <c r="BO335" s="7">
        <f>SUMPRODUCT(MAX(WIN_OPEN*(WIN_X&lt;=BO$2)*(WIN_X+WIN_W&gt;BO$2)*(WIN_Y&lt;=$A35)*(WIN_Y+WIN_H&gt;$A35)*WIN_KEY))</f>
        <v/>
      </c>
      <c r="BP335" s="7">
        <f>SUMPRODUCT(MAX(WIN_OPEN*(WIN_X&lt;=BP$2)*(WIN_X+WIN_W&gt;BP$2)*(WIN_Y&lt;=$A35)*(WIN_Y+WIN_H&gt;$A35)*WIN_KEY))</f>
        <v/>
      </c>
      <c r="BQ335" s="7">
        <f>SUMPRODUCT(MAX(WIN_OPEN*(WIN_X&lt;=BQ$2)*(WIN_X+WIN_W&gt;BQ$2)*(WIN_Y&lt;=$A35)*(WIN_Y+WIN_H&gt;$A35)*WIN_KEY))</f>
        <v/>
      </c>
      <c r="BR335" s="7">
        <f>SUMPRODUCT(MAX(WIN_OPEN*(WIN_X&lt;=BR$2)*(WIN_X+WIN_W&gt;BR$2)*(WIN_Y&lt;=$A35)*(WIN_Y+WIN_H&gt;$A35)*WIN_KEY))</f>
        <v/>
      </c>
      <c r="BS335" s="7">
        <f>SUMPRODUCT(MAX(WIN_OPEN*(WIN_X&lt;=BS$2)*(WIN_X+WIN_W&gt;BS$2)*(WIN_Y&lt;=$A35)*(WIN_Y+WIN_H&gt;$A35)*WIN_KEY))</f>
        <v/>
      </c>
      <c r="BT335" s="7">
        <f>SUMPRODUCT(MAX(WIN_OPEN*(WIN_X&lt;=BT$2)*(WIN_X+WIN_W&gt;BT$2)*(WIN_Y&lt;=$A35)*(WIN_Y+WIN_H&gt;$A35)*WIN_KEY))</f>
        <v/>
      </c>
      <c r="BU335" s="7">
        <f>SUMPRODUCT(MAX(WIN_OPEN*(WIN_X&lt;=BU$2)*(WIN_X+WIN_W&gt;BU$2)*(WIN_Y&lt;=$A35)*(WIN_Y+WIN_H&gt;$A35)*WIN_KEY))</f>
        <v/>
      </c>
      <c r="BV335" s="7">
        <f>SUMPRODUCT(MAX(WIN_OPEN*(WIN_X&lt;=BV$2)*(WIN_X+WIN_W&gt;BV$2)*(WIN_Y&lt;=$A35)*(WIN_Y+WIN_H&gt;$A35)*WIN_KEY))</f>
        <v/>
      </c>
      <c r="BW335" s="7">
        <f>SUMPRODUCT(MAX(WIN_OPEN*(WIN_X&lt;=BW$2)*(WIN_X+WIN_W&gt;BW$2)*(WIN_Y&lt;=$A35)*(WIN_Y+WIN_H&gt;$A35)*WIN_KEY))</f>
        <v/>
      </c>
      <c r="BX335" s="7">
        <f>SUMPRODUCT(MAX(WIN_OPEN*(WIN_X&lt;=BX$2)*(WIN_X+WIN_W&gt;BX$2)*(WIN_Y&lt;=$A35)*(WIN_Y+WIN_H&gt;$A35)*WIN_KEY))</f>
        <v/>
      </c>
      <c r="BY335" s="7">
        <f>SUMPRODUCT(MAX(WIN_OPEN*(WIN_X&lt;=BY$2)*(WIN_X+WIN_W&gt;BY$2)*(WIN_Y&lt;=$A35)*(WIN_Y+WIN_H&gt;$A35)*WIN_KEY))</f>
        <v/>
      </c>
      <c r="BZ335" s="7">
        <f>SUMPRODUCT(MAX(WIN_OPEN*(WIN_X&lt;=BZ$2)*(WIN_X+WIN_W&gt;BZ$2)*(WIN_Y&lt;=$A35)*(WIN_Y+WIN_H&gt;$A35)*WIN_KEY))</f>
        <v/>
      </c>
      <c r="CA335" s="7">
        <f>SUMPRODUCT(MAX(WIN_OPEN*(WIN_X&lt;=CA$2)*(WIN_X+WIN_W&gt;CA$2)*(WIN_Y&lt;=$A35)*(WIN_Y+WIN_H&gt;$A35)*WIN_KEY))</f>
        <v/>
      </c>
      <c r="CB335" s="7">
        <f>SUMPRODUCT(MAX(WIN_OPEN*(WIN_X&lt;=CB$2)*(WIN_X+WIN_W&gt;CB$2)*(WIN_Y&lt;=$A35)*(WIN_Y+WIN_H&gt;$A35)*WIN_KEY))</f>
        <v/>
      </c>
      <c r="CC335" s="7">
        <f>SUMPRODUCT(MAX(WIN_OPEN*(WIN_X&lt;=CC$2)*(WIN_X+WIN_W&gt;CC$2)*(WIN_Y&lt;=$A35)*(WIN_Y+WIN_H&gt;$A35)*WIN_KEY))</f>
        <v/>
      </c>
      <c r="CD335" s="7">
        <f>SUMPRODUCT(MAX(WIN_OPEN*(WIN_X&lt;=CD$2)*(WIN_X+WIN_W&gt;CD$2)*(WIN_Y&lt;=$A35)*(WIN_Y+WIN_H&gt;$A35)*WIN_KEY))</f>
        <v/>
      </c>
      <c r="CE335" s="7">
        <f>SUMPRODUCT(MAX(WIN_OPEN*(WIN_X&lt;=CE$2)*(WIN_X+WIN_W&gt;CE$2)*(WIN_Y&lt;=$A35)*(WIN_Y+WIN_H&gt;$A35)*WIN_KEY))</f>
        <v/>
      </c>
      <c r="CF335" s="7">
        <f>SUMPRODUCT(MAX(WIN_OPEN*(WIN_X&lt;=CF$2)*(WIN_X+WIN_W&gt;CF$2)*(WIN_Y&lt;=$A35)*(WIN_Y+WIN_H&gt;$A35)*WIN_KEY))</f>
        <v/>
      </c>
      <c r="CG335" s="7">
        <f>SUMPRODUCT(MAX(WIN_OPEN*(WIN_X&lt;=CG$2)*(WIN_X+WIN_W&gt;CG$2)*(WIN_Y&lt;=$A35)*(WIN_Y+WIN_H&gt;$A35)*WIN_KEY))</f>
        <v/>
      </c>
      <c r="CH335" s="7">
        <f>SUMPRODUCT(MAX(WIN_OPEN*(WIN_X&lt;=CH$2)*(WIN_X+WIN_W&gt;CH$2)*(WIN_Y&lt;=$A35)*(WIN_Y+WIN_H&gt;$A35)*WIN_KEY))</f>
        <v/>
      </c>
      <c r="CI335" s="7">
        <f>SUMPRODUCT(MAX(WIN_OPEN*(WIN_X&lt;=CI$2)*(WIN_X+WIN_W&gt;CI$2)*(WIN_Y&lt;=$A35)*(WIN_Y+WIN_H&gt;$A35)*WIN_KEY))</f>
        <v/>
      </c>
      <c r="CJ335" s="7">
        <f>SUMPRODUCT(MAX(WIN_OPEN*(WIN_X&lt;=CJ$2)*(WIN_X+WIN_W&gt;CJ$2)*(WIN_Y&lt;=$A35)*(WIN_Y+WIN_H&gt;$A35)*WIN_KEY))</f>
        <v/>
      </c>
      <c r="CK335" s="7">
        <f>SUMPRODUCT(MAX(WIN_OPEN*(WIN_X&lt;=CK$2)*(WIN_X+WIN_W&gt;CK$2)*(WIN_Y&lt;=$A35)*(WIN_Y+WIN_H&gt;$A35)*WIN_KEY))</f>
        <v/>
      </c>
      <c r="CL335" s="7">
        <f>SUMPRODUCT(MAX(WIN_OPEN*(WIN_X&lt;=CL$2)*(WIN_X+WIN_W&gt;CL$2)*(WIN_Y&lt;=$A35)*(WIN_Y+WIN_H&gt;$A35)*WIN_KEY))</f>
        <v/>
      </c>
      <c r="CM335" s="7">
        <f>SUMPRODUCT(MAX(WIN_OPEN*(WIN_X&lt;=CM$2)*(WIN_X+WIN_W&gt;CM$2)*(WIN_Y&lt;=$A35)*(WIN_Y+WIN_H&gt;$A35)*WIN_KEY))</f>
        <v/>
      </c>
      <c r="CN335" s="7">
        <f>SUMPRODUCT(MAX(WIN_OPEN*(WIN_X&lt;=CN$2)*(WIN_X+WIN_W&gt;CN$2)*(WIN_Y&lt;=$A35)*(WIN_Y+WIN_H&gt;$A35)*WIN_KEY))</f>
        <v/>
      </c>
      <c r="CO335" s="7">
        <f>SUMPRODUCT(MAX(WIN_OPEN*(WIN_X&lt;=CO$2)*(WIN_X+WIN_W&gt;CO$2)*(WIN_Y&lt;=$A35)*(WIN_Y+WIN_H&gt;$A35)*WIN_KEY))</f>
        <v/>
      </c>
      <c r="CP335" s="7">
        <f>SUMPRODUCT(MAX(WIN_OPEN*(WIN_X&lt;=CP$2)*(WIN_X+WIN_W&gt;CP$2)*(WIN_Y&lt;=$A35)*(WIN_Y+WIN_H&gt;$A35)*WIN_KEY))</f>
        <v/>
      </c>
      <c r="CQ335" s="7">
        <f>SUMPRODUCT(MAX(WIN_OPEN*(WIN_X&lt;=CQ$2)*(WIN_X+WIN_W&gt;CQ$2)*(WIN_Y&lt;=$A35)*(WIN_Y+WIN_H&gt;$A35)*WIN_KEY))</f>
        <v/>
      </c>
      <c r="CR335" s="7">
        <f>SUMPRODUCT(MAX(WIN_OPEN*(WIN_X&lt;=CR$2)*(WIN_X+WIN_W&gt;CR$2)*(WIN_Y&lt;=$A35)*(WIN_Y+WIN_H&gt;$A35)*WIN_KEY))</f>
        <v/>
      </c>
      <c r="CS335" s="7">
        <f>SUMPRODUCT(MAX(WIN_OPEN*(WIN_X&lt;=CS$2)*(WIN_X+WIN_W&gt;CS$2)*(WIN_Y&lt;=$A35)*(WIN_Y+WIN_H&gt;$A35)*WIN_KEY))</f>
        <v/>
      </c>
      <c r="CT335" s="7">
        <f>SUMPRODUCT(MAX(WIN_OPEN*(WIN_X&lt;=CT$2)*(WIN_X+WIN_W&gt;CT$2)*(WIN_Y&lt;=$A35)*(WIN_Y+WIN_H&gt;$A35)*WIN_KEY))</f>
        <v/>
      </c>
      <c r="CU335" s="7">
        <f>SUMPRODUCT(MAX(WIN_OPEN*(WIN_X&lt;=CU$2)*(WIN_X+WIN_W&gt;CU$2)*(WIN_Y&lt;=$A35)*(WIN_Y+WIN_H&gt;$A35)*WIN_KEY))</f>
        <v/>
      </c>
      <c r="CV335" s="7">
        <f>SUMPRODUCT(MAX(WIN_OPEN*(WIN_X&lt;=CV$2)*(WIN_X+WIN_W&gt;CV$2)*(WIN_Y&lt;=$A35)*(WIN_Y+WIN_H&gt;$A35)*WIN_KEY))</f>
        <v/>
      </c>
      <c r="CW335" s="7">
        <f>SUMPRODUCT(MAX(WIN_OPEN*(WIN_X&lt;=CW$2)*(WIN_X+WIN_W&gt;CW$2)*(WIN_Y&lt;=$A35)*(WIN_Y+WIN_H&gt;$A35)*WIN_KEY))</f>
        <v/>
      </c>
      <c r="CX335" s="7">
        <f>SUMPRODUCT(MAX(WIN_OPEN*(WIN_X&lt;=CX$2)*(WIN_X+WIN_W&gt;CX$2)*(WIN_Y&lt;=$A35)*(WIN_Y+WIN_H&gt;$A35)*WIN_KEY))</f>
        <v/>
      </c>
      <c r="CY335" s="7">
        <f>SUMPRODUCT(MAX(WIN_OPEN*(WIN_X&lt;=CY$2)*(WIN_X+WIN_W&gt;CY$2)*(WIN_Y&lt;=$A35)*(WIN_Y+WIN_H&gt;$A35)*WIN_KEY))</f>
        <v/>
      </c>
      <c r="CZ335" s="7">
        <f>SUMPRODUCT(MAX(WIN_OPEN*(WIN_X&lt;=CZ$2)*(WIN_X+WIN_W&gt;CZ$2)*(WIN_Y&lt;=$A35)*(WIN_Y+WIN_H&gt;$A35)*WIN_KEY))</f>
        <v/>
      </c>
      <c r="DA335" s="7">
        <f>SUMPRODUCT(MAX(WIN_OPEN*(WIN_X&lt;=DA$2)*(WIN_X+WIN_W&gt;DA$2)*(WIN_Y&lt;=$A35)*(WIN_Y+WIN_H&gt;$A35)*WIN_KEY))</f>
        <v/>
      </c>
      <c r="DB335" s="7">
        <f>SUMPRODUCT(MAX(WIN_OPEN*(WIN_X&lt;=DB$2)*(WIN_X+WIN_W&gt;DB$2)*(WIN_Y&lt;=$A35)*(WIN_Y+WIN_H&gt;$A35)*WIN_KEY))</f>
        <v/>
      </c>
      <c r="DC335" s="7">
        <f>SUMPRODUCT(MAX(WIN_OPEN*(WIN_X&lt;=DC$2)*(WIN_X+WIN_W&gt;DC$2)*(WIN_Y&lt;=$A35)*(WIN_Y+WIN_H&gt;$A35)*WIN_KEY))</f>
        <v/>
      </c>
      <c r="DD335" s="7">
        <f>SUMPRODUCT(MAX(WIN_OPEN*(WIN_X&lt;=DD$2)*(WIN_X+WIN_W&gt;DD$2)*(WIN_Y&lt;=$A35)*(WIN_Y+WIN_H&gt;$A35)*WIN_KEY))</f>
        <v/>
      </c>
      <c r="DE335" s="7">
        <f>SUMPRODUCT(MAX(WIN_OPEN*(WIN_X&lt;=DE$2)*(WIN_X+WIN_W&gt;DE$2)*(WIN_Y&lt;=$A35)*(WIN_Y+WIN_H&gt;$A35)*WIN_KEY))</f>
        <v/>
      </c>
      <c r="DF335" s="7">
        <f>SUMPRODUCT(MAX(WIN_OPEN*(WIN_X&lt;=DF$2)*(WIN_X+WIN_W&gt;DF$2)*(WIN_Y&lt;=$A35)*(WIN_Y+WIN_H&gt;$A35)*WIN_KEY))</f>
        <v/>
      </c>
      <c r="DG335" s="7">
        <f>SUMPRODUCT(MAX(WIN_OPEN*(WIN_X&lt;=DG$2)*(WIN_X+WIN_W&gt;DG$2)*(WIN_Y&lt;=$A35)*(WIN_Y+WIN_H&gt;$A35)*WIN_KEY))</f>
        <v/>
      </c>
      <c r="DH335" s="7">
        <f>SUMPRODUCT(MAX(WIN_OPEN*(WIN_X&lt;=DH$2)*(WIN_X+WIN_W&gt;DH$2)*(WIN_Y&lt;=$A35)*(WIN_Y+WIN_H&gt;$A35)*WIN_KEY))</f>
        <v/>
      </c>
      <c r="DI335" s="7">
        <f>SUMPRODUCT(MAX(WIN_OPEN*(WIN_X&lt;=DI$2)*(WIN_X+WIN_W&gt;DI$2)*(WIN_Y&lt;=$A35)*(WIN_Y+WIN_H&gt;$A35)*WIN_KEY))</f>
        <v/>
      </c>
      <c r="DJ335" s="7">
        <f>SUMPRODUCT(MAX(WIN_OPEN*(WIN_X&lt;=DJ$2)*(WIN_X+WIN_W&gt;DJ$2)*(WIN_Y&lt;=$A35)*(WIN_Y+WIN_H&gt;$A35)*WIN_KEY))</f>
        <v/>
      </c>
      <c r="DK335" s="7">
        <f>SUMPRODUCT(MAX(WIN_OPEN*(WIN_X&lt;=DK$2)*(WIN_X+WIN_W&gt;DK$2)*(WIN_Y&lt;=$A35)*(WIN_Y+WIN_H&gt;$A35)*WIN_KEY))</f>
        <v/>
      </c>
      <c r="DL335" s="7">
        <f>SUMPRODUCT(MAX(WIN_OPEN*(WIN_X&lt;=DL$2)*(WIN_X+WIN_W&gt;DL$2)*(WIN_Y&lt;=$A35)*(WIN_Y+WIN_H&gt;$A35)*WIN_KEY))</f>
        <v/>
      </c>
      <c r="DM335" s="7">
        <f>SUMPRODUCT(MAX(WIN_OPEN*(WIN_X&lt;=DM$2)*(WIN_X+WIN_W&gt;DM$2)*(WIN_Y&lt;=$A35)*(WIN_Y+WIN_H&gt;$A35)*WIN_KEY))</f>
        <v/>
      </c>
      <c r="DN335" s="7">
        <f>SUMPRODUCT(MAX(WIN_OPEN*(WIN_X&lt;=DN$2)*(WIN_X+WIN_W&gt;DN$2)*(WIN_Y&lt;=$A35)*(WIN_Y+WIN_H&gt;$A35)*WIN_KEY))</f>
        <v/>
      </c>
      <c r="DO335" s="7">
        <f>SUMPRODUCT(MAX(WIN_OPEN*(WIN_X&lt;=DO$2)*(WIN_X+WIN_W&gt;DO$2)*(WIN_Y&lt;=$A35)*(WIN_Y+WIN_H&gt;$A35)*WIN_KEY))</f>
        <v/>
      </c>
    </row>
    <row r="336" ht="8" customHeight="1">
      <c r="A336" t="n">
        <v>0</v>
      </c>
      <c r="B336" s="7">
        <f>SUMPRODUCT(MAX(WIN_OPEN*(WIN_X&lt;=B$2)*(WIN_X+WIN_W&gt;B$2)*(WIN_Y&lt;=$A36)*(WIN_Y+WIN_H&gt;$A36)*WIN_KEY))</f>
        <v/>
      </c>
      <c r="C336" s="7">
        <f>SUMPRODUCT(MAX(WIN_OPEN*(WIN_X&lt;=C$2)*(WIN_X+WIN_W&gt;C$2)*(WIN_Y&lt;=$A36)*(WIN_Y+WIN_H&gt;$A36)*WIN_KEY))</f>
        <v/>
      </c>
      <c r="D336" s="7">
        <f>SUMPRODUCT(MAX(WIN_OPEN*(WIN_X&lt;=D$2)*(WIN_X+WIN_W&gt;D$2)*(WIN_Y&lt;=$A36)*(WIN_Y+WIN_H&gt;$A36)*WIN_KEY))</f>
        <v/>
      </c>
      <c r="E336" s="7">
        <f>SUMPRODUCT(MAX(WIN_OPEN*(WIN_X&lt;=E$2)*(WIN_X+WIN_W&gt;E$2)*(WIN_Y&lt;=$A36)*(WIN_Y+WIN_H&gt;$A36)*WIN_KEY))</f>
        <v/>
      </c>
      <c r="F336" s="7">
        <f>SUMPRODUCT(MAX(WIN_OPEN*(WIN_X&lt;=F$2)*(WIN_X+WIN_W&gt;F$2)*(WIN_Y&lt;=$A36)*(WIN_Y+WIN_H&gt;$A36)*WIN_KEY))</f>
        <v/>
      </c>
      <c r="G336" s="7">
        <f>SUMPRODUCT(MAX(WIN_OPEN*(WIN_X&lt;=G$2)*(WIN_X+WIN_W&gt;G$2)*(WIN_Y&lt;=$A36)*(WIN_Y+WIN_H&gt;$A36)*WIN_KEY))</f>
        <v/>
      </c>
      <c r="H336" s="7">
        <f>SUMPRODUCT(MAX(WIN_OPEN*(WIN_X&lt;=H$2)*(WIN_X+WIN_W&gt;H$2)*(WIN_Y&lt;=$A36)*(WIN_Y+WIN_H&gt;$A36)*WIN_KEY))</f>
        <v/>
      </c>
      <c r="I336" s="7">
        <f>SUMPRODUCT(MAX(WIN_OPEN*(WIN_X&lt;=I$2)*(WIN_X+WIN_W&gt;I$2)*(WIN_Y&lt;=$A36)*(WIN_Y+WIN_H&gt;$A36)*WIN_KEY))</f>
        <v/>
      </c>
      <c r="J336" s="7">
        <f>SUMPRODUCT(MAX(WIN_OPEN*(WIN_X&lt;=J$2)*(WIN_X+WIN_W&gt;J$2)*(WIN_Y&lt;=$A36)*(WIN_Y+WIN_H&gt;$A36)*WIN_KEY))</f>
        <v/>
      </c>
      <c r="K336" s="7">
        <f>SUMPRODUCT(MAX(WIN_OPEN*(WIN_X&lt;=K$2)*(WIN_X+WIN_W&gt;K$2)*(WIN_Y&lt;=$A36)*(WIN_Y+WIN_H&gt;$A36)*WIN_KEY))</f>
        <v/>
      </c>
      <c r="L336" s="7">
        <f>SUMPRODUCT(MAX(WIN_OPEN*(WIN_X&lt;=L$2)*(WIN_X+WIN_W&gt;L$2)*(WIN_Y&lt;=$A36)*(WIN_Y+WIN_H&gt;$A36)*WIN_KEY))</f>
        <v/>
      </c>
      <c r="M336" s="7">
        <f>SUMPRODUCT(MAX(WIN_OPEN*(WIN_X&lt;=M$2)*(WIN_X+WIN_W&gt;M$2)*(WIN_Y&lt;=$A36)*(WIN_Y+WIN_H&gt;$A36)*WIN_KEY))</f>
        <v/>
      </c>
      <c r="N336" s="7">
        <f>SUMPRODUCT(MAX(WIN_OPEN*(WIN_X&lt;=N$2)*(WIN_X+WIN_W&gt;N$2)*(WIN_Y&lt;=$A36)*(WIN_Y+WIN_H&gt;$A36)*WIN_KEY))</f>
        <v/>
      </c>
      <c r="O336" s="7">
        <f>SUMPRODUCT(MAX(WIN_OPEN*(WIN_X&lt;=O$2)*(WIN_X+WIN_W&gt;O$2)*(WIN_Y&lt;=$A36)*(WIN_Y+WIN_H&gt;$A36)*WIN_KEY))</f>
        <v/>
      </c>
      <c r="P336" s="7">
        <f>SUMPRODUCT(MAX(WIN_OPEN*(WIN_X&lt;=P$2)*(WIN_X+WIN_W&gt;P$2)*(WIN_Y&lt;=$A36)*(WIN_Y+WIN_H&gt;$A36)*WIN_KEY))</f>
        <v/>
      </c>
      <c r="Q336" s="7">
        <f>SUMPRODUCT(MAX(WIN_OPEN*(WIN_X&lt;=Q$2)*(WIN_X+WIN_W&gt;Q$2)*(WIN_Y&lt;=$A36)*(WIN_Y+WIN_H&gt;$A36)*WIN_KEY))</f>
        <v/>
      </c>
      <c r="R336" s="7">
        <f>SUMPRODUCT(MAX(WIN_OPEN*(WIN_X&lt;=R$2)*(WIN_X+WIN_W&gt;R$2)*(WIN_Y&lt;=$A36)*(WIN_Y+WIN_H&gt;$A36)*WIN_KEY))</f>
        <v/>
      </c>
      <c r="S336" s="7">
        <f>SUMPRODUCT(MAX(WIN_OPEN*(WIN_X&lt;=S$2)*(WIN_X+WIN_W&gt;S$2)*(WIN_Y&lt;=$A36)*(WIN_Y+WIN_H&gt;$A36)*WIN_KEY))</f>
        <v/>
      </c>
      <c r="T336" s="7">
        <f>SUMPRODUCT(MAX(WIN_OPEN*(WIN_X&lt;=T$2)*(WIN_X+WIN_W&gt;T$2)*(WIN_Y&lt;=$A36)*(WIN_Y+WIN_H&gt;$A36)*WIN_KEY))</f>
        <v/>
      </c>
      <c r="U336" s="7">
        <f>SUMPRODUCT(MAX(WIN_OPEN*(WIN_X&lt;=U$2)*(WIN_X+WIN_W&gt;U$2)*(WIN_Y&lt;=$A36)*(WIN_Y+WIN_H&gt;$A36)*WIN_KEY))</f>
        <v/>
      </c>
      <c r="V336" s="7">
        <f>SUMPRODUCT(MAX(WIN_OPEN*(WIN_X&lt;=V$2)*(WIN_X+WIN_W&gt;V$2)*(WIN_Y&lt;=$A36)*(WIN_Y+WIN_H&gt;$A36)*WIN_KEY))</f>
        <v/>
      </c>
      <c r="W336" s="7">
        <f>SUMPRODUCT(MAX(WIN_OPEN*(WIN_X&lt;=W$2)*(WIN_X+WIN_W&gt;W$2)*(WIN_Y&lt;=$A36)*(WIN_Y+WIN_H&gt;$A36)*WIN_KEY))</f>
        <v/>
      </c>
      <c r="X336" s="7">
        <f>SUMPRODUCT(MAX(WIN_OPEN*(WIN_X&lt;=X$2)*(WIN_X+WIN_W&gt;X$2)*(WIN_Y&lt;=$A36)*(WIN_Y+WIN_H&gt;$A36)*WIN_KEY))</f>
        <v/>
      </c>
      <c r="Y336" s="7">
        <f>SUMPRODUCT(MAX(WIN_OPEN*(WIN_X&lt;=Y$2)*(WIN_X+WIN_W&gt;Y$2)*(WIN_Y&lt;=$A36)*(WIN_Y+WIN_H&gt;$A36)*WIN_KEY))</f>
        <v/>
      </c>
      <c r="Z336" s="7">
        <f>SUMPRODUCT(MAX(WIN_OPEN*(WIN_X&lt;=Z$2)*(WIN_X+WIN_W&gt;Z$2)*(WIN_Y&lt;=$A36)*(WIN_Y+WIN_H&gt;$A36)*WIN_KEY))</f>
        <v/>
      </c>
      <c r="AA336" s="7">
        <f>SUMPRODUCT(MAX(WIN_OPEN*(WIN_X&lt;=AA$2)*(WIN_X+WIN_W&gt;AA$2)*(WIN_Y&lt;=$A36)*(WIN_Y+WIN_H&gt;$A36)*WIN_KEY))</f>
        <v/>
      </c>
      <c r="AB336" s="7">
        <f>SUMPRODUCT(MAX(WIN_OPEN*(WIN_X&lt;=AB$2)*(WIN_X+WIN_W&gt;AB$2)*(WIN_Y&lt;=$A36)*(WIN_Y+WIN_H&gt;$A36)*WIN_KEY))</f>
        <v/>
      </c>
      <c r="AC336" s="7">
        <f>SUMPRODUCT(MAX(WIN_OPEN*(WIN_X&lt;=AC$2)*(WIN_X+WIN_W&gt;AC$2)*(WIN_Y&lt;=$A36)*(WIN_Y+WIN_H&gt;$A36)*WIN_KEY))</f>
        <v/>
      </c>
      <c r="AD336" s="7">
        <f>SUMPRODUCT(MAX(WIN_OPEN*(WIN_X&lt;=AD$2)*(WIN_X+WIN_W&gt;AD$2)*(WIN_Y&lt;=$A36)*(WIN_Y+WIN_H&gt;$A36)*WIN_KEY))</f>
        <v/>
      </c>
      <c r="AE336" s="7">
        <f>SUMPRODUCT(MAX(WIN_OPEN*(WIN_X&lt;=AE$2)*(WIN_X+WIN_W&gt;AE$2)*(WIN_Y&lt;=$A36)*(WIN_Y+WIN_H&gt;$A36)*WIN_KEY))</f>
        <v/>
      </c>
      <c r="AF336" s="7">
        <f>SUMPRODUCT(MAX(WIN_OPEN*(WIN_X&lt;=AF$2)*(WIN_X+WIN_W&gt;AF$2)*(WIN_Y&lt;=$A36)*(WIN_Y+WIN_H&gt;$A36)*WIN_KEY))</f>
        <v/>
      </c>
      <c r="AG336" s="7">
        <f>SUMPRODUCT(MAX(WIN_OPEN*(WIN_X&lt;=AG$2)*(WIN_X+WIN_W&gt;AG$2)*(WIN_Y&lt;=$A36)*(WIN_Y+WIN_H&gt;$A36)*WIN_KEY))</f>
        <v/>
      </c>
      <c r="AH336" s="7">
        <f>SUMPRODUCT(MAX(WIN_OPEN*(WIN_X&lt;=AH$2)*(WIN_X+WIN_W&gt;AH$2)*(WIN_Y&lt;=$A36)*(WIN_Y+WIN_H&gt;$A36)*WIN_KEY))</f>
        <v/>
      </c>
      <c r="AI336" s="7">
        <f>SUMPRODUCT(MAX(WIN_OPEN*(WIN_X&lt;=AI$2)*(WIN_X+WIN_W&gt;AI$2)*(WIN_Y&lt;=$A36)*(WIN_Y+WIN_H&gt;$A36)*WIN_KEY))</f>
        <v/>
      </c>
      <c r="AJ336" s="7">
        <f>SUMPRODUCT(MAX(WIN_OPEN*(WIN_X&lt;=AJ$2)*(WIN_X+WIN_W&gt;AJ$2)*(WIN_Y&lt;=$A36)*(WIN_Y+WIN_H&gt;$A36)*WIN_KEY))</f>
        <v/>
      </c>
      <c r="AK336" s="7">
        <f>SUMPRODUCT(MAX(WIN_OPEN*(WIN_X&lt;=AK$2)*(WIN_X+WIN_W&gt;AK$2)*(WIN_Y&lt;=$A36)*(WIN_Y+WIN_H&gt;$A36)*WIN_KEY))</f>
        <v/>
      </c>
      <c r="AL336" s="7">
        <f>SUMPRODUCT(MAX(WIN_OPEN*(WIN_X&lt;=AL$2)*(WIN_X+WIN_W&gt;AL$2)*(WIN_Y&lt;=$A36)*(WIN_Y+WIN_H&gt;$A36)*WIN_KEY))</f>
        <v/>
      </c>
      <c r="AM336" s="7">
        <f>SUMPRODUCT(MAX(WIN_OPEN*(WIN_X&lt;=AM$2)*(WIN_X+WIN_W&gt;AM$2)*(WIN_Y&lt;=$A36)*(WIN_Y+WIN_H&gt;$A36)*WIN_KEY))</f>
        <v/>
      </c>
      <c r="AN336" s="7">
        <f>SUMPRODUCT(MAX(WIN_OPEN*(WIN_X&lt;=AN$2)*(WIN_X+WIN_W&gt;AN$2)*(WIN_Y&lt;=$A36)*(WIN_Y+WIN_H&gt;$A36)*WIN_KEY))</f>
        <v/>
      </c>
      <c r="AO336" s="7">
        <f>SUMPRODUCT(MAX(WIN_OPEN*(WIN_X&lt;=AO$2)*(WIN_X+WIN_W&gt;AO$2)*(WIN_Y&lt;=$A36)*(WIN_Y+WIN_H&gt;$A36)*WIN_KEY))</f>
        <v/>
      </c>
      <c r="AP336" s="7">
        <f>SUMPRODUCT(MAX(WIN_OPEN*(WIN_X&lt;=AP$2)*(WIN_X+WIN_W&gt;AP$2)*(WIN_Y&lt;=$A36)*(WIN_Y+WIN_H&gt;$A36)*WIN_KEY))</f>
        <v/>
      </c>
      <c r="AQ336" s="7">
        <f>SUMPRODUCT(MAX(WIN_OPEN*(WIN_X&lt;=AQ$2)*(WIN_X+WIN_W&gt;AQ$2)*(WIN_Y&lt;=$A36)*(WIN_Y+WIN_H&gt;$A36)*WIN_KEY))</f>
        <v/>
      </c>
      <c r="AR336" s="7">
        <f>SUMPRODUCT(MAX(WIN_OPEN*(WIN_X&lt;=AR$2)*(WIN_X+WIN_W&gt;AR$2)*(WIN_Y&lt;=$A36)*(WIN_Y+WIN_H&gt;$A36)*WIN_KEY))</f>
        <v/>
      </c>
      <c r="AS336" s="7">
        <f>SUMPRODUCT(MAX(WIN_OPEN*(WIN_X&lt;=AS$2)*(WIN_X+WIN_W&gt;AS$2)*(WIN_Y&lt;=$A36)*(WIN_Y+WIN_H&gt;$A36)*WIN_KEY))</f>
        <v/>
      </c>
      <c r="AT336" s="7">
        <f>SUMPRODUCT(MAX(WIN_OPEN*(WIN_X&lt;=AT$2)*(WIN_X+WIN_W&gt;AT$2)*(WIN_Y&lt;=$A36)*(WIN_Y+WIN_H&gt;$A36)*WIN_KEY))</f>
        <v/>
      </c>
      <c r="AU336" s="7">
        <f>SUMPRODUCT(MAX(WIN_OPEN*(WIN_X&lt;=AU$2)*(WIN_X+WIN_W&gt;AU$2)*(WIN_Y&lt;=$A36)*(WIN_Y+WIN_H&gt;$A36)*WIN_KEY))</f>
        <v/>
      </c>
      <c r="AV336" s="7">
        <f>SUMPRODUCT(MAX(WIN_OPEN*(WIN_X&lt;=AV$2)*(WIN_X+WIN_W&gt;AV$2)*(WIN_Y&lt;=$A36)*(WIN_Y+WIN_H&gt;$A36)*WIN_KEY))</f>
        <v/>
      </c>
      <c r="AW336" s="7">
        <f>SUMPRODUCT(MAX(WIN_OPEN*(WIN_X&lt;=AW$2)*(WIN_X+WIN_W&gt;AW$2)*(WIN_Y&lt;=$A36)*(WIN_Y+WIN_H&gt;$A36)*WIN_KEY))</f>
        <v/>
      </c>
      <c r="AX336" s="7">
        <f>SUMPRODUCT(MAX(WIN_OPEN*(WIN_X&lt;=AX$2)*(WIN_X+WIN_W&gt;AX$2)*(WIN_Y&lt;=$A36)*(WIN_Y+WIN_H&gt;$A36)*WIN_KEY))</f>
        <v/>
      </c>
      <c r="AY336" s="7">
        <f>SUMPRODUCT(MAX(WIN_OPEN*(WIN_X&lt;=AY$2)*(WIN_X+WIN_W&gt;AY$2)*(WIN_Y&lt;=$A36)*(WIN_Y+WIN_H&gt;$A36)*WIN_KEY))</f>
        <v/>
      </c>
      <c r="AZ336" s="7">
        <f>SUMPRODUCT(MAX(WIN_OPEN*(WIN_X&lt;=AZ$2)*(WIN_X+WIN_W&gt;AZ$2)*(WIN_Y&lt;=$A36)*(WIN_Y+WIN_H&gt;$A36)*WIN_KEY))</f>
        <v/>
      </c>
      <c r="BA336" s="7">
        <f>SUMPRODUCT(MAX(WIN_OPEN*(WIN_X&lt;=BA$2)*(WIN_X+WIN_W&gt;BA$2)*(WIN_Y&lt;=$A36)*(WIN_Y+WIN_H&gt;$A36)*WIN_KEY))</f>
        <v/>
      </c>
      <c r="BB336" s="7">
        <f>SUMPRODUCT(MAX(WIN_OPEN*(WIN_X&lt;=BB$2)*(WIN_X+WIN_W&gt;BB$2)*(WIN_Y&lt;=$A36)*(WIN_Y+WIN_H&gt;$A36)*WIN_KEY))</f>
        <v/>
      </c>
      <c r="BC336" s="7">
        <f>SUMPRODUCT(MAX(WIN_OPEN*(WIN_X&lt;=BC$2)*(WIN_X+WIN_W&gt;BC$2)*(WIN_Y&lt;=$A36)*(WIN_Y+WIN_H&gt;$A36)*WIN_KEY))</f>
        <v/>
      </c>
      <c r="BD336" s="7">
        <f>SUMPRODUCT(MAX(WIN_OPEN*(WIN_X&lt;=BD$2)*(WIN_X+WIN_W&gt;BD$2)*(WIN_Y&lt;=$A36)*(WIN_Y+WIN_H&gt;$A36)*WIN_KEY))</f>
        <v/>
      </c>
      <c r="BE336" s="7">
        <f>SUMPRODUCT(MAX(WIN_OPEN*(WIN_X&lt;=BE$2)*(WIN_X+WIN_W&gt;BE$2)*(WIN_Y&lt;=$A36)*(WIN_Y+WIN_H&gt;$A36)*WIN_KEY))</f>
        <v/>
      </c>
      <c r="BF336" s="7">
        <f>SUMPRODUCT(MAX(WIN_OPEN*(WIN_X&lt;=BF$2)*(WIN_X+WIN_W&gt;BF$2)*(WIN_Y&lt;=$A36)*(WIN_Y+WIN_H&gt;$A36)*WIN_KEY))</f>
        <v/>
      </c>
      <c r="BG336" s="7">
        <f>SUMPRODUCT(MAX(WIN_OPEN*(WIN_X&lt;=BG$2)*(WIN_X+WIN_W&gt;BG$2)*(WIN_Y&lt;=$A36)*(WIN_Y+WIN_H&gt;$A36)*WIN_KEY))</f>
        <v/>
      </c>
      <c r="BH336" s="7">
        <f>SUMPRODUCT(MAX(WIN_OPEN*(WIN_X&lt;=BH$2)*(WIN_X+WIN_W&gt;BH$2)*(WIN_Y&lt;=$A36)*(WIN_Y+WIN_H&gt;$A36)*WIN_KEY))</f>
        <v/>
      </c>
      <c r="BI336" s="7">
        <f>SUMPRODUCT(MAX(WIN_OPEN*(WIN_X&lt;=BI$2)*(WIN_X+WIN_W&gt;BI$2)*(WIN_Y&lt;=$A36)*(WIN_Y+WIN_H&gt;$A36)*WIN_KEY))</f>
        <v/>
      </c>
      <c r="BJ336" s="7">
        <f>SUMPRODUCT(MAX(WIN_OPEN*(WIN_X&lt;=BJ$2)*(WIN_X+WIN_W&gt;BJ$2)*(WIN_Y&lt;=$A36)*(WIN_Y+WIN_H&gt;$A36)*WIN_KEY))</f>
        <v/>
      </c>
      <c r="BK336" s="7">
        <f>SUMPRODUCT(MAX(WIN_OPEN*(WIN_X&lt;=BK$2)*(WIN_X+WIN_W&gt;BK$2)*(WIN_Y&lt;=$A36)*(WIN_Y+WIN_H&gt;$A36)*WIN_KEY))</f>
        <v/>
      </c>
      <c r="BL336" s="7">
        <f>SUMPRODUCT(MAX(WIN_OPEN*(WIN_X&lt;=BL$2)*(WIN_X+WIN_W&gt;BL$2)*(WIN_Y&lt;=$A36)*(WIN_Y+WIN_H&gt;$A36)*WIN_KEY))</f>
        <v/>
      </c>
      <c r="BM336" s="7">
        <f>SUMPRODUCT(MAX(WIN_OPEN*(WIN_X&lt;=BM$2)*(WIN_X+WIN_W&gt;BM$2)*(WIN_Y&lt;=$A36)*(WIN_Y+WIN_H&gt;$A36)*WIN_KEY))</f>
        <v/>
      </c>
      <c r="BN336" s="7">
        <f>SUMPRODUCT(MAX(WIN_OPEN*(WIN_X&lt;=BN$2)*(WIN_X+WIN_W&gt;BN$2)*(WIN_Y&lt;=$A36)*(WIN_Y+WIN_H&gt;$A36)*WIN_KEY))</f>
        <v/>
      </c>
      <c r="BO336" s="7">
        <f>SUMPRODUCT(MAX(WIN_OPEN*(WIN_X&lt;=BO$2)*(WIN_X+WIN_W&gt;BO$2)*(WIN_Y&lt;=$A36)*(WIN_Y+WIN_H&gt;$A36)*WIN_KEY))</f>
        <v/>
      </c>
      <c r="BP336" s="7">
        <f>SUMPRODUCT(MAX(WIN_OPEN*(WIN_X&lt;=BP$2)*(WIN_X+WIN_W&gt;BP$2)*(WIN_Y&lt;=$A36)*(WIN_Y+WIN_H&gt;$A36)*WIN_KEY))</f>
        <v/>
      </c>
      <c r="BQ336" s="7">
        <f>SUMPRODUCT(MAX(WIN_OPEN*(WIN_X&lt;=BQ$2)*(WIN_X+WIN_W&gt;BQ$2)*(WIN_Y&lt;=$A36)*(WIN_Y+WIN_H&gt;$A36)*WIN_KEY))</f>
        <v/>
      </c>
      <c r="BR336" s="7">
        <f>SUMPRODUCT(MAX(WIN_OPEN*(WIN_X&lt;=BR$2)*(WIN_X+WIN_W&gt;BR$2)*(WIN_Y&lt;=$A36)*(WIN_Y+WIN_H&gt;$A36)*WIN_KEY))</f>
        <v/>
      </c>
      <c r="BS336" s="7">
        <f>SUMPRODUCT(MAX(WIN_OPEN*(WIN_X&lt;=BS$2)*(WIN_X+WIN_W&gt;BS$2)*(WIN_Y&lt;=$A36)*(WIN_Y+WIN_H&gt;$A36)*WIN_KEY))</f>
        <v/>
      </c>
      <c r="BT336" s="7">
        <f>SUMPRODUCT(MAX(WIN_OPEN*(WIN_X&lt;=BT$2)*(WIN_X+WIN_W&gt;BT$2)*(WIN_Y&lt;=$A36)*(WIN_Y+WIN_H&gt;$A36)*WIN_KEY))</f>
        <v/>
      </c>
      <c r="BU336" s="7">
        <f>SUMPRODUCT(MAX(WIN_OPEN*(WIN_X&lt;=BU$2)*(WIN_X+WIN_W&gt;BU$2)*(WIN_Y&lt;=$A36)*(WIN_Y+WIN_H&gt;$A36)*WIN_KEY))</f>
        <v/>
      </c>
      <c r="BV336" s="7">
        <f>SUMPRODUCT(MAX(WIN_OPEN*(WIN_X&lt;=BV$2)*(WIN_X+WIN_W&gt;BV$2)*(WIN_Y&lt;=$A36)*(WIN_Y+WIN_H&gt;$A36)*WIN_KEY))</f>
        <v/>
      </c>
      <c r="BW336" s="7">
        <f>SUMPRODUCT(MAX(WIN_OPEN*(WIN_X&lt;=BW$2)*(WIN_X+WIN_W&gt;BW$2)*(WIN_Y&lt;=$A36)*(WIN_Y+WIN_H&gt;$A36)*WIN_KEY))</f>
        <v/>
      </c>
      <c r="BX336" s="7">
        <f>SUMPRODUCT(MAX(WIN_OPEN*(WIN_X&lt;=BX$2)*(WIN_X+WIN_W&gt;BX$2)*(WIN_Y&lt;=$A36)*(WIN_Y+WIN_H&gt;$A36)*WIN_KEY))</f>
        <v/>
      </c>
      <c r="BY336" s="7">
        <f>SUMPRODUCT(MAX(WIN_OPEN*(WIN_X&lt;=BY$2)*(WIN_X+WIN_W&gt;BY$2)*(WIN_Y&lt;=$A36)*(WIN_Y+WIN_H&gt;$A36)*WIN_KEY))</f>
        <v/>
      </c>
      <c r="BZ336" s="7">
        <f>SUMPRODUCT(MAX(WIN_OPEN*(WIN_X&lt;=BZ$2)*(WIN_X+WIN_W&gt;BZ$2)*(WIN_Y&lt;=$A36)*(WIN_Y+WIN_H&gt;$A36)*WIN_KEY))</f>
        <v/>
      </c>
      <c r="CA336" s="7">
        <f>SUMPRODUCT(MAX(WIN_OPEN*(WIN_X&lt;=CA$2)*(WIN_X+WIN_W&gt;CA$2)*(WIN_Y&lt;=$A36)*(WIN_Y+WIN_H&gt;$A36)*WIN_KEY))</f>
        <v/>
      </c>
      <c r="CB336" s="7">
        <f>SUMPRODUCT(MAX(WIN_OPEN*(WIN_X&lt;=CB$2)*(WIN_X+WIN_W&gt;CB$2)*(WIN_Y&lt;=$A36)*(WIN_Y+WIN_H&gt;$A36)*WIN_KEY))</f>
        <v/>
      </c>
      <c r="CC336" s="7">
        <f>SUMPRODUCT(MAX(WIN_OPEN*(WIN_X&lt;=CC$2)*(WIN_X+WIN_W&gt;CC$2)*(WIN_Y&lt;=$A36)*(WIN_Y+WIN_H&gt;$A36)*WIN_KEY))</f>
        <v/>
      </c>
      <c r="CD336" s="7">
        <f>SUMPRODUCT(MAX(WIN_OPEN*(WIN_X&lt;=CD$2)*(WIN_X+WIN_W&gt;CD$2)*(WIN_Y&lt;=$A36)*(WIN_Y+WIN_H&gt;$A36)*WIN_KEY))</f>
        <v/>
      </c>
      <c r="CE336" s="7">
        <f>SUMPRODUCT(MAX(WIN_OPEN*(WIN_X&lt;=CE$2)*(WIN_X+WIN_W&gt;CE$2)*(WIN_Y&lt;=$A36)*(WIN_Y+WIN_H&gt;$A36)*WIN_KEY))</f>
        <v/>
      </c>
      <c r="CF336" s="7">
        <f>SUMPRODUCT(MAX(WIN_OPEN*(WIN_X&lt;=CF$2)*(WIN_X+WIN_W&gt;CF$2)*(WIN_Y&lt;=$A36)*(WIN_Y+WIN_H&gt;$A36)*WIN_KEY))</f>
        <v/>
      </c>
      <c r="CG336" s="7">
        <f>SUMPRODUCT(MAX(WIN_OPEN*(WIN_X&lt;=CG$2)*(WIN_X+WIN_W&gt;CG$2)*(WIN_Y&lt;=$A36)*(WIN_Y+WIN_H&gt;$A36)*WIN_KEY))</f>
        <v/>
      </c>
      <c r="CH336" s="7">
        <f>SUMPRODUCT(MAX(WIN_OPEN*(WIN_X&lt;=CH$2)*(WIN_X+WIN_W&gt;CH$2)*(WIN_Y&lt;=$A36)*(WIN_Y+WIN_H&gt;$A36)*WIN_KEY))</f>
        <v/>
      </c>
      <c r="CI336" s="7">
        <f>SUMPRODUCT(MAX(WIN_OPEN*(WIN_X&lt;=CI$2)*(WIN_X+WIN_W&gt;CI$2)*(WIN_Y&lt;=$A36)*(WIN_Y+WIN_H&gt;$A36)*WIN_KEY))</f>
        <v/>
      </c>
      <c r="CJ336" s="7">
        <f>SUMPRODUCT(MAX(WIN_OPEN*(WIN_X&lt;=CJ$2)*(WIN_X+WIN_W&gt;CJ$2)*(WIN_Y&lt;=$A36)*(WIN_Y+WIN_H&gt;$A36)*WIN_KEY))</f>
        <v/>
      </c>
      <c r="CK336" s="7">
        <f>SUMPRODUCT(MAX(WIN_OPEN*(WIN_X&lt;=CK$2)*(WIN_X+WIN_W&gt;CK$2)*(WIN_Y&lt;=$A36)*(WIN_Y+WIN_H&gt;$A36)*WIN_KEY))</f>
        <v/>
      </c>
      <c r="CL336" s="7">
        <f>SUMPRODUCT(MAX(WIN_OPEN*(WIN_X&lt;=CL$2)*(WIN_X+WIN_W&gt;CL$2)*(WIN_Y&lt;=$A36)*(WIN_Y+WIN_H&gt;$A36)*WIN_KEY))</f>
        <v/>
      </c>
      <c r="CM336" s="7">
        <f>SUMPRODUCT(MAX(WIN_OPEN*(WIN_X&lt;=CM$2)*(WIN_X+WIN_W&gt;CM$2)*(WIN_Y&lt;=$A36)*(WIN_Y+WIN_H&gt;$A36)*WIN_KEY))</f>
        <v/>
      </c>
      <c r="CN336" s="7">
        <f>SUMPRODUCT(MAX(WIN_OPEN*(WIN_X&lt;=CN$2)*(WIN_X+WIN_W&gt;CN$2)*(WIN_Y&lt;=$A36)*(WIN_Y+WIN_H&gt;$A36)*WIN_KEY))</f>
        <v/>
      </c>
      <c r="CO336" s="7">
        <f>SUMPRODUCT(MAX(WIN_OPEN*(WIN_X&lt;=CO$2)*(WIN_X+WIN_W&gt;CO$2)*(WIN_Y&lt;=$A36)*(WIN_Y+WIN_H&gt;$A36)*WIN_KEY))</f>
        <v/>
      </c>
      <c r="CP336" s="7">
        <f>SUMPRODUCT(MAX(WIN_OPEN*(WIN_X&lt;=CP$2)*(WIN_X+WIN_W&gt;CP$2)*(WIN_Y&lt;=$A36)*(WIN_Y+WIN_H&gt;$A36)*WIN_KEY))</f>
        <v/>
      </c>
      <c r="CQ336" s="7">
        <f>SUMPRODUCT(MAX(WIN_OPEN*(WIN_X&lt;=CQ$2)*(WIN_X+WIN_W&gt;CQ$2)*(WIN_Y&lt;=$A36)*(WIN_Y+WIN_H&gt;$A36)*WIN_KEY))</f>
        <v/>
      </c>
      <c r="CR336" s="7">
        <f>SUMPRODUCT(MAX(WIN_OPEN*(WIN_X&lt;=CR$2)*(WIN_X+WIN_W&gt;CR$2)*(WIN_Y&lt;=$A36)*(WIN_Y+WIN_H&gt;$A36)*WIN_KEY))</f>
        <v/>
      </c>
      <c r="CS336" s="7">
        <f>SUMPRODUCT(MAX(WIN_OPEN*(WIN_X&lt;=CS$2)*(WIN_X+WIN_W&gt;CS$2)*(WIN_Y&lt;=$A36)*(WIN_Y+WIN_H&gt;$A36)*WIN_KEY))</f>
        <v/>
      </c>
      <c r="CT336" s="7">
        <f>SUMPRODUCT(MAX(WIN_OPEN*(WIN_X&lt;=CT$2)*(WIN_X+WIN_W&gt;CT$2)*(WIN_Y&lt;=$A36)*(WIN_Y+WIN_H&gt;$A36)*WIN_KEY))</f>
        <v/>
      </c>
      <c r="CU336" s="7">
        <f>SUMPRODUCT(MAX(WIN_OPEN*(WIN_X&lt;=CU$2)*(WIN_X+WIN_W&gt;CU$2)*(WIN_Y&lt;=$A36)*(WIN_Y+WIN_H&gt;$A36)*WIN_KEY))</f>
        <v/>
      </c>
      <c r="CV336" s="7">
        <f>SUMPRODUCT(MAX(WIN_OPEN*(WIN_X&lt;=CV$2)*(WIN_X+WIN_W&gt;CV$2)*(WIN_Y&lt;=$A36)*(WIN_Y+WIN_H&gt;$A36)*WIN_KEY))</f>
        <v/>
      </c>
      <c r="CW336" s="7">
        <f>SUMPRODUCT(MAX(WIN_OPEN*(WIN_X&lt;=CW$2)*(WIN_X+WIN_W&gt;CW$2)*(WIN_Y&lt;=$A36)*(WIN_Y+WIN_H&gt;$A36)*WIN_KEY))</f>
        <v/>
      </c>
      <c r="CX336" s="7">
        <f>SUMPRODUCT(MAX(WIN_OPEN*(WIN_X&lt;=CX$2)*(WIN_X+WIN_W&gt;CX$2)*(WIN_Y&lt;=$A36)*(WIN_Y+WIN_H&gt;$A36)*WIN_KEY))</f>
        <v/>
      </c>
      <c r="CY336" s="7">
        <f>SUMPRODUCT(MAX(WIN_OPEN*(WIN_X&lt;=CY$2)*(WIN_X+WIN_W&gt;CY$2)*(WIN_Y&lt;=$A36)*(WIN_Y+WIN_H&gt;$A36)*WIN_KEY))</f>
        <v/>
      </c>
      <c r="CZ336" s="7">
        <f>SUMPRODUCT(MAX(WIN_OPEN*(WIN_X&lt;=CZ$2)*(WIN_X+WIN_W&gt;CZ$2)*(WIN_Y&lt;=$A36)*(WIN_Y+WIN_H&gt;$A36)*WIN_KEY))</f>
        <v/>
      </c>
      <c r="DA336" s="7">
        <f>SUMPRODUCT(MAX(WIN_OPEN*(WIN_X&lt;=DA$2)*(WIN_X+WIN_W&gt;DA$2)*(WIN_Y&lt;=$A36)*(WIN_Y+WIN_H&gt;$A36)*WIN_KEY))</f>
        <v/>
      </c>
      <c r="DB336" s="7">
        <f>SUMPRODUCT(MAX(WIN_OPEN*(WIN_X&lt;=DB$2)*(WIN_X+WIN_W&gt;DB$2)*(WIN_Y&lt;=$A36)*(WIN_Y+WIN_H&gt;$A36)*WIN_KEY))</f>
        <v/>
      </c>
      <c r="DC336" s="7">
        <f>SUMPRODUCT(MAX(WIN_OPEN*(WIN_X&lt;=DC$2)*(WIN_X+WIN_W&gt;DC$2)*(WIN_Y&lt;=$A36)*(WIN_Y+WIN_H&gt;$A36)*WIN_KEY))</f>
        <v/>
      </c>
      <c r="DD336" s="7">
        <f>SUMPRODUCT(MAX(WIN_OPEN*(WIN_X&lt;=DD$2)*(WIN_X+WIN_W&gt;DD$2)*(WIN_Y&lt;=$A36)*(WIN_Y+WIN_H&gt;$A36)*WIN_KEY))</f>
        <v/>
      </c>
      <c r="DE336" s="7">
        <f>SUMPRODUCT(MAX(WIN_OPEN*(WIN_X&lt;=DE$2)*(WIN_X+WIN_W&gt;DE$2)*(WIN_Y&lt;=$A36)*(WIN_Y+WIN_H&gt;$A36)*WIN_KEY))</f>
        <v/>
      </c>
      <c r="DF336" s="7">
        <f>SUMPRODUCT(MAX(WIN_OPEN*(WIN_X&lt;=DF$2)*(WIN_X+WIN_W&gt;DF$2)*(WIN_Y&lt;=$A36)*(WIN_Y+WIN_H&gt;$A36)*WIN_KEY))</f>
        <v/>
      </c>
      <c r="DG336" s="7">
        <f>SUMPRODUCT(MAX(WIN_OPEN*(WIN_X&lt;=DG$2)*(WIN_X+WIN_W&gt;DG$2)*(WIN_Y&lt;=$A36)*(WIN_Y+WIN_H&gt;$A36)*WIN_KEY))</f>
        <v/>
      </c>
      <c r="DH336" s="7">
        <f>SUMPRODUCT(MAX(WIN_OPEN*(WIN_X&lt;=DH$2)*(WIN_X+WIN_W&gt;DH$2)*(WIN_Y&lt;=$A36)*(WIN_Y+WIN_H&gt;$A36)*WIN_KEY))</f>
        <v/>
      </c>
      <c r="DI336" s="7">
        <f>SUMPRODUCT(MAX(WIN_OPEN*(WIN_X&lt;=DI$2)*(WIN_X+WIN_W&gt;DI$2)*(WIN_Y&lt;=$A36)*(WIN_Y+WIN_H&gt;$A36)*WIN_KEY))</f>
        <v/>
      </c>
      <c r="DJ336" s="7">
        <f>SUMPRODUCT(MAX(WIN_OPEN*(WIN_X&lt;=DJ$2)*(WIN_X+WIN_W&gt;DJ$2)*(WIN_Y&lt;=$A36)*(WIN_Y+WIN_H&gt;$A36)*WIN_KEY))</f>
        <v/>
      </c>
      <c r="DK336" s="7">
        <f>SUMPRODUCT(MAX(WIN_OPEN*(WIN_X&lt;=DK$2)*(WIN_X+WIN_W&gt;DK$2)*(WIN_Y&lt;=$A36)*(WIN_Y+WIN_H&gt;$A36)*WIN_KEY))</f>
        <v/>
      </c>
      <c r="DL336" s="7">
        <f>SUMPRODUCT(MAX(WIN_OPEN*(WIN_X&lt;=DL$2)*(WIN_X+WIN_W&gt;DL$2)*(WIN_Y&lt;=$A36)*(WIN_Y+WIN_H&gt;$A36)*WIN_KEY))</f>
        <v/>
      </c>
      <c r="DM336" s="7">
        <f>SUMPRODUCT(MAX(WIN_OPEN*(WIN_X&lt;=DM$2)*(WIN_X+WIN_W&gt;DM$2)*(WIN_Y&lt;=$A36)*(WIN_Y+WIN_H&gt;$A36)*WIN_KEY))</f>
        <v/>
      </c>
      <c r="DN336" s="7">
        <f>SUMPRODUCT(MAX(WIN_OPEN*(WIN_X&lt;=DN$2)*(WIN_X+WIN_W&gt;DN$2)*(WIN_Y&lt;=$A36)*(WIN_Y+WIN_H&gt;$A36)*WIN_KEY))</f>
        <v/>
      </c>
      <c r="DO336" s="7">
        <f>SUMPRODUCT(MAX(WIN_OPEN*(WIN_X&lt;=DO$2)*(WIN_X+WIN_W&gt;DO$2)*(WIN_Y&lt;=$A36)*(WIN_Y+WIN_H&gt;$A36)*WIN_KEY))</f>
        <v/>
      </c>
    </row>
    <row r="337" ht="8" customHeight="1">
      <c r="A337" t="n">
        <v>0</v>
      </c>
      <c r="B337" s="7">
        <f>SUMPRODUCT(MAX(WIN_OPEN*(WIN_X&lt;=B$2)*(WIN_X+WIN_W&gt;B$2)*(WIN_Y&lt;=$A37)*(WIN_Y+WIN_H&gt;$A37)*WIN_KEY))</f>
        <v/>
      </c>
      <c r="C337" s="7">
        <f>SUMPRODUCT(MAX(WIN_OPEN*(WIN_X&lt;=C$2)*(WIN_X+WIN_W&gt;C$2)*(WIN_Y&lt;=$A37)*(WIN_Y+WIN_H&gt;$A37)*WIN_KEY))</f>
        <v/>
      </c>
      <c r="D337" s="7">
        <f>SUMPRODUCT(MAX(WIN_OPEN*(WIN_X&lt;=D$2)*(WIN_X+WIN_W&gt;D$2)*(WIN_Y&lt;=$A37)*(WIN_Y+WIN_H&gt;$A37)*WIN_KEY))</f>
        <v/>
      </c>
      <c r="E337" s="7">
        <f>SUMPRODUCT(MAX(WIN_OPEN*(WIN_X&lt;=E$2)*(WIN_X+WIN_W&gt;E$2)*(WIN_Y&lt;=$A37)*(WIN_Y+WIN_H&gt;$A37)*WIN_KEY))</f>
        <v/>
      </c>
      <c r="F337" s="7">
        <f>SUMPRODUCT(MAX(WIN_OPEN*(WIN_X&lt;=F$2)*(WIN_X+WIN_W&gt;F$2)*(WIN_Y&lt;=$A37)*(WIN_Y+WIN_H&gt;$A37)*WIN_KEY))</f>
        <v/>
      </c>
      <c r="G337" s="7">
        <f>SUMPRODUCT(MAX(WIN_OPEN*(WIN_X&lt;=G$2)*(WIN_X+WIN_W&gt;G$2)*(WIN_Y&lt;=$A37)*(WIN_Y+WIN_H&gt;$A37)*WIN_KEY))</f>
        <v/>
      </c>
      <c r="H337" s="7">
        <f>SUMPRODUCT(MAX(WIN_OPEN*(WIN_X&lt;=H$2)*(WIN_X+WIN_W&gt;H$2)*(WIN_Y&lt;=$A37)*(WIN_Y+WIN_H&gt;$A37)*WIN_KEY))</f>
        <v/>
      </c>
      <c r="I337" s="7">
        <f>SUMPRODUCT(MAX(WIN_OPEN*(WIN_X&lt;=I$2)*(WIN_X+WIN_W&gt;I$2)*(WIN_Y&lt;=$A37)*(WIN_Y+WIN_H&gt;$A37)*WIN_KEY))</f>
        <v/>
      </c>
      <c r="J337" s="7">
        <f>SUMPRODUCT(MAX(WIN_OPEN*(WIN_X&lt;=J$2)*(WIN_X+WIN_W&gt;J$2)*(WIN_Y&lt;=$A37)*(WIN_Y+WIN_H&gt;$A37)*WIN_KEY))</f>
        <v/>
      </c>
      <c r="K337" s="7">
        <f>SUMPRODUCT(MAX(WIN_OPEN*(WIN_X&lt;=K$2)*(WIN_X+WIN_W&gt;K$2)*(WIN_Y&lt;=$A37)*(WIN_Y+WIN_H&gt;$A37)*WIN_KEY))</f>
        <v/>
      </c>
      <c r="L337" s="7">
        <f>SUMPRODUCT(MAX(WIN_OPEN*(WIN_X&lt;=L$2)*(WIN_X+WIN_W&gt;L$2)*(WIN_Y&lt;=$A37)*(WIN_Y+WIN_H&gt;$A37)*WIN_KEY))</f>
        <v/>
      </c>
      <c r="M337" s="7">
        <f>SUMPRODUCT(MAX(WIN_OPEN*(WIN_X&lt;=M$2)*(WIN_X+WIN_W&gt;M$2)*(WIN_Y&lt;=$A37)*(WIN_Y+WIN_H&gt;$A37)*WIN_KEY))</f>
        <v/>
      </c>
      <c r="N337" s="7">
        <f>SUMPRODUCT(MAX(WIN_OPEN*(WIN_X&lt;=N$2)*(WIN_X+WIN_W&gt;N$2)*(WIN_Y&lt;=$A37)*(WIN_Y+WIN_H&gt;$A37)*WIN_KEY))</f>
        <v/>
      </c>
      <c r="O337" s="7">
        <f>SUMPRODUCT(MAX(WIN_OPEN*(WIN_X&lt;=O$2)*(WIN_X+WIN_W&gt;O$2)*(WIN_Y&lt;=$A37)*(WIN_Y+WIN_H&gt;$A37)*WIN_KEY))</f>
        <v/>
      </c>
      <c r="P337" s="7">
        <f>SUMPRODUCT(MAX(WIN_OPEN*(WIN_X&lt;=P$2)*(WIN_X+WIN_W&gt;P$2)*(WIN_Y&lt;=$A37)*(WIN_Y+WIN_H&gt;$A37)*WIN_KEY))</f>
        <v/>
      </c>
      <c r="Q337" s="7">
        <f>SUMPRODUCT(MAX(WIN_OPEN*(WIN_X&lt;=Q$2)*(WIN_X+WIN_W&gt;Q$2)*(WIN_Y&lt;=$A37)*(WIN_Y+WIN_H&gt;$A37)*WIN_KEY))</f>
        <v/>
      </c>
      <c r="R337" s="7">
        <f>SUMPRODUCT(MAX(WIN_OPEN*(WIN_X&lt;=R$2)*(WIN_X+WIN_W&gt;R$2)*(WIN_Y&lt;=$A37)*(WIN_Y+WIN_H&gt;$A37)*WIN_KEY))</f>
        <v/>
      </c>
      <c r="S337" s="7">
        <f>SUMPRODUCT(MAX(WIN_OPEN*(WIN_X&lt;=S$2)*(WIN_X+WIN_W&gt;S$2)*(WIN_Y&lt;=$A37)*(WIN_Y+WIN_H&gt;$A37)*WIN_KEY))</f>
        <v/>
      </c>
      <c r="T337" s="7">
        <f>SUMPRODUCT(MAX(WIN_OPEN*(WIN_X&lt;=T$2)*(WIN_X+WIN_W&gt;T$2)*(WIN_Y&lt;=$A37)*(WIN_Y+WIN_H&gt;$A37)*WIN_KEY))</f>
        <v/>
      </c>
      <c r="U337" s="7">
        <f>SUMPRODUCT(MAX(WIN_OPEN*(WIN_X&lt;=U$2)*(WIN_X+WIN_W&gt;U$2)*(WIN_Y&lt;=$A37)*(WIN_Y+WIN_H&gt;$A37)*WIN_KEY))</f>
        <v/>
      </c>
      <c r="V337" s="7">
        <f>SUMPRODUCT(MAX(WIN_OPEN*(WIN_X&lt;=V$2)*(WIN_X+WIN_W&gt;V$2)*(WIN_Y&lt;=$A37)*(WIN_Y+WIN_H&gt;$A37)*WIN_KEY))</f>
        <v/>
      </c>
      <c r="W337" s="7">
        <f>SUMPRODUCT(MAX(WIN_OPEN*(WIN_X&lt;=W$2)*(WIN_X+WIN_W&gt;W$2)*(WIN_Y&lt;=$A37)*(WIN_Y+WIN_H&gt;$A37)*WIN_KEY))</f>
        <v/>
      </c>
      <c r="X337" s="7">
        <f>SUMPRODUCT(MAX(WIN_OPEN*(WIN_X&lt;=X$2)*(WIN_X+WIN_W&gt;X$2)*(WIN_Y&lt;=$A37)*(WIN_Y+WIN_H&gt;$A37)*WIN_KEY))</f>
        <v/>
      </c>
      <c r="Y337" s="7">
        <f>SUMPRODUCT(MAX(WIN_OPEN*(WIN_X&lt;=Y$2)*(WIN_X+WIN_W&gt;Y$2)*(WIN_Y&lt;=$A37)*(WIN_Y+WIN_H&gt;$A37)*WIN_KEY))</f>
        <v/>
      </c>
      <c r="Z337" s="7">
        <f>SUMPRODUCT(MAX(WIN_OPEN*(WIN_X&lt;=Z$2)*(WIN_X+WIN_W&gt;Z$2)*(WIN_Y&lt;=$A37)*(WIN_Y+WIN_H&gt;$A37)*WIN_KEY))</f>
        <v/>
      </c>
      <c r="AA337" s="7">
        <f>SUMPRODUCT(MAX(WIN_OPEN*(WIN_X&lt;=AA$2)*(WIN_X+WIN_W&gt;AA$2)*(WIN_Y&lt;=$A37)*(WIN_Y+WIN_H&gt;$A37)*WIN_KEY))</f>
        <v/>
      </c>
      <c r="AB337" s="7">
        <f>SUMPRODUCT(MAX(WIN_OPEN*(WIN_X&lt;=AB$2)*(WIN_X+WIN_W&gt;AB$2)*(WIN_Y&lt;=$A37)*(WIN_Y+WIN_H&gt;$A37)*WIN_KEY))</f>
        <v/>
      </c>
      <c r="AC337" s="7">
        <f>SUMPRODUCT(MAX(WIN_OPEN*(WIN_X&lt;=AC$2)*(WIN_X+WIN_W&gt;AC$2)*(WIN_Y&lt;=$A37)*(WIN_Y+WIN_H&gt;$A37)*WIN_KEY))</f>
        <v/>
      </c>
      <c r="AD337" s="7">
        <f>SUMPRODUCT(MAX(WIN_OPEN*(WIN_X&lt;=AD$2)*(WIN_X+WIN_W&gt;AD$2)*(WIN_Y&lt;=$A37)*(WIN_Y+WIN_H&gt;$A37)*WIN_KEY))</f>
        <v/>
      </c>
      <c r="AE337" s="7">
        <f>SUMPRODUCT(MAX(WIN_OPEN*(WIN_X&lt;=AE$2)*(WIN_X+WIN_W&gt;AE$2)*(WIN_Y&lt;=$A37)*(WIN_Y+WIN_H&gt;$A37)*WIN_KEY))</f>
        <v/>
      </c>
      <c r="AF337" s="7">
        <f>SUMPRODUCT(MAX(WIN_OPEN*(WIN_X&lt;=AF$2)*(WIN_X+WIN_W&gt;AF$2)*(WIN_Y&lt;=$A37)*(WIN_Y+WIN_H&gt;$A37)*WIN_KEY))</f>
        <v/>
      </c>
      <c r="AG337" s="7">
        <f>SUMPRODUCT(MAX(WIN_OPEN*(WIN_X&lt;=AG$2)*(WIN_X+WIN_W&gt;AG$2)*(WIN_Y&lt;=$A37)*(WIN_Y+WIN_H&gt;$A37)*WIN_KEY))</f>
        <v/>
      </c>
      <c r="AH337" s="7">
        <f>SUMPRODUCT(MAX(WIN_OPEN*(WIN_X&lt;=AH$2)*(WIN_X+WIN_W&gt;AH$2)*(WIN_Y&lt;=$A37)*(WIN_Y+WIN_H&gt;$A37)*WIN_KEY))</f>
        <v/>
      </c>
      <c r="AI337" s="7">
        <f>SUMPRODUCT(MAX(WIN_OPEN*(WIN_X&lt;=AI$2)*(WIN_X+WIN_W&gt;AI$2)*(WIN_Y&lt;=$A37)*(WIN_Y+WIN_H&gt;$A37)*WIN_KEY))</f>
        <v/>
      </c>
      <c r="AJ337" s="7">
        <f>SUMPRODUCT(MAX(WIN_OPEN*(WIN_X&lt;=AJ$2)*(WIN_X+WIN_W&gt;AJ$2)*(WIN_Y&lt;=$A37)*(WIN_Y+WIN_H&gt;$A37)*WIN_KEY))</f>
        <v/>
      </c>
      <c r="AK337" s="7">
        <f>SUMPRODUCT(MAX(WIN_OPEN*(WIN_X&lt;=AK$2)*(WIN_X+WIN_W&gt;AK$2)*(WIN_Y&lt;=$A37)*(WIN_Y+WIN_H&gt;$A37)*WIN_KEY))</f>
        <v/>
      </c>
      <c r="AL337" s="7">
        <f>SUMPRODUCT(MAX(WIN_OPEN*(WIN_X&lt;=AL$2)*(WIN_X+WIN_W&gt;AL$2)*(WIN_Y&lt;=$A37)*(WIN_Y+WIN_H&gt;$A37)*WIN_KEY))</f>
        <v/>
      </c>
      <c r="AM337" s="7">
        <f>SUMPRODUCT(MAX(WIN_OPEN*(WIN_X&lt;=AM$2)*(WIN_X+WIN_W&gt;AM$2)*(WIN_Y&lt;=$A37)*(WIN_Y+WIN_H&gt;$A37)*WIN_KEY))</f>
        <v/>
      </c>
      <c r="AN337" s="7">
        <f>SUMPRODUCT(MAX(WIN_OPEN*(WIN_X&lt;=AN$2)*(WIN_X+WIN_W&gt;AN$2)*(WIN_Y&lt;=$A37)*(WIN_Y+WIN_H&gt;$A37)*WIN_KEY))</f>
        <v/>
      </c>
      <c r="AO337" s="7">
        <f>SUMPRODUCT(MAX(WIN_OPEN*(WIN_X&lt;=AO$2)*(WIN_X+WIN_W&gt;AO$2)*(WIN_Y&lt;=$A37)*(WIN_Y+WIN_H&gt;$A37)*WIN_KEY))</f>
        <v/>
      </c>
      <c r="AP337" s="7">
        <f>SUMPRODUCT(MAX(WIN_OPEN*(WIN_X&lt;=AP$2)*(WIN_X+WIN_W&gt;AP$2)*(WIN_Y&lt;=$A37)*(WIN_Y+WIN_H&gt;$A37)*WIN_KEY))</f>
        <v/>
      </c>
      <c r="AQ337" s="7">
        <f>SUMPRODUCT(MAX(WIN_OPEN*(WIN_X&lt;=AQ$2)*(WIN_X+WIN_W&gt;AQ$2)*(WIN_Y&lt;=$A37)*(WIN_Y+WIN_H&gt;$A37)*WIN_KEY))</f>
        <v/>
      </c>
      <c r="AR337" s="7">
        <f>SUMPRODUCT(MAX(WIN_OPEN*(WIN_X&lt;=AR$2)*(WIN_X+WIN_W&gt;AR$2)*(WIN_Y&lt;=$A37)*(WIN_Y+WIN_H&gt;$A37)*WIN_KEY))</f>
        <v/>
      </c>
      <c r="AS337" s="7">
        <f>SUMPRODUCT(MAX(WIN_OPEN*(WIN_X&lt;=AS$2)*(WIN_X+WIN_W&gt;AS$2)*(WIN_Y&lt;=$A37)*(WIN_Y+WIN_H&gt;$A37)*WIN_KEY))</f>
        <v/>
      </c>
      <c r="AT337" s="7">
        <f>SUMPRODUCT(MAX(WIN_OPEN*(WIN_X&lt;=AT$2)*(WIN_X+WIN_W&gt;AT$2)*(WIN_Y&lt;=$A37)*(WIN_Y+WIN_H&gt;$A37)*WIN_KEY))</f>
        <v/>
      </c>
      <c r="AU337" s="7">
        <f>SUMPRODUCT(MAX(WIN_OPEN*(WIN_X&lt;=AU$2)*(WIN_X+WIN_W&gt;AU$2)*(WIN_Y&lt;=$A37)*(WIN_Y+WIN_H&gt;$A37)*WIN_KEY))</f>
        <v/>
      </c>
      <c r="AV337" s="7">
        <f>SUMPRODUCT(MAX(WIN_OPEN*(WIN_X&lt;=AV$2)*(WIN_X+WIN_W&gt;AV$2)*(WIN_Y&lt;=$A37)*(WIN_Y+WIN_H&gt;$A37)*WIN_KEY))</f>
        <v/>
      </c>
      <c r="AW337" s="7">
        <f>SUMPRODUCT(MAX(WIN_OPEN*(WIN_X&lt;=AW$2)*(WIN_X+WIN_W&gt;AW$2)*(WIN_Y&lt;=$A37)*(WIN_Y+WIN_H&gt;$A37)*WIN_KEY))</f>
        <v/>
      </c>
      <c r="AX337" s="7">
        <f>SUMPRODUCT(MAX(WIN_OPEN*(WIN_X&lt;=AX$2)*(WIN_X+WIN_W&gt;AX$2)*(WIN_Y&lt;=$A37)*(WIN_Y+WIN_H&gt;$A37)*WIN_KEY))</f>
        <v/>
      </c>
      <c r="AY337" s="7">
        <f>SUMPRODUCT(MAX(WIN_OPEN*(WIN_X&lt;=AY$2)*(WIN_X+WIN_W&gt;AY$2)*(WIN_Y&lt;=$A37)*(WIN_Y+WIN_H&gt;$A37)*WIN_KEY))</f>
        <v/>
      </c>
      <c r="AZ337" s="7">
        <f>SUMPRODUCT(MAX(WIN_OPEN*(WIN_X&lt;=AZ$2)*(WIN_X+WIN_W&gt;AZ$2)*(WIN_Y&lt;=$A37)*(WIN_Y+WIN_H&gt;$A37)*WIN_KEY))</f>
        <v/>
      </c>
      <c r="BA337" s="7">
        <f>SUMPRODUCT(MAX(WIN_OPEN*(WIN_X&lt;=BA$2)*(WIN_X+WIN_W&gt;BA$2)*(WIN_Y&lt;=$A37)*(WIN_Y+WIN_H&gt;$A37)*WIN_KEY))</f>
        <v/>
      </c>
      <c r="BB337" s="7">
        <f>SUMPRODUCT(MAX(WIN_OPEN*(WIN_X&lt;=BB$2)*(WIN_X+WIN_W&gt;BB$2)*(WIN_Y&lt;=$A37)*(WIN_Y+WIN_H&gt;$A37)*WIN_KEY))</f>
        <v/>
      </c>
      <c r="BC337" s="7">
        <f>SUMPRODUCT(MAX(WIN_OPEN*(WIN_X&lt;=BC$2)*(WIN_X+WIN_W&gt;BC$2)*(WIN_Y&lt;=$A37)*(WIN_Y+WIN_H&gt;$A37)*WIN_KEY))</f>
        <v/>
      </c>
      <c r="BD337" s="7">
        <f>SUMPRODUCT(MAX(WIN_OPEN*(WIN_X&lt;=BD$2)*(WIN_X+WIN_W&gt;BD$2)*(WIN_Y&lt;=$A37)*(WIN_Y+WIN_H&gt;$A37)*WIN_KEY))</f>
        <v/>
      </c>
      <c r="BE337" s="7">
        <f>SUMPRODUCT(MAX(WIN_OPEN*(WIN_X&lt;=BE$2)*(WIN_X+WIN_W&gt;BE$2)*(WIN_Y&lt;=$A37)*(WIN_Y+WIN_H&gt;$A37)*WIN_KEY))</f>
        <v/>
      </c>
      <c r="BF337" s="7">
        <f>SUMPRODUCT(MAX(WIN_OPEN*(WIN_X&lt;=BF$2)*(WIN_X+WIN_W&gt;BF$2)*(WIN_Y&lt;=$A37)*(WIN_Y+WIN_H&gt;$A37)*WIN_KEY))</f>
        <v/>
      </c>
      <c r="BG337" s="7">
        <f>SUMPRODUCT(MAX(WIN_OPEN*(WIN_X&lt;=BG$2)*(WIN_X+WIN_W&gt;BG$2)*(WIN_Y&lt;=$A37)*(WIN_Y+WIN_H&gt;$A37)*WIN_KEY))</f>
        <v/>
      </c>
      <c r="BH337" s="7">
        <f>SUMPRODUCT(MAX(WIN_OPEN*(WIN_X&lt;=BH$2)*(WIN_X+WIN_W&gt;BH$2)*(WIN_Y&lt;=$A37)*(WIN_Y+WIN_H&gt;$A37)*WIN_KEY))</f>
        <v/>
      </c>
      <c r="BI337" s="7">
        <f>SUMPRODUCT(MAX(WIN_OPEN*(WIN_X&lt;=BI$2)*(WIN_X+WIN_W&gt;BI$2)*(WIN_Y&lt;=$A37)*(WIN_Y+WIN_H&gt;$A37)*WIN_KEY))</f>
        <v/>
      </c>
      <c r="BJ337" s="7">
        <f>SUMPRODUCT(MAX(WIN_OPEN*(WIN_X&lt;=BJ$2)*(WIN_X+WIN_W&gt;BJ$2)*(WIN_Y&lt;=$A37)*(WIN_Y+WIN_H&gt;$A37)*WIN_KEY))</f>
        <v/>
      </c>
      <c r="BK337" s="7">
        <f>SUMPRODUCT(MAX(WIN_OPEN*(WIN_X&lt;=BK$2)*(WIN_X+WIN_W&gt;BK$2)*(WIN_Y&lt;=$A37)*(WIN_Y+WIN_H&gt;$A37)*WIN_KEY))</f>
        <v/>
      </c>
      <c r="BL337" s="7">
        <f>SUMPRODUCT(MAX(WIN_OPEN*(WIN_X&lt;=BL$2)*(WIN_X+WIN_W&gt;BL$2)*(WIN_Y&lt;=$A37)*(WIN_Y+WIN_H&gt;$A37)*WIN_KEY))</f>
        <v/>
      </c>
      <c r="BM337" s="7">
        <f>SUMPRODUCT(MAX(WIN_OPEN*(WIN_X&lt;=BM$2)*(WIN_X+WIN_W&gt;BM$2)*(WIN_Y&lt;=$A37)*(WIN_Y+WIN_H&gt;$A37)*WIN_KEY))</f>
        <v/>
      </c>
      <c r="BN337" s="7">
        <f>SUMPRODUCT(MAX(WIN_OPEN*(WIN_X&lt;=BN$2)*(WIN_X+WIN_W&gt;BN$2)*(WIN_Y&lt;=$A37)*(WIN_Y+WIN_H&gt;$A37)*WIN_KEY))</f>
        <v/>
      </c>
      <c r="BO337" s="7">
        <f>SUMPRODUCT(MAX(WIN_OPEN*(WIN_X&lt;=BO$2)*(WIN_X+WIN_W&gt;BO$2)*(WIN_Y&lt;=$A37)*(WIN_Y+WIN_H&gt;$A37)*WIN_KEY))</f>
        <v/>
      </c>
      <c r="BP337" s="7">
        <f>SUMPRODUCT(MAX(WIN_OPEN*(WIN_X&lt;=BP$2)*(WIN_X+WIN_W&gt;BP$2)*(WIN_Y&lt;=$A37)*(WIN_Y+WIN_H&gt;$A37)*WIN_KEY))</f>
        <v/>
      </c>
      <c r="BQ337" s="7">
        <f>SUMPRODUCT(MAX(WIN_OPEN*(WIN_X&lt;=BQ$2)*(WIN_X+WIN_W&gt;BQ$2)*(WIN_Y&lt;=$A37)*(WIN_Y+WIN_H&gt;$A37)*WIN_KEY))</f>
        <v/>
      </c>
      <c r="BR337" s="7">
        <f>SUMPRODUCT(MAX(WIN_OPEN*(WIN_X&lt;=BR$2)*(WIN_X+WIN_W&gt;BR$2)*(WIN_Y&lt;=$A37)*(WIN_Y+WIN_H&gt;$A37)*WIN_KEY))</f>
        <v/>
      </c>
      <c r="BS337" s="7">
        <f>SUMPRODUCT(MAX(WIN_OPEN*(WIN_X&lt;=BS$2)*(WIN_X+WIN_W&gt;BS$2)*(WIN_Y&lt;=$A37)*(WIN_Y+WIN_H&gt;$A37)*WIN_KEY))</f>
        <v/>
      </c>
      <c r="BT337" s="7">
        <f>SUMPRODUCT(MAX(WIN_OPEN*(WIN_X&lt;=BT$2)*(WIN_X+WIN_W&gt;BT$2)*(WIN_Y&lt;=$A37)*(WIN_Y+WIN_H&gt;$A37)*WIN_KEY))</f>
        <v/>
      </c>
      <c r="BU337" s="7">
        <f>SUMPRODUCT(MAX(WIN_OPEN*(WIN_X&lt;=BU$2)*(WIN_X+WIN_W&gt;BU$2)*(WIN_Y&lt;=$A37)*(WIN_Y+WIN_H&gt;$A37)*WIN_KEY))</f>
        <v/>
      </c>
      <c r="BV337" s="7">
        <f>SUMPRODUCT(MAX(WIN_OPEN*(WIN_X&lt;=BV$2)*(WIN_X+WIN_W&gt;BV$2)*(WIN_Y&lt;=$A37)*(WIN_Y+WIN_H&gt;$A37)*WIN_KEY))</f>
        <v/>
      </c>
      <c r="BW337" s="7">
        <f>SUMPRODUCT(MAX(WIN_OPEN*(WIN_X&lt;=BW$2)*(WIN_X+WIN_W&gt;BW$2)*(WIN_Y&lt;=$A37)*(WIN_Y+WIN_H&gt;$A37)*WIN_KEY))</f>
        <v/>
      </c>
      <c r="BX337" s="7">
        <f>SUMPRODUCT(MAX(WIN_OPEN*(WIN_X&lt;=BX$2)*(WIN_X+WIN_W&gt;BX$2)*(WIN_Y&lt;=$A37)*(WIN_Y+WIN_H&gt;$A37)*WIN_KEY))</f>
        <v/>
      </c>
      <c r="BY337" s="7">
        <f>SUMPRODUCT(MAX(WIN_OPEN*(WIN_X&lt;=BY$2)*(WIN_X+WIN_W&gt;BY$2)*(WIN_Y&lt;=$A37)*(WIN_Y+WIN_H&gt;$A37)*WIN_KEY))</f>
        <v/>
      </c>
      <c r="BZ337" s="7">
        <f>SUMPRODUCT(MAX(WIN_OPEN*(WIN_X&lt;=BZ$2)*(WIN_X+WIN_W&gt;BZ$2)*(WIN_Y&lt;=$A37)*(WIN_Y+WIN_H&gt;$A37)*WIN_KEY))</f>
        <v/>
      </c>
      <c r="CA337" s="7">
        <f>SUMPRODUCT(MAX(WIN_OPEN*(WIN_X&lt;=CA$2)*(WIN_X+WIN_W&gt;CA$2)*(WIN_Y&lt;=$A37)*(WIN_Y+WIN_H&gt;$A37)*WIN_KEY))</f>
        <v/>
      </c>
      <c r="CB337" s="7">
        <f>SUMPRODUCT(MAX(WIN_OPEN*(WIN_X&lt;=CB$2)*(WIN_X+WIN_W&gt;CB$2)*(WIN_Y&lt;=$A37)*(WIN_Y+WIN_H&gt;$A37)*WIN_KEY))</f>
        <v/>
      </c>
      <c r="CC337" s="7">
        <f>SUMPRODUCT(MAX(WIN_OPEN*(WIN_X&lt;=CC$2)*(WIN_X+WIN_W&gt;CC$2)*(WIN_Y&lt;=$A37)*(WIN_Y+WIN_H&gt;$A37)*WIN_KEY))</f>
        <v/>
      </c>
      <c r="CD337" s="7">
        <f>SUMPRODUCT(MAX(WIN_OPEN*(WIN_X&lt;=CD$2)*(WIN_X+WIN_W&gt;CD$2)*(WIN_Y&lt;=$A37)*(WIN_Y+WIN_H&gt;$A37)*WIN_KEY))</f>
        <v/>
      </c>
      <c r="CE337" s="7">
        <f>SUMPRODUCT(MAX(WIN_OPEN*(WIN_X&lt;=CE$2)*(WIN_X+WIN_W&gt;CE$2)*(WIN_Y&lt;=$A37)*(WIN_Y+WIN_H&gt;$A37)*WIN_KEY))</f>
        <v/>
      </c>
      <c r="CF337" s="7">
        <f>SUMPRODUCT(MAX(WIN_OPEN*(WIN_X&lt;=CF$2)*(WIN_X+WIN_W&gt;CF$2)*(WIN_Y&lt;=$A37)*(WIN_Y+WIN_H&gt;$A37)*WIN_KEY))</f>
        <v/>
      </c>
      <c r="CG337" s="7">
        <f>SUMPRODUCT(MAX(WIN_OPEN*(WIN_X&lt;=CG$2)*(WIN_X+WIN_W&gt;CG$2)*(WIN_Y&lt;=$A37)*(WIN_Y+WIN_H&gt;$A37)*WIN_KEY))</f>
        <v/>
      </c>
      <c r="CH337" s="7">
        <f>SUMPRODUCT(MAX(WIN_OPEN*(WIN_X&lt;=CH$2)*(WIN_X+WIN_W&gt;CH$2)*(WIN_Y&lt;=$A37)*(WIN_Y+WIN_H&gt;$A37)*WIN_KEY))</f>
        <v/>
      </c>
      <c r="CI337" s="7">
        <f>SUMPRODUCT(MAX(WIN_OPEN*(WIN_X&lt;=CI$2)*(WIN_X+WIN_W&gt;CI$2)*(WIN_Y&lt;=$A37)*(WIN_Y+WIN_H&gt;$A37)*WIN_KEY))</f>
        <v/>
      </c>
      <c r="CJ337" s="7">
        <f>SUMPRODUCT(MAX(WIN_OPEN*(WIN_X&lt;=CJ$2)*(WIN_X+WIN_W&gt;CJ$2)*(WIN_Y&lt;=$A37)*(WIN_Y+WIN_H&gt;$A37)*WIN_KEY))</f>
        <v/>
      </c>
      <c r="CK337" s="7">
        <f>SUMPRODUCT(MAX(WIN_OPEN*(WIN_X&lt;=CK$2)*(WIN_X+WIN_W&gt;CK$2)*(WIN_Y&lt;=$A37)*(WIN_Y+WIN_H&gt;$A37)*WIN_KEY))</f>
        <v/>
      </c>
      <c r="CL337" s="7">
        <f>SUMPRODUCT(MAX(WIN_OPEN*(WIN_X&lt;=CL$2)*(WIN_X+WIN_W&gt;CL$2)*(WIN_Y&lt;=$A37)*(WIN_Y+WIN_H&gt;$A37)*WIN_KEY))</f>
        <v/>
      </c>
      <c r="CM337" s="7">
        <f>SUMPRODUCT(MAX(WIN_OPEN*(WIN_X&lt;=CM$2)*(WIN_X+WIN_W&gt;CM$2)*(WIN_Y&lt;=$A37)*(WIN_Y+WIN_H&gt;$A37)*WIN_KEY))</f>
        <v/>
      </c>
      <c r="CN337" s="7">
        <f>SUMPRODUCT(MAX(WIN_OPEN*(WIN_X&lt;=CN$2)*(WIN_X+WIN_W&gt;CN$2)*(WIN_Y&lt;=$A37)*(WIN_Y+WIN_H&gt;$A37)*WIN_KEY))</f>
        <v/>
      </c>
      <c r="CO337" s="7">
        <f>SUMPRODUCT(MAX(WIN_OPEN*(WIN_X&lt;=CO$2)*(WIN_X+WIN_W&gt;CO$2)*(WIN_Y&lt;=$A37)*(WIN_Y+WIN_H&gt;$A37)*WIN_KEY))</f>
        <v/>
      </c>
      <c r="CP337" s="7">
        <f>SUMPRODUCT(MAX(WIN_OPEN*(WIN_X&lt;=CP$2)*(WIN_X+WIN_W&gt;CP$2)*(WIN_Y&lt;=$A37)*(WIN_Y+WIN_H&gt;$A37)*WIN_KEY))</f>
        <v/>
      </c>
      <c r="CQ337" s="7">
        <f>SUMPRODUCT(MAX(WIN_OPEN*(WIN_X&lt;=CQ$2)*(WIN_X+WIN_W&gt;CQ$2)*(WIN_Y&lt;=$A37)*(WIN_Y+WIN_H&gt;$A37)*WIN_KEY))</f>
        <v/>
      </c>
      <c r="CR337" s="7">
        <f>SUMPRODUCT(MAX(WIN_OPEN*(WIN_X&lt;=CR$2)*(WIN_X+WIN_W&gt;CR$2)*(WIN_Y&lt;=$A37)*(WIN_Y+WIN_H&gt;$A37)*WIN_KEY))</f>
        <v/>
      </c>
      <c r="CS337" s="7">
        <f>SUMPRODUCT(MAX(WIN_OPEN*(WIN_X&lt;=CS$2)*(WIN_X+WIN_W&gt;CS$2)*(WIN_Y&lt;=$A37)*(WIN_Y+WIN_H&gt;$A37)*WIN_KEY))</f>
        <v/>
      </c>
      <c r="CT337" s="7">
        <f>SUMPRODUCT(MAX(WIN_OPEN*(WIN_X&lt;=CT$2)*(WIN_X+WIN_W&gt;CT$2)*(WIN_Y&lt;=$A37)*(WIN_Y+WIN_H&gt;$A37)*WIN_KEY))</f>
        <v/>
      </c>
      <c r="CU337" s="7">
        <f>SUMPRODUCT(MAX(WIN_OPEN*(WIN_X&lt;=CU$2)*(WIN_X+WIN_W&gt;CU$2)*(WIN_Y&lt;=$A37)*(WIN_Y+WIN_H&gt;$A37)*WIN_KEY))</f>
        <v/>
      </c>
      <c r="CV337" s="7">
        <f>SUMPRODUCT(MAX(WIN_OPEN*(WIN_X&lt;=CV$2)*(WIN_X+WIN_W&gt;CV$2)*(WIN_Y&lt;=$A37)*(WIN_Y+WIN_H&gt;$A37)*WIN_KEY))</f>
        <v/>
      </c>
      <c r="CW337" s="7">
        <f>SUMPRODUCT(MAX(WIN_OPEN*(WIN_X&lt;=CW$2)*(WIN_X+WIN_W&gt;CW$2)*(WIN_Y&lt;=$A37)*(WIN_Y+WIN_H&gt;$A37)*WIN_KEY))</f>
        <v/>
      </c>
      <c r="CX337" s="7">
        <f>SUMPRODUCT(MAX(WIN_OPEN*(WIN_X&lt;=CX$2)*(WIN_X+WIN_W&gt;CX$2)*(WIN_Y&lt;=$A37)*(WIN_Y+WIN_H&gt;$A37)*WIN_KEY))</f>
        <v/>
      </c>
      <c r="CY337" s="7">
        <f>SUMPRODUCT(MAX(WIN_OPEN*(WIN_X&lt;=CY$2)*(WIN_X+WIN_W&gt;CY$2)*(WIN_Y&lt;=$A37)*(WIN_Y+WIN_H&gt;$A37)*WIN_KEY))</f>
        <v/>
      </c>
      <c r="CZ337" s="7">
        <f>SUMPRODUCT(MAX(WIN_OPEN*(WIN_X&lt;=CZ$2)*(WIN_X+WIN_W&gt;CZ$2)*(WIN_Y&lt;=$A37)*(WIN_Y+WIN_H&gt;$A37)*WIN_KEY))</f>
        <v/>
      </c>
      <c r="DA337" s="7">
        <f>SUMPRODUCT(MAX(WIN_OPEN*(WIN_X&lt;=DA$2)*(WIN_X+WIN_W&gt;DA$2)*(WIN_Y&lt;=$A37)*(WIN_Y+WIN_H&gt;$A37)*WIN_KEY))</f>
        <v/>
      </c>
      <c r="DB337" s="7">
        <f>SUMPRODUCT(MAX(WIN_OPEN*(WIN_X&lt;=DB$2)*(WIN_X+WIN_W&gt;DB$2)*(WIN_Y&lt;=$A37)*(WIN_Y+WIN_H&gt;$A37)*WIN_KEY))</f>
        <v/>
      </c>
      <c r="DC337" s="7">
        <f>SUMPRODUCT(MAX(WIN_OPEN*(WIN_X&lt;=DC$2)*(WIN_X+WIN_W&gt;DC$2)*(WIN_Y&lt;=$A37)*(WIN_Y+WIN_H&gt;$A37)*WIN_KEY))</f>
        <v/>
      </c>
      <c r="DD337" s="7">
        <f>SUMPRODUCT(MAX(WIN_OPEN*(WIN_X&lt;=DD$2)*(WIN_X+WIN_W&gt;DD$2)*(WIN_Y&lt;=$A37)*(WIN_Y+WIN_H&gt;$A37)*WIN_KEY))</f>
        <v/>
      </c>
      <c r="DE337" s="7">
        <f>SUMPRODUCT(MAX(WIN_OPEN*(WIN_X&lt;=DE$2)*(WIN_X+WIN_W&gt;DE$2)*(WIN_Y&lt;=$A37)*(WIN_Y+WIN_H&gt;$A37)*WIN_KEY))</f>
        <v/>
      </c>
      <c r="DF337" s="7">
        <f>SUMPRODUCT(MAX(WIN_OPEN*(WIN_X&lt;=DF$2)*(WIN_X+WIN_W&gt;DF$2)*(WIN_Y&lt;=$A37)*(WIN_Y+WIN_H&gt;$A37)*WIN_KEY))</f>
        <v/>
      </c>
      <c r="DG337" s="7">
        <f>SUMPRODUCT(MAX(WIN_OPEN*(WIN_X&lt;=DG$2)*(WIN_X+WIN_W&gt;DG$2)*(WIN_Y&lt;=$A37)*(WIN_Y+WIN_H&gt;$A37)*WIN_KEY))</f>
        <v/>
      </c>
      <c r="DH337" s="7">
        <f>SUMPRODUCT(MAX(WIN_OPEN*(WIN_X&lt;=DH$2)*(WIN_X+WIN_W&gt;DH$2)*(WIN_Y&lt;=$A37)*(WIN_Y+WIN_H&gt;$A37)*WIN_KEY))</f>
        <v/>
      </c>
      <c r="DI337" s="7">
        <f>SUMPRODUCT(MAX(WIN_OPEN*(WIN_X&lt;=DI$2)*(WIN_X+WIN_W&gt;DI$2)*(WIN_Y&lt;=$A37)*(WIN_Y+WIN_H&gt;$A37)*WIN_KEY))</f>
        <v/>
      </c>
      <c r="DJ337" s="7">
        <f>SUMPRODUCT(MAX(WIN_OPEN*(WIN_X&lt;=DJ$2)*(WIN_X+WIN_W&gt;DJ$2)*(WIN_Y&lt;=$A37)*(WIN_Y+WIN_H&gt;$A37)*WIN_KEY))</f>
        <v/>
      </c>
      <c r="DK337" s="7">
        <f>SUMPRODUCT(MAX(WIN_OPEN*(WIN_X&lt;=DK$2)*(WIN_X+WIN_W&gt;DK$2)*(WIN_Y&lt;=$A37)*(WIN_Y+WIN_H&gt;$A37)*WIN_KEY))</f>
        <v/>
      </c>
      <c r="DL337" s="7">
        <f>SUMPRODUCT(MAX(WIN_OPEN*(WIN_X&lt;=DL$2)*(WIN_X+WIN_W&gt;DL$2)*(WIN_Y&lt;=$A37)*(WIN_Y+WIN_H&gt;$A37)*WIN_KEY))</f>
        <v/>
      </c>
      <c r="DM337" s="7">
        <f>SUMPRODUCT(MAX(WIN_OPEN*(WIN_X&lt;=DM$2)*(WIN_X+WIN_W&gt;DM$2)*(WIN_Y&lt;=$A37)*(WIN_Y+WIN_H&gt;$A37)*WIN_KEY))</f>
        <v/>
      </c>
      <c r="DN337" s="7">
        <f>SUMPRODUCT(MAX(WIN_OPEN*(WIN_X&lt;=DN$2)*(WIN_X+WIN_W&gt;DN$2)*(WIN_Y&lt;=$A37)*(WIN_Y+WIN_H&gt;$A37)*WIN_KEY))</f>
        <v/>
      </c>
      <c r="DO337" s="7">
        <f>SUMPRODUCT(MAX(WIN_OPEN*(WIN_X&lt;=DO$2)*(WIN_X+WIN_W&gt;DO$2)*(WIN_Y&lt;=$A37)*(WIN_Y+WIN_H&gt;$A37)*WIN_KEY))</f>
        <v/>
      </c>
    </row>
    <row r="338" ht="8" customHeight="1">
      <c r="A338" t="n">
        <v>0</v>
      </c>
      <c r="B338" s="7">
        <f>SUMPRODUCT(MAX(WIN_OPEN*(WIN_X&lt;=B$2)*(WIN_X+WIN_W&gt;B$2)*(WIN_Y&lt;=$A38)*(WIN_Y+WIN_H&gt;$A38)*WIN_KEY))</f>
        <v/>
      </c>
      <c r="C338" s="7">
        <f>SUMPRODUCT(MAX(WIN_OPEN*(WIN_X&lt;=C$2)*(WIN_X+WIN_W&gt;C$2)*(WIN_Y&lt;=$A38)*(WIN_Y+WIN_H&gt;$A38)*WIN_KEY))</f>
        <v/>
      </c>
      <c r="D338" s="7">
        <f>SUMPRODUCT(MAX(WIN_OPEN*(WIN_X&lt;=D$2)*(WIN_X+WIN_W&gt;D$2)*(WIN_Y&lt;=$A38)*(WIN_Y+WIN_H&gt;$A38)*WIN_KEY))</f>
        <v/>
      </c>
      <c r="E338" s="7">
        <f>SUMPRODUCT(MAX(WIN_OPEN*(WIN_X&lt;=E$2)*(WIN_X+WIN_W&gt;E$2)*(WIN_Y&lt;=$A38)*(WIN_Y+WIN_H&gt;$A38)*WIN_KEY))</f>
        <v/>
      </c>
      <c r="F338" s="7">
        <f>SUMPRODUCT(MAX(WIN_OPEN*(WIN_X&lt;=F$2)*(WIN_X+WIN_W&gt;F$2)*(WIN_Y&lt;=$A38)*(WIN_Y+WIN_H&gt;$A38)*WIN_KEY))</f>
        <v/>
      </c>
      <c r="G338" s="7">
        <f>SUMPRODUCT(MAX(WIN_OPEN*(WIN_X&lt;=G$2)*(WIN_X+WIN_W&gt;G$2)*(WIN_Y&lt;=$A38)*(WIN_Y+WIN_H&gt;$A38)*WIN_KEY))</f>
        <v/>
      </c>
      <c r="H338" s="7">
        <f>SUMPRODUCT(MAX(WIN_OPEN*(WIN_X&lt;=H$2)*(WIN_X+WIN_W&gt;H$2)*(WIN_Y&lt;=$A38)*(WIN_Y+WIN_H&gt;$A38)*WIN_KEY))</f>
        <v/>
      </c>
      <c r="I338" s="7">
        <f>SUMPRODUCT(MAX(WIN_OPEN*(WIN_X&lt;=I$2)*(WIN_X+WIN_W&gt;I$2)*(WIN_Y&lt;=$A38)*(WIN_Y+WIN_H&gt;$A38)*WIN_KEY))</f>
        <v/>
      </c>
      <c r="J338" s="7">
        <f>SUMPRODUCT(MAX(WIN_OPEN*(WIN_X&lt;=J$2)*(WIN_X+WIN_W&gt;J$2)*(WIN_Y&lt;=$A38)*(WIN_Y+WIN_H&gt;$A38)*WIN_KEY))</f>
        <v/>
      </c>
      <c r="K338" s="7">
        <f>SUMPRODUCT(MAX(WIN_OPEN*(WIN_X&lt;=K$2)*(WIN_X+WIN_W&gt;K$2)*(WIN_Y&lt;=$A38)*(WIN_Y+WIN_H&gt;$A38)*WIN_KEY))</f>
        <v/>
      </c>
      <c r="L338" s="7">
        <f>SUMPRODUCT(MAX(WIN_OPEN*(WIN_X&lt;=L$2)*(WIN_X+WIN_W&gt;L$2)*(WIN_Y&lt;=$A38)*(WIN_Y+WIN_H&gt;$A38)*WIN_KEY))</f>
        <v/>
      </c>
      <c r="M338" s="7">
        <f>SUMPRODUCT(MAX(WIN_OPEN*(WIN_X&lt;=M$2)*(WIN_X+WIN_W&gt;M$2)*(WIN_Y&lt;=$A38)*(WIN_Y+WIN_H&gt;$A38)*WIN_KEY))</f>
        <v/>
      </c>
      <c r="N338" s="7">
        <f>SUMPRODUCT(MAX(WIN_OPEN*(WIN_X&lt;=N$2)*(WIN_X+WIN_W&gt;N$2)*(WIN_Y&lt;=$A38)*(WIN_Y+WIN_H&gt;$A38)*WIN_KEY))</f>
        <v/>
      </c>
      <c r="O338" s="7">
        <f>SUMPRODUCT(MAX(WIN_OPEN*(WIN_X&lt;=O$2)*(WIN_X+WIN_W&gt;O$2)*(WIN_Y&lt;=$A38)*(WIN_Y+WIN_H&gt;$A38)*WIN_KEY))</f>
        <v/>
      </c>
      <c r="P338" s="7">
        <f>SUMPRODUCT(MAX(WIN_OPEN*(WIN_X&lt;=P$2)*(WIN_X+WIN_W&gt;P$2)*(WIN_Y&lt;=$A38)*(WIN_Y+WIN_H&gt;$A38)*WIN_KEY))</f>
        <v/>
      </c>
      <c r="Q338" s="7">
        <f>SUMPRODUCT(MAX(WIN_OPEN*(WIN_X&lt;=Q$2)*(WIN_X+WIN_W&gt;Q$2)*(WIN_Y&lt;=$A38)*(WIN_Y+WIN_H&gt;$A38)*WIN_KEY))</f>
        <v/>
      </c>
      <c r="R338" s="7">
        <f>SUMPRODUCT(MAX(WIN_OPEN*(WIN_X&lt;=R$2)*(WIN_X+WIN_W&gt;R$2)*(WIN_Y&lt;=$A38)*(WIN_Y+WIN_H&gt;$A38)*WIN_KEY))</f>
        <v/>
      </c>
      <c r="S338" s="7">
        <f>SUMPRODUCT(MAX(WIN_OPEN*(WIN_X&lt;=S$2)*(WIN_X+WIN_W&gt;S$2)*(WIN_Y&lt;=$A38)*(WIN_Y+WIN_H&gt;$A38)*WIN_KEY))</f>
        <v/>
      </c>
      <c r="T338" s="7">
        <f>SUMPRODUCT(MAX(WIN_OPEN*(WIN_X&lt;=T$2)*(WIN_X+WIN_W&gt;T$2)*(WIN_Y&lt;=$A38)*(WIN_Y+WIN_H&gt;$A38)*WIN_KEY))</f>
        <v/>
      </c>
      <c r="U338" s="7">
        <f>SUMPRODUCT(MAX(WIN_OPEN*(WIN_X&lt;=U$2)*(WIN_X+WIN_W&gt;U$2)*(WIN_Y&lt;=$A38)*(WIN_Y+WIN_H&gt;$A38)*WIN_KEY))</f>
        <v/>
      </c>
      <c r="V338" s="7">
        <f>SUMPRODUCT(MAX(WIN_OPEN*(WIN_X&lt;=V$2)*(WIN_X+WIN_W&gt;V$2)*(WIN_Y&lt;=$A38)*(WIN_Y+WIN_H&gt;$A38)*WIN_KEY))</f>
        <v/>
      </c>
      <c r="W338" s="7">
        <f>SUMPRODUCT(MAX(WIN_OPEN*(WIN_X&lt;=W$2)*(WIN_X+WIN_W&gt;W$2)*(WIN_Y&lt;=$A38)*(WIN_Y+WIN_H&gt;$A38)*WIN_KEY))</f>
        <v/>
      </c>
      <c r="X338" s="7">
        <f>SUMPRODUCT(MAX(WIN_OPEN*(WIN_X&lt;=X$2)*(WIN_X+WIN_W&gt;X$2)*(WIN_Y&lt;=$A38)*(WIN_Y+WIN_H&gt;$A38)*WIN_KEY))</f>
        <v/>
      </c>
      <c r="Y338" s="7">
        <f>SUMPRODUCT(MAX(WIN_OPEN*(WIN_X&lt;=Y$2)*(WIN_X+WIN_W&gt;Y$2)*(WIN_Y&lt;=$A38)*(WIN_Y+WIN_H&gt;$A38)*WIN_KEY))</f>
        <v/>
      </c>
      <c r="Z338" s="7">
        <f>SUMPRODUCT(MAX(WIN_OPEN*(WIN_X&lt;=Z$2)*(WIN_X+WIN_W&gt;Z$2)*(WIN_Y&lt;=$A38)*(WIN_Y+WIN_H&gt;$A38)*WIN_KEY))</f>
        <v/>
      </c>
      <c r="AA338" s="7">
        <f>SUMPRODUCT(MAX(WIN_OPEN*(WIN_X&lt;=AA$2)*(WIN_X+WIN_W&gt;AA$2)*(WIN_Y&lt;=$A38)*(WIN_Y+WIN_H&gt;$A38)*WIN_KEY))</f>
        <v/>
      </c>
      <c r="AB338" s="7">
        <f>SUMPRODUCT(MAX(WIN_OPEN*(WIN_X&lt;=AB$2)*(WIN_X+WIN_W&gt;AB$2)*(WIN_Y&lt;=$A38)*(WIN_Y+WIN_H&gt;$A38)*WIN_KEY))</f>
        <v/>
      </c>
      <c r="AC338" s="7">
        <f>SUMPRODUCT(MAX(WIN_OPEN*(WIN_X&lt;=AC$2)*(WIN_X+WIN_W&gt;AC$2)*(WIN_Y&lt;=$A38)*(WIN_Y+WIN_H&gt;$A38)*WIN_KEY))</f>
        <v/>
      </c>
      <c r="AD338" s="7">
        <f>SUMPRODUCT(MAX(WIN_OPEN*(WIN_X&lt;=AD$2)*(WIN_X+WIN_W&gt;AD$2)*(WIN_Y&lt;=$A38)*(WIN_Y+WIN_H&gt;$A38)*WIN_KEY))</f>
        <v/>
      </c>
      <c r="AE338" s="7">
        <f>SUMPRODUCT(MAX(WIN_OPEN*(WIN_X&lt;=AE$2)*(WIN_X+WIN_W&gt;AE$2)*(WIN_Y&lt;=$A38)*(WIN_Y+WIN_H&gt;$A38)*WIN_KEY))</f>
        <v/>
      </c>
      <c r="AF338" s="7">
        <f>SUMPRODUCT(MAX(WIN_OPEN*(WIN_X&lt;=AF$2)*(WIN_X+WIN_W&gt;AF$2)*(WIN_Y&lt;=$A38)*(WIN_Y+WIN_H&gt;$A38)*WIN_KEY))</f>
        <v/>
      </c>
      <c r="AG338" s="7">
        <f>SUMPRODUCT(MAX(WIN_OPEN*(WIN_X&lt;=AG$2)*(WIN_X+WIN_W&gt;AG$2)*(WIN_Y&lt;=$A38)*(WIN_Y+WIN_H&gt;$A38)*WIN_KEY))</f>
        <v/>
      </c>
      <c r="AH338" s="7">
        <f>SUMPRODUCT(MAX(WIN_OPEN*(WIN_X&lt;=AH$2)*(WIN_X+WIN_W&gt;AH$2)*(WIN_Y&lt;=$A38)*(WIN_Y+WIN_H&gt;$A38)*WIN_KEY))</f>
        <v/>
      </c>
      <c r="AI338" s="7">
        <f>SUMPRODUCT(MAX(WIN_OPEN*(WIN_X&lt;=AI$2)*(WIN_X+WIN_W&gt;AI$2)*(WIN_Y&lt;=$A38)*(WIN_Y+WIN_H&gt;$A38)*WIN_KEY))</f>
        <v/>
      </c>
      <c r="AJ338" s="7">
        <f>SUMPRODUCT(MAX(WIN_OPEN*(WIN_X&lt;=AJ$2)*(WIN_X+WIN_W&gt;AJ$2)*(WIN_Y&lt;=$A38)*(WIN_Y+WIN_H&gt;$A38)*WIN_KEY))</f>
        <v/>
      </c>
      <c r="AK338" s="7">
        <f>SUMPRODUCT(MAX(WIN_OPEN*(WIN_X&lt;=AK$2)*(WIN_X+WIN_W&gt;AK$2)*(WIN_Y&lt;=$A38)*(WIN_Y+WIN_H&gt;$A38)*WIN_KEY))</f>
        <v/>
      </c>
      <c r="AL338" s="7">
        <f>SUMPRODUCT(MAX(WIN_OPEN*(WIN_X&lt;=AL$2)*(WIN_X+WIN_W&gt;AL$2)*(WIN_Y&lt;=$A38)*(WIN_Y+WIN_H&gt;$A38)*WIN_KEY))</f>
        <v/>
      </c>
      <c r="AM338" s="7">
        <f>SUMPRODUCT(MAX(WIN_OPEN*(WIN_X&lt;=AM$2)*(WIN_X+WIN_W&gt;AM$2)*(WIN_Y&lt;=$A38)*(WIN_Y+WIN_H&gt;$A38)*WIN_KEY))</f>
        <v/>
      </c>
      <c r="AN338" s="7">
        <f>SUMPRODUCT(MAX(WIN_OPEN*(WIN_X&lt;=AN$2)*(WIN_X+WIN_W&gt;AN$2)*(WIN_Y&lt;=$A38)*(WIN_Y+WIN_H&gt;$A38)*WIN_KEY))</f>
        <v/>
      </c>
      <c r="AO338" s="7">
        <f>SUMPRODUCT(MAX(WIN_OPEN*(WIN_X&lt;=AO$2)*(WIN_X+WIN_W&gt;AO$2)*(WIN_Y&lt;=$A38)*(WIN_Y+WIN_H&gt;$A38)*WIN_KEY))</f>
        <v/>
      </c>
      <c r="AP338" s="7">
        <f>SUMPRODUCT(MAX(WIN_OPEN*(WIN_X&lt;=AP$2)*(WIN_X+WIN_W&gt;AP$2)*(WIN_Y&lt;=$A38)*(WIN_Y+WIN_H&gt;$A38)*WIN_KEY))</f>
        <v/>
      </c>
      <c r="AQ338" s="7">
        <f>SUMPRODUCT(MAX(WIN_OPEN*(WIN_X&lt;=AQ$2)*(WIN_X+WIN_W&gt;AQ$2)*(WIN_Y&lt;=$A38)*(WIN_Y+WIN_H&gt;$A38)*WIN_KEY))</f>
        <v/>
      </c>
      <c r="AR338" s="7">
        <f>SUMPRODUCT(MAX(WIN_OPEN*(WIN_X&lt;=AR$2)*(WIN_X+WIN_W&gt;AR$2)*(WIN_Y&lt;=$A38)*(WIN_Y+WIN_H&gt;$A38)*WIN_KEY))</f>
        <v/>
      </c>
      <c r="AS338" s="7">
        <f>SUMPRODUCT(MAX(WIN_OPEN*(WIN_X&lt;=AS$2)*(WIN_X+WIN_W&gt;AS$2)*(WIN_Y&lt;=$A38)*(WIN_Y+WIN_H&gt;$A38)*WIN_KEY))</f>
        <v/>
      </c>
      <c r="AT338" s="7">
        <f>SUMPRODUCT(MAX(WIN_OPEN*(WIN_X&lt;=AT$2)*(WIN_X+WIN_W&gt;AT$2)*(WIN_Y&lt;=$A38)*(WIN_Y+WIN_H&gt;$A38)*WIN_KEY))</f>
        <v/>
      </c>
      <c r="AU338" s="7">
        <f>SUMPRODUCT(MAX(WIN_OPEN*(WIN_X&lt;=AU$2)*(WIN_X+WIN_W&gt;AU$2)*(WIN_Y&lt;=$A38)*(WIN_Y+WIN_H&gt;$A38)*WIN_KEY))</f>
        <v/>
      </c>
      <c r="AV338" s="7">
        <f>SUMPRODUCT(MAX(WIN_OPEN*(WIN_X&lt;=AV$2)*(WIN_X+WIN_W&gt;AV$2)*(WIN_Y&lt;=$A38)*(WIN_Y+WIN_H&gt;$A38)*WIN_KEY))</f>
        <v/>
      </c>
      <c r="AW338" s="7">
        <f>SUMPRODUCT(MAX(WIN_OPEN*(WIN_X&lt;=AW$2)*(WIN_X+WIN_W&gt;AW$2)*(WIN_Y&lt;=$A38)*(WIN_Y+WIN_H&gt;$A38)*WIN_KEY))</f>
        <v/>
      </c>
      <c r="AX338" s="7">
        <f>SUMPRODUCT(MAX(WIN_OPEN*(WIN_X&lt;=AX$2)*(WIN_X+WIN_W&gt;AX$2)*(WIN_Y&lt;=$A38)*(WIN_Y+WIN_H&gt;$A38)*WIN_KEY))</f>
        <v/>
      </c>
      <c r="AY338" s="7">
        <f>SUMPRODUCT(MAX(WIN_OPEN*(WIN_X&lt;=AY$2)*(WIN_X+WIN_W&gt;AY$2)*(WIN_Y&lt;=$A38)*(WIN_Y+WIN_H&gt;$A38)*WIN_KEY))</f>
        <v/>
      </c>
      <c r="AZ338" s="7">
        <f>SUMPRODUCT(MAX(WIN_OPEN*(WIN_X&lt;=AZ$2)*(WIN_X+WIN_W&gt;AZ$2)*(WIN_Y&lt;=$A38)*(WIN_Y+WIN_H&gt;$A38)*WIN_KEY))</f>
        <v/>
      </c>
      <c r="BA338" s="7">
        <f>SUMPRODUCT(MAX(WIN_OPEN*(WIN_X&lt;=BA$2)*(WIN_X+WIN_W&gt;BA$2)*(WIN_Y&lt;=$A38)*(WIN_Y+WIN_H&gt;$A38)*WIN_KEY))</f>
        <v/>
      </c>
      <c r="BB338" s="7">
        <f>SUMPRODUCT(MAX(WIN_OPEN*(WIN_X&lt;=BB$2)*(WIN_X+WIN_W&gt;BB$2)*(WIN_Y&lt;=$A38)*(WIN_Y+WIN_H&gt;$A38)*WIN_KEY))</f>
        <v/>
      </c>
      <c r="BC338" s="7">
        <f>SUMPRODUCT(MAX(WIN_OPEN*(WIN_X&lt;=BC$2)*(WIN_X+WIN_W&gt;BC$2)*(WIN_Y&lt;=$A38)*(WIN_Y+WIN_H&gt;$A38)*WIN_KEY))</f>
        <v/>
      </c>
      <c r="BD338" s="7">
        <f>SUMPRODUCT(MAX(WIN_OPEN*(WIN_X&lt;=BD$2)*(WIN_X+WIN_W&gt;BD$2)*(WIN_Y&lt;=$A38)*(WIN_Y+WIN_H&gt;$A38)*WIN_KEY))</f>
        <v/>
      </c>
      <c r="BE338" s="7">
        <f>SUMPRODUCT(MAX(WIN_OPEN*(WIN_X&lt;=BE$2)*(WIN_X+WIN_W&gt;BE$2)*(WIN_Y&lt;=$A38)*(WIN_Y+WIN_H&gt;$A38)*WIN_KEY))</f>
        <v/>
      </c>
      <c r="BF338" s="7">
        <f>SUMPRODUCT(MAX(WIN_OPEN*(WIN_X&lt;=BF$2)*(WIN_X+WIN_W&gt;BF$2)*(WIN_Y&lt;=$A38)*(WIN_Y+WIN_H&gt;$A38)*WIN_KEY))</f>
        <v/>
      </c>
      <c r="BG338" s="7">
        <f>SUMPRODUCT(MAX(WIN_OPEN*(WIN_X&lt;=BG$2)*(WIN_X+WIN_W&gt;BG$2)*(WIN_Y&lt;=$A38)*(WIN_Y+WIN_H&gt;$A38)*WIN_KEY))</f>
        <v/>
      </c>
      <c r="BH338" s="7">
        <f>SUMPRODUCT(MAX(WIN_OPEN*(WIN_X&lt;=BH$2)*(WIN_X+WIN_W&gt;BH$2)*(WIN_Y&lt;=$A38)*(WIN_Y+WIN_H&gt;$A38)*WIN_KEY))</f>
        <v/>
      </c>
      <c r="BI338" s="7">
        <f>SUMPRODUCT(MAX(WIN_OPEN*(WIN_X&lt;=BI$2)*(WIN_X+WIN_W&gt;BI$2)*(WIN_Y&lt;=$A38)*(WIN_Y+WIN_H&gt;$A38)*WIN_KEY))</f>
        <v/>
      </c>
      <c r="BJ338" s="7">
        <f>SUMPRODUCT(MAX(WIN_OPEN*(WIN_X&lt;=BJ$2)*(WIN_X+WIN_W&gt;BJ$2)*(WIN_Y&lt;=$A38)*(WIN_Y+WIN_H&gt;$A38)*WIN_KEY))</f>
        <v/>
      </c>
      <c r="BK338" s="7">
        <f>SUMPRODUCT(MAX(WIN_OPEN*(WIN_X&lt;=BK$2)*(WIN_X+WIN_W&gt;BK$2)*(WIN_Y&lt;=$A38)*(WIN_Y+WIN_H&gt;$A38)*WIN_KEY))</f>
        <v/>
      </c>
      <c r="BL338" s="7">
        <f>SUMPRODUCT(MAX(WIN_OPEN*(WIN_X&lt;=BL$2)*(WIN_X+WIN_W&gt;BL$2)*(WIN_Y&lt;=$A38)*(WIN_Y+WIN_H&gt;$A38)*WIN_KEY))</f>
        <v/>
      </c>
      <c r="BM338" s="7">
        <f>SUMPRODUCT(MAX(WIN_OPEN*(WIN_X&lt;=BM$2)*(WIN_X+WIN_W&gt;BM$2)*(WIN_Y&lt;=$A38)*(WIN_Y+WIN_H&gt;$A38)*WIN_KEY))</f>
        <v/>
      </c>
      <c r="BN338" s="7">
        <f>SUMPRODUCT(MAX(WIN_OPEN*(WIN_X&lt;=BN$2)*(WIN_X+WIN_W&gt;BN$2)*(WIN_Y&lt;=$A38)*(WIN_Y+WIN_H&gt;$A38)*WIN_KEY))</f>
        <v/>
      </c>
      <c r="BO338" s="7">
        <f>SUMPRODUCT(MAX(WIN_OPEN*(WIN_X&lt;=BO$2)*(WIN_X+WIN_W&gt;BO$2)*(WIN_Y&lt;=$A38)*(WIN_Y+WIN_H&gt;$A38)*WIN_KEY))</f>
        <v/>
      </c>
      <c r="BP338" s="7">
        <f>SUMPRODUCT(MAX(WIN_OPEN*(WIN_X&lt;=BP$2)*(WIN_X+WIN_W&gt;BP$2)*(WIN_Y&lt;=$A38)*(WIN_Y+WIN_H&gt;$A38)*WIN_KEY))</f>
        <v/>
      </c>
      <c r="BQ338" s="7">
        <f>SUMPRODUCT(MAX(WIN_OPEN*(WIN_X&lt;=BQ$2)*(WIN_X+WIN_W&gt;BQ$2)*(WIN_Y&lt;=$A38)*(WIN_Y+WIN_H&gt;$A38)*WIN_KEY))</f>
        <v/>
      </c>
      <c r="BR338" s="7">
        <f>SUMPRODUCT(MAX(WIN_OPEN*(WIN_X&lt;=BR$2)*(WIN_X+WIN_W&gt;BR$2)*(WIN_Y&lt;=$A38)*(WIN_Y+WIN_H&gt;$A38)*WIN_KEY))</f>
        <v/>
      </c>
      <c r="BS338" s="7">
        <f>SUMPRODUCT(MAX(WIN_OPEN*(WIN_X&lt;=BS$2)*(WIN_X+WIN_W&gt;BS$2)*(WIN_Y&lt;=$A38)*(WIN_Y+WIN_H&gt;$A38)*WIN_KEY))</f>
        <v/>
      </c>
      <c r="BT338" s="7">
        <f>SUMPRODUCT(MAX(WIN_OPEN*(WIN_X&lt;=BT$2)*(WIN_X+WIN_W&gt;BT$2)*(WIN_Y&lt;=$A38)*(WIN_Y+WIN_H&gt;$A38)*WIN_KEY))</f>
        <v/>
      </c>
      <c r="BU338" s="7">
        <f>SUMPRODUCT(MAX(WIN_OPEN*(WIN_X&lt;=BU$2)*(WIN_X+WIN_W&gt;BU$2)*(WIN_Y&lt;=$A38)*(WIN_Y+WIN_H&gt;$A38)*WIN_KEY))</f>
        <v/>
      </c>
      <c r="BV338" s="7">
        <f>SUMPRODUCT(MAX(WIN_OPEN*(WIN_X&lt;=BV$2)*(WIN_X+WIN_W&gt;BV$2)*(WIN_Y&lt;=$A38)*(WIN_Y+WIN_H&gt;$A38)*WIN_KEY))</f>
        <v/>
      </c>
      <c r="BW338" s="7">
        <f>SUMPRODUCT(MAX(WIN_OPEN*(WIN_X&lt;=BW$2)*(WIN_X+WIN_W&gt;BW$2)*(WIN_Y&lt;=$A38)*(WIN_Y+WIN_H&gt;$A38)*WIN_KEY))</f>
        <v/>
      </c>
      <c r="BX338" s="7">
        <f>SUMPRODUCT(MAX(WIN_OPEN*(WIN_X&lt;=BX$2)*(WIN_X+WIN_W&gt;BX$2)*(WIN_Y&lt;=$A38)*(WIN_Y+WIN_H&gt;$A38)*WIN_KEY))</f>
        <v/>
      </c>
      <c r="BY338" s="7">
        <f>SUMPRODUCT(MAX(WIN_OPEN*(WIN_X&lt;=BY$2)*(WIN_X+WIN_W&gt;BY$2)*(WIN_Y&lt;=$A38)*(WIN_Y+WIN_H&gt;$A38)*WIN_KEY))</f>
        <v/>
      </c>
      <c r="BZ338" s="7">
        <f>SUMPRODUCT(MAX(WIN_OPEN*(WIN_X&lt;=BZ$2)*(WIN_X+WIN_W&gt;BZ$2)*(WIN_Y&lt;=$A38)*(WIN_Y+WIN_H&gt;$A38)*WIN_KEY))</f>
        <v/>
      </c>
      <c r="CA338" s="7">
        <f>SUMPRODUCT(MAX(WIN_OPEN*(WIN_X&lt;=CA$2)*(WIN_X+WIN_W&gt;CA$2)*(WIN_Y&lt;=$A38)*(WIN_Y+WIN_H&gt;$A38)*WIN_KEY))</f>
        <v/>
      </c>
      <c r="CB338" s="7">
        <f>SUMPRODUCT(MAX(WIN_OPEN*(WIN_X&lt;=CB$2)*(WIN_X+WIN_W&gt;CB$2)*(WIN_Y&lt;=$A38)*(WIN_Y+WIN_H&gt;$A38)*WIN_KEY))</f>
        <v/>
      </c>
      <c r="CC338" s="7">
        <f>SUMPRODUCT(MAX(WIN_OPEN*(WIN_X&lt;=CC$2)*(WIN_X+WIN_W&gt;CC$2)*(WIN_Y&lt;=$A38)*(WIN_Y+WIN_H&gt;$A38)*WIN_KEY))</f>
        <v/>
      </c>
      <c r="CD338" s="7">
        <f>SUMPRODUCT(MAX(WIN_OPEN*(WIN_X&lt;=CD$2)*(WIN_X+WIN_W&gt;CD$2)*(WIN_Y&lt;=$A38)*(WIN_Y+WIN_H&gt;$A38)*WIN_KEY))</f>
        <v/>
      </c>
      <c r="CE338" s="7">
        <f>SUMPRODUCT(MAX(WIN_OPEN*(WIN_X&lt;=CE$2)*(WIN_X+WIN_W&gt;CE$2)*(WIN_Y&lt;=$A38)*(WIN_Y+WIN_H&gt;$A38)*WIN_KEY))</f>
        <v/>
      </c>
      <c r="CF338" s="7">
        <f>SUMPRODUCT(MAX(WIN_OPEN*(WIN_X&lt;=CF$2)*(WIN_X+WIN_W&gt;CF$2)*(WIN_Y&lt;=$A38)*(WIN_Y+WIN_H&gt;$A38)*WIN_KEY))</f>
        <v/>
      </c>
      <c r="CG338" s="7">
        <f>SUMPRODUCT(MAX(WIN_OPEN*(WIN_X&lt;=CG$2)*(WIN_X+WIN_W&gt;CG$2)*(WIN_Y&lt;=$A38)*(WIN_Y+WIN_H&gt;$A38)*WIN_KEY))</f>
        <v/>
      </c>
      <c r="CH338" s="7">
        <f>SUMPRODUCT(MAX(WIN_OPEN*(WIN_X&lt;=CH$2)*(WIN_X+WIN_W&gt;CH$2)*(WIN_Y&lt;=$A38)*(WIN_Y+WIN_H&gt;$A38)*WIN_KEY))</f>
        <v/>
      </c>
      <c r="CI338" s="7">
        <f>SUMPRODUCT(MAX(WIN_OPEN*(WIN_X&lt;=CI$2)*(WIN_X+WIN_W&gt;CI$2)*(WIN_Y&lt;=$A38)*(WIN_Y+WIN_H&gt;$A38)*WIN_KEY))</f>
        <v/>
      </c>
      <c r="CJ338" s="7">
        <f>SUMPRODUCT(MAX(WIN_OPEN*(WIN_X&lt;=CJ$2)*(WIN_X+WIN_W&gt;CJ$2)*(WIN_Y&lt;=$A38)*(WIN_Y+WIN_H&gt;$A38)*WIN_KEY))</f>
        <v/>
      </c>
      <c r="CK338" s="7">
        <f>SUMPRODUCT(MAX(WIN_OPEN*(WIN_X&lt;=CK$2)*(WIN_X+WIN_W&gt;CK$2)*(WIN_Y&lt;=$A38)*(WIN_Y+WIN_H&gt;$A38)*WIN_KEY))</f>
        <v/>
      </c>
      <c r="CL338" s="7">
        <f>SUMPRODUCT(MAX(WIN_OPEN*(WIN_X&lt;=CL$2)*(WIN_X+WIN_W&gt;CL$2)*(WIN_Y&lt;=$A38)*(WIN_Y+WIN_H&gt;$A38)*WIN_KEY))</f>
        <v/>
      </c>
      <c r="CM338" s="7">
        <f>SUMPRODUCT(MAX(WIN_OPEN*(WIN_X&lt;=CM$2)*(WIN_X+WIN_W&gt;CM$2)*(WIN_Y&lt;=$A38)*(WIN_Y+WIN_H&gt;$A38)*WIN_KEY))</f>
        <v/>
      </c>
      <c r="CN338" s="7">
        <f>SUMPRODUCT(MAX(WIN_OPEN*(WIN_X&lt;=CN$2)*(WIN_X+WIN_W&gt;CN$2)*(WIN_Y&lt;=$A38)*(WIN_Y+WIN_H&gt;$A38)*WIN_KEY))</f>
        <v/>
      </c>
      <c r="CO338" s="7">
        <f>SUMPRODUCT(MAX(WIN_OPEN*(WIN_X&lt;=CO$2)*(WIN_X+WIN_W&gt;CO$2)*(WIN_Y&lt;=$A38)*(WIN_Y+WIN_H&gt;$A38)*WIN_KEY))</f>
        <v/>
      </c>
      <c r="CP338" s="7">
        <f>SUMPRODUCT(MAX(WIN_OPEN*(WIN_X&lt;=CP$2)*(WIN_X+WIN_W&gt;CP$2)*(WIN_Y&lt;=$A38)*(WIN_Y+WIN_H&gt;$A38)*WIN_KEY))</f>
        <v/>
      </c>
      <c r="CQ338" s="7">
        <f>SUMPRODUCT(MAX(WIN_OPEN*(WIN_X&lt;=CQ$2)*(WIN_X+WIN_W&gt;CQ$2)*(WIN_Y&lt;=$A38)*(WIN_Y+WIN_H&gt;$A38)*WIN_KEY))</f>
        <v/>
      </c>
      <c r="CR338" s="7">
        <f>SUMPRODUCT(MAX(WIN_OPEN*(WIN_X&lt;=CR$2)*(WIN_X+WIN_W&gt;CR$2)*(WIN_Y&lt;=$A38)*(WIN_Y+WIN_H&gt;$A38)*WIN_KEY))</f>
        <v/>
      </c>
      <c r="CS338" s="7">
        <f>SUMPRODUCT(MAX(WIN_OPEN*(WIN_X&lt;=CS$2)*(WIN_X+WIN_W&gt;CS$2)*(WIN_Y&lt;=$A38)*(WIN_Y+WIN_H&gt;$A38)*WIN_KEY))</f>
        <v/>
      </c>
      <c r="CT338" s="7">
        <f>SUMPRODUCT(MAX(WIN_OPEN*(WIN_X&lt;=CT$2)*(WIN_X+WIN_W&gt;CT$2)*(WIN_Y&lt;=$A38)*(WIN_Y+WIN_H&gt;$A38)*WIN_KEY))</f>
        <v/>
      </c>
      <c r="CU338" s="7">
        <f>SUMPRODUCT(MAX(WIN_OPEN*(WIN_X&lt;=CU$2)*(WIN_X+WIN_W&gt;CU$2)*(WIN_Y&lt;=$A38)*(WIN_Y+WIN_H&gt;$A38)*WIN_KEY))</f>
        <v/>
      </c>
      <c r="CV338" s="7">
        <f>SUMPRODUCT(MAX(WIN_OPEN*(WIN_X&lt;=CV$2)*(WIN_X+WIN_W&gt;CV$2)*(WIN_Y&lt;=$A38)*(WIN_Y+WIN_H&gt;$A38)*WIN_KEY))</f>
        <v/>
      </c>
      <c r="CW338" s="7">
        <f>SUMPRODUCT(MAX(WIN_OPEN*(WIN_X&lt;=CW$2)*(WIN_X+WIN_W&gt;CW$2)*(WIN_Y&lt;=$A38)*(WIN_Y+WIN_H&gt;$A38)*WIN_KEY))</f>
        <v/>
      </c>
      <c r="CX338" s="7">
        <f>SUMPRODUCT(MAX(WIN_OPEN*(WIN_X&lt;=CX$2)*(WIN_X+WIN_W&gt;CX$2)*(WIN_Y&lt;=$A38)*(WIN_Y+WIN_H&gt;$A38)*WIN_KEY))</f>
        <v/>
      </c>
      <c r="CY338" s="7">
        <f>SUMPRODUCT(MAX(WIN_OPEN*(WIN_X&lt;=CY$2)*(WIN_X+WIN_W&gt;CY$2)*(WIN_Y&lt;=$A38)*(WIN_Y+WIN_H&gt;$A38)*WIN_KEY))</f>
        <v/>
      </c>
      <c r="CZ338" s="7">
        <f>SUMPRODUCT(MAX(WIN_OPEN*(WIN_X&lt;=CZ$2)*(WIN_X+WIN_W&gt;CZ$2)*(WIN_Y&lt;=$A38)*(WIN_Y+WIN_H&gt;$A38)*WIN_KEY))</f>
        <v/>
      </c>
      <c r="DA338" s="7">
        <f>SUMPRODUCT(MAX(WIN_OPEN*(WIN_X&lt;=DA$2)*(WIN_X+WIN_W&gt;DA$2)*(WIN_Y&lt;=$A38)*(WIN_Y+WIN_H&gt;$A38)*WIN_KEY))</f>
        <v/>
      </c>
      <c r="DB338" s="7">
        <f>SUMPRODUCT(MAX(WIN_OPEN*(WIN_X&lt;=DB$2)*(WIN_X+WIN_W&gt;DB$2)*(WIN_Y&lt;=$A38)*(WIN_Y+WIN_H&gt;$A38)*WIN_KEY))</f>
        <v/>
      </c>
      <c r="DC338" s="7">
        <f>SUMPRODUCT(MAX(WIN_OPEN*(WIN_X&lt;=DC$2)*(WIN_X+WIN_W&gt;DC$2)*(WIN_Y&lt;=$A38)*(WIN_Y+WIN_H&gt;$A38)*WIN_KEY))</f>
        <v/>
      </c>
      <c r="DD338" s="7">
        <f>SUMPRODUCT(MAX(WIN_OPEN*(WIN_X&lt;=DD$2)*(WIN_X+WIN_W&gt;DD$2)*(WIN_Y&lt;=$A38)*(WIN_Y+WIN_H&gt;$A38)*WIN_KEY))</f>
        <v/>
      </c>
      <c r="DE338" s="7">
        <f>SUMPRODUCT(MAX(WIN_OPEN*(WIN_X&lt;=DE$2)*(WIN_X+WIN_W&gt;DE$2)*(WIN_Y&lt;=$A38)*(WIN_Y+WIN_H&gt;$A38)*WIN_KEY))</f>
        <v/>
      </c>
      <c r="DF338" s="7">
        <f>SUMPRODUCT(MAX(WIN_OPEN*(WIN_X&lt;=DF$2)*(WIN_X+WIN_W&gt;DF$2)*(WIN_Y&lt;=$A38)*(WIN_Y+WIN_H&gt;$A38)*WIN_KEY))</f>
        <v/>
      </c>
      <c r="DG338" s="7">
        <f>SUMPRODUCT(MAX(WIN_OPEN*(WIN_X&lt;=DG$2)*(WIN_X+WIN_W&gt;DG$2)*(WIN_Y&lt;=$A38)*(WIN_Y+WIN_H&gt;$A38)*WIN_KEY))</f>
        <v/>
      </c>
      <c r="DH338" s="7">
        <f>SUMPRODUCT(MAX(WIN_OPEN*(WIN_X&lt;=DH$2)*(WIN_X+WIN_W&gt;DH$2)*(WIN_Y&lt;=$A38)*(WIN_Y+WIN_H&gt;$A38)*WIN_KEY))</f>
        <v/>
      </c>
      <c r="DI338" s="7">
        <f>SUMPRODUCT(MAX(WIN_OPEN*(WIN_X&lt;=DI$2)*(WIN_X+WIN_W&gt;DI$2)*(WIN_Y&lt;=$A38)*(WIN_Y+WIN_H&gt;$A38)*WIN_KEY))</f>
        <v/>
      </c>
      <c r="DJ338" s="7">
        <f>SUMPRODUCT(MAX(WIN_OPEN*(WIN_X&lt;=DJ$2)*(WIN_X+WIN_W&gt;DJ$2)*(WIN_Y&lt;=$A38)*(WIN_Y+WIN_H&gt;$A38)*WIN_KEY))</f>
        <v/>
      </c>
      <c r="DK338" s="7">
        <f>SUMPRODUCT(MAX(WIN_OPEN*(WIN_X&lt;=DK$2)*(WIN_X+WIN_W&gt;DK$2)*(WIN_Y&lt;=$A38)*(WIN_Y+WIN_H&gt;$A38)*WIN_KEY))</f>
        <v/>
      </c>
      <c r="DL338" s="7">
        <f>SUMPRODUCT(MAX(WIN_OPEN*(WIN_X&lt;=DL$2)*(WIN_X+WIN_W&gt;DL$2)*(WIN_Y&lt;=$A38)*(WIN_Y+WIN_H&gt;$A38)*WIN_KEY))</f>
        <v/>
      </c>
      <c r="DM338" s="7">
        <f>SUMPRODUCT(MAX(WIN_OPEN*(WIN_X&lt;=DM$2)*(WIN_X+WIN_W&gt;DM$2)*(WIN_Y&lt;=$A38)*(WIN_Y+WIN_H&gt;$A38)*WIN_KEY))</f>
        <v/>
      </c>
      <c r="DN338" s="7">
        <f>SUMPRODUCT(MAX(WIN_OPEN*(WIN_X&lt;=DN$2)*(WIN_X+WIN_W&gt;DN$2)*(WIN_Y&lt;=$A38)*(WIN_Y+WIN_H&gt;$A38)*WIN_KEY))</f>
        <v/>
      </c>
      <c r="DO338" s="7">
        <f>SUMPRODUCT(MAX(WIN_OPEN*(WIN_X&lt;=DO$2)*(WIN_X+WIN_W&gt;DO$2)*(WIN_Y&lt;=$A38)*(WIN_Y+WIN_H&gt;$A38)*WIN_KEY))</f>
        <v/>
      </c>
    </row>
    <row r="339" ht="8" customHeight="1">
      <c r="A339" t="n">
        <v>0</v>
      </c>
      <c r="B339" s="7">
        <f>SUMPRODUCT(MAX(WIN_OPEN*(WIN_X&lt;=B$2)*(WIN_X+WIN_W&gt;B$2)*(WIN_Y&lt;=$A39)*(WIN_Y+WIN_H&gt;$A39)*WIN_KEY))</f>
        <v/>
      </c>
      <c r="C339" s="7">
        <f>SUMPRODUCT(MAX(WIN_OPEN*(WIN_X&lt;=C$2)*(WIN_X+WIN_W&gt;C$2)*(WIN_Y&lt;=$A39)*(WIN_Y+WIN_H&gt;$A39)*WIN_KEY))</f>
        <v/>
      </c>
      <c r="D339" s="7">
        <f>SUMPRODUCT(MAX(WIN_OPEN*(WIN_X&lt;=D$2)*(WIN_X+WIN_W&gt;D$2)*(WIN_Y&lt;=$A39)*(WIN_Y+WIN_H&gt;$A39)*WIN_KEY))</f>
        <v/>
      </c>
      <c r="E339" s="7">
        <f>SUMPRODUCT(MAX(WIN_OPEN*(WIN_X&lt;=E$2)*(WIN_X+WIN_W&gt;E$2)*(WIN_Y&lt;=$A39)*(WIN_Y+WIN_H&gt;$A39)*WIN_KEY))</f>
        <v/>
      </c>
      <c r="F339" s="7">
        <f>SUMPRODUCT(MAX(WIN_OPEN*(WIN_X&lt;=F$2)*(WIN_X+WIN_W&gt;F$2)*(WIN_Y&lt;=$A39)*(WIN_Y+WIN_H&gt;$A39)*WIN_KEY))</f>
        <v/>
      </c>
      <c r="G339" s="7">
        <f>SUMPRODUCT(MAX(WIN_OPEN*(WIN_X&lt;=G$2)*(WIN_X+WIN_W&gt;G$2)*(WIN_Y&lt;=$A39)*(WIN_Y+WIN_H&gt;$A39)*WIN_KEY))</f>
        <v/>
      </c>
      <c r="H339" s="7">
        <f>SUMPRODUCT(MAX(WIN_OPEN*(WIN_X&lt;=H$2)*(WIN_X+WIN_W&gt;H$2)*(WIN_Y&lt;=$A39)*(WIN_Y+WIN_H&gt;$A39)*WIN_KEY))</f>
        <v/>
      </c>
      <c r="I339" s="7">
        <f>SUMPRODUCT(MAX(WIN_OPEN*(WIN_X&lt;=I$2)*(WIN_X+WIN_W&gt;I$2)*(WIN_Y&lt;=$A39)*(WIN_Y+WIN_H&gt;$A39)*WIN_KEY))</f>
        <v/>
      </c>
      <c r="J339" s="7">
        <f>SUMPRODUCT(MAX(WIN_OPEN*(WIN_X&lt;=J$2)*(WIN_X+WIN_W&gt;J$2)*(WIN_Y&lt;=$A39)*(WIN_Y+WIN_H&gt;$A39)*WIN_KEY))</f>
        <v/>
      </c>
      <c r="K339" s="7">
        <f>SUMPRODUCT(MAX(WIN_OPEN*(WIN_X&lt;=K$2)*(WIN_X+WIN_W&gt;K$2)*(WIN_Y&lt;=$A39)*(WIN_Y+WIN_H&gt;$A39)*WIN_KEY))</f>
        <v/>
      </c>
      <c r="L339" s="7">
        <f>SUMPRODUCT(MAX(WIN_OPEN*(WIN_X&lt;=L$2)*(WIN_X+WIN_W&gt;L$2)*(WIN_Y&lt;=$A39)*(WIN_Y+WIN_H&gt;$A39)*WIN_KEY))</f>
        <v/>
      </c>
      <c r="M339" s="7">
        <f>SUMPRODUCT(MAX(WIN_OPEN*(WIN_X&lt;=M$2)*(WIN_X+WIN_W&gt;M$2)*(WIN_Y&lt;=$A39)*(WIN_Y+WIN_H&gt;$A39)*WIN_KEY))</f>
        <v/>
      </c>
      <c r="N339" s="7">
        <f>SUMPRODUCT(MAX(WIN_OPEN*(WIN_X&lt;=N$2)*(WIN_X+WIN_W&gt;N$2)*(WIN_Y&lt;=$A39)*(WIN_Y+WIN_H&gt;$A39)*WIN_KEY))</f>
        <v/>
      </c>
      <c r="O339" s="7">
        <f>SUMPRODUCT(MAX(WIN_OPEN*(WIN_X&lt;=O$2)*(WIN_X+WIN_W&gt;O$2)*(WIN_Y&lt;=$A39)*(WIN_Y+WIN_H&gt;$A39)*WIN_KEY))</f>
        <v/>
      </c>
      <c r="P339" s="7">
        <f>SUMPRODUCT(MAX(WIN_OPEN*(WIN_X&lt;=P$2)*(WIN_X+WIN_W&gt;P$2)*(WIN_Y&lt;=$A39)*(WIN_Y+WIN_H&gt;$A39)*WIN_KEY))</f>
        <v/>
      </c>
      <c r="Q339" s="7">
        <f>SUMPRODUCT(MAX(WIN_OPEN*(WIN_X&lt;=Q$2)*(WIN_X+WIN_W&gt;Q$2)*(WIN_Y&lt;=$A39)*(WIN_Y+WIN_H&gt;$A39)*WIN_KEY))</f>
        <v/>
      </c>
      <c r="R339" s="7">
        <f>SUMPRODUCT(MAX(WIN_OPEN*(WIN_X&lt;=R$2)*(WIN_X+WIN_W&gt;R$2)*(WIN_Y&lt;=$A39)*(WIN_Y+WIN_H&gt;$A39)*WIN_KEY))</f>
        <v/>
      </c>
      <c r="S339" s="7">
        <f>SUMPRODUCT(MAX(WIN_OPEN*(WIN_X&lt;=S$2)*(WIN_X+WIN_W&gt;S$2)*(WIN_Y&lt;=$A39)*(WIN_Y+WIN_H&gt;$A39)*WIN_KEY))</f>
        <v/>
      </c>
      <c r="T339" s="7">
        <f>SUMPRODUCT(MAX(WIN_OPEN*(WIN_X&lt;=T$2)*(WIN_X+WIN_W&gt;T$2)*(WIN_Y&lt;=$A39)*(WIN_Y+WIN_H&gt;$A39)*WIN_KEY))</f>
        <v/>
      </c>
      <c r="U339" s="7">
        <f>SUMPRODUCT(MAX(WIN_OPEN*(WIN_X&lt;=U$2)*(WIN_X+WIN_W&gt;U$2)*(WIN_Y&lt;=$A39)*(WIN_Y+WIN_H&gt;$A39)*WIN_KEY))</f>
        <v/>
      </c>
      <c r="V339" s="7">
        <f>SUMPRODUCT(MAX(WIN_OPEN*(WIN_X&lt;=V$2)*(WIN_X+WIN_W&gt;V$2)*(WIN_Y&lt;=$A39)*(WIN_Y+WIN_H&gt;$A39)*WIN_KEY))</f>
        <v/>
      </c>
      <c r="W339" s="7">
        <f>SUMPRODUCT(MAX(WIN_OPEN*(WIN_X&lt;=W$2)*(WIN_X+WIN_W&gt;W$2)*(WIN_Y&lt;=$A39)*(WIN_Y+WIN_H&gt;$A39)*WIN_KEY))</f>
        <v/>
      </c>
      <c r="X339" s="7">
        <f>SUMPRODUCT(MAX(WIN_OPEN*(WIN_X&lt;=X$2)*(WIN_X+WIN_W&gt;X$2)*(WIN_Y&lt;=$A39)*(WIN_Y+WIN_H&gt;$A39)*WIN_KEY))</f>
        <v/>
      </c>
      <c r="Y339" s="7">
        <f>SUMPRODUCT(MAX(WIN_OPEN*(WIN_X&lt;=Y$2)*(WIN_X+WIN_W&gt;Y$2)*(WIN_Y&lt;=$A39)*(WIN_Y+WIN_H&gt;$A39)*WIN_KEY))</f>
        <v/>
      </c>
      <c r="Z339" s="7">
        <f>SUMPRODUCT(MAX(WIN_OPEN*(WIN_X&lt;=Z$2)*(WIN_X+WIN_W&gt;Z$2)*(WIN_Y&lt;=$A39)*(WIN_Y+WIN_H&gt;$A39)*WIN_KEY))</f>
        <v/>
      </c>
      <c r="AA339" s="7">
        <f>SUMPRODUCT(MAX(WIN_OPEN*(WIN_X&lt;=AA$2)*(WIN_X+WIN_W&gt;AA$2)*(WIN_Y&lt;=$A39)*(WIN_Y+WIN_H&gt;$A39)*WIN_KEY))</f>
        <v/>
      </c>
      <c r="AB339" s="7">
        <f>SUMPRODUCT(MAX(WIN_OPEN*(WIN_X&lt;=AB$2)*(WIN_X+WIN_W&gt;AB$2)*(WIN_Y&lt;=$A39)*(WIN_Y+WIN_H&gt;$A39)*WIN_KEY))</f>
        <v/>
      </c>
      <c r="AC339" s="7">
        <f>SUMPRODUCT(MAX(WIN_OPEN*(WIN_X&lt;=AC$2)*(WIN_X+WIN_W&gt;AC$2)*(WIN_Y&lt;=$A39)*(WIN_Y+WIN_H&gt;$A39)*WIN_KEY))</f>
        <v/>
      </c>
      <c r="AD339" s="7">
        <f>SUMPRODUCT(MAX(WIN_OPEN*(WIN_X&lt;=AD$2)*(WIN_X+WIN_W&gt;AD$2)*(WIN_Y&lt;=$A39)*(WIN_Y+WIN_H&gt;$A39)*WIN_KEY))</f>
        <v/>
      </c>
      <c r="AE339" s="7">
        <f>SUMPRODUCT(MAX(WIN_OPEN*(WIN_X&lt;=AE$2)*(WIN_X+WIN_W&gt;AE$2)*(WIN_Y&lt;=$A39)*(WIN_Y+WIN_H&gt;$A39)*WIN_KEY))</f>
        <v/>
      </c>
      <c r="AF339" s="7">
        <f>SUMPRODUCT(MAX(WIN_OPEN*(WIN_X&lt;=AF$2)*(WIN_X+WIN_W&gt;AF$2)*(WIN_Y&lt;=$A39)*(WIN_Y+WIN_H&gt;$A39)*WIN_KEY))</f>
        <v/>
      </c>
      <c r="AG339" s="7">
        <f>SUMPRODUCT(MAX(WIN_OPEN*(WIN_X&lt;=AG$2)*(WIN_X+WIN_W&gt;AG$2)*(WIN_Y&lt;=$A39)*(WIN_Y+WIN_H&gt;$A39)*WIN_KEY))</f>
        <v/>
      </c>
      <c r="AH339" s="7">
        <f>SUMPRODUCT(MAX(WIN_OPEN*(WIN_X&lt;=AH$2)*(WIN_X+WIN_W&gt;AH$2)*(WIN_Y&lt;=$A39)*(WIN_Y+WIN_H&gt;$A39)*WIN_KEY))</f>
        <v/>
      </c>
      <c r="AI339" s="7">
        <f>SUMPRODUCT(MAX(WIN_OPEN*(WIN_X&lt;=AI$2)*(WIN_X+WIN_W&gt;AI$2)*(WIN_Y&lt;=$A39)*(WIN_Y+WIN_H&gt;$A39)*WIN_KEY))</f>
        <v/>
      </c>
      <c r="AJ339" s="7">
        <f>SUMPRODUCT(MAX(WIN_OPEN*(WIN_X&lt;=AJ$2)*(WIN_X+WIN_W&gt;AJ$2)*(WIN_Y&lt;=$A39)*(WIN_Y+WIN_H&gt;$A39)*WIN_KEY))</f>
        <v/>
      </c>
      <c r="AK339" s="7">
        <f>SUMPRODUCT(MAX(WIN_OPEN*(WIN_X&lt;=AK$2)*(WIN_X+WIN_W&gt;AK$2)*(WIN_Y&lt;=$A39)*(WIN_Y+WIN_H&gt;$A39)*WIN_KEY))</f>
        <v/>
      </c>
      <c r="AL339" s="7">
        <f>SUMPRODUCT(MAX(WIN_OPEN*(WIN_X&lt;=AL$2)*(WIN_X+WIN_W&gt;AL$2)*(WIN_Y&lt;=$A39)*(WIN_Y+WIN_H&gt;$A39)*WIN_KEY))</f>
        <v/>
      </c>
      <c r="AM339" s="7">
        <f>SUMPRODUCT(MAX(WIN_OPEN*(WIN_X&lt;=AM$2)*(WIN_X+WIN_W&gt;AM$2)*(WIN_Y&lt;=$A39)*(WIN_Y+WIN_H&gt;$A39)*WIN_KEY))</f>
        <v/>
      </c>
      <c r="AN339" s="7">
        <f>SUMPRODUCT(MAX(WIN_OPEN*(WIN_X&lt;=AN$2)*(WIN_X+WIN_W&gt;AN$2)*(WIN_Y&lt;=$A39)*(WIN_Y+WIN_H&gt;$A39)*WIN_KEY))</f>
        <v/>
      </c>
      <c r="AO339" s="7">
        <f>SUMPRODUCT(MAX(WIN_OPEN*(WIN_X&lt;=AO$2)*(WIN_X+WIN_W&gt;AO$2)*(WIN_Y&lt;=$A39)*(WIN_Y+WIN_H&gt;$A39)*WIN_KEY))</f>
        <v/>
      </c>
      <c r="AP339" s="7">
        <f>SUMPRODUCT(MAX(WIN_OPEN*(WIN_X&lt;=AP$2)*(WIN_X+WIN_W&gt;AP$2)*(WIN_Y&lt;=$A39)*(WIN_Y+WIN_H&gt;$A39)*WIN_KEY))</f>
        <v/>
      </c>
      <c r="AQ339" s="7">
        <f>SUMPRODUCT(MAX(WIN_OPEN*(WIN_X&lt;=AQ$2)*(WIN_X+WIN_W&gt;AQ$2)*(WIN_Y&lt;=$A39)*(WIN_Y+WIN_H&gt;$A39)*WIN_KEY))</f>
        <v/>
      </c>
      <c r="AR339" s="7">
        <f>SUMPRODUCT(MAX(WIN_OPEN*(WIN_X&lt;=AR$2)*(WIN_X+WIN_W&gt;AR$2)*(WIN_Y&lt;=$A39)*(WIN_Y+WIN_H&gt;$A39)*WIN_KEY))</f>
        <v/>
      </c>
      <c r="AS339" s="7">
        <f>SUMPRODUCT(MAX(WIN_OPEN*(WIN_X&lt;=AS$2)*(WIN_X+WIN_W&gt;AS$2)*(WIN_Y&lt;=$A39)*(WIN_Y+WIN_H&gt;$A39)*WIN_KEY))</f>
        <v/>
      </c>
      <c r="AT339" s="7">
        <f>SUMPRODUCT(MAX(WIN_OPEN*(WIN_X&lt;=AT$2)*(WIN_X+WIN_W&gt;AT$2)*(WIN_Y&lt;=$A39)*(WIN_Y+WIN_H&gt;$A39)*WIN_KEY))</f>
        <v/>
      </c>
      <c r="AU339" s="7">
        <f>SUMPRODUCT(MAX(WIN_OPEN*(WIN_X&lt;=AU$2)*(WIN_X+WIN_W&gt;AU$2)*(WIN_Y&lt;=$A39)*(WIN_Y+WIN_H&gt;$A39)*WIN_KEY))</f>
        <v/>
      </c>
      <c r="AV339" s="7">
        <f>SUMPRODUCT(MAX(WIN_OPEN*(WIN_X&lt;=AV$2)*(WIN_X+WIN_W&gt;AV$2)*(WIN_Y&lt;=$A39)*(WIN_Y+WIN_H&gt;$A39)*WIN_KEY))</f>
        <v/>
      </c>
      <c r="AW339" s="7">
        <f>SUMPRODUCT(MAX(WIN_OPEN*(WIN_X&lt;=AW$2)*(WIN_X+WIN_W&gt;AW$2)*(WIN_Y&lt;=$A39)*(WIN_Y+WIN_H&gt;$A39)*WIN_KEY))</f>
        <v/>
      </c>
      <c r="AX339" s="7">
        <f>SUMPRODUCT(MAX(WIN_OPEN*(WIN_X&lt;=AX$2)*(WIN_X+WIN_W&gt;AX$2)*(WIN_Y&lt;=$A39)*(WIN_Y+WIN_H&gt;$A39)*WIN_KEY))</f>
        <v/>
      </c>
      <c r="AY339" s="7">
        <f>SUMPRODUCT(MAX(WIN_OPEN*(WIN_X&lt;=AY$2)*(WIN_X+WIN_W&gt;AY$2)*(WIN_Y&lt;=$A39)*(WIN_Y+WIN_H&gt;$A39)*WIN_KEY))</f>
        <v/>
      </c>
      <c r="AZ339" s="7">
        <f>SUMPRODUCT(MAX(WIN_OPEN*(WIN_X&lt;=AZ$2)*(WIN_X+WIN_W&gt;AZ$2)*(WIN_Y&lt;=$A39)*(WIN_Y+WIN_H&gt;$A39)*WIN_KEY))</f>
        <v/>
      </c>
      <c r="BA339" s="7">
        <f>SUMPRODUCT(MAX(WIN_OPEN*(WIN_X&lt;=BA$2)*(WIN_X+WIN_W&gt;BA$2)*(WIN_Y&lt;=$A39)*(WIN_Y+WIN_H&gt;$A39)*WIN_KEY))</f>
        <v/>
      </c>
      <c r="BB339" s="7">
        <f>SUMPRODUCT(MAX(WIN_OPEN*(WIN_X&lt;=BB$2)*(WIN_X+WIN_W&gt;BB$2)*(WIN_Y&lt;=$A39)*(WIN_Y+WIN_H&gt;$A39)*WIN_KEY))</f>
        <v/>
      </c>
      <c r="BC339" s="7">
        <f>SUMPRODUCT(MAX(WIN_OPEN*(WIN_X&lt;=BC$2)*(WIN_X+WIN_W&gt;BC$2)*(WIN_Y&lt;=$A39)*(WIN_Y+WIN_H&gt;$A39)*WIN_KEY))</f>
        <v/>
      </c>
      <c r="BD339" s="7">
        <f>SUMPRODUCT(MAX(WIN_OPEN*(WIN_X&lt;=BD$2)*(WIN_X+WIN_W&gt;BD$2)*(WIN_Y&lt;=$A39)*(WIN_Y+WIN_H&gt;$A39)*WIN_KEY))</f>
        <v/>
      </c>
      <c r="BE339" s="7">
        <f>SUMPRODUCT(MAX(WIN_OPEN*(WIN_X&lt;=BE$2)*(WIN_X+WIN_W&gt;BE$2)*(WIN_Y&lt;=$A39)*(WIN_Y+WIN_H&gt;$A39)*WIN_KEY))</f>
        <v/>
      </c>
      <c r="BF339" s="7">
        <f>SUMPRODUCT(MAX(WIN_OPEN*(WIN_X&lt;=BF$2)*(WIN_X+WIN_W&gt;BF$2)*(WIN_Y&lt;=$A39)*(WIN_Y+WIN_H&gt;$A39)*WIN_KEY))</f>
        <v/>
      </c>
      <c r="BG339" s="7">
        <f>SUMPRODUCT(MAX(WIN_OPEN*(WIN_X&lt;=BG$2)*(WIN_X+WIN_W&gt;BG$2)*(WIN_Y&lt;=$A39)*(WIN_Y+WIN_H&gt;$A39)*WIN_KEY))</f>
        <v/>
      </c>
      <c r="BH339" s="7">
        <f>SUMPRODUCT(MAX(WIN_OPEN*(WIN_X&lt;=BH$2)*(WIN_X+WIN_W&gt;BH$2)*(WIN_Y&lt;=$A39)*(WIN_Y+WIN_H&gt;$A39)*WIN_KEY))</f>
        <v/>
      </c>
      <c r="BI339" s="7">
        <f>SUMPRODUCT(MAX(WIN_OPEN*(WIN_X&lt;=BI$2)*(WIN_X+WIN_W&gt;BI$2)*(WIN_Y&lt;=$A39)*(WIN_Y+WIN_H&gt;$A39)*WIN_KEY))</f>
        <v/>
      </c>
      <c r="BJ339" s="7">
        <f>SUMPRODUCT(MAX(WIN_OPEN*(WIN_X&lt;=BJ$2)*(WIN_X+WIN_W&gt;BJ$2)*(WIN_Y&lt;=$A39)*(WIN_Y+WIN_H&gt;$A39)*WIN_KEY))</f>
        <v/>
      </c>
      <c r="BK339" s="7">
        <f>SUMPRODUCT(MAX(WIN_OPEN*(WIN_X&lt;=BK$2)*(WIN_X+WIN_W&gt;BK$2)*(WIN_Y&lt;=$A39)*(WIN_Y+WIN_H&gt;$A39)*WIN_KEY))</f>
        <v/>
      </c>
      <c r="BL339" s="7">
        <f>SUMPRODUCT(MAX(WIN_OPEN*(WIN_X&lt;=BL$2)*(WIN_X+WIN_W&gt;BL$2)*(WIN_Y&lt;=$A39)*(WIN_Y+WIN_H&gt;$A39)*WIN_KEY))</f>
        <v/>
      </c>
      <c r="BM339" s="7">
        <f>SUMPRODUCT(MAX(WIN_OPEN*(WIN_X&lt;=BM$2)*(WIN_X+WIN_W&gt;BM$2)*(WIN_Y&lt;=$A39)*(WIN_Y+WIN_H&gt;$A39)*WIN_KEY))</f>
        <v/>
      </c>
      <c r="BN339" s="7">
        <f>SUMPRODUCT(MAX(WIN_OPEN*(WIN_X&lt;=BN$2)*(WIN_X+WIN_W&gt;BN$2)*(WIN_Y&lt;=$A39)*(WIN_Y+WIN_H&gt;$A39)*WIN_KEY))</f>
        <v/>
      </c>
      <c r="BO339" s="7">
        <f>SUMPRODUCT(MAX(WIN_OPEN*(WIN_X&lt;=BO$2)*(WIN_X+WIN_W&gt;BO$2)*(WIN_Y&lt;=$A39)*(WIN_Y+WIN_H&gt;$A39)*WIN_KEY))</f>
        <v/>
      </c>
      <c r="BP339" s="7">
        <f>SUMPRODUCT(MAX(WIN_OPEN*(WIN_X&lt;=BP$2)*(WIN_X+WIN_W&gt;BP$2)*(WIN_Y&lt;=$A39)*(WIN_Y+WIN_H&gt;$A39)*WIN_KEY))</f>
        <v/>
      </c>
      <c r="BQ339" s="7">
        <f>SUMPRODUCT(MAX(WIN_OPEN*(WIN_X&lt;=BQ$2)*(WIN_X+WIN_W&gt;BQ$2)*(WIN_Y&lt;=$A39)*(WIN_Y+WIN_H&gt;$A39)*WIN_KEY))</f>
        <v/>
      </c>
      <c r="BR339" s="7">
        <f>SUMPRODUCT(MAX(WIN_OPEN*(WIN_X&lt;=BR$2)*(WIN_X+WIN_W&gt;BR$2)*(WIN_Y&lt;=$A39)*(WIN_Y+WIN_H&gt;$A39)*WIN_KEY))</f>
        <v/>
      </c>
      <c r="BS339" s="7">
        <f>SUMPRODUCT(MAX(WIN_OPEN*(WIN_X&lt;=BS$2)*(WIN_X+WIN_W&gt;BS$2)*(WIN_Y&lt;=$A39)*(WIN_Y+WIN_H&gt;$A39)*WIN_KEY))</f>
        <v/>
      </c>
      <c r="BT339" s="7">
        <f>SUMPRODUCT(MAX(WIN_OPEN*(WIN_X&lt;=BT$2)*(WIN_X+WIN_W&gt;BT$2)*(WIN_Y&lt;=$A39)*(WIN_Y+WIN_H&gt;$A39)*WIN_KEY))</f>
        <v/>
      </c>
      <c r="BU339" s="7">
        <f>SUMPRODUCT(MAX(WIN_OPEN*(WIN_X&lt;=BU$2)*(WIN_X+WIN_W&gt;BU$2)*(WIN_Y&lt;=$A39)*(WIN_Y+WIN_H&gt;$A39)*WIN_KEY))</f>
        <v/>
      </c>
      <c r="BV339" s="7">
        <f>SUMPRODUCT(MAX(WIN_OPEN*(WIN_X&lt;=BV$2)*(WIN_X+WIN_W&gt;BV$2)*(WIN_Y&lt;=$A39)*(WIN_Y+WIN_H&gt;$A39)*WIN_KEY))</f>
        <v/>
      </c>
      <c r="BW339" s="7">
        <f>SUMPRODUCT(MAX(WIN_OPEN*(WIN_X&lt;=BW$2)*(WIN_X+WIN_W&gt;BW$2)*(WIN_Y&lt;=$A39)*(WIN_Y+WIN_H&gt;$A39)*WIN_KEY))</f>
        <v/>
      </c>
      <c r="BX339" s="7">
        <f>SUMPRODUCT(MAX(WIN_OPEN*(WIN_X&lt;=BX$2)*(WIN_X+WIN_W&gt;BX$2)*(WIN_Y&lt;=$A39)*(WIN_Y+WIN_H&gt;$A39)*WIN_KEY))</f>
        <v/>
      </c>
      <c r="BY339" s="7">
        <f>SUMPRODUCT(MAX(WIN_OPEN*(WIN_X&lt;=BY$2)*(WIN_X+WIN_W&gt;BY$2)*(WIN_Y&lt;=$A39)*(WIN_Y+WIN_H&gt;$A39)*WIN_KEY))</f>
        <v/>
      </c>
      <c r="BZ339" s="7">
        <f>SUMPRODUCT(MAX(WIN_OPEN*(WIN_X&lt;=BZ$2)*(WIN_X+WIN_W&gt;BZ$2)*(WIN_Y&lt;=$A39)*(WIN_Y+WIN_H&gt;$A39)*WIN_KEY))</f>
        <v/>
      </c>
      <c r="CA339" s="7">
        <f>SUMPRODUCT(MAX(WIN_OPEN*(WIN_X&lt;=CA$2)*(WIN_X+WIN_W&gt;CA$2)*(WIN_Y&lt;=$A39)*(WIN_Y+WIN_H&gt;$A39)*WIN_KEY))</f>
        <v/>
      </c>
      <c r="CB339" s="7">
        <f>SUMPRODUCT(MAX(WIN_OPEN*(WIN_X&lt;=CB$2)*(WIN_X+WIN_W&gt;CB$2)*(WIN_Y&lt;=$A39)*(WIN_Y+WIN_H&gt;$A39)*WIN_KEY))</f>
        <v/>
      </c>
      <c r="CC339" s="7">
        <f>SUMPRODUCT(MAX(WIN_OPEN*(WIN_X&lt;=CC$2)*(WIN_X+WIN_W&gt;CC$2)*(WIN_Y&lt;=$A39)*(WIN_Y+WIN_H&gt;$A39)*WIN_KEY))</f>
        <v/>
      </c>
      <c r="CD339" s="7">
        <f>SUMPRODUCT(MAX(WIN_OPEN*(WIN_X&lt;=CD$2)*(WIN_X+WIN_W&gt;CD$2)*(WIN_Y&lt;=$A39)*(WIN_Y+WIN_H&gt;$A39)*WIN_KEY))</f>
        <v/>
      </c>
      <c r="CE339" s="7">
        <f>SUMPRODUCT(MAX(WIN_OPEN*(WIN_X&lt;=CE$2)*(WIN_X+WIN_W&gt;CE$2)*(WIN_Y&lt;=$A39)*(WIN_Y+WIN_H&gt;$A39)*WIN_KEY))</f>
        <v/>
      </c>
      <c r="CF339" s="7">
        <f>SUMPRODUCT(MAX(WIN_OPEN*(WIN_X&lt;=CF$2)*(WIN_X+WIN_W&gt;CF$2)*(WIN_Y&lt;=$A39)*(WIN_Y+WIN_H&gt;$A39)*WIN_KEY))</f>
        <v/>
      </c>
      <c r="CG339" s="7">
        <f>SUMPRODUCT(MAX(WIN_OPEN*(WIN_X&lt;=CG$2)*(WIN_X+WIN_W&gt;CG$2)*(WIN_Y&lt;=$A39)*(WIN_Y+WIN_H&gt;$A39)*WIN_KEY))</f>
        <v/>
      </c>
      <c r="CH339" s="7">
        <f>SUMPRODUCT(MAX(WIN_OPEN*(WIN_X&lt;=CH$2)*(WIN_X+WIN_W&gt;CH$2)*(WIN_Y&lt;=$A39)*(WIN_Y+WIN_H&gt;$A39)*WIN_KEY))</f>
        <v/>
      </c>
      <c r="CI339" s="7">
        <f>SUMPRODUCT(MAX(WIN_OPEN*(WIN_X&lt;=CI$2)*(WIN_X+WIN_W&gt;CI$2)*(WIN_Y&lt;=$A39)*(WIN_Y+WIN_H&gt;$A39)*WIN_KEY))</f>
        <v/>
      </c>
      <c r="CJ339" s="7">
        <f>SUMPRODUCT(MAX(WIN_OPEN*(WIN_X&lt;=CJ$2)*(WIN_X+WIN_W&gt;CJ$2)*(WIN_Y&lt;=$A39)*(WIN_Y+WIN_H&gt;$A39)*WIN_KEY))</f>
        <v/>
      </c>
      <c r="CK339" s="7">
        <f>SUMPRODUCT(MAX(WIN_OPEN*(WIN_X&lt;=CK$2)*(WIN_X+WIN_W&gt;CK$2)*(WIN_Y&lt;=$A39)*(WIN_Y+WIN_H&gt;$A39)*WIN_KEY))</f>
        <v/>
      </c>
      <c r="CL339" s="7">
        <f>SUMPRODUCT(MAX(WIN_OPEN*(WIN_X&lt;=CL$2)*(WIN_X+WIN_W&gt;CL$2)*(WIN_Y&lt;=$A39)*(WIN_Y+WIN_H&gt;$A39)*WIN_KEY))</f>
        <v/>
      </c>
      <c r="CM339" s="7">
        <f>SUMPRODUCT(MAX(WIN_OPEN*(WIN_X&lt;=CM$2)*(WIN_X+WIN_W&gt;CM$2)*(WIN_Y&lt;=$A39)*(WIN_Y+WIN_H&gt;$A39)*WIN_KEY))</f>
        <v/>
      </c>
      <c r="CN339" s="7">
        <f>SUMPRODUCT(MAX(WIN_OPEN*(WIN_X&lt;=CN$2)*(WIN_X+WIN_W&gt;CN$2)*(WIN_Y&lt;=$A39)*(WIN_Y+WIN_H&gt;$A39)*WIN_KEY))</f>
        <v/>
      </c>
      <c r="CO339" s="7">
        <f>SUMPRODUCT(MAX(WIN_OPEN*(WIN_X&lt;=CO$2)*(WIN_X+WIN_W&gt;CO$2)*(WIN_Y&lt;=$A39)*(WIN_Y+WIN_H&gt;$A39)*WIN_KEY))</f>
        <v/>
      </c>
      <c r="CP339" s="7">
        <f>SUMPRODUCT(MAX(WIN_OPEN*(WIN_X&lt;=CP$2)*(WIN_X+WIN_W&gt;CP$2)*(WIN_Y&lt;=$A39)*(WIN_Y+WIN_H&gt;$A39)*WIN_KEY))</f>
        <v/>
      </c>
      <c r="CQ339" s="7">
        <f>SUMPRODUCT(MAX(WIN_OPEN*(WIN_X&lt;=CQ$2)*(WIN_X+WIN_W&gt;CQ$2)*(WIN_Y&lt;=$A39)*(WIN_Y+WIN_H&gt;$A39)*WIN_KEY))</f>
        <v/>
      </c>
      <c r="CR339" s="7">
        <f>SUMPRODUCT(MAX(WIN_OPEN*(WIN_X&lt;=CR$2)*(WIN_X+WIN_W&gt;CR$2)*(WIN_Y&lt;=$A39)*(WIN_Y+WIN_H&gt;$A39)*WIN_KEY))</f>
        <v/>
      </c>
      <c r="CS339" s="7">
        <f>SUMPRODUCT(MAX(WIN_OPEN*(WIN_X&lt;=CS$2)*(WIN_X+WIN_W&gt;CS$2)*(WIN_Y&lt;=$A39)*(WIN_Y+WIN_H&gt;$A39)*WIN_KEY))</f>
        <v/>
      </c>
      <c r="CT339" s="7">
        <f>SUMPRODUCT(MAX(WIN_OPEN*(WIN_X&lt;=CT$2)*(WIN_X+WIN_W&gt;CT$2)*(WIN_Y&lt;=$A39)*(WIN_Y+WIN_H&gt;$A39)*WIN_KEY))</f>
        <v/>
      </c>
      <c r="CU339" s="7">
        <f>SUMPRODUCT(MAX(WIN_OPEN*(WIN_X&lt;=CU$2)*(WIN_X+WIN_W&gt;CU$2)*(WIN_Y&lt;=$A39)*(WIN_Y+WIN_H&gt;$A39)*WIN_KEY))</f>
        <v/>
      </c>
      <c r="CV339" s="7">
        <f>SUMPRODUCT(MAX(WIN_OPEN*(WIN_X&lt;=CV$2)*(WIN_X+WIN_W&gt;CV$2)*(WIN_Y&lt;=$A39)*(WIN_Y+WIN_H&gt;$A39)*WIN_KEY))</f>
        <v/>
      </c>
      <c r="CW339" s="7">
        <f>SUMPRODUCT(MAX(WIN_OPEN*(WIN_X&lt;=CW$2)*(WIN_X+WIN_W&gt;CW$2)*(WIN_Y&lt;=$A39)*(WIN_Y+WIN_H&gt;$A39)*WIN_KEY))</f>
        <v/>
      </c>
      <c r="CX339" s="7">
        <f>SUMPRODUCT(MAX(WIN_OPEN*(WIN_X&lt;=CX$2)*(WIN_X+WIN_W&gt;CX$2)*(WIN_Y&lt;=$A39)*(WIN_Y+WIN_H&gt;$A39)*WIN_KEY))</f>
        <v/>
      </c>
      <c r="CY339" s="7">
        <f>SUMPRODUCT(MAX(WIN_OPEN*(WIN_X&lt;=CY$2)*(WIN_X+WIN_W&gt;CY$2)*(WIN_Y&lt;=$A39)*(WIN_Y+WIN_H&gt;$A39)*WIN_KEY))</f>
        <v/>
      </c>
      <c r="CZ339" s="7">
        <f>SUMPRODUCT(MAX(WIN_OPEN*(WIN_X&lt;=CZ$2)*(WIN_X+WIN_W&gt;CZ$2)*(WIN_Y&lt;=$A39)*(WIN_Y+WIN_H&gt;$A39)*WIN_KEY))</f>
        <v/>
      </c>
      <c r="DA339" s="7">
        <f>SUMPRODUCT(MAX(WIN_OPEN*(WIN_X&lt;=DA$2)*(WIN_X+WIN_W&gt;DA$2)*(WIN_Y&lt;=$A39)*(WIN_Y+WIN_H&gt;$A39)*WIN_KEY))</f>
        <v/>
      </c>
      <c r="DB339" s="7">
        <f>SUMPRODUCT(MAX(WIN_OPEN*(WIN_X&lt;=DB$2)*(WIN_X+WIN_W&gt;DB$2)*(WIN_Y&lt;=$A39)*(WIN_Y+WIN_H&gt;$A39)*WIN_KEY))</f>
        <v/>
      </c>
      <c r="DC339" s="7">
        <f>SUMPRODUCT(MAX(WIN_OPEN*(WIN_X&lt;=DC$2)*(WIN_X+WIN_W&gt;DC$2)*(WIN_Y&lt;=$A39)*(WIN_Y+WIN_H&gt;$A39)*WIN_KEY))</f>
        <v/>
      </c>
      <c r="DD339" s="7">
        <f>SUMPRODUCT(MAX(WIN_OPEN*(WIN_X&lt;=DD$2)*(WIN_X+WIN_W&gt;DD$2)*(WIN_Y&lt;=$A39)*(WIN_Y+WIN_H&gt;$A39)*WIN_KEY))</f>
        <v/>
      </c>
      <c r="DE339" s="7">
        <f>SUMPRODUCT(MAX(WIN_OPEN*(WIN_X&lt;=DE$2)*(WIN_X+WIN_W&gt;DE$2)*(WIN_Y&lt;=$A39)*(WIN_Y+WIN_H&gt;$A39)*WIN_KEY))</f>
        <v/>
      </c>
      <c r="DF339" s="7">
        <f>SUMPRODUCT(MAX(WIN_OPEN*(WIN_X&lt;=DF$2)*(WIN_X+WIN_W&gt;DF$2)*(WIN_Y&lt;=$A39)*(WIN_Y+WIN_H&gt;$A39)*WIN_KEY))</f>
        <v/>
      </c>
      <c r="DG339" s="7">
        <f>SUMPRODUCT(MAX(WIN_OPEN*(WIN_X&lt;=DG$2)*(WIN_X+WIN_W&gt;DG$2)*(WIN_Y&lt;=$A39)*(WIN_Y+WIN_H&gt;$A39)*WIN_KEY))</f>
        <v/>
      </c>
      <c r="DH339" s="7">
        <f>SUMPRODUCT(MAX(WIN_OPEN*(WIN_X&lt;=DH$2)*(WIN_X+WIN_W&gt;DH$2)*(WIN_Y&lt;=$A39)*(WIN_Y+WIN_H&gt;$A39)*WIN_KEY))</f>
        <v/>
      </c>
      <c r="DI339" s="7">
        <f>SUMPRODUCT(MAX(WIN_OPEN*(WIN_X&lt;=DI$2)*(WIN_X+WIN_W&gt;DI$2)*(WIN_Y&lt;=$A39)*(WIN_Y+WIN_H&gt;$A39)*WIN_KEY))</f>
        <v/>
      </c>
      <c r="DJ339" s="7">
        <f>SUMPRODUCT(MAX(WIN_OPEN*(WIN_X&lt;=DJ$2)*(WIN_X+WIN_W&gt;DJ$2)*(WIN_Y&lt;=$A39)*(WIN_Y+WIN_H&gt;$A39)*WIN_KEY))</f>
        <v/>
      </c>
      <c r="DK339" s="7">
        <f>SUMPRODUCT(MAX(WIN_OPEN*(WIN_X&lt;=DK$2)*(WIN_X+WIN_W&gt;DK$2)*(WIN_Y&lt;=$A39)*(WIN_Y+WIN_H&gt;$A39)*WIN_KEY))</f>
        <v/>
      </c>
      <c r="DL339" s="7">
        <f>SUMPRODUCT(MAX(WIN_OPEN*(WIN_X&lt;=DL$2)*(WIN_X+WIN_W&gt;DL$2)*(WIN_Y&lt;=$A39)*(WIN_Y+WIN_H&gt;$A39)*WIN_KEY))</f>
        <v/>
      </c>
      <c r="DM339" s="7">
        <f>SUMPRODUCT(MAX(WIN_OPEN*(WIN_X&lt;=DM$2)*(WIN_X+WIN_W&gt;DM$2)*(WIN_Y&lt;=$A39)*(WIN_Y+WIN_H&gt;$A39)*WIN_KEY))</f>
        <v/>
      </c>
      <c r="DN339" s="7">
        <f>SUMPRODUCT(MAX(WIN_OPEN*(WIN_X&lt;=DN$2)*(WIN_X+WIN_W&gt;DN$2)*(WIN_Y&lt;=$A39)*(WIN_Y+WIN_H&gt;$A39)*WIN_KEY))</f>
        <v/>
      </c>
      <c r="DO339" s="7">
        <f>SUMPRODUCT(MAX(WIN_OPEN*(WIN_X&lt;=DO$2)*(WIN_X+WIN_W&gt;DO$2)*(WIN_Y&lt;=$A39)*(WIN_Y+WIN_H&gt;$A39)*WIN_KEY))</f>
        <v/>
      </c>
    </row>
    <row r="340" ht="8" customHeight="1">
      <c r="A340" t="n">
        <v>0</v>
      </c>
      <c r="B340" s="7">
        <f>SUMPRODUCT(MAX(WIN_OPEN*(WIN_X&lt;=B$2)*(WIN_X+WIN_W&gt;B$2)*(WIN_Y&lt;=$A40)*(WIN_Y+WIN_H&gt;$A40)*WIN_KEY))</f>
        <v/>
      </c>
      <c r="C340" s="7">
        <f>SUMPRODUCT(MAX(WIN_OPEN*(WIN_X&lt;=C$2)*(WIN_X+WIN_W&gt;C$2)*(WIN_Y&lt;=$A40)*(WIN_Y+WIN_H&gt;$A40)*WIN_KEY))</f>
        <v/>
      </c>
      <c r="D340" s="7">
        <f>SUMPRODUCT(MAX(WIN_OPEN*(WIN_X&lt;=D$2)*(WIN_X+WIN_W&gt;D$2)*(WIN_Y&lt;=$A40)*(WIN_Y+WIN_H&gt;$A40)*WIN_KEY))</f>
        <v/>
      </c>
      <c r="E340" s="7">
        <f>SUMPRODUCT(MAX(WIN_OPEN*(WIN_X&lt;=E$2)*(WIN_X+WIN_W&gt;E$2)*(WIN_Y&lt;=$A40)*(WIN_Y+WIN_H&gt;$A40)*WIN_KEY))</f>
        <v/>
      </c>
      <c r="F340" s="7">
        <f>SUMPRODUCT(MAX(WIN_OPEN*(WIN_X&lt;=F$2)*(WIN_X+WIN_W&gt;F$2)*(WIN_Y&lt;=$A40)*(WIN_Y+WIN_H&gt;$A40)*WIN_KEY))</f>
        <v/>
      </c>
      <c r="G340" s="7">
        <f>SUMPRODUCT(MAX(WIN_OPEN*(WIN_X&lt;=G$2)*(WIN_X+WIN_W&gt;G$2)*(WIN_Y&lt;=$A40)*(WIN_Y+WIN_H&gt;$A40)*WIN_KEY))</f>
        <v/>
      </c>
      <c r="H340" s="7">
        <f>SUMPRODUCT(MAX(WIN_OPEN*(WIN_X&lt;=H$2)*(WIN_X+WIN_W&gt;H$2)*(WIN_Y&lt;=$A40)*(WIN_Y+WIN_H&gt;$A40)*WIN_KEY))</f>
        <v/>
      </c>
      <c r="I340" s="7">
        <f>SUMPRODUCT(MAX(WIN_OPEN*(WIN_X&lt;=I$2)*(WIN_X+WIN_W&gt;I$2)*(WIN_Y&lt;=$A40)*(WIN_Y+WIN_H&gt;$A40)*WIN_KEY))</f>
        <v/>
      </c>
      <c r="J340" s="7">
        <f>SUMPRODUCT(MAX(WIN_OPEN*(WIN_X&lt;=J$2)*(WIN_X+WIN_W&gt;J$2)*(WIN_Y&lt;=$A40)*(WIN_Y+WIN_H&gt;$A40)*WIN_KEY))</f>
        <v/>
      </c>
      <c r="K340" s="7">
        <f>SUMPRODUCT(MAX(WIN_OPEN*(WIN_X&lt;=K$2)*(WIN_X+WIN_W&gt;K$2)*(WIN_Y&lt;=$A40)*(WIN_Y+WIN_H&gt;$A40)*WIN_KEY))</f>
        <v/>
      </c>
      <c r="L340" s="7">
        <f>SUMPRODUCT(MAX(WIN_OPEN*(WIN_X&lt;=L$2)*(WIN_X+WIN_W&gt;L$2)*(WIN_Y&lt;=$A40)*(WIN_Y+WIN_H&gt;$A40)*WIN_KEY))</f>
        <v/>
      </c>
      <c r="M340" s="7">
        <f>SUMPRODUCT(MAX(WIN_OPEN*(WIN_X&lt;=M$2)*(WIN_X+WIN_W&gt;M$2)*(WIN_Y&lt;=$A40)*(WIN_Y+WIN_H&gt;$A40)*WIN_KEY))</f>
        <v/>
      </c>
      <c r="N340" s="7">
        <f>SUMPRODUCT(MAX(WIN_OPEN*(WIN_X&lt;=N$2)*(WIN_X+WIN_W&gt;N$2)*(WIN_Y&lt;=$A40)*(WIN_Y+WIN_H&gt;$A40)*WIN_KEY))</f>
        <v/>
      </c>
      <c r="O340" s="7">
        <f>SUMPRODUCT(MAX(WIN_OPEN*(WIN_X&lt;=O$2)*(WIN_X+WIN_W&gt;O$2)*(WIN_Y&lt;=$A40)*(WIN_Y+WIN_H&gt;$A40)*WIN_KEY))</f>
        <v/>
      </c>
      <c r="P340" s="7">
        <f>SUMPRODUCT(MAX(WIN_OPEN*(WIN_X&lt;=P$2)*(WIN_X+WIN_W&gt;P$2)*(WIN_Y&lt;=$A40)*(WIN_Y+WIN_H&gt;$A40)*WIN_KEY))</f>
        <v/>
      </c>
      <c r="Q340" s="7">
        <f>SUMPRODUCT(MAX(WIN_OPEN*(WIN_X&lt;=Q$2)*(WIN_X+WIN_W&gt;Q$2)*(WIN_Y&lt;=$A40)*(WIN_Y+WIN_H&gt;$A40)*WIN_KEY))</f>
        <v/>
      </c>
      <c r="R340" s="7">
        <f>SUMPRODUCT(MAX(WIN_OPEN*(WIN_X&lt;=R$2)*(WIN_X+WIN_W&gt;R$2)*(WIN_Y&lt;=$A40)*(WIN_Y+WIN_H&gt;$A40)*WIN_KEY))</f>
        <v/>
      </c>
      <c r="S340" s="7">
        <f>SUMPRODUCT(MAX(WIN_OPEN*(WIN_X&lt;=S$2)*(WIN_X+WIN_W&gt;S$2)*(WIN_Y&lt;=$A40)*(WIN_Y+WIN_H&gt;$A40)*WIN_KEY))</f>
        <v/>
      </c>
      <c r="T340" s="7">
        <f>SUMPRODUCT(MAX(WIN_OPEN*(WIN_X&lt;=T$2)*(WIN_X+WIN_W&gt;T$2)*(WIN_Y&lt;=$A40)*(WIN_Y+WIN_H&gt;$A40)*WIN_KEY))</f>
        <v/>
      </c>
      <c r="U340" s="7">
        <f>SUMPRODUCT(MAX(WIN_OPEN*(WIN_X&lt;=U$2)*(WIN_X+WIN_W&gt;U$2)*(WIN_Y&lt;=$A40)*(WIN_Y+WIN_H&gt;$A40)*WIN_KEY))</f>
        <v/>
      </c>
      <c r="V340" s="7">
        <f>SUMPRODUCT(MAX(WIN_OPEN*(WIN_X&lt;=V$2)*(WIN_X+WIN_W&gt;V$2)*(WIN_Y&lt;=$A40)*(WIN_Y+WIN_H&gt;$A40)*WIN_KEY))</f>
        <v/>
      </c>
      <c r="W340" s="7">
        <f>SUMPRODUCT(MAX(WIN_OPEN*(WIN_X&lt;=W$2)*(WIN_X+WIN_W&gt;W$2)*(WIN_Y&lt;=$A40)*(WIN_Y+WIN_H&gt;$A40)*WIN_KEY))</f>
        <v/>
      </c>
      <c r="X340" s="7">
        <f>SUMPRODUCT(MAX(WIN_OPEN*(WIN_X&lt;=X$2)*(WIN_X+WIN_W&gt;X$2)*(WIN_Y&lt;=$A40)*(WIN_Y+WIN_H&gt;$A40)*WIN_KEY))</f>
        <v/>
      </c>
      <c r="Y340" s="7">
        <f>SUMPRODUCT(MAX(WIN_OPEN*(WIN_X&lt;=Y$2)*(WIN_X+WIN_W&gt;Y$2)*(WIN_Y&lt;=$A40)*(WIN_Y+WIN_H&gt;$A40)*WIN_KEY))</f>
        <v/>
      </c>
      <c r="Z340" s="7">
        <f>SUMPRODUCT(MAX(WIN_OPEN*(WIN_X&lt;=Z$2)*(WIN_X+WIN_W&gt;Z$2)*(WIN_Y&lt;=$A40)*(WIN_Y+WIN_H&gt;$A40)*WIN_KEY))</f>
        <v/>
      </c>
      <c r="AA340" s="7">
        <f>SUMPRODUCT(MAX(WIN_OPEN*(WIN_X&lt;=AA$2)*(WIN_X+WIN_W&gt;AA$2)*(WIN_Y&lt;=$A40)*(WIN_Y+WIN_H&gt;$A40)*WIN_KEY))</f>
        <v/>
      </c>
      <c r="AB340" s="7">
        <f>SUMPRODUCT(MAX(WIN_OPEN*(WIN_X&lt;=AB$2)*(WIN_X+WIN_W&gt;AB$2)*(WIN_Y&lt;=$A40)*(WIN_Y+WIN_H&gt;$A40)*WIN_KEY))</f>
        <v/>
      </c>
      <c r="AC340" s="7">
        <f>SUMPRODUCT(MAX(WIN_OPEN*(WIN_X&lt;=AC$2)*(WIN_X+WIN_W&gt;AC$2)*(WIN_Y&lt;=$A40)*(WIN_Y+WIN_H&gt;$A40)*WIN_KEY))</f>
        <v/>
      </c>
      <c r="AD340" s="7">
        <f>SUMPRODUCT(MAX(WIN_OPEN*(WIN_X&lt;=AD$2)*(WIN_X+WIN_W&gt;AD$2)*(WIN_Y&lt;=$A40)*(WIN_Y+WIN_H&gt;$A40)*WIN_KEY))</f>
        <v/>
      </c>
      <c r="AE340" s="7">
        <f>SUMPRODUCT(MAX(WIN_OPEN*(WIN_X&lt;=AE$2)*(WIN_X+WIN_W&gt;AE$2)*(WIN_Y&lt;=$A40)*(WIN_Y+WIN_H&gt;$A40)*WIN_KEY))</f>
        <v/>
      </c>
      <c r="AF340" s="7">
        <f>SUMPRODUCT(MAX(WIN_OPEN*(WIN_X&lt;=AF$2)*(WIN_X+WIN_W&gt;AF$2)*(WIN_Y&lt;=$A40)*(WIN_Y+WIN_H&gt;$A40)*WIN_KEY))</f>
        <v/>
      </c>
      <c r="AG340" s="7">
        <f>SUMPRODUCT(MAX(WIN_OPEN*(WIN_X&lt;=AG$2)*(WIN_X+WIN_W&gt;AG$2)*(WIN_Y&lt;=$A40)*(WIN_Y+WIN_H&gt;$A40)*WIN_KEY))</f>
        <v/>
      </c>
      <c r="AH340" s="7">
        <f>SUMPRODUCT(MAX(WIN_OPEN*(WIN_X&lt;=AH$2)*(WIN_X+WIN_W&gt;AH$2)*(WIN_Y&lt;=$A40)*(WIN_Y+WIN_H&gt;$A40)*WIN_KEY))</f>
        <v/>
      </c>
      <c r="AI340" s="7">
        <f>SUMPRODUCT(MAX(WIN_OPEN*(WIN_X&lt;=AI$2)*(WIN_X+WIN_W&gt;AI$2)*(WIN_Y&lt;=$A40)*(WIN_Y+WIN_H&gt;$A40)*WIN_KEY))</f>
        <v/>
      </c>
      <c r="AJ340" s="7">
        <f>SUMPRODUCT(MAX(WIN_OPEN*(WIN_X&lt;=AJ$2)*(WIN_X+WIN_W&gt;AJ$2)*(WIN_Y&lt;=$A40)*(WIN_Y+WIN_H&gt;$A40)*WIN_KEY))</f>
        <v/>
      </c>
      <c r="AK340" s="7">
        <f>SUMPRODUCT(MAX(WIN_OPEN*(WIN_X&lt;=AK$2)*(WIN_X+WIN_W&gt;AK$2)*(WIN_Y&lt;=$A40)*(WIN_Y+WIN_H&gt;$A40)*WIN_KEY))</f>
        <v/>
      </c>
      <c r="AL340" s="7">
        <f>SUMPRODUCT(MAX(WIN_OPEN*(WIN_X&lt;=AL$2)*(WIN_X+WIN_W&gt;AL$2)*(WIN_Y&lt;=$A40)*(WIN_Y+WIN_H&gt;$A40)*WIN_KEY))</f>
        <v/>
      </c>
      <c r="AM340" s="7">
        <f>SUMPRODUCT(MAX(WIN_OPEN*(WIN_X&lt;=AM$2)*(WIN_X+WIN_W&gt;AM$2)*(WIN_Y&lt;=$A40)*(WIN_Y+WIN_H&gt;$A40)*WIN_KEY))</f>
        <v/>
      </c>
      <c r="AN340" s="7">
        <f>SUMPRODUCT(MAX(WIN_OPEN*(WIN_X&lt;=AN$2)*(WIN_X+WIN_W&gt;AN$2)*(WIN_Y&lt;=$A40)*(WIN_Y+WIN_H&gt;$A40)*WIN_KEY))</f>
        <v/>
      </c>
      <c r="AO340" s="7">
        <f>SUMPRODUCT(MAX(WIN_OPEN*(WIN_X&lt;=AO$2)*(WIN_X+WIN_W&gt;AO$2)*(WIN_Y&lt;=$A40)*(WIN_Y+WIN_H&gt;$A40)*WIN_KEY))</f>
        <v/>
      </c>
      <c r="AP340" s="7">
        <f>SUMPRODUCT(MAX(WIN_OPEN*(WIN_X&lt;=AP$2)*(WIN_X+WIN_W&gt;AP$2)*(WIN_Y&lt;=$A40)*(WIN_Y+WIN_H&gt;$A40)*WIN_KEY))</f>
        <v/>
      </c>
      <c r="AQ340" s="7">
        <f>SUMPRODUCT(MAX(WIN_OPEN*(WIN_X&lt;=AQ$2)*(WIN_X+WIN_W&gt;AQ$2)*(WIN_Y&lt;=$A40)*(WIN_Y+WIN_H&gt;$A40)*WIN_KEY))</f>
        <v/>
      </c>
      <c r="AR340" s="7">
        <f>SUMPRODUCT(MAX(WIN_OPEN*(WIN_X&lt;=AR$2)*(WIN_X+WIN_W&gt;AR$2)*(WIN_Y&lt;=$A40)*(WIN_Y+WIN_H&gt;$A40)*WIN_KEY))</f>
        <v/>
      </c>
      <c r="AS340" s="7">
        <f>SUMPRODUCT(MAX(WIN_OPEN*(WIN_X&lt;=AS$2)*(WIN_X+WIN_W&gt;AS$2)*(WIN_Y&lt;=$A40)*(WIN_Y+WIN_H&gt;$A40)*WIN_KEY))</f>
        <v/>
      </c>
      <c r="AT340" s="7">
        <f>SUMPRODUCT(MAX(WIN_OPEN*(WIN_X&lt;=AT$2)*(WIN_X+WIN_W&gt;AT$2)*(WIN_Y&lt;=$A40)*(WIN_Y+WIN_H&gt;$A40)*WIN_KEY))</f>
        <v/>
      </c>
      <c r="AU340" s="7">
        <f>SUMPRODUCT(MAX(WIN_OPEN*(WIN_X&lt;=AU$2)*(WIN_X+WIN_W&gt;AU$2)*(WIN_Y&lt;=$A40)*(WIN_Y+WIN_H&gt;$A40)*WIN_KEY))</f>
        <v/>
      </c>
      <c r="AV340" s="7">
        <f>SUMPRODUCT(MAX(WIN_OPEN*(WIN_X&lt;=AV$2)*(WIN_X+WIN_W&gt;AV$2)*(WIN_Y&lt;=$A40)*(WIN_Y+WIN_H&gt;$A40)*WIN_KEY))</f>
        <v/>
      </c>
      <c r="AW340" s="7">
        <f>SUMPRODUCT(MAX(WIN_OPEN*(WIN_X&lt;=AW$2)*(WIN_X+WIN_W&gt;AW$2)*(WIN_Y&lt;=$A40)*(WIN_Y+WIN_H&gt;$A40)*WIN_KEY))</f>
        <v/>
      </c>
      <c r="AX340" s="7">
        <f>SUMPRODUCT(MAX(WIN_OPEN*(WIN_X&lt;=AX$2)*(WIN_X+WIN_W&gt;AX$2)*(WIN_Y&lt;=$A40)*(WIN_Y+WIN_H&gt;$A40)*WIN_KEY))</f>
        <v/>
      </c>
      <c r="AY340" s="7">
        <f>SUMPRODUCT(MAX(WIN_OPEN*(WIN_X&lt;=AY$2)*(WIN_X+WIN_W&gt;AY$2)*(WIN_Y&lt;=$A40)*(WIN_Y+WIN_H&gt;$A40)*WIN_KEY))</f>
        <v/>
      </c>
      <c r="AZ340" s="7">
        <f>SUMPRODUCT(MAX(WIN_OPEN*(WIN_X&lt;=AZ$2)*(WIN_X+WIN_W&gt;AZ$2)*(WIN_Y&lt;=$A40)*(WIN_Y+WIN_H&gt;$A40)*WIN_KEY))</f>
        <v/>
      </c>
      <c r="BA340" s="7">
        <f>SUMPRODUCT(MAX(WIN_OPEN*(WIN_X&lt;=BA$2)*(WIN_X+WIN_W&gt;BA$2)*(WIN_Y&lt;=$A40)*(WIN_Y+WIN_H&gt;$A40)*WIN_KEY))</f>
        <v/>
      </c>
      <c r="BB340" s="7">
        <f>SUMPRODUCT(MAX(WIN_OPEN*(WIN_X&lt;=BB$2)*(WIN_X+WIN_W&gt;BB$2)*(WIN_Y&lt;=$A40)*(WIN_Y+WIN_H&gt;$A40)*WIN_KEY))</f>
        <v/>
      </c>
      <c r="BC340" s="7">
        <f>SUMPRODUCT(MAX(WIN_OPEN*(WIN_X&lt;=BC$2)*(WIN_X+WIN_W&gt;BC$2)*(WIN_Y&lt;=$A40)*(WIN_Y+WIN_H&gt;$A40)*WIN_KEY))</f>
        <v/>
      </c>
      <c r="BD340" s="7">
        <f>SUMPRODUCT(MAX(WIN_OPEN*(WIN_X&lt;=BD$2)*(WIN_X+WIN_W&gt;BD$2)*(WIN_Y&lt;=$A40)*(WIN_Y+WIN_H&gt;$A40)*WIN_KEY))</f>
        <v/>
      </c>
      <c r="BE340" s="7">
        <f>SUMPRODUCT(MAX(WIN_OPEN*(WIN_X&lt;=BE$2)*(WIN_X+WIN_W&gt;BE$2)*(WIN_Y&lt;=$A40)*(WIN_Y+WIN_H&gt;$A40)*WIN_KEY))</f>
        <v/>
      </c>
      <c r="BF340" s="7">
        <f>SUMPRODUCT(MAX(WIN_OPEN*(WIN_X&lt;=BF$2)*(WIN_X+WIN_W&gt;BF$2)*(WIN_Y&lt;=$A40)*(WIN_Y+WIN_H&gt;$A40)*WIN_KEY))</f>
        <v/>
      </c>
      <c r="BG340" s="7">
        <f>SUMPRODUCT(MAX(WIN_OPEN*(WIN_X&lt;=BG$2)*(WIN_X+WIN_W&gt;BG$2)*(WIN_Y&lt;=$A40)*(WIN_Y+WIN_H&gt;$A40)*WIN_KEY))</f>
        <v/>
      </c>
      <c r="BH340" s="7">
        <f>SUMPRODUCT(MAX(WIN_OPEN*(WIN_X&lt;=BH$2)*(WIN_X+WIN_W&gt;BH$2)*(WIN_Y&lt;=$A40)*(WIN_Y+WIN_H&gt;$A40)*WIN_KEY))</f>
        <v/>
      </c>
      <c r="BI340" s="7">
        <f>SUMPRODUCT(MAX(WIN_OPEN*(WIN_X&lt;=BI$2)*(WIN_X+WIN_W&gt;BI$2)*(WIN_Y&lt;=$A40)*(WIN_Y+WIN_H&gt;$A40)*WIN_KEY))</f>
        <v/>
      </c>
      <c r="BJ340" s="7">
        <f>SUMPRODUCT(MAX(WIN_OPEN*(WIN_X&lt;=BJ$2)*(WIN_X+WIN_W&gt;BJ$2)*(WIN_Y&lt;=$A40)*(WIN_Y+WIN_H&gt;$A40)*WIN_KEY))</f>
        <v/>
      </c>
      <c r="BK340" s="7">
        <f>SUMPRODUCT(MAX(WIN_OPEN*(WIN_X&lt;=BK$2)*(WIN_X+WIN_W&gt;BK$2)*(WIN_Y&lt;=$A40)*(WIN_Y+WIN_H&gt;$A40)*WIN_KEY))</f>
        <v/>
      </c>
      <c r="BL340" s="7">
        <f>SUMPRODUCT(MAX(WIN_OPEN*(WIN_X&lt;=BL$2)*(WIN_X+WIN_W&gt;BL$2)*(WIN_Y&lt;=$A40)*(WIN_Y+WIN_H&gt;$A40)*WIN_KEY))</f>
        <v/>
      </c>
      <c r="BM340" s="7">
        <f>SUMPRODUCT(MAX(WIN_OPEN*(WIN_X&lt;=BM$2)*(WIN_X+WIN_W&gt;BM$2)*(WIN_Y&lt;=$A40)*(WIN_Y+WIN_H&gt;$A40)*WIN_KEY))</f>
        <v/>
      </c>
      <c r="BN340" s="7">
        <f>SUMPRODUCT(MAX(WIN_OPEN*(WIN_X&lt;=BN$2)*(WIN_X+WIN_W&gt;BN$2)*(WIN_Y&lt;=$A40)*(WIN_Y+WIN_H&gt;$A40)*WIN_KEY))</f>
        <v/>
      </c>
      <c r="BO340" s="7">
        <f>SUMPRODUCT(MAX(WIN_OPEN*(WIN_X&lt;=BO$2)*(WIN_X+WIN_W&gt;BO$2)*(WIN_Y&lt;=$A40)*(WIN_Y+WIN_H&gt;$A40)*WIN_KEY))</f>
        <v/>
      </c>
      <c r="BP340" s="7">
        <f>SUMPRODUCT(MAX(WIN_OPEN*(WIN_X&lt;=BP$2)*(WIN_X+WIN_W&gt;BP$2)*(WIN_Y&lt;=$A40)*(WIN_Y+WIN_H&gt;$A40)*WIN_KEY))</f>
        <v/>
      </c>
      <c r="BQ340" s="7">
        <f>SUMPRODUCT(MAX(WIN_OPEN*(WIN_X&lt;=BQ$2)*(WIN_X+WIN_W&gt;BQ$2)*(WIN_Y&lt;=$A40)*(WIN_Y+WIN_H&gt;$A40)*WIN_KEY))</f>
        <v/>
      </c>
      <c r="BR340" s="7">
        <f>SUMPRODUCT(MAX(WIN_OPEN*(WIN_X&lt;=BR$2)*(WIN_X+WIN_W&gt;BR$2)*(WIN_Y&lt;=$A40)*(WIN_Y+WIN_H&gt;$A40)*WIN_KEY))</f>
        <v/>
      </c>
      <c r="BS340" s="7">
        <f>SUMPRODUCT(MAX(WIN_OPEN*(WIN_X&lt;=BS$2)*(WIN_X+WIN_W&gt;BS$2)*(WIN_Y&lt;=$A40)*(WIN_Y+WIN_H&gt;$A40)*WIN_KEY))</f>
        <v/>
      </c>
      <c r="BT340" s="7">
        <f>SUMPRODUCT(MAX(WIN_OPEN*(WIN_X&lt;=BT$2)*(WIN_X+WIN_W&gt;BT$2)*(WIN_Y&lt;=$A40)*(WIN_Y+WIN_H&gt;$A40)*WIN_KEY))</f>
        <v/>
      </c>
      <c r="BU340" s="7">
        <f>SUMPRODUCT(MAX(WIN_OPEN*(WIN_X&lt;=BU$2)*(WIN_X+WIN_W&gt;BU$2)*(WIN_Y&lt;=$A40)*(WIN_Y+WIN_H&gt;$A40)*WIN_KEY))</f>
        <v/>
      </c>
      <c r="BV340" s="7">
        <f>SUMPRODUCT(MAX(WIN_OPEN*(WIN_X&lt;=BV$2)*(WIN_X+WIN_W&gt;BV$2)*(WIN_Y&lt;=$A40)*(WIN_Y+WIN_H&gt;$A40)*WIN_KEY))</f>
        <v/>
      </c>
      <c r="BW340" s="7">
        <f>SUMPRODUCT(MAX(WIN_OPEN*(WIN_X&lt;=BW$2)*(WIN_X+WIN_W&gt;BW$2)*(WIN_Y&lt;=$A40)*(WIN_Y+WIN_H&gt;$A40)*WIN_KEY))</f>
        <v/>
      </c>
      <c r="BX340" s="7">
        <f>SUMPRODUCT(MAX(WIN_OPEN*(WIN_X&lt;=BX$2)*(WIN_X+WIN_W&gt;BX$2)*(WIN_Y&lt;=$A40)*(WIN_Y+WIN_H&gt;$A40)*WIN_KEY))</f>
        <v/>
      </c>
      <c r="BY340" s="7">
        <f>SUMPRODUCT(MAX(WIN_OPEN*(WIN_X&lt;=BY$2)*(WIN_X+WIN_W&gt;BY$2)*(WIN_Y&lt;=$A40)*(WIN_Y+WIN_H&gt;$A40)*WIN_KEY))</f>
        <v/>
      </c>
      <c r="BZ340" s="7">
        <f>SUMPRODUCT(MAX(WIN_OPEN*(WIN_X&lt;=BZ$2)*(WIN_X+WIN_W&gt;BZ$2)*(WIN_Y&lt;=$A40)*(WIN_Y+WIN_H&gt;$A40)*WIN_KEY))</f>
        <v/>
      </c>
      <c r="CA340" s="7">
        <f>SUMPRODUCT(MAX(WIN_OPEN*(WIN_X&lt;=CA$2)*(WIN_X+WIN_W&gt;CA$2)*(WIN_Y&lt;=$A40)*(WIN_Y+WIN_H&gt;$A40)*WIN_KEY))</f>
        <v/>
      </c>
      <c r="CB340" s="7">
        <f>SUMPRODUCT(MAX(WIN_OPEN*(WIN_X&lt;=CB$2)*(WIN_X+WIN_W&gt;CB$2)*(WIN_Y&lt;=$A40)*(WIN_Y+WIN_H&gt;$A40)*WIN_KEY))</f>
        <v/>
      </c>
      <c r="CC340" s="7">
        <f>SUMPRODUCT(MAX(WIN_OPEN*(WIN_X&lt;=CC$2)*(WIN_X+WIN_W&gt;CC$2)*(WIN_Y&lt;=$A40)*(WIN_Y+WIN_H&gt;$A40)*WIN_KEY))</f>
        <v/>
      </c>
      <c r="CD340" s="7">
        <f>SUMPRODUCT(MAX(WIN_OPEN*(WIN_X&lt;=CD$2)*(WIN_X+WIN_W&gt;CD$2)*(WIN_Y&lt;=$A40)*(WIN_Y+WIN_H&gt;$A40)*WIN_KEY))</f>
        <v/>
      </c>
      <c r="CE340" s="7">
        <f>SUMPRODUCT(MAX(WIN_OPEN*(WIN_X&lt;=CE$2)*(WIN_X+WIN_W&gt;CE$2)*(WIN_Y&lt;=$A40)*(WIN_Y+WIN_H&gt;$A40)*WIN_KEY))</f>
        <v/>
      </c>
      <c r="CF340" s="7">
        <f>SUMPRODUCT(MAX(WIN_OPEN*(WIN_X&lt;=CF$2)*(WIN_X+WIN_W&gt;CF$2)*(WIN_Y&lt;=$A40)*(WIN_Y+WIN_H&gt;$A40)*WIN_KEY))</f>
        <v/>
      </c>
      <c r="CG340" s="7">
        <f>SUMPRODUCT(MAX(WIN_OPEN*(WIN_X&lt;=CG$2)*(WIN_X+WIN_W&gt;CG$2)*(WIN_Y&lt;=$A40)*(WIN_Y+WIN_H&gt;$A40)*WIN_KEY))</f>
        <v/>
      </c>
      <c r="CH340" s="7">
        <f>SUMPRODUCT(MAX(WIN_OPEN*(WIN_X&lt;=CH$2)*(WIN_X+WIN_W&gt;CH$2)*(WIN_Y&lt;=$A40)*(WIN_Y+WIN_H&gt;$A40)*WIN_KEY))</f>
        <v/>
      </c>
      <c r="CI340" s="7">
        <f>SUMPRODUCT(MAX(WIN_OPEN*(WIN_X&lt;=CI$2)*(WIN_X+WIN_W&gt;CI$2)*(WIN_Y&lt;=$A40)*(WIN_Y+WIN_H&gt;$A40)*WIN_KEY))</f>
        <v/>
      </c>
      <c r="CJ340" s="7">
        <f>SUMPRODUCT(MAX(WIN_OPEN*(WIN_X&lt;=CJ$2)*(WIN_X+WIN_W&gt;CJ$2)*(WIN_Y&lt;=$A40)*(WIN_Y+WIN_H&gt;$A40)*WIN_KEY))</f>
        <v/>
      </c>
      <c r="CK340" s="7">
        <f>SUMPRODUCT(MAX(WIN_OPEN*(WIN_X&lt;=CK$2)*(WIN_X+WIN_W&gt;CK$2)*(WIN_Y&lt;=$A40)*(WIN_Y+WIN_H&gt;$A40)*WIN_KEY))</f>
        <v/>
      </c>
      <c r="CL340" s="7">
        <f>SUMPRODUCT(MAX(WIN_OPEN*(WIN_X&lt;=CL$2)*(WIN_X+WIN_W&gt;CL$2)*(WIN_Y&lt;=$A40)*(WIN_Y+WIN_H&gt;$A40)*WIN_KEY))</f>
        <v/>
      </c>
      <c r="CM340" s="7">
        <f>SUMPRODUCT(MAX(WIN_OPEN*(WIN_X&lt;=CM$2)*(WIN_X+WIN_W&gt;CM$2)*(WIN_Y&lt;=$A40)*(WIN_Y+WIN_H&gt;$A40)*WIN_KEY))</f>
        <v/>
      </c>
      <c r="CN340" s="7">
        <f>SUMPRODUCT(MAX(WIN_OPEN*(WIN_X&lt;=CN$2)*(WIN_X+WIN_W&gt;CN$2)*(WIN_Y&lt;=$A40)*(WIN_Y+WIN_H&gt;$A40)*WIN_KEY))</f>
        <v/>
      </c>
      <c r="CO340" s="7">
        <f>SUMPRODUCT(MAX(WIN_OPEN*(WIN_X&lt;=CO$2)*(WIN_X+WIN_W&gt;CO$2)*(WIN_Y&lt;=$A40)*(WIN_Y+WIN_H&gt;$A40)*WIN_KEY))</f>
        <v/>
      </c>
      <c r="CP340" s="7">
        <f>SUMPRODUCT(MAX(WIN_OPEN*(WIN_X&lt;=CP$2)*(WIN_X+WIN_W&gt;CP$2)*(WIN_Y&lt;=$A40)*(WIN_Y+WIN_H&gt;$A40)*WIN_KEY))</f>
        <v/>
      </c>
      <c r="CQ340" s="7">
        <f>SUMPRODUCT(MAX(WIN_OPEN*(WIN_X&lt;=CQ$2)*(WIN_X+WIN_W&gt;CQ$2)*(WIN_Y&lt;=$A40)*(WIN_Y+WIN_H&gt;$A40)*WIN_KEY))</f>
        <v/>
      </c>
      <c r="CR340" s="7">
        <f>SUMPRODUCT(MAX(WIN_OPEN*(WIN_X&lt;=CR$2)*(WIN_X+WIN_W&gt;CR$2)*(WIN_Y&lt;=$A40)*(WIN_Y+WIN_H&gt;$A40)*WIN_KEY))</f>
        <v/>
      </c>
      <c r="CS340" s="7">
        <f>SUMPRODUCT(MAX(WIN_OPEN*(WIN_X&lt;=CS$2)*(WIN_X+WIN_W&gt;CS$2)*(WIN_Y&lt;=$A40)*(WIN_Y+WIN_H&gt;$A40)*WIN_KEY))</f>
        <v/>
      </c>
      <c r="CT340" s="7">
        <f>SUMPRODUCT(MAX(WIN_OPEN*(WIN_X&lt;=CT$2)*(WIN_X+WIN_W&gt;CT$2)*(WIN_Y&lt;=$A40)*(WIN_Y+WIN_H&gt;$A40)*WIN_KEY))</f>
        <v/>
      </c>
      <c r="CU340" s="7">
        <f>SUMPRODUCT(MAX(WIN_OPEN*(WIN_X&lt;=CU$2)*(WIN_X+WIN_W&gt;CU$2)*(WIN_Y&lt;=$A40)*(WIN_Y+WIN_H&gt;$A40)*WIN_KEY))</f>
        <v/>
      </c>
      <c r="CV340" s="7">
        <f>SUMPRODUCT(MAX(WIN_OPEN*(WIN_X&lt;=CV$2)*(WIN_X+WIN_W&gt;CV$2)*(WIN_Y&lt;=$A40)*(WIN_Y+WIN_H&gt;$A40)*WIN_KEY))</f>
        <v/>
      </c>
      <c r="CW340" s="7">
        <f>SUMPRODUCT(MAX(WIN_OPEN*(WIN_X&lt;=CW$2)*(WIN_X+WIN_W&gt;CW$2)*(WIN_Y&lt;=$A40)*(WIN_Y+WIN_H&gt;$A40)*WIN_KEY))</f>
        <v/>
      </c>
      <c r="CX340" s="7">
        <f>SUMPRODUCT(MAX(WIN_OPEN*(WIN_X&lt;=CX$2)*(WIN_X+WIN_W&gt;CX$2)*(WIN_Y&lt;=$A40)*(WIN_Y+WIN_H&gt;$A40)*WIN_KEY))</f>
        <v/>
      </c>
      <c r="CY340" s="7">
        <f>SUMPRODUCT(MAX(WIN_OPEN*(WIN_X&lt;=CY$2)*(WIN_X+WIN_W&gt;CY$2)*(WIN_Y&lt;=$A40)*(WIN_Y+WIN_H&gt;$A40)*WIN_KEY))</f>
        <v/>
      </c>
      <c r="CZ340" s="7">
        <f>SUMPRODUCT(MAX(WIN_OPEN*(WIN_X&lt;=CZ$2)*(WIN_X+WIN_W&gt;CZ$2)*(WIN_Y&lt;=$A40)*(WIN_Y+WIN_H&gt;$A40)*WIN_KEY))</f>
        <v/>
      </c>
      <c r="DA340" s="7">
        <f>SUMPRODUCT(MAX(WIN_OPEN*(WIN_X&lt;=DA$2)*(WIN_X+WIN_W&gt;DA$2)*(WIN_Y&lt;=$A40)*(WIN_Y+WIN_H&gt;$A40)*WIN_KEY))</f>
        <v/>
      </c>
      <c r="DB340" s="7">
        <f>SUMPRODUCT(MAX(WIN_OPEN*(WIN_X&lt;=DB$2)*(WIN_X+WIN_W&gt;DB$2)*(WIN_Y&lt;=$A40)*(WIN_Y+WIN_H&gt;$A40)*WIN_KEY))</f>
        <v/>
      </c>
      <c r="DC340" s="7">
        <f>SUMPRODUCT(MAX(WIN_OPEN*(WIN_X&lt;=DC$2)*(WIN_X+WIN_W&gt;DC$2)*(WIN_Y&lt;=$A40)*(WIN_Y+WIN_H&gt;$A40)*WIN_KEY))</f>
        <v/>
      </c>
      <c r="DD340" s="7">
        <f>SUMPRODUCT(MAX(WIN_OPEN*(WIN_X&lt;=DD$2)*(WIN_X+WIN_W&gt;DD$2)*(WIN_Y&lt;=$A40)*(WIN_Y+WIN_H&gt;$A40)*WIN_KEY))</f>
        <v/>
      </c>
      <c r="DE340" s="7">
        <f>SUMPRODUCT(MAX(WIN_OPEN*(WIN_X&lt;=DE$2)*(WIN_X+WIN_W&gt;DE$2)*(WIN_Y&lt;=$A40)*(WIN_Y+WIN_H&gt;$A40)*WIN_KEY))</f>
        <v/>
      </c>
      <c r="DF340" s="7">
        <f>SUMPRODUCT(MAX(WIN_OPEN*(WIN_X&lt;=DF$2)*(WIN_X+WIN_W&gt;DF$2)*(WIN_Y&lt;=$A40)*(WIN_Y+WIN_H&gt;$A40)*WIN_KEY))</f>
        <v/>
      </c>
      <c r="DG340" s="7">
        <f>SUMPRODUCT(MAX(WIN_OPEN*(WIN_X&lt;=DG$2)*(WIN_X+WIN_W&gt;DG$2)*(WIN_Y&lt;=$A40)*(WIN_Y+WIN_H&gt;$A40)*WIN_KEY))</f>
        <v/>
      </c>
      <c r="DH340" s="7">
        <f>SUMPRODUCT(MAX(WIN_OPEN*(WIN_X&lt;=DH$2)*(WIN_X+WIN_W&gt;DH$2)*(WIN_Y&lt;=$A40)*(WIN_Y+WIN_H&gt;$A40)*WIN_KEY))</f>
        <v/>
      </c>
      <c r="DI340" s="7">
        <f>SUMPRODUCT(MAX(WIN_OPEN*(WIN_X&lt;=DI$2)*(WIN_X+WIN_W&gt;DI$2)*(WIN_Y&lt;=$A40)*(WIN_Y+WIN_H&gt;$A40)*WIN_KEY))</f>
        <v/>
      </c>
      <c r="DJ340" s="7">
        <f>SUMPRODUCT(MAX(WIN_OPEN*(WIN_X&lt;=DJ$2)*(WIN_X+WIN_W&gt;DJ$2)*(WIN_Y&lt;=$A40)*(WIN_Y+WIN_H&gt;$A40)*WIN_KEY))</f>
        <v/>
      </c>
      <c r="DK340" s="7">
        <f>SUMPRODUCT(MAX(WIN_OPEN*(WIN_X&lt;=DK$2)*(WIN_X+WIN_W&gt;DK$2)*(WIN_Y&lt;=$A40)*(WIN_Y+WIN_H&gt;$A40)*WIN_KEY))</f>
        <v/>
      </c>
      <c r="DL340" s="7">
        <f>SUMPRODUCT(MAX(WIN_OPEN*(WIN_X&lt;=DL$2)*(WIN_X+WIN_W&gt;DL$2)*(WIN_Y&lt;=$A40)*(WIN_Y+WIN_H&gt;$A40)*WIN_KEY))</f>
        <v/>
      </c>
      <c r="DM340" s="7">
        <f>SUMPRODUCT(MAX(WIN_OPEN*(WIN_X&lt;=DM$2)*(WIN_X+WIN_W&gt;DM$2)*(WIN_Y&lt;=$A40)*(WIN_Y+WIN_H&gt;$A40)*WIN_KEY))</f>
        <v/>
      </c>
      <c r="DN340" s="7">
        <f>SUMPRODUCT(MAX(WIN_OPEN*(WIN_X&lt;=DN$2)*(WIN_X+WIN_W&gt;DN$2)*(WIN_Y&lt;=$A40)*(WIN_Y+WIN_H&gt;$A40)*WIN_KEY))</f>
        <v/>
      </c>
      <c r="DO340" s="7">
        <f>SUMPRODUCT(MAX(WIN_OPEN*(WIN_X&lt;=DO$2)*(WIN_X+WIN_W&gt;DO$2)*(WIN_Y&lt;=$A40)*(WIN_Y+WIN_H&gt;$A40)*WIN_KEY))</f>
        <v/>
      </c>
    </row>
    <row r="341" ht="8" customHeight="1">
      <c r="A341" t="n">
        <v>0</v>
      </c>
      <c r="B341" s="7">
        <f>SUMPRODUCT(MAX(WIN_OPEN*(WIN_X&lt;=B$2)*(WIN_X+WIN_W&gt;B$2)*(WIN_Y&lt;=$A41)*(WIN_Y+WIN_H&gt;$A41)*WIN_KEY))</f>
        <v/>
      </c>
      <c r="C341" s="7">
        <f>SUMPRODUCT(MAX(WIN_OPEN*(WIN_X&lt;=C$2)*(WIN_X+WIN_W&gt;C$2)*(WIN_Y&lt;=$A41)*(WIN_Y+WIN_H&gt;$A41)*WIN_KEY))</f>
        <v/>
      </c>
      <c r="D341" s="7">
        <f>SUMPRODUCT(MAX(WIN_OPEN*(WIN_X&lt;=D$2)*(WIN_X+WIN_W&gt;D$2)*(WIN_Y&lt;=$A41)*(WIN_Y+WIN_H&gt;$A41)*WIN_KEY))</f>
        <v/>
      </c>
      <c r="E341" s="7">
        <f>SUMPRODUCT(MAX(WIN_OPEN*(WIN_X&lt;=E$2)*(WIN_X+WIN_W&gt;E$2)*(WIN_Y&lt;=$A41)*(WIN_Y+WIN_H&gt;$A41)*WIN_KEY))</f>
        <v/>
      </c>
      <c r="F341" s="7">
        <f>SUMPRODUCT(MAX(WIN_OPEN*(WIN_X&lt;=F$2)*(WIN_X+WIN_W&gt;F$2)*(WIN_Y&lt;=$A41)*(WIN_Y+WIN_H&gt;$A41)*WIN_KEY))</f>
        <v/>
      </c>
      <c r="G341" s="7">
        <f>SUMPRODUCT(MAX(WIN_OPEN*(WIN_X&lt;=G$2)*(WIN_X+WIN_W&gt;G$2)*(WIN_Y&lt;=$A41)*(WIN_Y+WIN_H&gt;$A41)*WIN_KEY))</f>
        <v/>
      </c>
      <c r="H341" s="7">
        <f>SUMPRODUCT(MAX(WIN_OPEN*(WIN_X&lt;=H$2)*(WIN_X+WIN_W&gt;H$2)*(WIN_Y&lt;=$A41)*(WIN_Y+WIN_H&gt;$A41)*WIN_KEY))</f>
        <v/>
      </c>
      <c r="I341" s="7">
        <f>SUMPRODUCT(MAX(WIN_OPEN*(WIN_X&lt;=I$2)*(WIN_X+WIN_W&gt;I$2)*(WIN_Y&lt;=$A41)*(WIN_Y+WIN_H&gt;$A41)*WIN_KEY))</f>
        <v/>
      </c>
      <c r="J341" s="7">
        <f>SUMPRODUCT(MAX(WIN_OPEN*(WIN_X&lt;=J$2)*(WIN_X+WIN_W&gt;J$2)*(WIN_Y&lt;=$A41)*(WIN_Y+WIN_H&gt;$A41)*WIN_KEY))</f>
        <v/>
      </c>
      <c r="K341" s="7">
        <f>SUMPRODUCT(MAX(WIN_OPEN*(WIN_X&lt;=K$2)*(WIN_X+WIN_W&gt;K$2)*(WIN_Y&lt;=$A41)*(WIN_Y+WIN_H&gt;$A41)*WIN_KEY))</f>
        <v/>
      </c>
      <c r="L341" s="7">
        <f>SUMPRODUCT(MAX(WIN_OPEN*(WIN_X&lt;=L$2)*(WIN_X+WIN_W&gt;L$2)*(WIN_Y&lt;=$A41)*(WIN_Y+WIN_H&gt;$A41)*WIN_KEY))</f>
        <v/>
      </c>
      <c r="M341" s="7">
        <f>SUMPRODUCT(MAX(WIN_OPEN*(WIN_X&lt;=M$2)*(WIN_X+WIN_W&gt;M$2)*(WIN_Y&lt;=$A41)*(WIN_Y+WIN_H&gt;$A41)*WIN_KEY))</f>
        <v/>
      </c>
      <c r="N341" s="7">
        <f>SUMPRODUCT(MAX(WIN_OPEN*(WIN_X&lt;=N$2)*(WIN_X+WIN_W&gt;N$2)*(WIN_Y&lt;=$A41)*(WIN_Y+WIN_H&gt;$A41)*WIN_KEY))</f>
        <v/>
      </c>
      <c r="O341" s="7">
        <f>SUMPRODUCT(MAX(WIN_OPEN*(WIN_X&lt;=O$2)*(WIN_X+WIN_W&gt;O$2)*(WIN_Y&lt;=$A41)*(WIN_Y+WIN_H&gt;$A41)*WIN_KEY))</f>
        <v/>
      </c>
      <c r="P341" s="7">
        <f>SUMPRODUCT(MAX(WIN_OPEN*(WIN_X&lt;=P$2)*(WIN_X+WIN_W&gt;P$2)*(WIN_Y&lt;=$A41)*(WIN_Y+WIN_H&gt;$A41)*WIN_KEY))</f>
        <v/>
      </c>
      <c r="Q341" s="7">
        <f>SUMPRODUCT(MAX(WIN_OPEN*(WIN_X&lt;=Q$2)*(WIN_X+WIN_W&gt;Q$2)*(WIN_Y&lt;=$A41)*(WIN_Y+WIN_H&gt;$A41)*WIN_KEY))</f>
        <v/>
      </c>
      <c r="R341" s="7">
        <f>SUMPRODUCT(MAX(WIN_OPEN*(WIN_X&lt;=R$2)*(WIN_X+WIN_W&gt;R$2)*(WIN_Y&lt;=$A41)*(WIN_Y+WIN_H&gt;$A41)*WIN_KEY))</f>
        <v/>
      </c>
      <c r="S341" s="7">
        <f>SUMPRODUCT(MAX(WIN_OPEN*(WIN_X&lt;=S$2)*(WIN_X+WIN_W&gt;S$2)*(WIN_Y&lt;=$A41)*(WIN_Y+WIN_H&gt;$A41)*WIN_KEY))</f>
        <v/>
      </c>
      <c r="T341" s="7">
        <f>SUMPRODUCT(MAX(WIN_OPEN*(WIN_X&lt;=T$2)*(WIN_X+WIN_W&gt;T$2)*(WIN_Y&lt;=$A41)*(WIN_Y+WIN_H&gt;$A41)*WIN_KEY))</f>
        <v/>
      </c>
      <c r="U341" s="7">
        <f>SUMPRODUCT(MAX(WIN_OPEN*(WIN_X&lt;=U$2)*(WIN_X+WIN_W&gt;U$2)*(WIN_Y&lt;=$A41)*(WIN_Y+WIN_H&gt;$A41)*WIN_KEY))</f>
        <v/>
      </c>
      <c r="V341" s="7">
        <f>SUMPRODUCT(MAX(WIN_OPEN*(WIN_X&lt;=V$2)*(WIN_X+WIN_W&gt;V$2)*(WIN_Y&lt;=$A41)*(WIN_Y+WIN_H&gt;$A41)*WIN_KEY))</f>
        <v/>
      </c>
      <c r="W341" s="7">
        <f>SUMPRODUCT(MAX(WIN_OPEN*(WIN_X&lt;=W$2)*(WIN_X+WIN_W&gt;W$2)*(WIN_Y&lt;=$A41)*(WIN_Y+WIN_H&gt;$A41)*WIN_KEY))</f>
        <v/>
      </c>
      <c r="X341" s="7">
        <f>SUMPRODUCT(MAX(WIN_OPEN*(WIN_X&lt;=X$2)*(WIN_X+WIN_W&gt;X$2)*(WIN_Y&lt;=$A41)*(WIN_Y+WIN_H&gt;$A41)*WIN_KEY))</f>
        <v/>
      </c>
      <c r="Y341" s="7">
        <f>SUMPRODUCT(MAX(WIN_OPEN*(WIN_X&lt;=Y$2)*(WIN_X+WIN_W&gt;Y$2)*(WIN_Y&lt;=$A41)*(WIN_Y+WIN_H&gt;$A41)*WIN_KEY))</f>
        <v/>
      </c>
      <c r="Z341" s="7">
        <f>SUMPRODUCT(MAX(WIN_OPEN*(WIN_X&lt;=Z$2)*(WIN_X+WIN_W&gt;Z$2)*(WIN_Y&lt;=$A41)*(WIN_Y+WIN_H&gt;$A41)*WIN_KEY))</f>
        <v/>
      </c>
      <c r="AA341" s="7">
        <f>SUMPRODUCT(MAX(WIN_OPEN*(WIN_X&lt;=AA$2)*(WIN_X+WIN_W&gt;AA$2)*(WIN_Y&lt;=$A41)*(WIN_Y+WIN_H&gt;$A41)*WIN_KEY))</f>
        <v/>
      </c>
      <c r="AB341" s="7">
        <f>SUMPRODUCT(MAX(WIN_OPEN*(WIN_X&lt;=AB$2)*(WIN_X+WIN_W&gt;AB$2)*(WIN_Y&lt;=$A41)*(WIN_Y+WIN_H&gt;$A41)*WIN_KEY))</f>
        <v/>
      </c>
      <c r="AC341" s="7">
        <f>SUMPRODUCT(MAX(WIN_OPEN*(WIN_X&lt;=AC$2)*(WIN_X+WIN_W&gt;AC$2)*(WIN_Y&lt;=$A41)*(WIN_Y+WIN_H&gt;$A41)*WIN_KEY))</f>
        <v/>
      </c>
      <c r="AD341" s="7">
        <f>SUMPRODUCT(MAX(WIN_OPEN*(WIN_X&lt;=AD$2)*(WIN_X+WIN_W&gt;AD$2)*(WIN_Y&lt;=$A41)*(WIN_Y+WIN_H&gt;$A41)*WIN_KEY))</f>
        <v/>
      </c>
      <c r="AE341" s="7">
        <f>SUMPRODUCT(MAX(WIN_OPEN*(WIN_X&lt;=AE$2)*(WIN_X+WIN_W&gt;AE$2)*(WIN_Y&lt;=$A41)*(WIN_Y+WIN_H&gt;$A41)*WIN_KEY))</f>
        <v/>
      </c>
      <c r="AF341" s="7">
        <f>SUMPRODUCT(MAX(WIN_OPEN*(WIN_X&lt;=AF$2)*(WIN_X+WIN_W&gt;AF$2)*(WIN_Y&lt;=$A41)*(WIN_Y+WIN_H&gt;$A41)*WIN_KEY))</f>
        <v/>
      </c>
      <c r="AG341" s="7">
        <f>SUMPRODUCT(MAX(WIN_OPEN*(WIN_X&lt;=AG$2)*(WIN_X+WIN_W&gt;AG$2)*(WIN_Y&lt;=$A41)*(WIN_Y+WIN_H&gt;$A41)*WIN_KEY))</f>
        <v/>
      </c>
      <c r="AH341" s="7">
        <f>SUMPRODUCT(MAX(WIN_OPEN*(WIN_X&lt;=AH$2)*(WIN_X+WIN_W&gt;AH$2)*(WIN_Y&lt;=$A41)*(WIN_Y+WIN_H&gt;$A41)*WIN_KEY))</f>
        <v/>
      </c>
      <c r="AI341" s="7">
        <f>SUMPRODUCT(MAX(WIN_OPEN*(WIN_X&lt;=AI$2)*(WIN_X+WIN_W&gt;AI$2)*(WIN_Y&lt;=$A41)*(WIN_Y+WIN_H&gt;$A41)*WIN_KEY))</f>
        <v/>
      </c>
      <c r="AJ341" s="7">
        <f>SUMPRODUCT(MAX(WIN_OPEN*(WIN_X&lt;=AJ$2)*(WIN_X+WIN_W&gt;AJ$2)*(WIN_Y&lt;=$A41)*(WIN_Y+WIN_H&gt;$A41)*WIN_KEY))</f>
        <v/>
      </c>
      <c r="AK341" s="7">
        <f>SUMPRODUCT(MAX(WIN_OPEN*(WIN_X&lt;=AK$2)*(WIN_X+WIN_W&gt;AK$2)*(WIN_Y&lt;=$A41)*(WIN_Y+WIN_H&gt;$A41)*WIN_KEY))</f>
        <v/>
      </c>
      <c r="AL341" s="7">
        <f>SUMPRODUCT(MAX(WIN_OPEN*(WIN_X&lt;=AL$2)*(WIN_X+WIN_W&gt;AL$2)*(WIN_Y&lt;=$A41)*(WIN_Y+WIN_H&gt;$A41)*WIN_KEY))</f>
        <v/>
      </c>
      <c r="AM341" s="7">
        <f>SUMPRODUCT(MAX(WIN_OPEN*(WIN_X&lt;=AM$2)*(WIN_X+WIN_W&gt;AM$2)*(WIN_Y&lt;=$A41)*(WIN_Y+WIN_H&gt;$A41)*WIN_KEY))</f>
        <v/>
      </c>
      <c r="AN341" s="7">
        <f>SUMPRODUCT(MAX(WIN_OPEN*(WIN_X&lt;=AN$2)*(WIN_X+WIN_W&gt;AN$2)*(WIN_Y&lt;=$A41)*(WIN_Y+WIN_H&gt;$A41)*WIN_KEY))</f>
        <v/>
      </c>
      <c r="AO341" s="7">
        <f>SUMPRODUCT(MAX(WIN_OPEN*(WIN_X&lt;=AO$2)*(WIN_X+WIN_W&gt;AO$2)*(WIN_Y&lt;=$A41)*(WIN_Y+WIN_H&gt;$A41)*WIN_KEY))</f>
        <v/>
      </c>
      <c r="AP341" s="7">
        <f>SUMPRODUCT(MAX(WIN_OPEN*(WIN_X&lt;=AP$2)*(WIN_X+WIN_W&gt;AP$2)*(WIN_Y&lt;=$A41)*(WIN_Y+WIN_H&gt;$A41)*WIN_KEY))</f>
        <v/>
      </c>
      <c r="AQ341" s="7">
        <f>SUMPRODUCT(MAX(WIN_OPEN*(WIN_X&lt;=AQ$2)*(WIN_X+WIN_W&gt;AQ$2)*(WIN_Y&lt;=$A41)*(WIN_Y+WIN_H&gt;$A41)*WIN_KEY))</f>
        <v/>
      </c>
      <c r="AR341" s="7">
        <f>SUMPRODUCT(MAX(WIN_OPEN*(WIN_X&lt;=AR$2)*(WIN_X+WIN_W&gt;AR$2)*(WIN_Y&lt;=$A41)*(WIN_Y+WIN_H&gt;$A41)*WIN_KEY))</f>
        <v/>
      </c>
      <c r="AS341" s="7">
        <f>SUMPRODUCT(MAX(WIN_OPEN*(WIN_X&lt;=AS$2)*(WIN_X+WIN_W&gt;AS$2)*(WIN_Y&lt;=$A41)*(WIN_Y+WIN_H&gt;$A41)*WIN_KEY))</f>
        <v/>
      </c>
      <c r="AT341" s="7">
        <f>SUMPRODUCT(MAX(WIN_OPEN*(WIN_X&lt;=AT$2)*(WIN_X+WIN_W&gt;AT$2)*(WIN_Y&lt;=$A41)*(WIN_Y+WIN_H&gt;$A41)*WIN_KEY))</f>
        <v/>
      </c>
      <c r="AU341" s="7">
        <f>SUMPRODUCT(MAX(WIN_OPEN*(WIN_X&lt;=AU$2)*(WIN_X+WIN_W&gt;AU$2)*(WIN_Y&lt;=$A41)*(WIN_Y+WIN_H&gt;$A41)*WIN_KEY))</f>
        <v/>
      </c>
      <c r="AV341" s="7">
        <f>SUMPRODUCT(MAX(WIN_OPEN*(WIN_X&lt;=AV$2)*(WIN_X+WIN_W&gt;AV$2)*(WIN_Y&lt;=$A41)*(WIN_Y+WIN_H&gt;$A41)*WIN_KEY))</f>
        <v/>
      </c>
      <c r="AW341" s="7">
        <f>SUMPRODUCT(MAX(WIN_OPEN*(WIN_X&lt;=AW$2)*(WIN_X+WIN_W&gt;AW$2)*(WIN_Y&lt;=$A41)*(WIN_Y+WIN_H&gt;$A41)*WIN_KEY))</f>
        <v/>
      </c>
      <c r="AX341" s="7">
        <f>SUMPRODUCT(MAX(WIN_OPEN*(WIN_X&lt;=AX$2)*(WIN_X+WIN_W&gt;AX$2)*(WIN_Y&lt;=$A41)*(WIN_Y+WIN_H&gt;$A41)*WIN_KEY))</f>
        <v/>
      </c>
      <c r="AY341" s="7">
        <f>SUMPRODUCT(MAX(WIN_OPEN*(WIN_X&lt;=AY$2)*(WIN_X+WIN_W&gt;AY$2)*(WIN_Y&lt;=$A41)*(WIN_Y+WIN_H&gt;$A41)*WIN_KEY))</f>
        <v/>
      </c>
      <c r="AZ341" s="7">
        <f>SUMPRODUCT(MAX(WIN_OPEN*(WIN_X&lt;=AZ$2)*(WIN_X+WIN_W&gt;AZ$2)*(WIN_Y&lt;=$A41)*(WIN_Y+WIN_H&gt;$A41)*WIN_KEY))</f>
        <v/>
      </c>
      <c r="BA341" s="7">
        <f>SUMPRODUCT(MAX(WIN_OPEN*(WIN_X&lt;=BA$2)*(WIN_X+WIN_W&gt;BA$2)*(WIN_Y&lt;=$A41)*(WIN_Y+WIN_H&gt;$A41)*WIN_KEY))</f>
        <v/>
      </c>
      <c r="BB341" s="7">
        <f>SUMPRODUCT(MAX(WIN_OPEN*(WIN_X&lt;=BB$2)*(WIN_X+WIN_W&gt;BB$2)*(WIN_Y&lt;=$A41)*(WIN_Y+WIN_H&gt;$A41)*WIN_KEY))</f>
        <v/>
      </c>
      <c r="BC341" s="7">
        <f>SUMPRODUCT(MAX(WIN_OPEN*(WIN_X&lt;=BC$2)*(WIN_X+WIN_W&gt;BC$2)*(WIN_Y&lt;=$A41)*(WIN_Y+WIN_H&gt;$A41)*WIN_KEY))</f>
        <v/>
      </c>
      <c r="BD341" s="7">
        <f>SUMPRODUCT(MAX(WIN_OPEN*(WIN_X&lt;=BD$2)*(WIN_X+WIN_W&gt;BD$2)*(WIN_Y&lt;=$A41)*(WIN_Y+WIN_H&gt;$A41)*WIN_KEY))</f>
        <v/>
      </c>
      <c r="BE341" s="7">
        <f>SUMPRODUCT(MAX(WIN_OPEN*(WIN_X&lt;=BE$2)*(WIN_X+WIN_W&gt;BE$2)*(WIN_Y&lt;=$A41)*(WIN_Y+WIN_H&gt;$A41)*WIN_KEY))</f>
        <v/>
      </c>
      <c r="BF341" s="7">
        <f>SUMPRODUCT(MAX(WIN_OPEN*(WIN_X&lt;=BF$2)*(WIN_X+WIN_W&gt;BF$2)*(WIN_Y&lt;=$A41)*(WIN_Y+WIN_H&gt;$A41)*WIN_KEY))</f>
        <v/>
      </c>
      <c r="BG341" s="7">
        <f>SUMPRODUCT(MAX(WIN_OPEN*(WIN_X&lt;=BG$2)*(WIN_X+WIN_W&gt;BG$2)*(WIN_Y&lt;=$A41)*(WIN_Y+WIN_H&gt;$A41)*WIN_KEY))</f>
        <v/>
      </c>
      <c r="BH341" s="7">
        <f>SUMPRODUCT(MAX(WIN_OPEN*(WIN_X&lt;=BH$2)*(WIN_X+WIN_W&gt;BH$2)*(WIN_Y&lt;=$A41)*(WIN_Y+WIN_H&gt;$A41)*WIN_KEY))</f>
        <v/>
      </c>
      <c r="BI341" s="7">
        <f>SUMPRODUCT(MAX(WIN_OPEN*(WIN_X&lt;=BI$2)*(WIN_X+WIN_W&gt;BI$2)*(WIN_Y&lt;=$A41)*(WIN_Y+WIN_H&gt;$A41)*WIN_KEY))</f>
        <v/>
      </c>
      <c r="BJ341" s="7">
        <f>SUMPRODUCT(MAX(WIN_OPEN*(WIN_X&lt;=BJ$2)*(WIN_X+WIN_W&gt;BJ$2)*(WIN_Y&lt;=$A41)*(WIN_Y+WIN_H&gt;$A41)*WIN_KEY))</f>
        <v/>
      </c>
      <c r="BK341" s="7">
        <f>SUMPRODUCT(MAX(WIN_OPEN*(WIN_X&lt;=BK$2)*(WIN_X+WIN_W&gt;BK$2)*(WIN_Y&lt;=$A41)*(WIN_Y+WIN_H&gt;$A41)*WIN_KEY))</f>
        <v/>
      </c>
      <c r="BL341" s="7">
        <f>SUMPRODUCT(MAX(WIN_OPEN*(WIN_X&lt;=BL$2)*(WIN_X+WIN_W&gt;BL$2)*(WIN_Y&lt;=$A41)*(WIN_Y+WIN_H&gt;$A41)*WIN_KEY))</f>
        <v/>
      </c>
      <c r="BM341" s="7">
        <f>SUMPRODUCT(MAX(WIN_OPEN*(WIN_X&lt;=BM$2)*(WIN_X+WIN_W&gt;BM$2)*(WIN_Y&lt;=$A41)*(WIN_Y+WIN_H&gt;$A41)*WIN_KEY))</f>
        <v/>
      </c>
      <c r="BN341" s="7">
        <f>SUMPRODUCT(MAX(WIN_OPEN*(WIN_X&lt;=BN$2)*(WIN_X+WIN_W&gt;BN$2)*(WIN_Y&lt;=$A41)*(WIN_Y+WIN_H&gt;$A41)*WIN_KEY))</f>
        <v/>
      </c>
      <c r="BO341" s="7">
        <f>SUMPRODUCT(MAX(WIN_OPEN*(WIN_X&lt;=BO$2)*(WIN_X+WIN_W&gt;BO$2)*(WIN_Y&lt;=$A41)*(WIN_Y+WIN_H&gt;$A41)*WIN_KEY))</f>
        <v/>
      </c>
      <c r="BP341" s="7">
        <f>SUMPRODUCT(MAX(WIN_OPEN*(WIN_X&lt;=BP$2)*(WIN_X+WIN_W&gt;BP$2)*(WIN_Y&lt;=$A41)*(WIN_Y+WIN_H&gt;$A41)*WIN_KEY))</f>
        <v/>
      </c>
      <c r="BQ341" s="7">
        <f>SUMPRODUCT(MAX(WIN_OPEN*(WIN_X&lt;=BQ$2)*(WIN_X+WIN_W&gt;BQ$2)*(WIN_Y&lt;=$A41)*(WIN_Y+WIN_H&gt;$A41)*WIN_KEY))</f>
        <v/>
      </c>
      <c r="BR341" s="7">
        <f>SUMPRODUCT(MAX(WIN_OPEN*(WIN_X&lt;=BR$2)*(WIN_X+WIN_W&gt;BR$2)*(WIN_Y&lt;=$A41)*(WIN_Y+WIN_H&gt;$A41)*WIN_KEY))</f>
        <v/>
      </c>
      <c r="BS341" s="7">
        <f>SUMPRODUCT(MAX(WIN_OPEN*(WIN_X&lt;=BS$2)*(WIN_X+WIN_W&gt;BS$2)*(WIN_Y&lt;=$A41)*(WIN_Y+WIN_H&gt;$A41)*WIN_KEY))</f>
        <v/>
      </c>
      <c r="BT341" s="7">
        <f>SUMPRODUCT(MAX(WIN_OPEN*(WIN_X&lt;=BT$2)*(WIN_X+WIN_W&gt;BT$2)*(WIN_Y&lt;=$A41)*(WIN_Y+WIN_H&gt;$A41)*WIN_KEY))</f>
        <v/>
      </c>
      <c r="BU341" s="7">
        <f>SUMPRODUCT(MAX(WIN_OPEN*(WIN_X&lt;=BU$2)*(WIN_X+WIN_W&gt;BU$2)*(WIN_Y&lt;=$A41)*(WIN_Y+WIN_H&gt;$A41)*WIN_KEY))</f>
        <v/>
      </c>
      <c r="BV341" s="7">
        <f>SUMPRODUCT(MAX(WIN_OPEN*(WIN_X&lt;=BV$2)*(WIN_X+WIN_W&gt;BV$2)*(WIN_Y&lt;=$A41)*(WIN_Y+WIN_H&gt;$A41)*WIN_KEY))</f>
        <v/>
      </c>
      <c r="BW341" s="7">
        <f>SUMPRODUCT(MAX(WIN_OPEN*(WIN_X&lt;=BW$2)*(WIN_X+WIN_W&gt;BW$2)*(WIN_Y&lt;=$A41)*(WIN_Y+WIN_H&gt;$A41)*WIN_KEY))</f>
        <v/>
      </c>
      <c r="BX341" s="7">
        <f>SUMPRODUCT(MAX(WIN_OPEN*(WIN_X&lt;=BX$2)*(WIN_X+WIN_W&gt;BX$2)*(WIN_Y&lt;=$A41)*(WIN_Y+WIN_H&gt;$A41)*WIN_KEY))</f>
        <v/>
      </c>
      <c r="BY341" s="7">
        <f>SUMPRODUCT(MAX(WIN_OPEN*(WIN_X&lt;=BY$2)*(WIN_X+WIN_W&gt;BY$2)*(WIN_Y&lt;=$A41)*(WIN_Y+WIN_H&gt;$A41)*WIN_KEY))</f>
        <v/>
      </c>
      <c r="BZ341" s="7">
        <f>SUMPRODUCT(MAX(WIN_OPEN*(WIN_X&lt;=BZ$2)*(WIN_X+WIN_W&gt;BZ$2)*(WIN_Y&lt;=$A41)*(WIN_Y+WIN_H&gt;$A41)*WIN_KEY))</f>
        <v/>
      </c>
      <c r="CA341" s="7">
        <f>SUMPRODUCT(MAX(WIN_OPEN*(WIN_X&lt;=CA$2)*(WIN_X+WIN_W&gt;CA$2)*(WIN_Y&lt;=$A41)*(WIN_Y+WIN_H&gt;$A41)*WIN_KEY))</f>
        <v/>
      </c>
      <c r="CB341" s="7">
        <f>SUMPRODUCT(MAX(WIN_OPEN*(WIN_X&lt;=CB$2)*(WIN_X+WIN_W&gt;CB$2)*(WIN_Y&lt;=$A41)*(WIN_Y+WIN_H&gt;$A41)*WIN_KEY))</f>
        <v/>
      </c>
      <c r="CC341" s="7">
        <f>SUMPRODUCT(MAX(WIN_OPEN*(WIN_X&lt;=CC$2)*(WIN_X+WIN_W&gt;CC$2)*(WIN_Y&lt;=$A41)*(WIN_Y+WIN_H&gt;$A41)*WIN_KEY))</f>
        <v/>
      </c>
      <c r="CD341" s="7">
        <f>SUMPRODUCT(MAX(WIN_OPEN*(WIN_X&lt;=CD$2)*(WIN_X+WIN_W&gt;CD$2)*(WIN_Y&lt;=$A41)*(WIN_Y+WIN_H&gt;$A41)*WIN_KEY))</f>
        <v/>
      </c>
      <c r="CE341" s="7">
        <f>SUMPRODUCT(MAX(WIN_OPEN*(WIN_X&lt;=CE$2)*(WIN_X+WIN_W&gt;CE$2)*(WIN_Y&lt;=$A41)*(WIN_Y+WIN_H&gt;$A41)*WIN_KEY))</f>
        <v/>
      </c>
      <c r="CF341" s="7">
        <f>SUMPRODUCT(MAX(WIN_OPEN*(WIN_X&lt;=CF$2)*(WIN_X+WIN_W&gt;CF$2)*(WIN_Y&lt;=$A41)*(WIN_Y+WIN_H&gt;$A41)*WIN_KEY))</f>
        <v/>
      </c>
      <c r="CG341" s="7">
        <f>SUMPRODUCT(MAX(WIN_OPEN*(WIN_X&lt;=CG$2)*(WIN_X+WIN_W&gt;CG$2)*(WIN_Y&lt;=$A41)*(WIN_Y+WIN_H&gt;$A41)*WIN_KEY))</f>
        <v/>
      </c>
      <c r="CH341" s="7">
        <f>SUMPRODUCT(MAX(WIN_OPEN*(WIN_X&lt;=CH$2)*(WIN_X+WIN_W&gt;CH$2)*(WIN_Y&lt;=$A41)*(WIN_Y+WIN_H&gt;$A41)*WIN_KEY))</f>
        <v/>
      </c>
      <c r="CI341" s="7">
        <f>SUMPRODUCT(MAX(WIN_OPEN*(WIN_X&lt;=CI$2)*(WIN_X+WIN_W&gt;CI$2)*(WIN_Y&lt;=$A41)*(WIN_Y+WIN_H&gt;$A41)*WIN_KEY))</f>
        <v/>
      </c>
      <c r="CJ341" s="7">
        <f>SUMPRODUCT(MAX(WIN_OPEN*(WIN_X&lt;=CJ$2)*(WIN_X+WIN_W&gt;CJ$2)*(WIN_Y&lt;=$A41)*(WIN_Y+WIN_H&gt;$A41)*WIN_KEY))</f>
        <v/>
      </c>
      <c r="CK341" s="7">
        <f>SUMPRODUCT(MAX(WIN_OPEN*(WIN_X&lt;=CK$2)*(WIN_X+WIN_W&gt;CK$2)*(WIN_Y&lt;=$A41)*(WIN_Y+WIN_H&gt;$A41)*WIN_KEY))</f>
        <v/>
      </c>
      <c r="CL341" s="7">
        <f>SUMPRODUCT(MAX(WIN_OPEN*(WIN_X&lt;=CL$2)*(WIN_X+WIN_W&gt;CL$2)*(WIN_Y&lt;=$A41)*(WIN_Y+WIN_H&gt;$A41)*WIN_KEY))</f>
        <v/>
      </c>
      <c r="CM341" s="7">
        <f>SUMPRODUCT(MAX(WIN_OPEN*(WIN_X&lt;=CM$2)*(WIN_X+WIN_W&gt;CM$2)*(WIN_Y&lt;=$A41)*(WIN_Y+WIN_H&gt;$A41)*WIN_KEY))</f>
        <v/>
      </c>
      <c r="CN341" s="7">
        <f>SUMPRODUCT(MAX(WIN_OPEN*(WIN_X&lt;=CN$2)*(WIN_X+WIN_W&gt;CN$2)*(WIN_Y&lt;=$A41)*(WIN_Y+WIN_H&gt;$A41)*WIN_KEY))</f>
        <v/>
      </c>
      <c r="CO341" s="7">
        <f>SUMPRODUCT(MAX(WIN_OPEN*(WIN_X&lt;=CO$2)*(WIN_X+WIN_W&gt;CO$2)*(WIN_Y&lt;=$A41)*(WIN_Y+WIN_H&gt;$A41)*WIN_KEY))</f>
        <v/>
      </c>
      <c r="CP341" s="7">
        <f>SUMPRODUCT(MAX(WIN_OPEN*(WIN_X&lt;=CP$2)*(WIN_X+WIN_W&gt;CP$2)*(WIN_Y&lt;=$A41)*(WIN_Y+WIN_H&gt;$A41)*WIN_KEY))</f>
        <v/>
      </c>
      <c r="CQ341" s="7">
        <f>SUMPRODUCT(MAX(WIN_OPEN*(WIN_X&lt;=CQ$2)*(WIN_X+WIN_W&gt;CQ$2)*(WIN_Y&lt;=$A41)*(WIN_Y+WIN_H&gt;$A41)*WIN_KEY))</f>
        <v/>
      </c>
      <c r="CR341" s="7">
        <f>SUMPRODUCT(MAX(WIN_OPEN*(WIN_X&lt;=CR$2)*(WIN_X+WIN_W&gt;CR$2)*(WIN_Y&lt;=$A41)*(WIN_Y+WIN_H&gt;$A41)*WIN_KEY))</f>
        <v/>
      </c>
      <c r="CS341" s="7">
        <f>SUMPRODUCT(MAX(WIN_OPEN*(WIN_X&lt;=CS$2)*(WIN_X+WIN_W&gt;CS$2)*(WIN_Y&lt;=$A41)*(WIN_Y+WIN_H&gt;$A41)*WIN_KEY))</f>
        <v/>
      </c>
      <c r="CT341" s="7">
        <f>SUMPRODUCT(MAX(WIN_OPEN*(WIN_X&lt;=CT$2)*(WIN_X+WIN_W&gt;CT$2)*(WIN_Y&lt;=$A41)*(WIN_Y+WIN_H&gt;$A41)*WIN_KEY))</f>
        <v/>
      </c>
      <c r="CU341" s="7">
        <f>SUMPRODUCT(MAX(WIN_OPEN*(WIN_X&lt;=CU$2)*(WIN_X+WIN_W&gt;CU$2)*(WIN_Y&lt;=$A41)*(WIN_Y+WIN_H&gt;$A41)*WIN_KEY))</f>
        <v/>
      </c>
      <c r="CV341" s="7">
        <f>SUMPRODUCT(MAX(WIN_OPEN*(WIN_X&lt;=CV$2)*(WIN_X+WIN_W&gt;CV$2)*(WIN_Y&lt;=$A41)*(WIN_Y+WIN_H&gt;$A41)*WIN_KEY))</f>
        <v/>
      </c>
      <c r="CW341" s="7">
        <f>SUMPRODUCT(MAX(WIN_OPEN*(WIN_X&lt;=CW$2)*(WIN_X+WIN_W&gt;CW$2)*(WIN_Y&lt;=$A41)*(WIN_Y+WIN_H&gt;$A41)*WIN_KEY))</f>
        <v/>
      </c>
      <c r="CX341" s="7">
        <f>SUMPRODUCT(MAX(WIN_OPEN*(WIN_X&lt;=CX$2)*(WIN_X+WIN_W&gt;CX$2)*(WIN_Y&lt;=$A41)*(WIN_Y+WIN_H&gt;$A41)*WIN_KEY))</f>
        <v/>
      </c>
      <c r="CY341" s="7">
        <f>SUMPRODUCT(MAX(WIN_OPEN*(WIN_X&lt;=CY$2)*(WIN_X+WIN_W&gt;CY$2)*(WIN_Y&lt;=$A41)*(WIN_Y+WIN_H&gt;$A41)*WIN_KEY))</f>
        <v/>
      </c>
      <c r="CZ341" s="7">
        <f>SUMPRODUCT(MAX(WIN_OPEN*(WIN_X&lt;=CZ$2)*(WIN_X+WIN_W&gt;CZ$2)*(WIN_Y&lt;=$A41)*(WIN_Y+WIN_H&gt;$A41)*WIN_KEY))</f>
        <v/>
      </c>
      <c r="DA341" s="7">
        <f>SUMPRODUCT(MAX(WIN_OPEN*(WIN_X&lt;=DA$2)*(WIN_X+WIN_W&gt;DA$2)*(WIN_Y&lt;=$A41)*(WIN_Y+WIN_H&gt;$A41)*WIN_KEY))</f>
        <v/>
      </c>
      <c r="DB341" s="7">
        <f>SUMPRODUCT(MAX(WIN_OPEN*(WIN_X&lt;=DB$2)*(WIN_X+WIN_W&gt;DB$2)*(WIN_Y&lt;=$A41)*(WIN_Y+WIN_H&gt;$A41)*WIN_KEY))</f>
        <v/>
      </c>
      <c r="DC341" s="7">
        <f>SUMPRODUCT(MAX(WIN_OPEN*(WIN_X&lt;=DC$2)*(WIN_X+WIN_W&gt;DC$2)*(WIN_Y&lt;=$A41)*(WIN_Y+WIN_H&gt;$A41)*WIN_KEY))</f>
        <v/>
      </c>
      <c r="DD341" s="7">
        <f>SUMPRODUCT(MAX(WIN_OPEN*(WIN_X&lt;=DD$2)*(WIN_X+WIN_W&gt;DD$2)*(WIN_Y&lt;=$A41)*(WIN_Y+WIN_H&gt;$A41)*WIN_KEY))</f>
        <v/>
      </c>
      <c r="DE341" s="7">
        <f>SUMPRODUCT(MAX(WIN_OPEN*(WIN_X&lt;=DE$2)*(WIN_X+WIN_W&gt;DE$2)*(WIN_Y&lt;=$A41)*(WIN_Y+WIN_H&gt;$A41)*WIN_KEY))</f>
        <v/>
      </c>
      <c r="DF341" s="7">
        <f>SUMPRODUCT(MAX(WIN_OPEN*(WIN_X&lt;=DF$2)*(WIN_X+WIN_W&gt;DF$2)*(WIN_Y&lt;=$A41)*(WIN_Y+WIN_H&gt;$A41)*WIN_KEY))</f>
        <v/>
      </c>
      <c r="DG341" s="7">
        <f>SUMPRODUCT(MAX(WIN_OPEN*(WIN_X&lt;=DG$2)*(WIN_X+WIN_W&gt;DG$2)*(WIN_Y&lt;=$A41)*(WIN_Y+WIN_H&gt;$A41)*WIN_KEY))</f>
        <v/>
      </c>
      <c r="DH341" s="7">
        <f>SUMPRODUCT(MAX(WIN_OPEN*(WIN_X&lt;=DH$2)*(WIN_X+WIN_W&gt;DH$2)*(WIN_Y&lt;=$A41)*(WIN_Y+WIN_H&gt;$A41)*WIN_KEY))</f>
        <v/>
      </c>
      <c r="DI341" s="7">
        <f>SUMPRODUCT(MAX(WIN_OPEN*(WIN_X&lt;=DI$2)*(WIN_X+WIN_W&gt;DI$2)*(WIN_Y&lt;=$A41)*(WIN_Y+WIN_H&gt;$A41)*WIN_KEY))</f>
        <v/>
      </c>
      <c r="DJ341" s="7">
        <f>SUMPRODUCT(MAX(WIN_OPEN*(WIN_X&lt;=DJ$2)*(WIN_X+WIN_W&gt;DJ$2)*(WIN_Y&lt;=$A41)*(WIN_Y+WIN_H&gt;$A41)*WIN_KEY))</f>
        <v/>
      </c>
      <c r="DK341" s="7">
        <f>SUMPRODUCT(MAX(WIN_OPEN*(WIN_X&lt;=DK$2)*(WIN_X+WIN_W&gt;DK$2)*(WIN_Y&lt;=$A41)*(WIN_Y+WIN_H&gt;$A41)*WIN_KEY))</f>
        <v/>
      </c>
      <c r="DL341" s="7">
        <f>SUMPRODUCT(MAX(WIN_OPEN*(WIN_X&lt;=DL$2)*(WIN_X+WIN_W&gt;DL$2)*(WIN_Y&lt;=$A41)*(WIN_Y+WIN_H&gt;$A41)*WIN_KEY))</f>
        <v/>
      </c>
      <c r="DM341" s="7">
        <f>SUMPRODUCT(MAX(WIN_OPEN*(WIN_X&lt;=DM$2)*(WIN_X+WIN_W&gt;DM$2)*(WIN_Y&lt;=$A41)*(WIN_Y+WIN_H&gt;$A41)*WIN_KEY))</f>
        <v/>
      </c>
      <c r="DN341" s="7">
        <f>SUMPRODUCT(MAX(WIN_OPEN*(WIN_X&lt;=DN$2)*(WIN_X+WIN_W&gt;DN$2)*(WIN_Y&lt;=$A41)*(WIN_Y+WIN_H&gt;$A41)*WIN_KEY))</f>
        <v/>
      </c>
      <c r="DO341" s="7">
        <f>SUMPRODUCT(MAX(WIN_OPEN*(WIN_X&lt;=DO$2)*(WIN_X+WIN_W&gt;DO$2)*(WIN_Y&lt;=$A41)*(WIN_Y+WIN_H&gt;$A41)*WIN_KEY))</f>
        <v/>
      </c>
    </row>
    <row r="342" ht="8" customHeight="1">
      <c r="A342" t="n">
        <v>0</v>
      </c>
      <c r="B342" s="7">
        <f>SUMPRODUCT(MAX(WIN_OPEN*(WIN_X&lt;=B$2)*(WIN_X+WIN_W&gt;B$2)*(WIN_Y&lt;=$A42)*(WIN_Y+WIN_H&gt;$A42)*WIN_KEY))</f>
        <v/>
      </c>
      <c r="C342" s="7">
        <f>SUMPRODUCT(MAX(WIN_OPEN*(WIN_X&lt;=C$2)*(WIN_X+WIN_W&gt;C$2)*(WIN_Y&lt;=$A42)*(WIN_Y+WIN_H&gt;$A42)*WIN_KEY))</f>
        <v/>
      </c>
      <c r="D342" s="7">
        <f>SUMPRODUCT(MAX(WIN_OPEN*(WIN_X&lt;=D$2)*(WIN_X+WIN_W&gt;D$2)*(WIN_Y&lt;=$A42)*(WIN_Y+WIN_H&gt;$A42)*WIN_KEY))</f>
        <v/>
      </c>
      <c r="E342" s="7">
        <f>SUMPRODUCT(MAX(WIN_OPEN*(WIN_X&lt;=E$2)*(WIN_X+WIN_W&gt;E$2)*(WIN_Y&lt;=$A42)*(WIN_Y+WIN_H&gt;$A42)*WIN_KEY))</f>
        <v/>
      </c>
      <c r="F342" s="7">
        <f>SUMPRODUCT(MAX(WIN_OPEN*(WIN_X&lt;=F$2)*(WIN_X+WIN_W&gt;F$2)*(WIN_Y&lt;=$A42)*(WIN_Y+WIN_H&gt;$A42)*WIN_KEY))</f>
        <v/>
      </c>
      <c r="G342" s="7">
        <f>SUMPRODUCT(MAX(WIN_OPEN*(WIN_X&lt;=G$2)*(WIN_X+WIN_W&gt;G$2)*(WIN_Y&lt;=$A42)*(WIN_Y+WIN_H&gt;$A42)*WIN_KEY))</f>
        <v/>
      </c>
      <c r="H342" s="7">
        <f>SUMPRODUCT(MAX(WIN_OPEN*(WIN_X&lt;=H$2)*(WIN_X+WIN_W&gt;H$2)*(WIN_Y&lt;=$A42)*(WIN_Y+WIN_H&gt;$A42)*WIN_KEY))</f>
        <v/>
      </c>
      <c r="I342" s="7">
        <f>SUMPRODUCT(MAX(WIN_OPEN*(WIN_X&lt;=I$2)*(WIN_X+WIN_W&gt;I$2)*(WIN_Y&lt;=$A42)*(WIN_Y+WIN_H&gt;$A42)*WIN_KEY))</f>
        <v/>
      </c>
      <c r="J342" s="7">
        <f>SUMPRODUCT(MAX(WIN_OPEN*(WIN_X&lt;=J$2)*(WIN_X+WIN_W&gt;J$2)*(WIN_Y&lt;=$A42)*(WIN_Y+WIN_H&gt;$A42)*WIN_KEY))</f>
        <v/>
      </c>
      <c r="K342" s="7">
        <f>SUMPRODUCT(MAX(WIN_OPEN*(WIN_X&lt;=K$2)*(WIN_X+WIN_W&gt;K$2)*(WIN_Y&lt;=$A42)*(WIN_Y+WIN_H&gt;$A42)*WIN_KEY))</f>
        <v/>
      </c>
      <c r="L342" s="7">
        <f>SUMPRODUCT(MAX(WIN_OPEN*(WIN_X&lt;=L$2)*(WIN_X+WIN_W&gt;L$2)*(WIN_Y&lt;=$A42)*(WIN_Y+WIN_H&gt;$A42)*WIN_KEY))</f>
        <v/>
      </c>
      <c r="M342" s="7">
        <f>SUMPRODUCT(MAX(WIN_OPEN*(WIN_X&lt;=M$2)*(WIN_X+WIN_W&gt;M$2)*(WIN_Y&lt;=$A42)*(WIN_Y+WIN_H&gt;$A42)*WIN_KEY))</f>
        <v/>
      </c>
      <c r="N342" s="7">
        <f>SUMPRODUCT(MAX(WIN_OPEN*(WIN_X&lt;=N$2)*(WIN_X+WIN_W&gt;N$2)*(WIN_Y&lt;=$A42)*(WIN_Y+WIN_H&gt;$A42)*WIN_KEY))</f>
        <v/>
      </c>
      <c r="O342" s="7">
        <f>SUMPRODUCT(MAX(WIN_OPEN*(WIN_X&lt;=O$2)*(WIN_X+WIN_W&gt;O$2)*(WIN_Y&lt;=$A42)*(WIN_Y+WIN_H&gt;$A42)*WIN_KEY))</f>
        <v/>
      </c>
      <c r="P342" s="7">
        <f>SUMPRODUCT(MAX(WIN_OPEN*(WIN_X&lt;=P$2)*(WIN_X+WIN_W&gt;P$2)*(WIN_Y&lt;=$A42)*(WIN_Y+WIN_H&gt;$A42)*WIN_KEY))</f>
        <v/>
      </c>
      <c r="Q342" s="7">
        <f>SUMPRODUCT(MAX(WIN_OPEN*(WIN_X&lt;=Q$2)*(WIN_X+WIN_W&gt;Q$2)*(WIN_Y&lt;=$A42)*(WIN_Y+WIN_H&gt;$A42)*WIN_KEY))</f>
        <v/>
      </c>
      <c r="R342" s="7">
        <f>SUMPRODUCT(MAX(WIN_OPEN*(WIN_X&lt;=R$2)*(WIN_X+WIN_W&gt;R$2)*(WIN_Y&lt;=$A42)*(WIN_Y+WIN_H&gt;$A42)*WIN_KEY))</f>
        <v/>
      </c>
      <c r="S342" s="7">
        <f>SUMPRODUCT(MAX(WIN_OPEN*(WIN_X&lt;=S$2)*(WIN_X+WIN_W&gt;S$2)*(WIN_Y&lt;=$A42)*(WIN_Y+WIN_H&gt;$A42)*WIN_KEY))</f>
        <v/>
      </c>
      <c r="T342" s="7">
        <f>SUMPRODUCT(MAX(WIN_OPEN*(WIN_X&lt;=T$2)*(WIN_X+WIN_W&gt;T$2)*(WIN_Y&lt;=$A42)*(WIN_Y+WIN_H&gt;$A42)*WIN_KEY))</f>
        <v/>
      </c>
      <c r="U342" s="7">
        <f>SUMPRODUCT(MAX(WIN_OPEN*(WIN_X&lt;=U$2)*(WIN_X+WIN_W&gt;U$2)*(WIN_Y&lt;=$A42)*(WIN_Y+WIN_H&gt;$A42)*WIN_KEY))</f>
        <v/>
      </c>
      <c r="V342" s="7">
        <f>SUMPRODUCT(MAX(WIN_OPEN*(WIN_X&lt;=V$2)*(WIN_X+WIN_W&gt;V$2)*(WIN_Y&lt;=$A42)*(WIN_Y+WIN_H&gt;$A42)*WIN_KEY))</f>
        <v/>
      </c>
      <c r="W342" s="7">
        <f>SUMPRODUCT(MAX(WIN_OPEN*(WIN_X&lt;=W$2)*(WIN_X+WIN_W&gt;W$2)*(WIN_Y&lt;=$A42)*(WIN_Y+WIN_H&gt;$A42)*WIN_KEY))</f>
        <v/>
      </c>
      <c r="X342" s="7">
        <f>SUMPRODUCT(MAX(WIN_OPEN*(WIN_X&lt;=X$2)*(WIN_X+WIN_W&gt;X$2)*(WIN_Y&lt;=$A42)*(WIN_Y+WIN_H&gt;$A42)*WIN_KEY))</f>
        <v/>
      </c>
      <c r="Y342" s="7">
        <f>SUMPRODUCT(MAX(WIN_OPEN*(WIN_X&lt;=Y$2)*(WIN_X+WIN_W&gt;Y$2)*(WIN_Y&lt;=$A42)*(WIN_Y+WIN_H&gt;$A42)*WIN_KEY))</f>
        <v/>
      </c>
      <c r="Z342" s="7">
        <f>SUMPRODUCT(MAX(WIN_OPEN*(WIN_X&lt;=Z$2)*(WIN_X+WIN_W&gt;Z$2)*(WIN_Y&lt;=$A42)*(WIN_Y+WIN_H&gt;$A42)*WIN_KEY))</f>
        <v/>
      </c>
      <c r="AA342" s="7">
        <f>SUMPRODUCT(MAX(WIN_OPEN*(WIN_X&lt;=AA$2)*(WIN_X+WIN_W&gt;AA$2)*(WIN_Y&lt;=$A42)*(WIN_Y+WIN_H&gt;$A42)*WIN_KEY))</f>
        <v/>
      </c>
      <c r="AB342" s="7">
        <f>SUMPRODUCT(MAX(WIN_OPEN*(WIN_X&lt;=AB$2)*(WIN_X+WIN_W&gt;AB$2)*(WIN_Y&lt;=$A42)*(WIN_Y+WIN_H&gt;$A42)*WIN_KEY))</f>
        <v/>
      </c>
      <c r="AC342" s="7">
        <f>SUMPRODUCT(MAX(WIN_OPEN*(WIN_X&lt;=AC$2)*(WIN_X+WIN_W&gt;AC$2)*(WIN_Y&lt;=$A42)*(WIN_Y+WIN_H&gt;$A42)*WIN_KEY))</f>
        <v/>
      </c>
      <c r="AD342" s="7">
        <f>SUMPRODUCT(MAX(WIN_OPEN*(WIN_X&lt;=AD$2)*(WIN_X+WIN_W&gt;AD$2)*(WIN_Y&lt;=$A42)*(WIN_Y+WIN_H&gt;$A42)*WIN_KEY))</f>
        <v/>
      </c>
      <c r="AE342" s="7">
        <f>SUMPRODUCT(MAX(WIN_OPEN*(WIN_X&lt;=AE$2)*(WIN_X+WIN_W&gt;AE$2)*(WIN_Y&lt;=$A42)*(WIN_Y+WIN_H&gt;$A42)*WIN_KEY))</f>
        <v/>
      </c>
      <c r="AF342" s="7">
        <f>SUMPRODUCT(MAX(WIN_OPEN*(WIN_X&lt;=AF$2)*(WIN_X+WIN_W&gt;AF$2)*(WIN_Y&lt;=$A42)*(WIN_Y+WIN_H&gt;$A42)*WIN_KEY))</f>
        <v/>
      </c>
      <c r="AG342" s="7">
        <f>SUMPRODUCT(MAX(WIN_OPEN*(WIN_X&lt;=AG$2)*(WIN_X+WIN_W&gt;AG$2)*(WIN_Y&lt;=$A42)*(WIN_Y+WIN_H&gt;$A42)*WIN_KEY))</f>
        <v/>
      </c>
      <c r="AH342" s="7">
        <f>SUMPRODUCT(MAX(WIN_OPEN*(WIN_X&lt;=AH$2)*(WIN_X+WIN_W&gt;AH$2)*(WIN_Y&lt;=$A42)*(WIN_Y+WIN_H&gt;$A42)*WIN_KEY))</f>
        <v/>
      </c>
      <c r="AI342" s="7">
        <f>SUMPRODUCT(MAX(WIN_OPEN*(WIN_X&lt;=AI$2)*(WIN_X+WIN_W&gt;AI$2)*(WIN_Y&lt;=$A42)*(WIN_Y+WIN_H&gt;$A42)*WIN_KEY))</f>
        <v/>
      </c>
      <c r="AJ342" s="7">
        <f>SUMPRODUCT(MAX(WIN_OPEN*(WIN_X&lt;=AJ$2)*(WIN_X+WIN_W&gt;AJ$2)*(WIN_Y&lt;=$A42)*(WIN_Y+WIN_H&gt;$A42)*WIN_KEY))</f>
        <v/>
      </c>
      <c r="AK342" s="7">
        <f>SUMPRODUCT(MAX(WIN_OPEN*(WIN_X&lt;=AK$2)*(WIN_X+WIN_W&gt;AK$2)*(WIN_Y&lt;=$A42)*(WIN_Y+WIN_H&gt;$A42)*WIN_KEY))</f>
        <v/>
      </c>
      <c r="AL342" s="7">
        <f>SUMPRODUCT(MAX(WIN_OPEN*(WIN_X&lt;=AL$2)*(WIN_X+WIN_W&gt;AL$2)*(WIN_Y&lt;=$A42)*(WIN_Y+WIN_H&gt;$A42)*WIN_KEY))</f>
        <v/>
      </c>
      <c r="AM342" s="7">
        <f>SUMPRODUCT(MAX(WIN_OPEN*(WIN_X&lt;=AM$2)*(WIN_X+WIN_W&gt;AM$2)*(WIN_Y&lt;=$A42)*(WIN_Y+WIN_H&gt;$A42)*WIN_KEY))</f>
        <v/>
      </c>
      <c r="AN342" s="7">
        <f>SUMPRODUCT(MAX(WIN_OPEN*(WIN_X&lt;=AN$2)*(WIN_X+WIN_W&gt;AN$2)*(WIN_Y&lt;=$A42)*(WIN_Y+WIN_H&gt;$A42)*WIN_KEY))</f>
        <v/>
      </c>
      <c r="AO342" s="7">
        <f>SUMPRODUCT(MAX(WIN_OPEN*(WIN_X&lt;=AO$2)*(WIN_X+WIN_W&gt;AO$2)*(WIN_Y&lt;=$A42)*(WIN_Y+WIN_H&gt;$A42)*WIN_KEY))</f>
        <v/>
      </c>
      <c r="AP342" s="7">
        <f>SUMPRODUCT(MAX(WIN_OPEN*(WIN_X&lt;=AP$2)*(WIN_X+WIN_W&gt;AP$2)*(WIN_Y&lt;=$A42)*(WIN_Y+WIN_H&gt;$A42)*WIN_KEY))</f>
        <v/>
      </c>
      <c r="AQ342" s="7">
        <f>SUMPRODUCT(MAX(WIN_OPEN*(WIN_X&lt;=AQ$2)*(WIN_X+WIN_W&gt;AQ$2)*(WIN_Y&lt;=$A42)*(WIN_Y+WIN_H&gt;$A42)*WIN_KEY))</f>
        <v/>
      </c>
      <c r="AR342" s="7">
        <f>SUMPRODUCT(MAX(WIN_OPEN*(WIN_X&lt;=AR$2)*(WIN_X+WIN_W&gt;AR$2)*(WIN_Y&lt;=$A42)*(WIN_Y+WIN_H&gt;$A42)*WIN_KEY))</f>
        <v/>
      </c>
      <c r="AS342" s="7">
        <f>SUMPRODUCT(MAX(WIN_OPEN*(WIN_X&lt;=AS$2)*(WIN_X+WIN_W&gt;AS$2)*(WIN_Y&lt;=$A42)*(WIN_Y+WIN_H&gt;$A42)*WIN_KEY))</f>
        <v/>
      </c>
      <c r="AT342" s="7">
        <f>SUMPRODUCT(MAX(WIN_OPEN*(WIN_X&lt;=AT$2)*(WIN_X+WIN_W&gt;AT$2)*(WIN_Y&lt;=$A42)*(WIN_Y+WIN_H&gt;$A42)*WIN_KEY))</f>
        <v/>
      </c>
      <c r="AU342" s="7">
        <f>SUMPRODUCT(MAX(WIN_OPEN*(WIN_X&lt;=AU$2)*(WIN_X+WIN_W&gt;AU$2)*(WIN_Y&lt;=$A42)*(WIN_Y+WIN_H&gt;$A42)*WIN_KEY))</f>
        <v/>
      </c>
      <c r="AV342" s="7">
        <f>SUMPRODUCT(MAX(WIN_OPEN*(WIN_X&lt;=AV$2)*(WIN_X+WIN_W&gt;AV$2)*(WIN_Y&lt;=$A42)*(WIN_Y+WIN_H&gt;$A42)*WIN_KEY))</f>
        <v/>
      </c>
      <c r="AW342" s="7">
        <f>SUMPRODUCT(MAX(WIN_OPEN*(WIN_X&lt;=AW$2)*(WIN_X+WIN_W&gt;AW$2)*(WIN_Y&lt;=$A42)*(WIN_Y+WIN_H&gt;$A42)*WIN_KEY))</f>
        <v/>
      </c>
      <c r="AX342" s="7">
        <f>SUMPRODUCT(MAX(WIN_OPEN*(WIN_X&lt;=AX$2)*(WIN_X+WIN_W&gt;AX$2)*(WIN_Y&lt;=$A42)*(WIN_Y+WIN_H&gt;$A42)*WIN_KEY))</f>
        <v/>
      </c>
      <c r="AY342" s="7">
        <f>SUMPRODUCT(MAX(WIN_OPEN*(WIN_X&lt;=AY$2)*(WIN_X+WIN_W&gt;AY$2)*(WIN_Y&lt;=$A42)*(WIN_Y+WIN_H&gt;$A42)*WIN_KEY))</f>
        <v/>
      </c>
      <c r="AZ342" s="7">
        <f>SUMPRODUCT(MAX(WIN_OPEN*(WIN_X&lt;=AZ$2)*(WIN_X+WIN_W&gt;AZ$2)*(WIN_Y&lt;=$A42)*(WIN_Y+WIN_H&gt;$A42)*WIN_KEY))</f>
        <v/>
      </c>
      <c r="BA342" s="7">
        <f>SUMPRODUCT(MAX(WIN_OPEN*(WIN_X&lt;=BA$2)*(WIN_X+WIN_W&gt;BA$2)*(WIN_Y&lt;=$A42)*(WIN_Y+WIN_H&gt;$A42)*WIN_KEY))</f>
        <v/>
      </c>
      <c r="BB342" s="7">
        <f>SUMPRODUCT(MAX(WIN_OPEN*(WIN_X&lt;=BB$2)*(WIN_X+WIN_W&gt;BB$2)*(WIN_Y&lt;=$A42)*(WIN_Y+WIN_H&gt;$A42)*WIN_KEY))</f>
        <v/>
      </c>
      <c r="BC342" s="7">
        <f>SUMPRODUCT(MAX(WIN_OPEN*(WIN_X&lt;=BC$2)*(WIN_X+WIN_W&gt;BC$2)*(WIN_Y&lt;=$A42)*(WIN_Y+WIN_H&gt;$A42)*WIN_KEY))</f>
        <v/>
      </c>
      <c r="BD342" s="7">
        <f>SUMPRODUCT(MAX(WIN_OPEN*(WIN_X&lt;=BD$2)*(WIN_X+WIN_W&gt;BD$2)*(WIN_Y&lt;=$A42)*(WIN_Y+WIN_H&gt;$A42)*WIN_KEY))</f>
        <v/>
      </c>
      <c r="BE342" s="7">
        <f>SUMPRODUCT(MAX(WIN_OPEN*(WIN_X&lt;=BE$2)*(WIN_X+WIN_W&gt;BE$2)*(WIN_Y&lt;=$A42)*(WIN_Y+WIN_H&gt;$A42)*WIN_KEY))</f>
        <v/>
      </c>
      <c r="BF342" s="7">
        <f>SUMPRODUCT(MAX(WIN_OPEN*(WIN_X&lt;=BF$2)*(WIN_X+WIN_W&gt;BF$2)*(WIN_Y&lt;=$A42)*(WIN_Y+WIN_H&gt;$A42)*WIN_KEY))</f>
        <v/>
      </c>
      <c r="BG342" s="7">
        <f>SUMPRODUCT(MAX(WIN_OPEN*(WIN_X&lt;=BG$2)*(WIN_X+WIN_W&gt;BG$2)*(WIN_Y&lt;=$A42)*(WIN_Y+WIN_H&gt;$A42)*WIN_KEY))</f>
        <v/>
      </c>
      <c r="BH342" s="7">
        <f>SUMPRODUCT(MAX(WIN_OPEN*(WIN_X&lt;=BH$2)*(WIN_X+WIN_W&gt;BH$2)*(WIN_Y&lt;=$A42)*(WIN_Y+WIN_H&gt;$A42)*WIN_KEY))</f>
        <v/>
      </c>
      <c r="BI342" s="7">
        <f>SUMPRODUCT(MAX(WIN_OPEN*(WIN_X&lt;=BI$2)*(WIN_X+WIN_W&gt;BI$2)*(WIN_Y&lt;=$A42)*(WIN_Y+WIN_H&gt;$A42)*WIN_KEY))</f>
        <v/>
      </c>
      <c r="BJ342" s="7">
        <f>SUMPRODUCT(MAX(WIN_OPEN*(WIN_X&lt;=BJ$2)*(WIN_X+WIN_W&gt;BJ$2)*(WIN_Y&lt;=$A42)*(WIN_Y+WIN_H&gt;$A42)*WIN_KEY))</f>
        <v/>
      </c>
      <c r="BK342" s="7">
        <f>SUMPRODUCT(MAX(WIN_OPEN*(WIN_X&lt;=BK$2)*(WIN_X+WIN_W&gt;BK$2)*(WIN_Y&lt;=$A42)*(WIN_Y+WIN_H&gt;$A42)*WIN_KEY))</f>
        <v/>
      </c>
      <c r="BL342" s="7">
        <f>SUMPRODUCT(MAX(WIN_OPEN*(WIN_X&lt;=BL$2)*(WIN_X+WIN_W&gt;BL$2)*(WIN_Y&lt;=$A42)*(WIN_Y+WIN_H&gt;$A42)*WIN_KEY))</f>
        <v/>
      </c>
      <c r="BM342" s="7">
        <f>SUMPRODUCT(MAX(WIN_OPEN*(WIN_X&lt;=BM$2)*(WIN_X+WIN_W&gt;BM$2)*(WIN_Y&lt;=$A42)*(WIN_Y+WIN_H&gt;$A42)*WIN_KEY))</f>
        <v/>
      </c>
      <c r="BN342" s="7">
        <f>SUMPRODUCT(MAX(WIN_OPEN*(WIN_X&lt;=BN$2)*(WIN_X+WIN_W&gt;BN$2)*(WIN_Y&lt;=$A42)*(WIN_Y+WIN_H&gt;$A42)*WIN_KEY))</f>
        <v/>
      </c>
      <c r="BO342" s="7">
        <f>SUMPRODUCT(MAX(WIN_OPEN*(WIN_X&lt;=BO$2)*(WIN_X+WIN_W&gt;BO$2)*(WIN_Y&lt;=$A42)*(WIN_Y+WIN_H&gt;$A42)*WIN_KEY))</f>
        <v/>
      </c>
      <c r="BP342" s="7">
        <f>SUMPRODUCT(MAX(WIN_OPEN*(WIN_X&lt;=BP$2)*(WIN_X+WIN_W&gt;BP$2)*(WIN_Y&lt;=$A42)*(WIN_Y+WIN_H&gt;$A42)*WIN_KEY))</f>
        <v/>
      </c>
      <c r="BQ342" s="7">
        <f>SUMPRODUCT(MAX(WIN_OPEN*(WIN_X&lt;=BQ$2)*(WIN_X+WIN_W&gt;BQ$2)*(WIN_Y&lt;=$A42)*(WIN_Y+WIN_H&gt;$A42)*WIN_KEY))</f>
        <v/>
      </c>
      <c r="BR342" s="7">
        <f>SUMPRODUCT(MAX(WIN_OPEN*(WIN_X&lt;=BR$2)*(WIN_X+WIN_W&gt;BR$2)*(WIN_Y&lt;=$A42)*(WIN_Y+WIN_H&gt;$A42)*WIN_KEY))</f>
        <v/>
      </c>
      <c r="BS342" s="7">
        <f>SUMPRODUCT(MAX(WIN_OPEN*(WIN_X&lt;=BS$2)*(WIN_X+WIN_W&gt;BS$2)*(WIN_Y&lt;=$A42)*(WIN_Y+WIN_H&gt;$A42)*WIN_KEY))</f>
        <v/>
      </c>
      <c r="BT342" s="7">
        <f>SUMPRODUCT(MAX(WIN_OPEN*(WIN_X&lt;=BT$2)*(WIN_X+WIN_W&gt;BT$2)*(WIN_Y&lt;=$A42)*(WIN_Y+WIN_H&gt;$A42)*WIN_KEY))</f>
        <v/>
      </c>
      <c r="BU342" s="7">
        <f>SUMPRODUCT(MAX(WIN_OPEN*(WIN_X&lt;=BU$2)*(WIN_X+WIN_W&gt;BU$2)*(WIN_Y&lt;=$A42)*(WIN_Y+WIN_H&gt;$A42)*WIN_KEY))</f>
        <v/>
      </c>
      <c r="BV342" s="7">
        <f>SUMPRODUCT(MAX(WIN_OPEN*(WIN_X&lt;=BV$2)*(WIN_X+WIN_W&gt;BV$2)*(WIN_Y&lt;=$A42)*(WIN_Y+WIN_H&gt;$A42)*WIN_KEY))</f>
        <v/>
      </c>
      <c r="BW342" s="7">
        <f>SUMPRODUCT(MAX(WIN_OPEN*(WIN_X&lt;=BW$2)*(WIN_X+WIN_W&gt;BW$2)*(WIN_Y&lt;=$A42)*(WIN_Y+WIN_H&gt;$A42)*WIN_KEY))</f>
        <v/>
      </c>
      <c r="BX342" s="7">
        <f>SUMPRODUCT(MAX(WIN_OPEN*(WIN_X&lt;=BX$2)*(WIN_X+WIN_W&gt;BX$2)*(WIN_Y&lt;=$A42)*(WIN_Y+WIN_H&gt;$A42)*WIN_KEY))</f>
        <v/>
      </c>
      <c r="BY342" s="7">
        <f>SUMPRODUCT(MAX(WIN_OPEN*(WIN_X&lt;=BY$2)*(WIN_X+WIN_W&gt;BY$2)*(WIN_Y&lt;=$A42)*(WIN_Y+WIN_H&gt;$A42)*WIN_KEY))</f>
        <v/>
      </c>
      <c r="BZ342" s="7">
        <f>SUMPRODUCT(MAX(WIN_OPEN*(WIN_X&lt;=BZ$2)*(WIN_X+WIN_W&gt;BZ$2)*(WIN_Y&lt;=$A42)*(WIN_Y+WIN_H&gt;$A42)*WIN_KEY))</f>
        <v/>
      </c>
      <c r="CA342" s="7">
        <f>SUMPRODUCT(MAX(WIN_OPEN*(WIN_X&lt;=CA$2)*(WIN_X+WIN_W&gt;CA$2)*(WIN_Y&lt;=$A42)*(WIN_Y+WIN_H&gt;$A42)*WIN_KEY))</f>
        <v/>
      </c>
      <c r="CB342" s="7">
        <f>SUMPRODUCT(MAX(WIN_OPEN*(WIN_X&lt;=CB$2)*(WIN_X+WIN_W&gt;CB$2)*(WIN_Y&lt;=$A42)*(WIN_Y+WIN_H&gt;$A42)*WIN_KEY))</f>
        <v/>
      </c>
      <c r="CC342" s="7">
        <f>SUMPRODUCT(MAX(WIN_OPEN*(WIN_X&lt;=CC$2)*(WIN_X+WIN_W&gt;CC$2)*(WIN_Y&lt;=$A42)*(WIN_Y+WIN_H&gt;$A42)*WIN_KEY))</f>
        <v/>
      </c>
      <c r="CD342" s="7">
        <f>SUMPRODUCT(MAX(WIN_OPEN*(WIN_X&lt;=CD$2)*(WIN_X+WIN_W&gt;CD$2)*(WIN_Y&lt;=$A42)*(WIN_Y+WIN_H&gt;$A42)*WIN_KEY))</f>
        <v/>
      </c>
      <c r="CE342" s="7">
        <f>SUMPRODUCT(MAX(WIN_OPEN*(WIN_X&lt;=CE$2)*(WIN_X+WIN_W&gt;CE$2)*(WIN_Y&lt;=$A42)*(WIN_Y+WIN_H&gt;$A42)*WIN_KEY))</f>
        <v/>
      </c>
      <c r="CF342" s="7">
        <f>SUMPRODUCT(MAX(WIN_OPEN*(WIN_X&lt;=CF$2)*(WIN_X+WIN_W&gt;CF$2)*(WIN_Y&lt;=$A42)*(WIN_Y+WIN_H&gt;$A42)*WIN_KEY))</f>
        <v/>
      </c>
      <c r="CG342" s="7">
        <f>SUMPRODUCT(MAX(WIN_OPEN*(WIN_X&lt;=CG$2)*(WIN_X+WIN_W&gt;CG$2)*(WIN_Y&lt;=$A42)*(WIN_Y+WIN_H&gt;$A42)*WIN_KEY))</f>
        <v/>
      </c>
      <c r="CH342" s="7">
        <f>SUMPRODUCT(MAX(WIN_OPEN*(WIN_X&lt;=CH$2)*(WIN_X+WIN_W&gt;CH$2)*(WIN_Y&lt;=$A42)*(WIN_Y+WIN_H&gt;$A42)*WIN_KEY))</f>
        <v/>
      </c>
      <c r="CI342" s="7">
        <f>SUMPRODUCT(MAX(WIN_OPEN*(WIN_X&lt;=CI$2)*(WIN_X+WIN_W&gt;CI$2)*(WIN_Y&lt;=$A42)*(WIN_Y+WIN_H&gt;$A42)*WIN_KEY))</f>
        <v/>
      </c>
      <c r="CJ342" s="7">
        <f>SUMPRODUCT(MAX(WIN_OPEN*(WIN_X&lt;=CJ$2)*(WIN_X+WIN_W&gt;CJ$2)*(WIN_Y&lt;=$A42)*(WIN_Y+WIN_H&gt;$A42)*WIN_KEY))</f>
        <v/>
      </c>
      <c r="CK342" s="7">
        <f>SUMPRODUCT(MAX(WIN_OPEN*(WIN_X&lt;=CK$2)*(WIN_X+WIN_W&gt;CK$2)*(WIN_Y&lt;=$A42)*(WIN_Y+WIN_H&gt;$A42)*WIN_KEY))</f>
        <v/>
      </c>
      <c r="CL342" s="7">
        <f>SUMPRODUCT(MAX(WIN_OPEN*(WIN_X&lt;=CL$2)*(WIN_X+WIN_W&gt;CL$2)*(WIN_Y&lt;=$A42)*(WIN_Y+WIN_H&gt;$A42)*WIN_KEY))</f>
        <v/>
      </c>
      <c r="CM342" s="7">
        <f>SUMPRODUCT(MAX(WIN_OPEN*(WIN_X&lt;=CM$2)*(WIN_X+WIN_W&gt;CM$2)*(WIN_Y&lt;=$A42)*(WIN_Y+WIN_H&gt;$A42)*WIN_KEY))</f>
        <v/>
      </c>
      <c r="CN342" s="7">
        <f>SUMPRODUCT(MAX(WIN_OPEN*(WIN_X&lt;=CN$2)*(WIN_X+WIN_W&gt;CN$2)*(WIN_Y&lt;=$A42)*(WIN_Y+WIN_H&gt;$A42)*WIN_KEY))</f>
        <v/>
      </c>
      <c r="CO342" s="7">
        <f>SUMPRODUCT(MAX(WIN_OPEN*(WIN_X&lt;=CO$2)*(WIN_X+WIN_W&gt;CO$2)*(WIN_Y&lt;=$A42)*(WIN_Y+WIN_H&gt;$A42)*WIN_KEY))</f>
        <v/>
      </c>
      <c r="CP342" s="7">
        <f>SUMPRODUCT(MAX(WIN_OPEN*(WIN_X&lt;=CP$2)*(WIN_X+WIN_W&gt;CP$2)*(WIN_Y&lt;=$A42)*(WIN_Y+WIN_H&gt;$A42)*WIN_KEY))</f>
        <v/>
      </c>
      <c r="CQ342" s="7">
        <f>SUMPRODUCT(MAX(WIN_OPEN*(WIN_X&lt;=CQ$2)*(WIN_X+WIN_W&gt;CQ$2)*(WIN_Y&lt;=$A42)*(WIN_Y+WIN_H&gt;$A42)*WIN_KEY))</f>
        <v/>
      </c>
      <c r="CR342" s="7">
        <f>SUMPRODUCT(MAX(WIN_OPEN*(WIN_X&lt;=CR$2)*(WIN_X+WIN_W&gt;CR$2)*(WIN_Y&lt;=$A42)*(WIN_Y+WIN_H&gt;$A42)*WIN_KEY))</f>
        <v/>
      </c>
      <c r="CS342" s="7">
        <f>SUMPRODUCT(MAX(WIN_OPEN*(WIN_X&lt;=CS$2)*(WIN_X+WIN_W&gt;CS$2)*(WIN_Y&lt;=$A42)*(WIN_Y+WIN_H&gt;$A42)*WIN_KEY))</f>
        <v/>
      </c>
      <c r="CT342" s="7">
        <f>SUMPRODUCT(MAX(WIN_OPEN*(WIN_X&lt;=CT$2)*(WIN_X+WIN_W&gt;CT$2)*(WIN_Y&lt;=$A42)*(WIN_Y+WIN_H&gt;$A42)*WIN_KEY))</f>
        <v/>
      </c>
      <c r="CU342" s="7">
        <f>SUMPRODUCT(MAX(WIN_OPEN*(WIN_X&lt;=CU$2)*(WIN_X+WIN_W&gt;CU$2)*(WIN_Y&lt;=$A42)*(WIN_Y+WIN_H&gt;$A42)*WIN_KEY))</f>
        <v/>
      </c>
      <c r="CV342" s="7">
        <f>SUMPRODUCT(MAX(WIN_OPEN*(WIN_X&lt;=CV$2)*(WIN_X+WIN_W&gt;CV$2)*(WIN_Y&lt;=$A42)*(WIN_Y+WIN_H&gt;$A42)*WIN_KEY))</f>
        <v/>
      </c>
      <c r="CW342" s="7">
        <f>SUMPRODUCT(MAX(WIN_OPEN*(WIN_X&lt;=CW$2)*(WIN_X+WIN_W&gt;CW$2)*(WIN_Y&lt;=$A42)*(WIN_Y+WIN_H&gt;$A42)*WIN_KEY))</f>
        <v/>
      </c>
      <c r="CX342" s="7">
        <f>SUMPRODUCT(MAX(WIN_OPEN*(WIN_X&lt;=CX$2)*(WIN_X+WIN_W&gt;CX$2)*(WIN_Y&lt;=$A42)*(WIN_Y+WIN_H&gt;$A42)*WIN_KEY))</f>
        <v/>
      </c>
      <c r="CY342" s="7">
        <f>SUMPRODUCT(MAX(WIN_OPEN*(WIN_X&lt;=CY$2)*(WIN_X+WIN_W&gt;CY$2)*(WIN_Y&lt;=$A42)*(WIN_Y+WIN_H&gt;$A42)*WIN_KEY))</f>
        <v/>
      </c>
      <c r="CZ342" s="7">
        <f>SUMPRODUCT(MAX(WIN_OPEN*(WIN_X&lt;=CZ$2)*(WIN_X+WIN_W&gt;CZ$2)*(WIN_Y&lt;=$A42)*(WIN_Y+WIN_H&gt;$A42)*WIN_KEY))</f>
        <v/>
      </c>
      <c r="DA342" s="7">
        <f>SUMPRODUCT(MAX(WIN_OPEN*(WIN_X&lt;=DA$2)*(WIN_X+WIN_W&gt;DA$2)*(WIN_Y&lt;=$A42)*(WIN_Y+WIN_H&gt;$A42)*WIN_KEY))</f>
        <v/>
      </c>
      <c r="DB342" s="7">
        <f>SUMPRODUCT(MAX(WIN_OPEN*(WIN_X&lt;=DB$2)*(WIN_X+WIN_W&gt;DB$2)*(WIN_Y&lt;=$A42)*(WIN_Y+WIN_H&gt;$A42)*WIN_KEY))</f>
        <v/>
      </c>
      <c r="DC342" s="7">
        <f>SUMPRODUCT(MAX(WIN_OPEN*(WIN_X&lt;=DC$2)*(WIN_X+WIN_W&gt;DC$2)*(WIN_Y&lt;=$A42)*(WIN_Y+WIN_H&gt;$A42)*WIN_KEY))</f>
        <v/>
      </c>
      <c r="DD342" s="7">
        <f>SUMPRODUCT(MAX(WIN_OPEN*(WIN_X&lt;=DD$2)*(WIN_X+WIN_W&gt;DD$2)*(WIN_Y&lt;=$A42)*(WIN_Y+WIN_H&gt;$A42)*WIN_KEY))</f>
        <v/>
      </c>
      <c r="DE342" s="7">
        <f>SUMPRODUCT(MAX(WIN_OPEN*(WIN_X&lt;=DE$2)*(WIN_X+WIN_W&gt;DE$2)*(WIN_Y&lt;=$A42)*(WIN_Y+WIN_H&gt;$A42)*WIN_KEY))</f>
        <v/>
      </c>
      <c r="DF342" s="7">
        <f>SUMPRODUCT(MAX(WIN_OPEN*(WIN_X&lt;=DF$2)*(WIN_X+WIN_W&gt;DF$2)*(WIN_Y&lt;=$A42)*(WIN_Y+WIN_H&gt;$A42)*WIN_KEY))</f>
        <v/>
      </c>
      <c r="DG342" s="7">
        <f>SUMPRODUCT(MAX(WIN_OPEN*(WIN_X&lt;=DG$2)*(WIN_X+WIN_W&gt;DG$2)*(WIN_Y&lt;=$A42)*(WIN_Y+WIN_H&gt;$A42)*WIN_KEY))</f>
        <v/>
      </c>
      <c r="DH342" s="7">
        <f>SUMPRODUCT(MAX(WIN_OPEN*(WIN_X&lt;=DH$2)*(WIN_X+WIN_W&gt;DH$2)*(WIN_Y&lt;=$A42)*(WIN_Y+WIN_H&gt;$A42)*WIN_KEY))</f>
        <v/>
      </c>
      <c r="DI342" s="7">
        <f>SUMPRODUCT(MAX(WIN_OPEN*(WIN_X&lt;=DI$2)*(WIN_X+WIN_W&gt;DI$2)*(WIN_Y&lt;=$A42)*(WIN_Y+WIN_H&gt;$A42)*WIN_KEY))</f>
        <v/>
      </c>
      <c r="DJ342" s="7">
        <f>SUMPRODUCT(MAX(WIN_OPEN*(WIN_X&lt;=DJ$2)*(WIN_X+WIN_W&gt;DJ$2)*(WIN_Y&lt;=$A42)*(WIN_Y+WIN_H&gt;$A42)*WIN_KEY))</f>
        <v/>
      </c>
      <c r="DK342" s="7">
        <f>SUMPRODUCT(MAX(WIN_OPEN*(WIN_X&lt;=DK$2)*(WIN_X+WIN_W&gt;DK$2)*(WIN_Y&lt;=$A42)*(WIN_Y+WIN_H&gt;$A42)*WIN_KEY))</f>
        <v/>
      </c>
      <c r="DL342" s="7">
        <f>SUMPRODUCT(MAX(WIN_OPEN*(WIN_X&lt;=DL$2)*(WIN_X+WIN_W&gt;DL$2)*(WIN_Y&lt;=$A42)*(WIN_Y+WIN_H&gt;$A42)*WIN_KEY))</f>
        <v/>
      </c>
      <c r="DM342" s="7">
        <f>SUMPRODUCT(MAX(WIN_OPEN*(WIN_X&lt;=DM$2)*(WIN_X+WIN_W&gt;DM$2)*(WIN_Y&lt;=$A42)*(WIN_Y+WIN_H&gt;$A42)*WIN_KEY))</f>
        <v/>
      </c>
      <c r="DN342" s="7">
        <f>SUMPRODUCT(MAX(WIN_OPEN*(WIN_X&lt;=DN$2)*(WIN_X+WIN_W&gt;DN$2)*(WIN_Y&lt;=$A42)*(WIN_Y+WIN_H&gt;$A42)*WIN_KEY))</f>
        <v/>
      </c>
      <c r="DO342" s="7">
        <f>SUMPRODUCT(MAX(WIN_OPEN*(WIN_X&lt;=DO$2)*(WIN_X+WIN_W&gt;DO$2)*(WIN_Y&lt;=$A42)*(WIN_Y+WIN_H&gt;$A42)*WIN_KEY))</f>
        <v/>
      </c>
    </row>
  </sheetData>
  <mergeCells count="15">
    <mergeCell ref="D59:AQ59"/>
    <mergeCell ref="D53:AQ53"/>
    <mergeCell ref="D65:M65"/>
    <mergeCell ref="D60:AQ60"/>
    <mergeCell ref="D52:AQ52"/>
    <mergeCell ref="D55:AQ55"/>
    <mergeCell ref="D49:AQ49"/>
    <mergeCell ref="D57:AQ57"/>
    <mergeCell ref="D51:AQ51"/>
    <mergeCell ref="D58:AQ58"/>
    <mergeCell ref="D61:AQ61"/>
    <mergeCell ref="D54:AQ54"/>
    <mergeCell ref="D56:AQ56"/>
    <mergeCell ref="D50:AQ50"/>
    <mergeCell ref="D48:AQ48"/>
  </mergeCells>
  <conditionalFormatting sqref="B3:DO42">
    <cfRule type="expression" priority="1" dxfId="0" stopIfTrue="1">
      <formula>B103=0</formula>
    </cfRule>
    <cfRule type="expression" priority="2" dxfId="1" stopIfTrue="1">
      <formula>B103=1</formula>
    </cfRule>
    <cfRule type="expression" priority="3" dxfId="2" stopIfTrue="1">
      <formula>B103=2</formula>
    </cfRule>
    <cfRule type="expression" priority="4" dxfId="3" stopIfTrue="1">
      <formula>B103=3</formula>
    </cfRule>
    <cfRule type="expression" priority="5" dxfId="4" stopIfTrue="1">
      <formula>B103=4</formula>
    </cfRule>
    <cfRule type="expression" priority="6" dxfId="5" stopIfTrue="1">
      <formula>B103=5</formula>
    </cfRule>
    <cfRule type="expression" priority="7" dxfId="6" stopIfTrue="1">
      <formula>B103=6</formula>
    </cfRule>
    <cfRule type="expression" priority="8" dxfId="1" stopIfTrue="1">
      <formula>B103=7</formula>
    </cfRule>
    <cfRule type="expression" priority="9" dxfId="7" stopIfTrue="1">
      <formula>B103=8</formula>
    </cfRule>
    <cfRule type="expression" priority="10" dxfId="8" stopIfTrue="1">
      <formula>B103=9</formula>
    </cfRule>
    <cfRule type="expression" priority="11" dxfId="9" stopIfTrue="1">
      <formula>B103=10</formula>
    </cfRule>
    <cfRule type="expression" priority="12" dxfId="10" stopIfTrue="1">
      <formula>B103=11</formula>
    </cfRule>
    <cfRule type="expression" priority="13" dxfId="11" stopIfTrue="1">
      <formula>B103=12</formula>
    </cfRule>
    <cfRule type="expression" priority="14" dxfId="12" stopIfTrue="1">
      <formula>B103=13</formula>
    </cfRule>
    <cfRule type="expression" priority="15" dxfId="13" stopIfTrue="1">
      <formula>B103=14</formula>
    </cfRule>
    <cfRule type="expression" priority="16" dxfId="14" stopIfTrue="1">
      <formula>B103=15</formula>
    </cfRule>
    <cfRule type="expression" priority="17" dxfId="15" stopIfTrue="1">
      <formula>B103=20</formula>
    </cfRule>
    <cfRule type="expression" priority="18" dxfId="16" stopIfTrue="1">
      <formula>B103=21</formula>
    </cfRule>
    <cfRule type="expression" priority="19" dxfId="17" stopIfTrue="1">
      <formula>B103=22</formula>
    </cfRule>
    <cfRule type="expression" priority="20" dxfId="18" stopIfTrue="1">
      <formula>B103=23</formula>
    </cfRule>
    <cfRule type="expression" priority="21" dxfId="19" stopIfTrue="1">
      <formula>B103=24</formula>
    </cfRule>
    <cfRule type="expression" priority="22" dxfId="20" stopIfTrue="1">
      <formula>B103=25</formula>
    </cfRule>
    <cfRule type="expression" priority="23" dxfId="21" stopIfTrue="1">
      <formula>B103=26</formula>
    </cfRule>
    <cfRule type="expression" priority="24" dxfId="16" stopIfTrue="1">
      <formula>B103=27</formula>
    </cfRule>
    <cfRule type="expression" priority="25" dxfId="22" stopIfTrue="1">
      <formula>B103=28</formula>
    </cfRule>
    <cfRule type="expression" priority="26" dxfId="23" stopIfTrue="1">
      <formula>B103=29</formula>
    </cfRule>
    <cfRule type="expression" priority="27" dxfId="24" stopIfTrue="1">
      <formula>B103=30</formula>
    </cfRule>
    <cfRule type="expression" priority="28" dxfId="25" stopIfTrue="1">
      <formula>B103=31</formula>
    </cfRule>
    <cfRule type="expression" priority="29" dxfId="26" stopIfTrue="1">
      <formula>B103=32</formula>
    </cfRule>
    <cfRule type="expression" priority="30" dxfId="27" stopIfTrue="1">
      <formula>B103=33</formula>
    </cfRule>
    <cfRule type="expression" priority="31" dxfId="28" stopIfTrue="1">
      <formula>B103=34</formula>
    </cfRule>
    <cfRule type="expression" priority="32" dxfId="29" stopIfTrue="1">
      <formula>B103=35</formula>
    </cfRule>
    <cfRule type="expression" priority="33" dxfId="30" stopIfTrue="1">
      <formula>B103=40</formula>
    </cfRule>
    <cfRule type="expression" priority="34" dxfId="31" stopIfTrue="1">
      <formula>B103=41</formula>
    </cfRule>
    <cfRule type="expression" priority="35" dxfId="32" stopIfTrue="1">
      <formula>B103=42</formula>
    </cfRule>
    <cfRule type="expression" priority="36" dxfId="33" stopIfTrue="1">
      <formula>B103=43</formula>
    </cfRule>
    <cfRule type="expression" priority="37" dxfId="34" stopIfTrue="1">
      <formula>B103=44</formula>
    </cfRule>
    <cfRule type="expression" priority="38" dxfId="35" stopIfTrue="1">
      <formula>B103=45</formula>
    </cfRule>
    <cfRule type="expression" priority="39" dxfId="36" stopIfTrue="1">
      <formula>B103=46</formula>
    </cfRule>
    <cfRule type="expression" priority="40" dxfId="31" stopIfTrue="1">
      <formula>B103=47</formula>
    </cfRule>
    <cfRule type="expression" priority="41" dxfId="37" stopIfTrue="1">
      <formula>B103=48</formula>
    </cfRule>
    <cfRule type="expression" priority="42" dxfId="38" stopIfTrue="1">
      <formula>B103=49</formula>
    </cfRule>
    <cfRule type="expression" priority="43" dxfId="39" stopIfTrue="1">
      <formula>B103=50</formula>
    </cfRule>
    <cfRule type="expression" priority="44" dxfId="40" stopIfTrue="1">
      <formula>B103=51</formula>
    </cfRule>
    <cfRule type="expression" priority="45" dxfId="41" stopIfTrue="1">
      <formula>B103=52</formula>
    </cfRule>
    <cfRule type="expression" priority="46" dxfId="42" stopIfTrue="1">
      <formula>B103=53</formula>
    </cfRule>
    <cfRule type="expression" priority="47" dxfId="43" stopIfTrue="1">
      <formula>B103=54</formula>
    </cfRule>
    <cfRule type="expression" priority="48" dxfId="44" stopIfTrue="1">
      <formula>B103=55</formula>
    </cfRule>
  </conditionalFormatting>
  <dataValidations count="1">
    <dataValidation sqref="D48 D49 D50 D51 D52 D53 D54 D55 D56 D57 D58 D59 D60 D61" showDropDown="0" showInputMessage="1" showErrorMessage="0" allowBlank="1" promptTitle="SHEET-DOS" prompt="Type any command, or pick one from the list.&#10;help · dir · ver · cls · open/close/focus &lt;app&gt; · calc &lt;expr&gt; · theme green|amber|ice" type="list">
      <formula1>=CMD_LIST</formula1>
    </dataValidation>
  </dataValidations>
  <pageMargins left="0.2" right="0.2" top="0.2" bottom="0.2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N179"/>
  <sheetViews>
    <sheetView workbookViewId="0">
      <selection activeCell="A1" sqref="A1"/>
    </sheetView>
  </sheetViews>
  <sheetFormatPr baseColWidth="8" defaultRowHeight="15"/>
  <sheetData>
    <row r="1">
      <c r="B1" t="inlineStr">
        <is>
          <t>SHEET-DOS / KERNEL</t>
        </is>
      </c>
    </row>
    <row r="2">
      <c r="B2" t="inlineStr">
        <is>
          <t>Everything the machine knows about itself. Nothing on this sheet is a macro.</t>
        </is>
      </c>
      <c r="BN2" t="inlineStr">
        <is>
          <t>COMMANDS (dropdown source)</t>
        </is>
      </c>
    </row>
    <row r="3">
      <c r="B3" t="inlineStr">
        <is>
          <t>▸ WINDOW TABLE</t>
        </is>
      </c>
      <c r="BH3" t="inlineStr">
        <is>
          <t>ABOUT_STAT1</t>
        </is>
      </c>
      <c r="BI3" t="inlineStr">
        <is>
          <t>33,704 FORMULAS      0 MACROS      0 VBA      0 ADD-INS</t>
        </is>
      </c>
      <c r="BN3" t="inlineStr">
        <is>
          <t>help</t>
        </is>
      </c>
    </row>
    <row r="4">
      <c r="B4" t="inlineStr">
        <is>
          <t>ID</t>
        </is>
      </c>
      <c r="C4" t="inlineStr">
        <is>
          <t>TITLE</t>
        </is>
      </c>
      <c r="D4" t="inlineStr">
        <is>
          <t>X</t>
        </is>
      </c>
      <c r="E4" t="inlineStr">
        <is>
          <t>Y</t>
        </is>
      </c>
      <c r="F4" t="inlineStr">
        <is>
          <t>W</t>
        </is>
      </c>
      <c r="G4" t="inlineStr">
        <is>
          <t>H</t>
        </is>
      </c>
      <c r="H4" t="inlineStr">
        <is>
          <t>OPEN</t>
        </is>
      </c>
      <c r="I4" t="inlineStr">
        <is>
          <t>Z</t>
        </is>
      </c>
      <c r="J4" t="inlineStr">
        <is>
          <t>FOCUS</t>
        </is>
      </c>
      <c r="K4" t="inlineStr">
        <is>
          <t>KEY</t>
        </is>
      </c>
      <c r="BH4" t="inlineStr">
        <is>
          <t>ABOUT_STAT2</t>
        </is>
      </c>
      <c r="BI4" t="inlineStr">
        <is>
          <t>4,720 CELLS ON SCREEN      16 ATTRIBUTES × 3 PALETTES</t>
        </is>
      </c>
      <c r="BN4" t="inlineStr">
        <is>
          <t>dir</t>
        </is>
      </c>
    </row>
    <row r="5">
      <c r="B5" t="inlineStr">
        <is>
          <t>term</t>
        </is>
      </c>
      <c r="C5" t="inlineStr">
        <is>
          <t>TERMINAL</t>
        </is>
      </c>
      <c r="D5" t="n">
        <v>2</v>
      </c>
      <c r="E5" t="n">
        <v>24</v>
      </c>
      <c r="F5" t="n">
        <v>66</v>
      </c>
      <c r="G5" t="n">
        <v>15</v>
      </c>
      <c r="H5">
        <f>IFERROR(IF(LOOKUP(2,1/((CMD_ARG=$B5)*((CMD_VERB="open")+(CMD_VERB="close")+(CMD_VERB="focus"))),CMD_VERB)="close",0,1),1)</f>
        <v/>
      </c>
      <c r="I5">
        <f>IFERROR(LOOKUP(2,1/((CMD_ARG=$B5)*((CMD_VERB="open")+(CMD_VERB="focus"))),CMD_IDX)+20,4)</f>
        <v/>
      </c>
      <c r="J5">
        <f>IF(AND($H5=1,$I5=SUMPRODUCT(MAX(WIN_OPEN*WIN_Z))),1,0)</f>
        <v/>
      </c>
      <c r="K5">
        <f>$I5*100+1</f>
        <v/>
      </c>
      <c r="BH5" t="inlineStr">
        <is>
          <t>CLOCK_L2</t>
        </is>
      </c>
      <c r="BI5">
        <f>UPPER(TEXT(T_NOW,"dddd"))</f>
        <v/>
      </c>
      <c r="BN5" t="inlineStr">
        <is>
          <t>ver</t>
        </is>
      </c>
    </row>
    <row r="6">
      <c r="B6" t="inlineStr">
        <is>
          <t>mon</t>
        </is>
      </c>
      <c r="C6" t="inlineStr">
        <is>
          <t>SYSTEM MONITOR</t>
        </is>
      </c>
      <c r="D6" t="n">
        <v>70</v>
      </c>
      <c r="E6" t="n">
        <v>23</v>
      </c>
      <c r="F6" t="n">
        <v>46</v>
      </c>
      <c r="G6" t="n">
        <v>16</v>
      </c>
      <c r="H6">
        <f>IFERROR(IF(LOOKUP(2,1/((CMD_ARG=$B6)*((CMD_VERB="open")+(CMD_VERB="close")+(CMD_VERB="focus"))),CMD_VERB)="close",0,1),1)</f>
        <v/>
      </c>
      <c r="I6">
        <f>IFERROR(LOOKUP(2,1/((CMD_ARG=$B6)*((CMD_VERB="open")+(CMD_VERB="focus"))),CMD_IDX)+20,3)</f>
        <v/>
      </c>
      <c r="J6">
        <f>IF(AND($H6=1,$I6=SUMPRODUCT(MAX(WIN_OPEN*WIN_Z))),1,0)</f>
        <v/>
      </c>
      <c r="K6">
        <f>$I6*100+2</f>
        <v/>
      </c>
      <c r="BH6" t="inlineStr">
        <is>
          <t>CLOCK_L3</t>
        </is>
      </c>
      <c r="BI6">
        <f>UPPER(TEXT(T_NOW,"dd mmm yyyy"))</f>
        <v/>
      </c>
      <c r="BN6" t="inlineStr">
        <is>
          <t>cls</t>
        </is>
      </c>
    </row>
    <row r="7">
      <c r="B7" t="inlineStr">
        <is>
          <t>life</t>
        </is>
      </c>
      <c r="C7" t="inlineStr">
        <is>
          <t>life.exe — CONWAY</t>
        </is>
      </c>
      <c r="D7" t="n">
        <v>4</v>
      </c>
      <c r="E7" t="n">
        <v>4</v>
      </c>
      <c r="F7" t="n">
        <v>46</v>
      </c>
      <c r="G7" t="n">
        <v>14</v>
      </c>
      <c r="H7">
        <f>IFERROR(IF(LOOKUP(2,1/((CMD_ARG=$B7)*((CMD_VERB="open")+(CMD_VERB="close")+(CMD_VERB="focus"))),CMD_VERB)="close",0,1),0)</f>
        <v/>
      </c>
      <c r="I7">
        <f>IFERROR(LOOKUP(2,1/((CMD_ARG=$B7)*((CMD_VERB="open")+(CMD_VERB="focus"))),CMD_IDX)+20,1)</f>
        <v/>
      </c>
      <c r="J7">
        <f>IF(AND($H7=1,$I7=SUMPRODUCT(MAX(WIN_OPEN*WIN_Z))),1,0)</f>
        <v/>
      </c>
      <c r="K7">
        <f>$I7*100+3</f>
        <v/>
      </c>
      <c r="BH7" t="inlineStr">
        <is>
          <t>CLOCK_L6</t>
        </is>
      </c>
      <c r="BI7">
        <f>TEXT(T_TICK,"#,##0")</f>
        <v/>
      </c>
      <c r="BN7" t="inlineStr">
        <is>
          <t>open term</t>
        </is>
      </c>
    </row>
    <row r="8">
      <c r="B8" t="inlineStr">
        <is>
          <t>clock</t>
        </is>
      </c>
      <c r="C8" t="inlineStr">
        <is>
          <t>CHRONOMETER</t>
        </is>
      </c>
      <c r="D8" t="n">
        <v>70</v>
      </c>
      <c r="E8" t="n">
        <v>1</v>
      </c>
      <c r="F8" t="n">
        <v>46</v>
      </c>
      <c r="G8" t="n">
        <v>22</v>
      </c>
      <c r="H8">
        <f>IFERROR(IF(LOOKUP(2,1/((CMD_ARG=$B8)*((CMD_VERB="open")+(CMD_VERB="close")+(CMD_VERB="focus"))),CMD_VERB)="close",0,1),1)</f>
        <v/>
      </c>
      <c r="I8">
        <f>IFERROR(LOOKUP(2,1/((CMD_ARG=$B8)*((CMD_VERB="open")+(CMD_VERB="focus"))),CMD_IDX)+20,2)</f>
        <v/>
      </c>
      <c r="J8">
        <f>IF(AND($H8=1,$I8=SUMPRODUCT(MAX(WIN_OPEN*WIN_Z))),1,0)</f>
        <v/>
      </c>
      <c r="K8">
        <f>$I8*100+4</f>
        <v/>
      </c>
      <c r="BH8" t="inlineStr">
        <is>
          <t>CLOCK_L9</t>
        </is>
      </c>
      <c r="BI8">
        <f>TEXT(WEEKNUM(T_NOW),"00")&amp;"  /  "&amp;TEXT(T_NOW-DATE(YEAR(T_NOW),1,1)+1,"0")</f>
        <v/>
      </c>
      <c r="BN8" t="inlineStr">
        <is>
          <t>open mon</t>
        </is>
      </c>
    </row>
    <row r="9">
      <c r="B9" t="inlineStr">
        <is>
          <t>calc</t>
        </is>
      </c>
      <c r="C9" t="inlineStr">
        <is>
          <t>CALCULATOR</t>
        </is>
      </c>
      <c r="D9" t="n">
        <v>18</v>
      </c>
      <c r="E9" t="n">
        <v>9</v>
      </c>
      <c r="F9" t="n">
        <v>36</v>
      </c>
      <c r="G9" t="n">
        <v>14</v>
      </c>
      <c r="H9">
        <f>IFERROR(IF(LOOKUP(2,1/((CMD_ARG=$B9)*((CMD_VERB="open")+(CMD_VERB="close")+(CMD_VERB="focus"))),CMD_VERB)="close",0,1),0)</f>
        <v/>
      </c>
      <c r="I9">
        <f>IFERROR(LOOKUP(2,1/((CMD_ARG=$B9)*((CMD_VERB="open")+(CMD_VERB="focus"))),CMD_IDX)+20,1)</f>
        <v/>
      </c>
      <c r="J9">
        <f>IF(AND($H9=1,$I9=SUMPRODUCT(MAX(WIN_OPEN*WIN_Z))),1,0)</f>
        <v/>
      </c>
      <c r="K9">
        <f>$I9*100+5</f>
        <v/>
      </c>
      <c r="BH9" t="inlineStr">
        <is>
          <t>CLOCK_D0</t>
        </is>
      </c>
      <c r="BI9">
        <f>INT(HOUR(T_NOW)/10)</f>
        <v/>
      </c>
      <c r="BN9" t="inlineStr">
        <is>
          <t>open life</t>
        </is>
      </c>
    </row>
    <row r="10">
      <c r="B10" t="inlineStr">
        <is>
          <t>about</t>
        </is>
      </c>
      <c r="C10" t="inlineStr">
        <is>
          <t>ABOUT SHEET-DOS</t>
        </is>
      </c>
      <c r="D10" t="n">
        <v>2</v>
      </c>
      <c r="E10" t="n">
        <v>2</v>
      </c>
      <c r="F10" t="n">
        <v>66</v>
      </c>
      <c r="G10" t="n">
        <v>22</v>
      </c>
      <c r="H10">
        <f>IFERROR(IF(LOOKUP(2,1/((CMD_ARG=$B10)*((CMD_VERB="open")+(CMD_VERB="close")+(CMD_VERB="focus"))),CMD_VERB)="close",0,1),1)</f>
        <v/>
      </c>
      <c r="I10">
        <f>IFERROR(LOOKUP(2,1/((CMD_ARG=$B10)*((CMD_VERB="open")+(CMD_VERB="focus"))),CMD_IDX)+20,9)</f>
        <v/>
      </c>
      <c r="J10">
        <f>IF(AND($H10=1,$I10=SUMPRODUCT(MAX(WIN_OPEN*WIN_Z))),1,0)</f>
        <v/>
      </c>
      <c r="K10">
        <f>$I10*100+6</f>
        <v/>
      </c>
      <c r="BH10" t="inlineStr">
        <is>
          <t>CLOCK_D1</t>
        </is>
      </c>
      <c r="BI10">
        <f>MOD(HOUR(T_NOW),10)</f>
        <v/>
      </c>
      <c r="BN10" t="inlineStr">
        <is>
          <t>open clock</t>
        </is>
      </c>
    </row>
    <row r="11">
      <c r="BH11" t="inlineStr">
        <is>
          <t>CLOCK_D2</t>
        </is>
      </c>
      <c r="BI11">
        <f>INT(MINUTE(T_NOW)/10)</f>
        <v/>
      </c>
      <c r="BN11" t="inlineStr">
        <is>
          <t>open calc</t>
        </is>
      </c>
    </row>
    <row r="12">
      <c r="B12" t="inlineStr">
        <is>
          <t>▸ SHELL — parsed from the keyboard strip on the screen sheet</t>
        </is>
      </c>
      <c r="BH12" t="inlineStr">
        <is>
          <t>CLOCK_D3</t>
        </is>
      </c>
      <c r="BI12">
        <f>MOD(MINUTE(T_NOW),10)</f>
        <v/>
      </c>
      <c r="BN12" t="inlineStr">
        <is>
          <t>open about</t>
        </is>
      </c>
    </row>
    <row r="13">
      <c r="B13" t="inlineStr">
        <is>
          <t>#</t>
        </is>
      </c>
      <c r="C13" t="inlineStr">
        <is>
          <t>RAW</t>
        </is>
      </c>
      <c r="D13" t="inlineStr">
        <is>
          <t>VERB</t>
        </is>
      </c>
      <c r="E13" t="inlineStr">
        <is>
          <t>ARG</t>
        </is>
      </c>
      <c r="F13" t="inlineStr">
        <is>
          <t>LINES</t>
        </is>
      </c>
      <c r="G13" t="inlineStr">
        <is>
          <t>START</t>
        </is>
      </c>
      <c r="H13" t="inlineStr">
        <is>
          <t>OUTPUT</t>
        </is>
      </c>
      <c r="I13" t="inlineStr">
        <is>
          <t>VALUE</t>
        </is>
      </c>
      <c r="J13" t="inlineStr">
        <is>
          <t>OPPOS</t>
        </is>
      </c>
      <c r="K13" t="inlineStr">
        <is>
          <t>END</t>
        </is>
      </c>
      <c r="BH13" t="inlineStr">
        <is>
          <t>CLOCK_D4</t>
        </is>
      </c>
      <c r="BI13">
        <f>INT(SECOND(T_NOW)/10)</f>
        <v/>
      </c>
      <c r="BN13" t="inlineStr">
        <is>
          <t>close term</t>
        </is>
      </c>
    </row>
    <row r="14">
      <c r="B14" t="n">
        <v>1</v>
      </c>
      <c r="C14">
        <f>LOWER(TRIM('SHEET-DOS'!$D$48&amp;""))</f>
        <v/>
      </c>
      <c r="D14">
        <f>IFERROR(LEFT($C14,FIND(" ",$C14)-1),$C14)</f>
        <v/>
      </c>
      <c r="E14">
        <f>IFERROR(TRIM(MID($C14,FIND(" ",$C14)+1,120)),"")</f>
        <v/>
      </c>
      <c r="F14">
        <f>IF($C14="",0,IF($D14="help",10,IF($D14="dir",9,IF($D14="ver",3,IF($D14="cls",0,1)))))</f>
        <v/>
      </c>
      <c r="G14" t="n">
        <v>0</v>
      </c>
      <c r="H14">
        <f>IF($C14="","",IF(OR($D14="help",$D14="dir",$D14="ver",$D14="cls"),"",IF($D14="echo","  "&amp;$E14,IF($D14="theme","  palette → "&amp;$E14,IF($D14="calc",IF($I14="","  syntax error: "&amp;$E14,"  "&amp;$E14&amp;"  =  "&amp;IF(INT($I14)=$I14,TEXT($I14,"#,##0"),TEXT($I14,"#,##0.######"))&amp;"    hex "&amp;IFERROR(DEC2HEX(INT($I14)),"—")&amp;"    bin "&amp;IFERROR(IF(ABS(INT($I14))&lt;512,DEC2BIN(INT($I14)),DEC2BIN(INT(INT($I14)/512))&amp;DEC2BIN(MOD(INT($I14),512),9)),"out of range")),IF(OR($D14="open",$D14="focus",$D14="close"),IF(ISNA(MATCH($E14,WIN_ID,0)),"  no such application: "&amp;$E14,IF($D14="close","  closed "&amp;$E14,"  "&amp;$E14&amp;" is now in front")),"  bad command or file name: "&amp;$D14))))))</f>
        <v/>
      </c>
      <c r="I14">
        <f>IFERROR(IF($E14="","",IF($J14=999,VALUE($E14),IF(MID($E14,$J14,1)="+",VALUE(LEFT($E14,$J14-1))+VALUE(MID($E14,$J14+1,60)),IF(MID($E14,$J14,1)="-",VALUE(LEFT($E14,$J14-1))-VALUE(MID($E14,$J14+1,60)),IF(MID($E14,$J14,1)="*",VALUE(LEFT($E14,$J14-1))*VALUE(MID($E14,$J14+1,60)),IF(MID($E14,$J14,1)="/",VALUE(LEFT($E14,$J14-1))/VALUE(MID($E14,$J14+1,60)),VALUE(LEFT($E14,$J14-1))^VALUE(MID($E14,$J14+1,60)))))))),"")</f>
        <v/>
      </c>
      <c r="J14">
        <f>MIN(IFERROR(FIND("+",$E14,2),999),IFERROR(FIND("-",$E14,2),999),IFERROR(FIND("*",$E14,2),999),IFERROR(FIND("/",$E14,2),999),IFERROR(FIND("^",$E14,2),999))</f>
        <v/>
      </c>
      <c r="K14">
        <f>$G14+IF($C14="",0,1+$F14)</f>
        <v/>
      </c>
      <c r="BH14" t="inlineStr">
        <is>
          <t>CLOCK_D5</t>
        </is>
      </c>
      <c r="BI14">
        <f>MOD(SECOND(T_NOW),10)</f>
        <v/>
      </c>
      <c r="BN14" t="inlineStr">
        <is>
          <t>close mon</t>
        </is>
      </c>
    </row>
    <row r="15">
      <c r="B15" t="n">
        <v>2</v>
      </c>
      <c r="C15">
        <f>LOWER(TRIM('SHEET-DOS'!$D$49&amp;""))</f>
        <v/>
      </c>
      <c r="D15">
        <f>IFERROR(LEFT($C15,FIND(" ",$C15)-1),$C15)</f>
        <v/>
      </c>
      <c r="E15">
        <f>IFERROR(TRIM(MID($C15,FIND(" ",$C15)+1,120)),"")</f>
        <v/>
      </c>
      <c r="F15">
        <f>IF($C15="",0,IF($D15="help",10,IF($D15="dir",9,IF($D15="ver",3,IF($D15="cls",0,1)))))</f>
        <v/>
      </c>
      <c r="G15">
        <f>$G14+IF($C14="",0,1+$F14)</f>
        <v/>
      </c>
      <c r="H15">
        <f>IF($C15="","",IF(OR($D15="help",$D15="dir",$D15="ver",$D15="cls"),"",IF($D15="echo","  "&amp;$E15,IF($D15="theme","  palette → "&amp;$E15,IF($D15="calc",IF($I15="","  syntax error: "&amp;$E15,"  "&amp;$E15&amp;"  =  "&amp;IF(INT($I15)=$I15,TEXT($I15,"#,##0"),TEXT($I15,"#,##0.######"))&amp;"    hex "&amp;IFERROR(DEC2HEX(INT($I15)),"—")&amp;"    bin "&amp;IFERROR(IF(ABS(INT($I15))&lt;512,DEC2BIN(INT($I15)),DEC2BIN(INT(INT($I15)/512))&amp;DEC2BIN(MOD(INT($I15),512),9)),"out of range")),IF(OR($D15="open",$D15="focus",$D15="close"),IF(ISNA(MATCH($E15,WIN_ID,0)),"  no such application: "&amp;$E15,IF($D15="close","  closed "&amp;$E15,"  "&amp;$E15&amp;" is now in front")),"  bad command or file name: "&amp;$D15))))))</f>
        <v/>
      </c>
      <c r="I15">
        <f>IFERROR(IF($E15="","",IF($J15=999,VALUE($E15),IF(MID($E15,$J15,1)="+",VALUE(LEFT($E15,$J15-1))+VALUE(MID($E15,$J15+1,60)),IF(MID($E15,$J15,1)="-",VALUE(LEFT($E15,$J15-1))-VALUE(MID($E15,$J15+1,60)),IF(MID($E15,$J15,1)="*",VALUE(LEFT($E15,$J15-1))*VALUE(MID($E15,$J15+1,60)),IF(MID($E15,$J15,1)="/",VALUE(LEFT($E15,$J15-1))/VALUE(MID($E15,$J15+1,60)),VALUE(LEFT($E15,$J15-1))^VALUE(MID($E15,$J15+1,60)))))))),"")</f>
        <v/>
      </c>
      <c r="J15">
        <f>MIN(IFERROR(FIND("+",$E15,2),999),IFERROR(FIND("-",$E15,2),999),IFERROR(FIND("*",$E15,2),999),IFERROR(FIND("/",$E15,2),999),IFERROR(FIND("^",$E15,2),999))</f>
        <v/>
      </c>
      <c r="K15">
        <f>$G15+IF($C15="",0,1+$F15)</f>
        <v/>
      </c>
      <c r="BH15" t="inlineStr">
        <is>
          <t>MON_CPU</t>
        </is>
      </c>
      <c r="BI15">
        <f>TEXT(G_CPU,"0")&amp;"%"</f>
        <v/>
      </c>
      <c r="BN15" t="inlineStr">
        <is>
          <t>close life</t>
        </is>
      </c>
    </row>
    <row r="16">
      <c r="B16" t="n">
        <v>3</v>
      </c>
      <c r="C16">
        <f>LOWER(TRIM('SHEET-DOS'!$D$50&amp;""))</f>
        <v/>
      </c>
      <c r="D16">
        <f>IFERROR(LEFT($C16,FIND(" ",$C16)-1),$C16)</f>
        <v/>
      </c>
      <c r="E16">
        <f>IFERROR(TRIM(MID($C16,FIND(" ",$C16)+1,120)),"")</f>
        <v/>
      </c>
      <c r="F16">
        <f>IF($C16="",0,IF($D16="help",10,IF($D16="dir",9,IF($D16="ver",3,IF($D16="cls",0,1)))))</f>
        <v/>
      </c>
      <c r="G16">
        <f>$G15+IF($C15="",0,1+$F15)</f>
        <v/>
      </c>
      <c r="H16">
        <f>IF($C16="","",IF(OR($D16="help",$D16="dir",$D16="ver",$D16="cls"),"",IF($D16="echo","  "&amp;$E16,IF($D16="theme","  palette → "&amp;$E16,IF($D16="calc",IF($I16="","  syntax error: "&amp;$E16,"  "&amp;$E16&amp;"  =  "&amp;IF(INT($I16)=$I16,TEXT($I16,"#,##0"),TEXT($I16,"#,##0.######"))&amp;"    hex "&amp;IFERROR(DEC2HEX(INT($I16)),"—")&amp;"    bin "&amp;IFERROR(IF(ABS(INT($I16))&lt;512,DEC2BIN(INT($I16)),DEC2BIN(INT(INT($I16)/512))&amp;DEC2BIN(MOD(INT($I16),512),9)),"out of range")),IF(OR($D16="open",$D16="focus",$D16="close"),IF(ISNA(MATCH($E16,WIN_ID,0)),"  no such application: "&amp;$E16,IF($D16="close","  closed "&amp;$E16,"  "&amp;$E16&amp;" is now in front")),"  bad command or file name: "&amp;$D16))))))</f>
        <v/>
      </c>
      <c r="I16">
        <f>IFERROR(IF($E16="","",IF($J16=999,VALUE($E16),IF(MID($E16,$J16,1)="+",VALUE(LEFT($E16,$J16-1))+VALUE(MID($E16,$J16+1,60)),IF(MID($E16,$J16,1)="-",VALUE(LEFT($E16,$J16-1))-VALUE(MID($E16,$J16+1,60)),IF(MID($E16,$J16,1)="*",VALUE(LEFT($E16,$J16-1))*VALUE(MID($E16,$J16+1,60)),IF(MID($E16,$J16,1)="/",VALUE(LEFT($E16,$J16-1))/VALUE(MID($E16,$J16+1,60)),VALUE(LEFT($E16,$J16-1))^VALUE(MID($E16,$J16+1,60)))))))),"")</f>
        <v/>
      </c>
      <c r="J16">
        <f>MIN(IFERROR(FIND("+",$E16,2),999),IFERROR(FIND("-",$E16,2),999),IFERROR(FIND("*",$E16,2),999),IFERROR(FIND("/",$E16,2),999),IFERROR(FIND("^",$E16,2),999))</f>
        <v/>
      </c>
      <c r="K16">
        <f>$G16+IF($C16="",0,1+$F16)</f>
        <v/>
      </c>
      <c r="BH16" t="inlineStr">
        <is>
          <t>MON_MEM</t>
        </is>
      </c>
      <c r="BI16">
        <f>TEXT(G_MEM,"0")&amp;"%"</f>
        <v/>
      </c>
      <c r="BN16" t="inlineStr">
        <is>
          <t>close clock</t>
        </is>
      </c>
    </row>
    <row r="17">
      <c r="B17" t="n">
        <v>4</v>
      </c>
      <c r="C17">
        <f>LOWER(TRIM('SHEET-DOS'!$D$51&amp;""))</f>
        <v/>
      </c>
      <c r="D17">
        <f>IFERROR(LEFT($C17,FIND(" ",$C17)-1),$C17)</f>
        <v/>
      </c>
      <c r="E17">
        <f>IFERROR(TRIM(MID($C17,FIND(" ",$C17)+1,120)),"")</f>
        <v/>
      </c>
      <c r="F17">
        <f>IF($C17="",0,IF($D17="help",10,IF($D17="dir",9,IF($D17="ver",3,IF($D17="cls",0,1)))))</f>
        <v/>
      </c>
      <c r="G17">
        <f>$G16+IF($C16="",0,1+$F16)</f>
        <v/>
      </c>
      <c r="H17">
        <f>IF($C17="","",IF(OR($D17="help",$D17="dir",$D17="ver",$D17="cls"),"",IF($D17="echo","  "&amp;$E17,IF($D17="theme","  palette → "&amp;$E17,IF($D17="calc",IF($I17="","  syntax error: "&amp;$E17,"  "&amp;$E17&amp;"  =  "&amp;IF(INT($I17)=$I17,TEXT($I17,"#,##0"),TEXT($I17,"#,##0.######"))&amp;"    hex "&amp;IFERROR(DEC2HEX(INT($I17)),"—")&amp;"    bin "&amp;IFERROR(IF(ABS(INT($I17))&lt;512,DEC2BIN(INT($I17)),DEC2BIN(INT(INT($I17)/512))&amp;DEC2BIN(MOD(INT($I17),512),9)),"out of range")),IF(OR($D17="open",$D17="focus",$D17="close"),IF(ISNA(MATCH($E17,WIN_ID,0)),"  no such application: "&amp;$E17,IF($D17="close","  closed "&amp;$E17,"  "&amp;$E17&amp;" is now in front")),"  bad command or file name: "&amp;$D17))))))</f>
        <v/>
      </c>
      <c r="I17">
        <f>IFERROR(IF($E17="","",IF($J17=999,VALUE($E17),IF(MID($E17,$J17,1)="+",VALUE(LEFT($E17,$J17-1))+VALUE(MID($E17,$J17+1,60)),IF(MID($E17,$J17,1)="-",VALUE(LEFT($E17,$J17-1))-VALUE(MID($E17,$J17+1,60)),IF(MID($E17,$J17,1)="*",VALUE(LEFT($E17,$J17-1))*VALUE(MID($E17,$J17+1,60)),IF(MID($E17,$J17,1)="/",VALUE(LEFT($E17,$J17-1))/VALUE(MID($E17,$J17+1,60)),VALUE(LEFT($E17,$J17-1))^VALUE(MID($E17,$J17+1,60)))))))),"")</f>
        <v/>
      </c>
      <c r="J17">
        <f>MIN(IFERROR(FIND("+",$E17,2),999),IFERROR(FIND("-",$E17,2),999),IFERROR(FIND("*",$E17,2),999),IFERROR(FIND("/",$E17,2),999),IFERROR(FIND("^",$E17,2),999))</f>
        <v/>
      </c>
      <c r="K17">
        <f>$G17+IF($C17="",0,1+$F17)</f>
        <v/>
      </c>
      <c r="BH17" t="inlineStr">
        <is>
          <t>MON_DISK</t>
        </is>
      </c>
      <c r="BI17">
        <f>TEXT(G_DSK,"0")&amp;"%"</f>
        <v/>
      </c>
      <c r="BN17" t="inlineStr">
        <is>
          <t>close calc</t>
        </is>
      </c>
    </row>
    <row r="18">
      <c r="B18" t="n">
        <v>5</v>
      </c>
      <c r="C18">
        <f>LOWER(TRIM('SHEET-DOS'!$D$52&amp;""))</f>
        <v/>
      </c>
      <c r="D18">
        <f>IFERROR(LEFT($C18,FIND(" ",$C18)-1),$C18)</f>
        <v/>
      </c>
      <c r="E18">
        <f>IFERROR(TRIM(MID($C18,FIND(" ",$C18)+1,120)),"")</f>
        <v/>
      </c>
      <c r="F18">
        <f>IF($C18="",0,IF($D18="help",10,IF($D18="dir",9,IF($D18="ver",3,IF($D18="cls",0,1)))))</f>
        <v/>
      </c>
      <c r="G18">
        <f>$G17+IF($C17="",0,1+$F17)</f>
        <v/>
      </c>
      <c r="H18">
        <f>IF($C18="","",IF(OR($D18="help",$D18="dir",$D18="ver",$D18="cls"),"",IF($D18="echo","  "&amp;$E18,IF($D18="theme","  palette → "&amp;$E18,IF($D18="calc",IF($I18="","  syntax error: "&amp;$E18,"  "&amp;$E18&amp;"  =  "&amp;IF(INT($I18)=$I18,TEXT($I18,"#,##0"),TEXT($I18,"#,##0.######"))&amp;"    hex "&amp;IFERROR(DEC2HEX(INT($I18)),"—")&amp;"    bin "&amp;IFERROR(IF(ABS(INT($I18))&lt;512,DEC2BIN(INT($I18)),DEC2BIN(INT(INT($I18)/512))&amp;DEC2BIN(MOD(INT($I18),512),9)),"out of range")),IF(OR($D18="open",$D18="focus",$D18="close"),IF(ISNA(MATCH($E18,WIN_ID,0)),"  no such application: "&amp;$E18,IF($D18="close","  closed "&amp;$E18,"  "&amp;$E18&amp;" is now in front")),"  bad command or file name: "&amp;$D18))))))</f>
        <v/>
      </c>
      <c r="I18">
        <f>IFERROR(IF($E18="","",IF($J18=999,VALUE($E18),IF(MID($E18,$J18,1)="+",VALUE(LEFT($E18,$J18-1))+VALUE(MID($E18,$J18+1,60)),IF(MID($E18,$J18,1)="-",VALUE(LEFT($E18,$J18-1))-VALUE(MID($E18,$J18+1,60)),IF(MID($E18,$J18,1)="*",VALUE(LEFT($E18,$J18-1))*VALUE(MID($E18,$J18+1,60)),IF(MID($E18,$J18,1)="/",VALUE(LEFT($E18,$J18-1))/VALUE(MID($E18,$J18+1,60)),VALUE(LEFT($E18,$J18-1))^VALUE(MID($E18,$J18+1,60)))))))),"")</f>
        <v/>
      </c>
      <c r="J18">
        <f>MIN(IFERROR(FIND("+",$E18,2),999),IFERROR(FIND("-",$E18,2),999),IFERROR(FIND("*",$E18,2),999),IFERROR(FIND("/",$E18,2),999),IFERROR(FIND("^",$E18,2),999))</f>
        <v/>
      </c>
      <c r="K18">
        <f>$G18+IF($C18="",0,1+$F18)</f>
        <v/>
      </c>
      <c r="BH18" t="inlineStr">
        <is>
          <t>MON_NET</t>
        </is>
      </c>
      <c r="BI18">
        <f>TEXT(G_NET,"0")&amp;"%"</f>
        <v/>
      </c>
      <c r="BN18" t="inlineStr">
        <is>
          <t>close about</t>
        </is>
      </c>
    </row>
    <row r="19">
      <c r="B19" t="n">
        <v>6</v>
      </c>
      <c r="C19">
        <f>LOWER(TRIM('SHEET-DOS'!$D$53&amp;""))</f>
        <v/>
      </c>
      <c r="D19">
        <f>IFERROR(LEFT($C19,FIND(" ",$C19)-1),$C19)</f>
        <v/>
      </c>
      <c r="E19">
        <f>IFERROR(TRIM(MID($C19,FIND(" ",$C19)+1,120)),"")</f>
        <v/>
      </c>
      <c r="F19">
        <f>IF($C19="",0,IF($D19="help",10,IF($D19="dir",9,IF($D19="ver",3,IF($D19="cls",0,1)))))</f>
        <v/>
      </c>
      <c r="G19">
        <f>$G18+IF($C18="",0,1+$F18)</f>
        <v/>
      </c>
      <c r="H19">
        <f>IF($C19="","",IF(OR($D19="help",$D19="dir",$D19="ver",$D19="cls"),"",IF($D19="echo","  "&amp;$E19,IF($D19="theme","  palette → "&amp;$E19,IF($D19="calc",IF($I19="","  syntax error: "&amp;$E19,"  "&amp;$E19&amp;"  =  "&amp;IF(INT($I19)=$I19,TEXT($I19,"#,##0"),TEXT($I19,"#,##0.######"))&amp;"    hex "&amp;IFERROR(DEC2HEX(INT($I19)),"—")&amp;"    bin "&amp;IFERROR(IF(ABS(INT($I19))&lt;512,DEC2BIN(INT($I19)),DEC2BIN(INT(INT($I19)/512))&amp;DEC2BIN(MOD(INT($I19),512),9)),"out of range")),IF(OR($D19="open",$D19="focus",$D19="close"),IF(ISNA(MATCH($E19,WIN_ID,0)),"  no such application: "&amp;$E19,IF($D19="close","  closed "&amp;$E19,"  "&amp;$E19&amp;" is now in front")),"  bad command or file name: "&amp;$D19))))))</f>
        <v/>
      </c>
      <c r="I19">
        <f>IFERROR(IF($E19="","",IF($J19=999,VALUE($E19),IF(MID($E19,$J19,1)="+",VALUE(LEFT($E19,$J19-1))+VALUE(MID($E19,$J19+1,60)),IF(MID($E19,$J19,1)="-",VALUE(LEFT($E19,$J19-1))-VALUE(MID($E19,$J19+1,60)),IF(MID($E19,$J19,1)="*",VALUE(LEFT($E19,$J19-1))*VALUE(MID($E19,$J19+1,60)),IF(MID($E19,$J19,1)="/",VALUE(LEFT($E19,$J19-1))/VALUE(MID($E19,$J19+1,60)),VALUE(LEFT($E19,$J19-1))^VALUE(MID($E19,$J19+1,60)))))))),"")</f>
        <v/>
      </c>
      <c r="J19">
        <f>MIN(IFERROR(FIND("+",$E19,2),999),IFERROR(FIND("-",$E19,2),999),IFERROR(FIND("*",$E19,2),999),IFERROR(FIND("/",$E19,2),999),IFERROR(FIND("^",$E19,2),999))</f>
        <v/>
      </c>
      <c r="K19">
        <f>$G19+IF($C19="",0,1+$F19)</f>
        <v/>
      </c>
      <c r="BH19" t="inlineStr">
        <is>
          <t>MON_SWAP</t>
        </is>
      </c>
      <c r="BI19">
        <f>TEXT(G_SWP,"0")&amp;"%"</f>
        <v/>
      </c>
      <c r="BN19" t="inlineStr">
        <is>
          <t>focus term</t>
        </is>
      </c>
    </row>
    <row r="20">
      <c r="B20" t="n">
        <v>7</v>
      </c>
      <c r="C20">
        <f>LOWER(TRIM('SHEET-DOS'!$D$54&amp;""))</f>
        <v/>
      </c>
      <c r="D20">
        <f>IFERROR(LEFT($C20,FIND(" ",$C20)-1),$C20)</f>
        <v/>
      </c>
      <c r="E20">
        <f>IFERROR(TRIM(MID($C20,FIND(" ",$C20)+1,120)),"")</f>
        <v/>
      </c>
      <c r="F20">
        <f>IF($C20="",0,IF($D20="help",10,IF($D20="dir",9,IF($D20="ver",3,IF($D20="cls",0,1)))))</f>
        <v/>
      </c>
      <c r="G20">
        <f>$G19+IF($C19="",0,1+$F19)</f>
        <v/>
      </c>
      <c r="H20">
        <f>IF($C20="","",IF(OR($D20="help",$D20="dir",$D20="ver",$D20="cls"),"",IF($D20="echo","  "&amp;$E20,IF($D20="theme","  palette → "&amp;$E20,IF($D20="calc",IF($I20="","  syntax error: "&amp;$E20,"  "&amp;$E20&amp;"  =  "&amp;IF(INT($I20)=$I20,TEXT($I20,"#,##0"),TEXT($I20,"#,##0.######"))&amp;"    hex "&amp;IFERROR(DEC2HEX(INT($I20)),"—")&amp;"    bin "&amp;IFERROR(IF(ABS(INT($I20))&lt;512,DEC2BIN(INT($I20)),DEC2BIN(INT(INT($I20)/512))&amp;DEC2BIN(MOD(INT($I20),512),9)),"out of range")),IF(OR($D20="open",$D20="focus",$D20="close"),IF(ISNA(MATCH($E20,WIN_ID,0)),"  no such application: "&amp;$E20,IF($D20="close","  closed "&amp;$E20,"  "&amp;$E20&amp;" is now in front")),"  bad command or file name: "&amp;$D20))))))</f>
        <v/>
      </c>
      <c r="I20">
        <f>IFERROR(IF($E20="","",IF($J20=999,VALUE($E20),IF(MID($E20,$J20,1)="+",VALUE(LEFT($E20,$J20-1))+VALUE(MID($E20,$J20+1,60)),IF(MID($E20,$J20,1)="-",VALUE(LEFT($E20,$J20-1))-VALUE(MID($E20,$J20+1,60)),IF(MID($E20,$J20,1)="*",VALUE(LEFT($E20,$J20-1))*VALUE(MID($E20,$J20+1,60)),IF(MID($E20,$J20,1)="/",VALUE(LEFT($E20,$J20-1))/VALUE(MID($E20,$J20+1,60)),VALUE(LEFT($E20,$J20-1))^VALUE(MID($E20,$J20+1,60)))))))),"")</f>
        <v/>
      </c>
      <c r="J20">
        <f>MIN(IFERROR(FIND("+",$E20,2),999),IFERROR(FIND("-",$E20,2),999),IFERROR(FIND("*",$E20,2),999),IFERROR(FIND("/",$E20,2),999),IFERROR(FIND("^",$E20,2),999))</f>
        <v/>
      </c>
      <c r="K20">
        <f>$G20+IF($C20="",0,1+$F20)</f>
        <v/>
      </c>
      <c r="BH20" t="inlineStr">
        <is>
          <t>LIFE_HDR</t>
        </is>
      </c>
      <c r="BI20">
        <f>"GENERATION "&amp;TEXT(LIFE_GEN,"00")&amp;" of 30   ·   12,000 formulas"</f>
        <v/>
      </c>
      <c r="BN20" t="inlineStr">
        <is>
          <t>focus mon</t>
        </is>
      </c>
    </row>
    <row r="21">
      <c r="B21" t="n">
        <v>8</v>
      </c>
      <c r="C21">
        <f>LOWER(TRIM('SHEET-DOS'!$D$55&amp;""))</f>
        <v/>
      </c>
      <c r="D21">
        <f>IFERROR(LEFT($C21,FIND(" ",$C21)-1),$C21)</f>
        <v/>
      </c>
      <c r="E21">
        <f>IFERROR(TRIM(MID($C21,FIND(" ",$C21)+1,120)),"")</f>
        <v/>
      </c>
      <c r="F21">
        <f>IF($C21="",0,IF($D21="help",10,IF($D21="dir",9,IF($D21="ver",3,IF($D21="cls",0,1)))))</f>
        <v/>
      </c>
      <c r="G21">
        <f>$G20+IF($C20="",0,1+$F20)</f>
        <v/>
      </c>
      <c r="H21">
        <f>IF($C21="","",IF(OR($D21="help",$D21="dir",$D21="ver",$D21="cls"),"",IF($D21="echo","  "&amp;$E21,IF($D21="theme","  palette → "&amp;$E21,IF($D21="calc",IF($I21="","  syntax error: "&amp;$E21,"  "&amp;$E21&amp;"  =  "&amp;IF(INT($I21)=$I21,TEXT($I21,"#,##0"),TEXT($I21,"#,##0.######"))&amp;"    hex "&amp;IFERROR(DEC2HEX(INT($I21)),"—")&amp;"    bin "&amp;IFERROR(IF(ABS(INT($I21))&lt;512,DEC2BIN(INT($I21)),DEC2BIN(INT(INT($I21)/512))&amp;DEC2BIN(MOD(INT($I21),512),9)),"out of range")),IF(OR($D21="open",$D21="focus",$D21="close"),IF(ISNA(MATCH($E21,WIN_ID,0)),"  no such application: "&amp;$E21,IF($D21="close","  closed "&amp;$E21,"  "&amp;$E21&amp;" is now in front")),"  bad command or file name: "&amp;$D21))))))</f>
        <v/>
      </c>
      <c r="I21">
        <f>IFERROR(IF($E21="","",IF($J21=999,VALUE($E21),IF(MID($E21,$J21,1)="+",VALUE(LEFT($E21,$J21-1))+VALUE(MID($E21,$J21+1,60)),IF(MID($E21,$J21,1)="-",VALUE(LEFT($E21,$J21-1))-VALUE(MID($E21,$J21+1,60)),IF(MID($E21,$J21,1)="*",VALUE(LEFT($E21,$J21-1))*VALUE(MID($E21,$J21+1,60)),IF(MID($E21,$J21,1)="/",VALUE(LEFT($E21,$J21-1))/VALUE(MID($E21,$J21+1,60)),VALUE(LEFT($E21,$J21-1))^VALUE(MID($E21,$J21+1,60)))))))),"")</f>
        <v/>
      </c>
      <c r="J21">
        <f>MIN(IFERROR(FIND("+",$E21,2),999),IFERROR(FIND("-",$E21,2),999),IFERROR(FIND("*",$E21,2),999),IFERROR(FIND("/",$E21,2),999),IFERROR(FIND("^",$E21,2),999))</f>
        <v/>
      </c>
      <c r="K21">
        <f>$G21+IF($C21="",0,1+$F21)</f>
        <v/>
      </c>
      <c r="BH21" t="inlineStr">
        <is>
          <t>CALC_IN</t>
        </is>
      </c>
      <c r="BI21">
        <f>IF(CALC_ARG="","type   calc 47*13   below",CALC_ARG)</f>
        <v/>
      </c>
      <c r="BN21" t="inlineStr">
        <is>
          <t>focus life</t>
        </is>
      </c>
    </row>
    <row r="22">
      <c r="B22" t="n">
        <v>9</v>
      </c>
      <c r="C22">
        <f>LOWER(TRIM('SHEET-DOS'!$D$56&amp;""))</f>
        <v/>
      </c>
      <c r="D22">
        <f>IFERROR(LEFT($C22,FIND(" ",$C22)-1),$C22)</f>
        <v/>
      </c>
      <c r="E22">
        <f>IFERROR(TRIM(MID($C22,FIND(" ",$C22)+1,120)),"")</f>
        <v/>
      </c>
      <c r="F22">
        <f>IF($C22="",0,IF($D22="help",10,IF($D22="dir",9,IF($D22="ver",3,IF($D22="cls",0,1)))))</f>
        <v/>
      </c>
      <c r="G22">
        <f>$G21+IF($C21="",0,1+$F21)</f>
        <v/>
      </c>
      <c r="H22">
        <f>IF($C22="","",IF(OR($D22="help",$D22="dir",$D22="ver",$D22="cls"),"",IF($D22="echo","  "&amp;$E22,IF($D22="theme","  palette → "&amp;$E22,IF($D22="calc",IF($I22="","  syntax error: "&amp;$E22,"  "&amp;$E22&amp;"  =  "&amp;IF(INT($I22)=$I22,TEXT($I22,"#,##0"),TEXT($I22,"#,##0.######"))&amp;"    hex "&amp;IFERROR(DEC2HEX(INT($I22)),"—")&amp;"    bin "&amp;IFERROR(IF(ABS(INT($I22))&lt;512,DEC2BIN(INT($I22)),DEC2BIN(INT(INT($I22)/512))&amp;DEC2BIN(MOD(INT($I22),512),9)),"out of range")),IF(OR($D22="open",$D22="focus",$D22="close"),IF(ISNA(MATCH($E22,WIN_ID,0)),"  no such application: "&amp;$E22,IF($D22="close","  closed "&amp;$E22,"  "&amp;$E22&amp;" is now in front")),"  bad command or file name: "&amp;$D22))))))</f>
        <v/>
      </c>
      <c r="I22">
        <f>IFERROR(IF($E22="","",IF($J22=999,VALUE($E22),IF(MID($E22,$J22,1)="+",VALUE(LEFT($E22,$J22-1))+VALUE(MID($E22,$J22+1,60)),IF(MID($E22,$J22,1)="-",VALUE(LEFT($E22,$J22-1))-VALUE(MID($E22,$J22+1,60)),IF(MID($E22,$J22,1)="*",VALUE(LEFT($E22,$J22-1))*VALUE(MID($E22,$J22+1,60)),IF(MID($E22,$J22,1)="/",VALUE(LEFT($E22,$J22-1))/VALUE(MID($E22,$J22+1,60)),VALUE(LEFT($E22,$J22-1))^VALUE(MID($E22,$J22+1,60)))))))),"")</f>
        <v/>
      </c>
      <c r="J22">
        <f>MIN(IFERROR(FIND("+",$E22,2),999),IFERROR(FIND("-",$E22,2),999),IFERROR(FIND("*",$E22,2),999),IFERROR(FIND("/",$E22,2),999),IFERROR(FIND("^",$E22,2),999))</f>
        <v/>
      </c>
      <c r="K22">
        <f>$G22+IF($C22="",0,1+$F22)</f>
        <v/>
      </c>
      <c r="BH22" t="inlineStr">
        <is>
          <t>CALC_DEC</t>
        </is>
      </c>
      <c r="BI22">
        <f>IF(CALC_VAL="","—",IF(INT(CALC_VAL)=CALC_VAL,TEXT(CALC_VAL,"#,##0"),TEXT(CALC_VAL,"#,##0.######")))</f>
        <v/>
      </c>
      <c r="BN22" t="inlineStr">
        <is>
          <t>focus clock</t>
        </is>
      </c>
    </row>
    <row r="23">
      <c r="B23" t="n">
        <v>10</v>
      </c>
      <c r="C23">
        <f>LOWER(TRIM('SHEET-DOS'!$D$57&amp;""))</f>
        <v/>
      </c>
      <c r="D23">
        <f>IFERROR(LEFT($C23,FIND(" ",$C23)-1),$C23)</f>
        <v/>
      </c>
      <c r="E23">
        <f>IFERROR(TRIM(MID($C23,FIND(" ",$C23)+1,120)),"")</f>
        <v/>
      </c>
      <c r="F23">
        <f>IF($C23="",0,IF($D23="help",10,IF($D23="dir",9,IF($D23="ver",3,IF($D23="cls",0,1)))))</f>
        <v/>
      </c>
      <c r="G23">
        <f>$G22+IF($C22="",0,1+$F22)</f>
        <v/>
      </c>
      <c r="H23">
        <f>IF($C23="","",IF(OR($D23="help",$D23="dir",$D23="ver",$D23="cls"),"",IF($D23="echo","  "&amp;$E23,IF($D23="theme","  palette → "&amp;$E23,IF($D23="calc",IF($I23="","  syntax error: "&amp;$E23,"  "&amp;$E23&amp;"  =  "&amp;IF(INT($I23)=$I23,TEXT($I23,"#,##0"),TEXT($I23,"#,##0.######"))&amp;"    hex "&amp;IFERROR(DEC2HEX(INT($I23)),"—")&amp;"    bin "&amp;IFERROR(IF(ABS(INT($I23))&lt;512,DEC2BIN(INT($I23)),DEC2BIN(INT(INT($I23)/512))&amp;DEC2BIN(MOD(INT($I23),512),9)),"out of range")),IF(OR($D23="open",$D23="focus",$D23="close"),IF(ISNA(MATCH($E23,WIN_ID,0)),"  no such application: "&amp;$E23,IF($D23="close","  closed "&amp;$E23,"  "&amp;$E23&amp;" is now in front")),"  bad command or file name: "&amp;$D23))))))</f>
        <v/>
      </c>
      <c r="I23">
        <f>IFERROR(IF($E23="","",IF($J23=999,VALUE($E23),IF(MID($E23,$J23,1)="+",VALUE(LEFT($E23,$J23-1))+VALUE(MID($E23,$J23+1,60)),IF(MID($E23,$J23,1)="-",VALUE(LEFT($E23,$J23-1))-VALUE(MID($E23,$J23+1,60)),IF(MID($E23,$J23,1)="*",VALUE(LEFT($E23,$J23-1))*VALUE(MID($E23,$J23+1,60)),IF(MID($E23,$J23,1)="/",VALUE(LEFT($E23,$J23-1))/VALUE(MID($E23,$J23+1,60)),VALUE(LEFT($E23,$J23-1))^VALUE(MID($E23,$J23+1,60)))))))),"")</f>
        <v/>
      </c>
      <c r="J23">
        <f>MIN(IFERROR(FIND("+",$E23,2),999),IFERROR(FIND("-",$E23,2),999),IFERROR(FIND("*",$E23,2),999),IFERROR(FIND("/",$E23,2),999),IFERROR(FIND("^",$E23,2),999))</f>
        <v/>
      </c>
      <c r="K23">
        <f>$G23+IF($C23="",0,1+$F23)</f>
        <v/>
      </c>
      <c r="BH23" t="inlineStr">
        <is>
          <t>CALC_HEX</t>
        </is>
      </c>
      <c r="BI23">
        <f>IF(CALC_VAL="","—",IFERROR(DEC2HEX(INT(CALC_VAL)),"out of range"))</f>
        <v/>
      </c>
      <c r="BN23" t="inlineStr">
        <is>
          <t>focus about</t>
        </is>
      </c>
    </row>
    <row r="24">
      <c r="B24" t="n">
        <v>11</v>
      </c>
      <c r="C24">
        <f>LOWER(TRIM('SHEET-DOS'!$D$58&amp;""))</f>
        <v/>
      </c>
      <c r="D24">
        <f>IFERROR(LEFT($C24,FIND(" ",$C24)-1),$C24)</f>
        <v/>
      </c>
      <c r="E24">
        <f>IFERROR(TRIM(MID($C24,FIND(" ",$C24)+1,120)),"")</f>
        <v/>
      </c>
      <c r="F24">
        <f>IF($C24="",0,IF($D24="help",10,IF($D24="dir",9,IF($D24="ver",3,IF($D24="cls",0,1)))))</f>
        <v/>
      </c>
      <c r="G24">
        <f>$G23+IF($C23="",0,1+$F23)</f>
        <v/>
      </c>
      <c r="H24">
        <f>IF($C24="","",IF(OR($D24="help",$D24="dir",$D24="ver",$D24="cls"),"",IF($D24="echo","  "&amp;$E24,IF($D24="theme","  palette → "&amp;$E24,IF($D24="calc",IF($I24="","  syntax error: "&amp;$E24,"  "&amp;$E24&amp;"  =  "&amp;IF(INT($I24)=$I24,TEXT($I24,"#,##0"),TEXT($I24,"#,##0.######"))&amp;"    hex "&amp;IFERROR(DEC2HEX(INT($I24)),"—")&amp;"    bin "&amp;IFERROR(IF(ABS(INT($I24))&lt;512,DEC2BIN(INT($I24)),DEC2BIN(INT(INT($I24)/512))&amp;DEC2BIN(MOD(INT($I24),512),9)),"out of range")),IF(OR($D24="open",$D24="focus",$D24="close"),IF(ISNA(MATCH($E24,WIN_ID,0)),"  no such application: "&amp;$E24,IF($D24="close","  closed "&amp;$E24,"  "&amp;$E24&amp;" is now in front")),"  bad command or file name: "&amp;$D24))))))</f>
        <v/>
      </c>
      <c r="I24">
        <f>IFERROR(IF($E24="","",IF($J24=999,VALUE($E24),IF(MID($E24,$J24,1)="+",VALUE(LEFT($E24,$J24-1))+VALUE(MID($E24,$J24+1,60)),IF(MID($E24,$J24,1)="-",VALUE(LEFT($E24,$J24-1))-VALUE(MID($E24,$J24+1,60)),IF(MID($E24,$J24,1)="*",VALUE(LEFT($E24,$J24-1))*VALUE(MID($E24,$J24+1,60)),IF(MID($E24,$J24,1)="/",VALUE(LEFT($E24,$J24-1))/VALUE(MID($E24,$J24+1,60)),VALUE(LEFT($E24,$J24-1))^VALUE(MID($E24,$J24+1,60)))))))),"")</f>
        <v/>
      </c>
      <c r="J24">
        <f>MIN(IFERROR(FIND("+",$E24,2),999),IFERROR(FIND("-",$E24,2),999),IFERROR(FIND("*",$E24,2),999),IFERROR(FIND("/",$E24,2),999),IFERROR(FIND("^",$E24,2),999))</f>
        <v/>
      </c>
      <c r="K24">
        <f>$G24+IF($C24="",0,1+$F24)</f>
        <v/>
      </c>
      <c r="BH24" t="inlineStr">
        <is>
          <t>CALC_BIN</t>
        </is>
      </c>
      <c r="BI24">
        <f>IF(CALC_VAL="","—",IFERROR(IF(ABS(INT(CALC_VAL))&lt;512,DEC2BIN(INT(CALC_VAL)),DEC2BIN(INT(INT(CALC_VAL)/512))&amp;DEC2BIN(MOD(INT(CALC_VAL),512),9)),"out of range"))</f>
        <v/>
      </c>
      <c r="BN24" t="inlineStr">
        <is>
          <t>theme green</t>
        </is>
      </c>
    </row>
    <row r="25">
      <c r="B25" t="n">
        <v>12</v>
      </c>
      <c r="C25">
        <f>LOWER(TRIM('SHEET-DOS'!$D$59&amp;""))</f>
        <v/>
      </c>
      <c r="D25">
        <f>IFERROR(LEFT($C25,FIND(" ",$C25)-1),$C25)</f>
        <v/>
      </c>
      <c r="E25">
        <f>IFERROR(TRIM(MID($C25,FIND(" ",$C25)+1,120)),"")</f>
        <v/>
      </c>
      <c r="F25">
        <f>IF($C25="",0,IF($D25="help",10,IF($D25="dir",9,IF($D25="ver",3,IF($D25="cls",0,1)))))</f>
        <v/>
      </c>
      <c r="G25">
        <f>$G24+IF($C24="",0,1+$F24)</f>
        <v/>
      </c>
      <c r="H25">
        <f>IF($C25="","",IF(OR($D25="help",$D25="dir",$D25="ver",$D25="cls"),"",IF($D25="echo","  "&amp;$E25,IF($D25="theme","  palette → "&amp;$E25,IF($D25="calc",IF($I25="","  syntax error: "&amp;$E25,"  "&amp;$E25&amp;"  =  "&amp;IF(INT($I25)=$I25,TEXT($I25,"#,##0"),TEXT($I25,"#,##0.######"))&amp;"    hex "&amp;IFERROR(DEC2HEX(INT($I25)),"—")&amp;"    bin "&amp;IFERROR(IF(ABS(INT($I25))&lt;512,DEC2BIN(INT($I25)),DEC2BIN(INT(INT($I25)/512))&amp;DEC2BIN(MOD(INT($I25),512),9)),"out of range")),IF(OR($D25="open",$D25="focus",$D25="close"),IF(ISNA(MATCH($E25,WIN_ID,0)),"  no such application: "&amp;$E25,IF($D25="close","  closed "&amp;$E25,"  "&amp;$E25&amp;" is now in front")),"  bad command or file name: "&amp;$D25))))))</f>
        <v/>
      </c>
      <c r="I25">
        <f>IFERROR(IF($E25="","",IF($J25=999,VALUE($E25),IF(MID($E25,$J25,1)="+",VALUE(LEFT($E25,$J25-1))+VALUE(MID($E25,$J25+1,60)),IF(MID($E25,$J25,1)="-",VALUE(LEFT($E25,$J25-1))-VALUE(MID($E25,$J25+1,60)),IF(MID($E25,$J25,1)="*",VALUE(LEFT($E25,$J25-1))*VALUE(MID($E25,$J25+1,60)),IF(MID($E25,$J25,1)="/",VALUE(LEFT($E25,$J25-1))/VALUE(MID($E25,$J25+1,60)),VALUE(LEFT($E25,$J25-1))^VALUE(MID($E25,$J25+1,60)))))))),"")</f>
        <v/>
      </c>
      <c r="J25">
        <f>MIN(IFERROR(FIND("+",$E25,2),999),IFERROR(FIND("-",$E25,2),999),IFERROR(FIND("*",$E25,2),999),IFERROR(FIND("/",$E25,2),999),IFERROR(FIND("^",$E25,2),999))</f>
        <v/>
      </c>
      <c r="K25">
        <f>$G25+IF($C25="",0,1+$F25)</f>
        <v/>
      </c>
      <c r="BH25" t="inlineStr">
        <is>
          <t>CALC_OCT</t>
        </is>
      </c>
      <c r="BI25">
        <f>IF(CALC_VAL="","—",IFERROR(DEC2OCT(INT(CALC_VAL)),"out of range"))</f>
        <v/>
      </c>
      <c r="BN25" t="inlineStr">
        <is>
          <t>theme amber</t>
        </is>
      </c>
    </row>
    <row r="26">
      <c r="B26" t="n">
        <v>13</v>
      </c>
      <c r="C26">
        <f>LOWER(TRIM('SHEET-DOS'!$D$60&amp;""))</f>
        <v/>
      </c>
      <c r="D26">
        <f>IFERROR(LEFT($C26,FIND(" ",$C26)-1),$C26)</f>
        <v/>
      </c>
      <c r="E26">
        <f>IFERROR(TRIM(MID($C26,FIND(" ",$C26)+1,120)),"")</f>
        <v/>
      </c>
      <c r="F26">
        <f>IF($C26="",0,IF($D26="help",10,IF($D26="dir",9,IF($D26="ver",3,IF($D26="cls",0,1)))))</f>
        <v/>
      </c>
      <c r="G26">
        <f>$G25+IF($C25="",0,1+$F25)</f>
        <v/>
      </c>
      <c r="H26">
        <f>IF($C26="","",IF(OR($D26="help",$D26="dir",$D26="ver",$D26="cls"),"",IF($D26="echo","  "&amp;$E26,IF($D26="theme","  palette → "&amp;$E26,IF($D26="calc",IF($I26="","  syntax error: "&amp;$E26,"  "&amp;$E26&amp;"  =  "&amp;IF(INT($I26)=$I26,TEXT($I26,"#,##0"),TEXT($I26,"#,##0.######"))&amp;"    hex "&amp;IFERROR(DEC2HEX(INT($I26)),"—")&amp;"    bin "&amp;IFERROR(IF(ABS(INT($I26))&lt;512,DEC2BIN(INT($I26)),DEC2BIN(INT(INT($I26)/512))&amp;DEC2BIN(MOD(INT($I26),512),9)),"out of range")),IF(OR($D26="open",$D26="focus",$D26="close"),IF(ISNA(MATCH($E26,WIN_ID,0)),"  no such application: "&amp;$E26,IF($D26="close","  closed "&amp;$E26,"  "&amp;$E26&amp;" is now in front")),"  bad command or file name: "&amp;$D26))))))</f>
        <v/>
      </c>
      <c r="I26">
        <f>IFERROR(IF($E26="","",IF($J26=999,VALUE($E26),IF(MID($E26,$J26,1)="+",VALUE(LEFT($E26,$J26-1))+VALUE(MID($E26,$J26+1,60)),IF(MID($E26,$J26,1)="-",VALUE(LEFT($E26,$J26-1))-VALUE(MID($E26,$J26+1,60)),IF(MID($E26,$J26,1)="*",VALUE(LEFT($E26,$J26-1))*VALUE(MID($E26,$J26+1,60)),IF(MID($E26,$J26,1)="/",VALUE(LEFT($E26,$J26-1))/VALUE(MID($E26,$J26+1,60)),VALUE(LEFT($E26,$J26-1))^VALUE(MID($E26,$J26+1,60)))))))),"")</f>
        <v/>
      </c>
      <c r="J26">
        <f>MIN(IFERROR(FIND("+",$E26,2),999),IFERROR(FIND("-",$E26,2),999),IFERROR(FIND("*",$E26,2),999),IFERROR(FIND("/",$E26,2),999),IFERROR(FIND("^",$E26,2),999))</f>
        <v/>
      </c>
      <c r="K26">
        <f>$G26+IF($C26="",0,1+$F26)</f>
        <v/>
      </c>
      <c r="BH26" t="inlineStr">
        <is>
          <t>CALC_SQRT</t>
        </is>
      </c>
      <c r="BI26">
        <f>IF(CALC_VAL="","—",IFERROR(IF(INT(SQRT(CALC_VAL))=SQRT(CALC_VAL),TEXT(SQRT(CALC_VAL),"#,##0"),TEXT(SQRT(CALC_VAL),"#,##0.######")),"—"))</f>
        <v/>
      </c>
      <c r="BN26" t="inlineStr">
        <is>
          <t>theme ice</t>
        </is>
      </c>
    </row>
    <row r="27">
      <c r="B27" t="n">
        <v>14</v>
      </c>
      <c r="C27">
        <f>LOWER(TRIM('SHEET-DOS'!$D$61&amp;""))</f>
        <v/>
      </c>
      <c r="D27">
        <f>IFERROR(LEFT($C27,FIND(" ",$C27)-1),$C27)</f>
        <v/>
      </c>
      <c r="E27">
        <f>IFERROR(TRIM(MID($C27,FIND(" ",$C27)+1,120)),"")</f>
        <v/>
      </c>
      <c r="F27">
        <f>IF($C27="",0,IF($D27="help",10,IF($D27="dir",9,IF($D27="ver",3,IF($D27="cls",0,1)))))</f>
        <v/>
      </c>
      <c r="G27">
        <f>$G26+IF($C26="",0,1+$F26)</f>
        <v/>
      </c>
      <c r="H27">
        <f>IF($C27="","",IF(OR($D27="help",$D27="dir",$D27="ver",$D27="cls"),"",IF($D27="echo","  "&amp;$E27,IF($D27="theme","  palette → "&amp;$E27,IF($D27="calc",IF($I27="","  syntax error: "&amp;$E27,"  "&amp;$E27&amp;"  =  "&amp;IF(INT($I27)=$I27,TEXT($I27,"#,##0"),TEXT($I27,"#,##0.######"))&amp;"    hex "&amp;IFERROR(DEC2HEX(INT($I27)),"—")&amp;"    bin "&amp;IFERROR(IF(ABS(INT($I27))&lt;512,DEC2BIN(INT($I27)),DEC2BIN(INT(INT($I27)/512))&amp;DEC2BIN(MOD(INT($I27),512),9)),"out of range")),IF(OR($D27="open",$D27="focus",$D27="close"),IF(ISNA(MATCH($E27,WIN_ID,0)),"  no such application: "&amp;$E27,IF($D27="close","  closed "&amp;$E27,"  "&amp;$E27&amp;" is now in front")),"  bad command or file name: "&amp;$D27))))))</f>
        <v/>
      </c>
      <c r="I27">
        <f>IFERROR(IF($E27="","",IF($J27=999,VALUE($E27),IF(MID($E27,$J27,1)="+",VALUE(LEFT($E27,$J27-1))+VALUE(MID($E27,$J27+1,60)),IF(MID($E27,$J27,1)="-",VALUE(LEFT($E27,$J27-1))-VALUE(MID($E27,$J27+1,60)),IF(MID($E27,$J27,1)="*",VALUE(LEFT($E27,$J27-1))*VALUE(MID($E27,$J27+1,60)),IF(MID($E27,$J27,1)="/",VALUE(LEFT($E27,$J27-1))/VALUE(MID($E27,$J27+1,60)),VALUE(LEFT($E27,$J27-1))^VALUE(MID($E27,$J27+1,60)))))))),"")</f>
        <v/>
      </c>
      <c r="J27">
        <f>MIN(IFERROR(FIND("+",$E27,2),999),IFERROR(FIND("-",$E27,2),999),IFERROR(FIND("*",$E27,2),999),IFERROR(FIND("/",$E27,2),999),IFERROR(FIND("^",$E27,2),999))</f>
        <v/>
      </c>
      <c r="K27">
        <f>$G27+IF($C27="",0,1+$F27)</f>
        <v/>
      </c>
      <c r="BH27" t="inlineStr">
        <is>
          <t>CHROME_MENU</t>
        </is>
      </c>
      <c r="BI27">
        <f>LEFT("  ▚ SHEET-DOS      File   Edit   View   Apps   Help"&amp;REPT(" ",118),118-LEN("windows "&amp;N_OPEN&amp;"    theme "&amp;THEME_NAME&amp;"    "&amp;TEXT(T_NOW,"hh:mm:ss")&amp;"  "))&amp;"windows "&amp;N_OPEN&amp;"    theme "&amp;THEME_NAME&amp;"    "&amp;TEXT(T_NOW,"hh:mm:ss")&amp;"  "</f>
        <v/>
      </c>
      <c r="BN27" t="inlineStr">
        <is>
          <t>calc 47*13</t>
        </is>
      </c>
    </row>
    <row r="28">
      <c r="BH28" t="inlineStr">
        <is>
          <t>CHROME_TASK</t>
        </is>
      </c>
      <c r="BI28">
        <f>LEFT("  "&amp;IF(INDEX(WIN_OPEN,1)=1,"▪ ","· ")&amp;"TERM   "&amp;IF(INDEX(WIN_OPEN,2)=1,"▪ ","· ")&amp;"MON    "&amp;IF(INDEX(WIN_OPEN,3)=1,"▪ ","· ")&amp;"LIFE   "&amp;IF(INDEX(WIN_OPEN,4)=1,"▪ ","· ")&amp;"CLOCK  "&amp;IF(INDEX(WIN_OPEN,5)=1,"▪ ","· ")&amp;"CALC   "&amp;IF(INDEX(WIN_OPEN,6)=1,"▪ ","· ")&amp;"ABOUT  "&amp;REPT(" ",118),118-LEN("MEM 640K OK     hopala.io  "))&amp;"MEM 640K OK     hopala.io  "</f>
        <v/>
      </c>
      <c r="BN28" t="inlineStr">
        <is>
          <t>calc 2^16</t>
        </is>
      </c>
    </row>
    <row r="29">
      <c r="B29" t="inlineStr">
        <is>
          <t>▸ TIMEBASE — press F9 to advance time</t>
        </is>
      </c>
      <c r="BN29" t="inlineStr">
        <is>
          <t>calc 355/113</t>
        </is>
      </c>
    </row>
    <row r="30">
      <c r="B30" t="inlineStr">
        <is>
          <t>T_NOW</t>
        </is>
      </c>
      <c r="C30">
        <f>NOW()</f>
        <v/>
      </c>
      <c r="BN30" t="inlineStr">
        <is>
          <t>echo everything can be built in a sheet</t>
        </is>
      </c>
    </row>
    <row r="31">
      <c r="B31" t="inlineStr">
        <is>
          <t>T_TICK</t>
        </is>
      </c>
      <c r="C31">
        <f>HOUR(T_NOW)*3600+MINUTE(T_NOW)*60+SECOND(T_NOW)</f>
        <v/>
      </c>
    </row>
    <row r="32">
      <c r="B32" t="inlineStr">
        <is>
          <t>T_H12</t>
        </is>
      </c>
      <c r="C32">
        <f>MOD(HOUR(T_NOW),12)</f>
        <v/>
      </c>
    </row>
    <row r="33">
      <c r="B33" t="inlineStr">
        <is>
          <t>T_M</t>
        </is>
      </c>
      <c r="C33">
        <f>MINUTE(T_NOW)</f>
        <v/>
      </c>
    </row>
    <row r="34">
      <c r="B34" t="inlineStr">
        <is>
          <t>T_S</t>
        </is>
      </c>
      <c r="C34">
        <f>SECOND(T_NOW)</f>
        <v/>
      </c>
    </row>
    <row r="35">
      <c r="B35" t="inlineStr">
        <is>
          <t>SEC_A</t>
        </is>
      </c>
      <c r="C35">
        <f>2*PI()*T_S/60</f>
        <v/>
      </c>
    </row>
    <row r="36">
      <c r="B36" t="inlineStr">
        <is>
          <t>MIN_A</t>
        </is>
      </c>
      <c r="C36">
        <f>2*PI()*(T_M+T_S/60)/60</f>
        <v/>
      </c>
    </row>
    <row r="37">
      <c r="B37" t="inlineStr">
        <is>
          <t>HR_A</t>
        </is>
      </c>
      <c r="C37">
        <f>2*PI()*(T_H12+T_M/60)/12</f>
        <v/>
      </c>
    </row>
    <row r="38">
      <c r="B38" t="inlineStr">
        <is>
          <t>SEC_UX</t>
        </is>
      </c>
      <c r="C38">
        <f>SIN(SEC_A)</f>
        <v/>
      </c>
    </row>
    <row r="39">
      <c r="B39" t="inlineStr">
        <is>
          <t>SEC_UY</t>
        </is>
      </c>
      <c r="C39">
        <f>-COS(SEC_A)</f>
        <v/>
      </c>
    </row>
    <row r="40">
      <c r="B40" t="inlineStr">
        <is>
          <t>MIN_UX</t>
        </is>
      </c>
      <c r="C40">
        <f>SIN(MIN_A)</f>
        <v/>
      </c>
    </row>
    <row r="41">
      <c r="B41" t="inlineStr">
        <is>
          <t>MIN_UY</t>
        </is>
      </c>
      <c r="C41">
        <f>-COS(MIN_A)</f>
        <v/>
      </c>
    </row>
    <row r="42">
      <c r="B42" t="inlineStr">
        <is>
          <t>HR_UX</t>
        </is>
      </c>
      <c r="C42">
        <f>SIN(HR_A)</f>
        <v/>
      </c>
    </row>
    <row r="43">
      <c r="B43" t="inlineStr">
        <is>
          <t>HR_UY</t>
        </is>
      </c>
      <c r="C43">
        <f>-COS(HR_A)</f>
        <v/>
      </c>
    </row>
    <row r="44">
      <c r="B44" t="inlineStr">
        <is>
          <t>THEME</t>
        </is>
      </c>
      <c r="C44">
        <f>IFERROR(MATCH(LOOKUP(2,1/(CMD_VERB="theme"),CMD_ARG),{"green";"amber";"ice"},0),1)</f>
        <v/>
      </c>
    </row>
    <row r="45"/>
    <row r="46"/>
    <row r="47">
      <c r="B47" t="inlineStr">
        <is>
          <t>▸ SYSTEM MONITOR — synthetic telemetry</t>
        </is>
      </c>
    </row>
    <row r="48">
      <c r="B48" t="inlineStr">
        <is>
          <t>G_CPU</t>
        </is>
      </c>
      <c r="C48">
        <f>MIN(98,MAX(3,52+28*SIN((T_TICK)/6.1)+16*SIN((T_TICK)/2.3+1.7)))</f>
        <v/>
      </c>
    </row>
    <row r="49">
      <c r="B49" t="inlineStr">
        <is>
          <t>G_MEM</t>
        </is>
      </c>
      <c r="C49">
        <f>MIN(98,MAX(3,61+9*SIN(T_TICK/17.3)+5*SIN(T_TICK/4.1)))</f>
        <v/>
      </c>
    </row>
    <row r="50">
      <c r="B50" t="inlineStr">
        <is>
          <t>G_DSK</t>
        </is>
      </c>
      <c r="C50">
        <f>MIN(98,MAX(2,24+20*SIN(T_TICK/3.7+2.2)+12*SIN(T_TICK/1.9)))</f>
        <v/>
      </c>
    </row>
    <row r="51">
      <c r="B51" t="inlineStr">
        <is>
          <t>G_NET</t>
        </is>
      </c>
      <c r="C51">
        <f>MIN(98,MAX(2,40+34*SIN(T_TICK/2.1+0.6)+18*SIN(T_TICK/5.3)))</f>
        <v/>
      </c>
    </row>
    <row r="52">
      <c r="B52" t="inlineStr">
        <is>
          <t>G_SWP</t>
        </is>
      </c>
      <c r="C52">
        <f>MIN(60,MAX(1,14+11*SIN(T_TICK/23.1)+6*SIN(T_TICK/6.7)))</f>
        <v/>
      </c>
    </row>
    <row r="53"/>
    <row r="54"/>
    <row r="55"/>
    <row r="56">
      <c r="B56" t="inlineStr">
        <is>
          <t>▸ SPARKLINE — the last 40 seconds of CPU, oldest at left</t>
        </is>
      </c>
    </row>
    <row r="57">
      <c r="C57">
        <f>MIN(98,MAX(3,52+28*SIN((T_TICK-39)/6.1)+16*SIN((T_TICK-39)/2.3+1.7)))</f>
        <v/>
      </c>
      <c r="D57">
        <f>MIN(98,MAX(3,52+28*SIN((T_TICK-38)/6.1)+16*SIN((T_TICK-38)/2.3+1.7)))</f>
        <v/>
      </c>
      <c r="E57">
        <f>MIN(98,MAX(3,52+28*SIN((T_TICK-37)/6.1)+16*SIN((T_TICK-37)/2.3+1.7)))</f>
        <v/>
      </c>
      <c r="F57">
        <f>MIN(98,MAX(3,52+28*SIN((T_TICK-36)/6.1)+16*SIN((T_TICK-36)/2.3+1.7)))</f>
        <v/>
      </c>
      <c r="G57">
        <f>MIN(98,MAX(3,52+28*SIN((T_TICK-35)/6.1)+16*SIN((T_TICK-35)/2.3+1.7)))</f>
        <v/>
      </c>
      <c r="H57">
        <f>MIN(98,MAX(3,52+28*SIN((T_TICK-34)/6.1)+16*SIN((T_TICK-34)/2.3+1.7)))</f>
        <v/>
      </c>
      <c r="I57">
        <f>MIN(98,MAX(3,52+28*SIN((T_TICK-33)/6.1)+16*SIN((T_TICK-33)/2.3+1.7)))</f>
        <v/>
      </c>
      <c r="J57">
        <f>MIN(98,MAX(3,52+28*SIN((T_TICK-32)/6.1)+16*SIN((T_TICK-32)/2.3+1.7)))</f>
        <v/>
      </c>
      <c r="K57">
        <f>MIN(98,MAX(3,52+28*SIN((T_TICK-31)/6.1)+16*SIN((T_TICK-31)/2.3+1.7)))</f>
        <v/>
      </c>
      <c r="L57">
        <f>MIN(98,MAX(3,52+28*SIN((T_TICK-30)/6.1)+16*SIN((T_TICK-30)/2.3+1.7)))</f>
        <v/>
      </c>
      <c r="M57">
        <f>MIN(98,MAX(3,52+28*SIN((T_TICK-29)/6.1)+16*SIN((T_TICK-29)/2.3+1.7)))</f>
        <v/>
      </c>
      <c r="N57">
        <f>MIN(98,MAX(3,52+28*SIN((T_TICK-28)/6.1)+16*SIN((T_TICK-28)/2.3+1.7)))</f>
        <v/>
      </c>
      <c r="O57">
        <f>MIN(98,MAX(3,52+28*SIN((T_TICK-27)/6.1)+16*SIN((T_TICK-27)/2.3+1.7)))</f>
        <v/>
      </c>
      <c r="P57">
        <f>MIN(98,MAX(3,52+28*SIN((T_TICK-26)/6.1)+16*SIN((T_TICK-26)/2.3+1.7)))</f>
        <v/>
      </c>
      <c r="Q57">
        <f>MIN(98,MAX(3,52+28*SIN((T_TICK-25)/6.1)+16*SIN((T_TICK-25)/2.3+1.7)))</f>
        <v/>
      </c>
      <c r="R57">
        <f>MIN(98,MAX(3,52+28*SIN((T_TICK-24)/6.1)+16*SIN((T_TICK-24)/2.3+1.7)))</f>
        <v/>
      </c>
      <c r="S57">
        <f>MIN(98,MAX(3,52+28*SIN((T_TICK-23)/6.1)+16*SIN((T_TICK-23)/2.3+1.7)))</f>
        <v/>
      </c>
      <c r="T57">
        <f>MIN(98,MAX(3,52+28*SIN((T_TICK-22)/6.1)+16*SIN((T_TICK-22)/2.3+1.7)))</f>
        <v/>
      </c>
      <c r="U57">
        <f>MIN(98,MAX(3,52+28*SIN((T_TICK-21)/6.1)+16*SIN((T_TICK-21)/2.3+1.7)))</f>
        <v/>
      </c>
      <c r="V57">
        <f>MIN(98,MAX(3,52+28*SIN((T_TICK-20)/6.1)+16*SIN((T_TICK-20)/2.3+1.7)))</f>
        <v/>
      </c>
      <c r="W57">
        <f>MIN(98,MAX(3,52+28*SIN((T_TICK-19)/6.1)+16*SIN((T_TICK-19)/2.3+1.7)))</f>
        <v/>
      </c>
      <c r="X57">
        <f>MIN(98,MAX(3,52+28*SIN((T_TICK-18)/6.1)+16*SIN((T_TICK-18)/2.3+1.7)))</f>
        <v/>
      </c>
      <c r="Y57">
        <f>MIN(98,MAX(3,52+28*SIN((T_TICK-17)/6.1)+16*SIN((T_TICK-17)/2.3+1.7)))</f>
        <v/>
      </c>
      <c r="Z57">
        <f>MIN(98,MAX(3,52+28*SIN((T_TICK-16)/6.1)+16*SIN((T_TICK-16)/2.3+1.7)))</f>
        <v/>
      </c>
      <c r="AA57">
        <f>MIN(98,MAX(3,52+28*SIN((T_TICK-15)/6.1)+16*SIN((T_TICK-15)/2.3+1.7)))</f>
        <v/>
      </c>
      <c r="AB57">
        <f>MIN(98,MAX(3,52+28*SIN((T_TICK-14)/6.1)+16*SIN((T_TICK-14)/2.3+1.7)))</f>
        <v/>
      </c>
      <c r="AC57">
        <f>MIN(98,MAX(3,52+28*SIN((T_TICK-13)/6.1)+16*SIN((T_TICK-13)/2.3+1.7)))</f>
        <v/>
      </c>
      <c r="AD57">
        <f>MIN(98,MAX(3,52+28*SIN((T_TICK-12)/6.1)+16*SIN((T_TICK-12)/2.3+1.7)))</f>
        <v/>
      </c>
      <c r="AE57">
        <f>MIN(98,MAX(3,52+28*SIN((T_TICK-11)/6.1)+16*SIN((T_TICK-11)/2.3+1.7)))</f>
        <v/>
      </c>
      <c r="AF57">
        <f>MIN(98,MAX(3,52+28*SIN((T_TICK-10)/6.1)+16*SIN((T_TICK-10)/2.3+1.7)))</f>
        <v/>
      </c>
      <c r="AG57">
        <f>MIN(98,MAX(3,52+28*SIN((T_TICK-9)/6.1)+16*SIN((T_TICK-9)/2.3+1.7)))</f>
        <v/>
      </c>
      <c r="AH57">
        <f>MIN(98,MAX(3,52+28*SIN((T_TICK-8)/6.1)+16*SIN((T_TICK-8)/2.3+1.7)))</f>
        <v/>
      </c>
      <c r="AI57">
        <f>MIN(98,MAX(3,52+28*SIN((T_TICK-7)/6.1)+16*SIN((T_TICK-7)/2.3+1.7)))</f>
        <v/>
      </c>
      <c r="AJ57">
        <f>MIN(98,MAX(3,52+28*SIN((T_TICK-6)/6.1)+16*SIN((T_TICK-6)/2.3+1.7)))</f>
        <v/>
      </c>
      <c r="AK57">
        <f>MIN(98,MAX(3,52+28*SIN((T_TICK-5)/6.1)+16*SIN((T_TICK-5)/2.3+1.7)))</f>
        <v/>
      </c>
      <c r="AL57">
        <f>MIN(98,MAX(3,52+28*SIN((T_TICK-4)/6.1)+16*SIN((T_TICK-4)/2.3+1.7)))</f>
        <v/>
      </c>
      <c r="AM57">
        <f>MIN(98,MAX(3,52+28*SIN((T_TICK-3)/6.1)+16*SIN((T_TICK-3)/2.3+1.7)))</f>
        <v/>
      </c>
      <c r="AN57">
        <f>MIN(98,MAX(3,52+28*SIN((T_TICK-2)/6.1)+16*SIN((T_TICK-2)/2.3+1.7)))</f>
        <v/>
      </c>
      <c r="AO57">
        <f>MIN(98,MAX(3,52+28*SIN((T_TICK-1)/6.1)+16*SIN((T_TICK-1)/2.3+1.7)))</f>
        <v/>
      </c>
      <c r="AP57">
        <f>MIN(98,MAX(3,52+28*SIN((T_TICK-0)/6.1)+16*SIN((T_TICK-0)/2.3+1.7)))</f>
        <v/>
      </c>
    </row>
    <row r="58"/>
    <row r="59">
      <c r="B59" t="inlineStr">
        <is>
          <t>▸ TERMINAL SCROLLBACK — one whole line of text per row</t>
        </is>
      </c>
    </row>
    <row r="60">
      <c r="B60" t="inlineStr">
        <is>
          <t>ROW</t>
        </is>
      </c>
      <c r="C60" t="inlineStr">
        <is>
          <t>LINE#</t>
        </is>
      </c>
      <c r="D60" t="inlineStr">
        <is>
          <t>BLOCK</t>
        </is>
      </c>
      <c r="E60" t="inlineStr">
        <is>
          <t>SUB</t>
        </is>
      </c>
      <c r="F60" t="inlineStr">
        <is>
          <t>TEXT</t>
        </is>
      </c>
    </row>
    <row r="61">
      <c r="B61" t="n">
        <v>0</v>
      </c>
      <c r="C61">
        <f>MAX(TERM_BASE,TERM_TOTAL-12)+$B61</f>
        <v/>
      </c>
      <c r="D61">
        <f>IFERROR(MATCH($C61,CMD_START,1),1)</f>
        <v/>
      </c>
      <c r="E61">
        <f>$C61-INDEX(CMD_START,$D61)</f>
        <v/>
      </c>
      <c r="F61">
        <f>IF($C61&gt;=TERM_TOTAL,"",IF($E61=0,"C:\&gt; "&amp;INDEX(CMD_RAW,$D61),IFERROR(INDEX(TPL_TXT,MATCH(INDEX(CMD_VERB,$D61)&amp;"#"&amp;$E61,TPL_KEY,0)),INDEX(CMD_OUT,$D61))))</f>
        <v/>
      </c>
    </row>
    <row r="62">
      <c r="B62" t="n">
        <v>1</v>
      </c>
      <c r="C62">
        <f>MAX(TERM_BASE,TERM_TOTAL-12)+$B62</f>
        <v/>
      </c>
      <c r="D62">
        <f>IFERROR(MATCH($C62,CMD_START,1),1)</f>
        <v/>
      </c>
      <c r="E62">
        <f>$C62-INDEX(CMD_START,$D62)</f>
        <v/>
      </c>
      <c r="F62">
        <f>IF($C62&gt;=TERM_TOTAL,"",IF($E62=0,"C:\&gt; "&amp;INDEX(CMD_RAW,$D62),IFERROR(INDEX(TPL_TXT,MATCH(INDEX(CMD_VERB,$D62)&amp;"#"&amp;$E62,TPL_KEY,0)),INDEX(CMD_OUT,$D62))))</f>
        <v/>
      </c>
    </row>
    <row r="63">
      <c r="B63" t="n">
        <v>2</v>
      </c>
      <c r="C63">
        <f>MAX(TERM_BASE,TERM_TOTAL-12)+$B63</f>
        <v/>
      </c>
      <c r="D63">
        <f>IFERROR(MATCH($C63,CMD_START,1),1)</f>
        <v/>
      </c>
      <c r="E63">
        <f>$C63-INDEX(CMD_START,$D63)</f>
        <v/>
      </c>
      <c r="F63">
        <f>IF($C63&gt;=TERM_TOTAL,"",IF($E63=0,"C:\&gt; "&amp;INDEX(CMD_RAW,$D63),IFERROR(INDEX(TPL_TXT,MATCH(INDEX(CMD_VERB,$D63)&amp;"#"&amp;$E63,TPL_KEY,0)),INDEX(CMD_OUT,$D63))))</f>
        <v/>
      </c>
    </row>
    <row r="64">
      <c r="B64" t="n">
        <v>3</v>
      </c>
      <c r="C64">
        <f>MAX(TERM_BASE,TERM_TOTAL-12)+$B64</f>
        <v/>
      </c>
      <c r="D64">
        <f>IFERROR(MATCH($C64,CMD_START,1),1)</f>
        <v/>
      </c>
      <c r="E64">
        <f>$C64-INDEX(CMD_START,$D64)</f>
        <v/>
      </c>
      <c r="F64">
        <f>IF($C64&gt;=TERM_TOTAL,"",IF($E64=0,"C:\&gt; "&amp;INDEX(CMD_RAW,$D64),IFERROR(INDEX(TPL_TXT,MATCH(INDEX(CMD_VERB,$D64)&amp;"#"&amp;$E64,TPL_KEY,0)),INDEX(CMD_OUT,$D64))))</f>
        <v/>
      </c>
    </row>
    <row r="65">
      <c r="B65" t="n">
        <v>4</v>
      </c>
      <c r="C65">
        <f>MAX(TERM_BASE,TERM_TOTAL-12)+$B65</f>
        <v/>
      </c>
      <c r="D65">
        <f>IFERROR(MATCH($C65,CMD_START,1),1)</f>
        <v/>
      </c>
      <c r="E65">
        <f>$C65-INDEX(CMD_START,$D65)</f>
        <v/>
      </c>
      <c r="F65">
        <f>IF($C65&gt;=TERM_TOTAL,"",IF($E65=0,"C:\&gt; "&amp;INDEX(CMD_RAW,$D65),IFERROR(INDEX(TPL_TXT,MATCH(INDEX(CMD_VERB,$D65)&amp;"#"&amp;$E65,TPL_KEY,0)),INDEX(CMD_OUT,$D65))))</f>
        <v/>
      </c>
    </row>
    <row r="66">
      <c r="B66" t="n">
        <v>5</v>
      </c>
      <c r="C66">
        <f>MAX(TERM_BASE,TERM_TOTAL-12)+$B66</f>
        <v/>
      </c>
      <c r="D66">
        <f>IFERROR(MATCH($C66,CMD_START,1),1)</f>
        <v/>
      </c>
      <c r="E66">
        <f>$C66-INDEX(CMD_START,$D66)</f>
        <v/>
      </c>
      <c r="F66">
        <f>IF($C66&gt;=TERM_TOTAL,"",IF($E66=0,"C:\&gt; "&amp;INDEX(CMD_RAW,$D66),IFERROR(INDEX(TPL_TXT,MATCH(INDEX(CMD_VERB,$D66)&amp;"#"&amp;$E66,TPL_KEY,0)),INDEX(CMD_OUT,$D66))))</f>
        <v/>
      </c>
    </row>
    <row r="67">
      <c r="B67" t="n">
        <v>6</v>
      </c>
      <c r="C67">
        <f>MAX(TERM_BASE,TERM_TOTAL-12)+$B67</f>
        <v/>
      </c>
      <c r="D67">
        <f>IFERROR(MATCH($C67,CMD_START,1),1)</f>
        <v/>
      </c>
      <c r="E67">
        <f>$C67-INDEX(CMD_START,$D67)</f>
        <v/>
      </c>
      <c r="F67">
        <f>IF($C67&gt;=TERM_TOTAL,"",IF($E67=0,"C:\&gt; "&amp;INDEX(CMD_RAW,$D67),IFERROR(INDEX(TPL_TXT,MATCH(INDEX(CMD_VERB,$D67)&amp;"#"&amp;$E67,TPL_KEY,0)),INDEX(CMD_OUT,$D67))))</f>
        <v/>
      </c>
    </row>
    <row r="68">
      <c r="B68" t="n">
        <v>7</v>
      </c>
      <c r="C68">
        <f>MAX(TERM_BASE,TERM_TOTAL-12)+$B68</f>
        <v/>
      </c>
      <c r="D68">
        <f>IFERROR(MATCH($C68,CMD_START,1),1)</f>
        <v/>
      </c>
      <c r="E68">
        <f>$C68-INDEX(CMD_START,$D68)</f>
        <v/>
      </c>
      <c r="F68">
        <f>IF($C68&gt;=TERM_TOTAL,"",IF($E68=0,"C:\&gt; "&amp;INDEX(CMD_RAW,$D68),IFERROR(INDEX(TPL_TXT,MATCH(INDEX(CMD_VERB,$D68)&amp;"#"&amp;$E68,TPL_KEY,0)),INDEX(CMD_OUT,$D68))))</f>
        <v/>
      </c>
    </row>
    <row r="69">
      <c r="B69" t="n">
        <v>8</v>
      </c>
      <c r="C69">
        <f>MAX(TERM_BASE,TERM_TOTAL-12)+$B69</f>
        <v/>
      </c>
      <c r="D69">
        <f>IFERROR(MATCH($C69,CMD_START,1),1)</f>
        <v/>
      </c>
      <c r="E69">
        <f>$C69-INDEX(CMD_START,$D69)</f>
        <v/>
      </c>
      <c r="F69">
        <f>IF($C69&gt;=TERM_TOTAL,"",IF($E69=0,"C:\&gt; "&amp;INDEX(CMD_RAW,$D69),IFERROR(INDEX(TPL_TXT,MATCH(INDEX(CMD_VERB,$D69)&amp;"#"&amp;$E69,TPL_KEY,0)),INDEX(CMD_OUT,$D69))))</f>
        <v/>
      </c>
    </row>
    <row r="70">
      <c r="B70" t="n">
        <v>9</v>
      </c>
      <c r="C70">
        <f>MAX(TERM_BASE,TERM_TOTAL-12)+$B70</f>
        <v/>
      </c>
      <c r="D70">
        <f>IFERROR(MATCH($C70,CMD_START,1),1)</f>
        <v/>
      </c>
      <c r="E70">
        <f>$C70-INDEX(CMD_START,$D70)</f>
        <v/>
      </c>
      <c r="F70">
        <f>IF($C70&gt;=TERM_TOTAL,"",IF($E70=0,"C:\&gt; "&amp;INDEX(CMD_RAW,$D70),IFERROR(INDEX(TPL_TXT,MATCH(INDEX(CMD_VERB,$D70)&amp;"#"&amp;$E70,TPL_KEY,0)),INDEX(CMD_OUT,$D70))))</f>
        <v/>
      </c>
    </row>
    <row r="71">
      <c r="B71" t="n">
        <v>10</v>
      </c>
      <c r="C71">
        <f>MAX(TERM_BASE,TERM_TOTAL-12)+$B71</f>
        <v/>
      </c>
      <c r="D71">
        <f>IFERROR(MATCH($C71,CMD_START,1),1)</f>
        <v/>
      </c>
      <c r="E71">
        <f>$C71-INDEX(CMD_START,$D71)</f>
        <v/>
      </c>
      <c r="F71">
        <f>IF($C71&gt;=TERM_TOTAL,"",IF($E71=0,"C:\&gt; "&amp;INDEX(CMD_RAW,$D71),IFERROR(INDEX(TPL_TXT,MATCH(INDEX(CMD_VERB,$D71)&amp;"#"&amp;$E71,TPL_KEY,0)),INDEX(CMD_OUT,$D71))))</f>
        <v/>
      </c>
    </row>
    <row r="72">
      <c r="B72" t="n">
        <v>11</v>
      </c>
      <c r="C72">
        <f>MAX(TERM_BASE,TERM_TOTAL-12)+$B72</f>
        <v/>
      </c>
      <c r="D72">
        <f>IFERROR(MATCH($C72,CMD_START,1),1)</f>
        <v/>
      </c>
      <c r="E72">
        <f>$C72-INDEX(CMD_START,$D72)</f>
        <v/>
      </c>
      <c r="F72">
        <f>IF($C72&gt;=TERM_TOTAL,"",IF($E72=0,"C:\&gt; "&amp;INDEX(CMD_RAW,$D72),IFERROR(INDEX(TPL_TXT,MATCH(INDEX(CMD_VERB,$D72)&amp;"#"&amp;$E72,TPL_KEY,0)),INDEX(CMD_OUT,$D72))))</f>
        <v/>
      </c>
    </row>
    <row r="73"/>
    <row r="74"/>
    <row r="75"/>
    <row r="76"/>
    <row r="77">
      <c r="B77" t="inlineStr">
        <is>
          <t>▸ OUTPUT TEMPLATES — the fixed text that commands print</t>
        </is>
      </c>
    </row>
    <row r="78">
      <c r="B78" t="inlineStr">
        <is>
          <t>KEY</t>
        </is>
      </c>
      <c r="C78" t="inlineStr">
        <is>
          <t>TEXT</t>
        </is>
      </c>
    </row>
    <row r="79">
      <c r="B79" t="inlineStr">
        <is>
          <t>help#1</t>
        </is>
      </c>
      <c r="C79" t="inlineStr">
        <is>
          <t xml:space="preserve">  SHEET-DOS SHELL — command reference</t>
        </is>
      </c>
    </row>
    <row r="80">
      <c r="B80" t="inlineStr">
        <is>
          <t>help#2</t>
        </is>
      </c>
      <c r="C80" t="inlineStr">
        <is>
          <t> </t>
        </is>
      </c>
    </row>
    <row r="81">
      <c r="B81" t="inlineStr">
        <is>
          <t>help#3</t>
        </is>
      </c>
      <c r="C81" t="inlineStr">
        <is>
          <t xml:space="preserve">  open  &lt;app&gt;    bring a window to the front       term   mon    life</t>
        </is>
      </c>
    </row>
    <row r="82">
      <c r="B82" t="inlineStr">
        <is>
          <t>help#4</t>
        </is>
      </c>
      <c r="C82" t="inlineStr">
        <is>
          <t xml:space="preserve">  close &lt;app&gt;    send a window away                clock  calc   about</t>
        </is>
      </c>
    </row>
    <row r="83">
      <c r="B83" t="inlineStr">
        <is>
          <t>help#5</t>
        </is>
      </c>
      <c r="C83" t="inlineStr">
        <is>
          <t xml:space="preserve">  focus &lt;app&gt;    same as open</t>
        </is>
      </c>
    </row>
    <row r="84">
      <c r="B84" t="inlineStr">
        <is>
          <t>help#6</t>
        </is>
      </c>
      <c r="C84" t="inlineStr">
        <is>
          <t xml:space="preserve">  dir            list the filesystem</t>
        </is>
      </c>
    </row>
    <row r="85">
      <c r="B85" t="inlineStr">
        <is>
          <t>help#7</t>
        </is>
      </c>
      <c r="C85" t="inlineStr">
        <is>
          <t xml:space="preserve">  calc  &lt;expr&gt;   two-operand arithmetic, e.g.  calc 47*13</t>
        </is>
      </c>
    </row>
    <row r="86">
      <c r="B86" t="inlineStr">
        <is>
          <t>help#8</t>
        </is>
      </c>
      <c r="C86" t="inlineStr">
        <is>
          <t xml:space="preserve">  theme &lt;name&gt;   recolour the machine:  green | amber | ice</t>
        </is>
      </c>
    </row>
    <row r="87">
      <c r="B87" t="inlineStr">
        <is>
          <t>help#9</t>
        </is>
      </c>
      <c r="C87" t="inlineStr">
        <is>
          <t xml:space="preserve">  ver            version and build information</t>
        </is>
      </c>
    </row>
    <row r="88">
      <c r="B88" t="inlineStr">
        <is>
          <t>help#10</t>
        </is>
      </c>
      <c r="C88" t="inlineStr">
        <is>
          <t xml:space="preserve">  cls            clear this scrollback</t>
        </is>
      </c>
    </row>
    <row r="89">
      <c r="B89" t="inlineStr">
        <is>
          <t>dir#1</t>
        </is>
      </c>
      <c r="C89" t="inlineStr">
        <is>
          <t xml:space="preserve">  Volume in drive C: is SHEET-DOS</t>
        </is>
      </c>
    </row>
    <row r="90">
      <c r="B90" t="inlineStr">
        <is>
          <t>dir#2</t>
        </is>
      </c>
      <c r="C90" t="inlineStr">
        <is>
          <t xml:space="preserve">  Directory of C:\</t>
        </is>
      </c>
    </row>
    <row r="91">
      <c r="B91" t="inlineStr">
        <is>
          <t>dir#3</t>
        </is>
      </c>
      <c r="C91" t="inlineStr">
        <is>
          <t> </t>
        </is>
      </c>
    </row>
    <row r="92">
      <c r="B92" t="inlineStr">
        <is>
          <t>dir#4</t>
        </is>
      </c>
      <c r="C92" t="inlineStr">
        <is>
          <t xml:space="preserve">  KERNEL   SYS      window table, shell parser, timebase</t>
        </is>
      </c>
    </row>
    <row r="93">
      <c r="B93" t="inlineStr">
        <is>
          <t>dir#5</t>
        </is>
      </c>
      <c r="C93" t="inlineStr">
        <is>
          <t xml:space="preserve">  APPS     SYS      six window surfaces, character + attribute</t>
        </is>
      </c>
    </row>
    <row r="94">
      <c r="B94" t="inlineStr">
        <is>
          <t>dir#6</t>
        </is>
      </c>
      <c r="C94" t="inlineStr">
        <is>
          <t xml:space="preserve">  LIFE     DAT      thirty generations of Conway</t>
        </is>
      </c>
    </row>
    <row r="95">
      <c r="B95" t="inlineStr">
        <is>
          <t>dir#7</t>
        </is>
      </c>
      <c r="C95" t="inlineStr">
        <is>
          <t xml:space="preserve">  CONSOLE  VRM      framebuffer: char buffer + attr buffer</t>
        </is>
      </c>
    </row>
    <row r="96">
      <c r="B96" t="inlineStr">
        <is>
          <t>dir#8</t>
        </is>
      </c>
      <c r="C96" t="inlineStr">
        <is>
          <t xml:space="preserve">  README   TXT      how it works</t>
        </is>
      </c>
    </row>
    <row r="97">
      <c r="B97" t="inlineStr">
        <is>
          <t>dir#9</t>
        </is>
      </c>
      <c r="C97" t="inlineStr">
        <is>
          <t> </t>
        </is>
      </c>
    </row>
    <row r="98">
      <c r="B98" t="inlineStr">
        <is>
          <t>ver#1</t>
        </is>
      </c>
      <c r="C98" t="inlineStr">
        <is>
          <t xml:space="preserve">  SHEET-DOS  version 1.0    a text-mode OS that lives in a spreadsheet</t>
        </is>
      </c>
    </row>
    <row r="99">
      <c r="B99" t="inlineStr">
        <is>
          <t>ver#2</t>
        </is>
      </c>
      <c r="C99" t="inlineStr">
        <is>
          <t xml:space="preserve">  Built on Microsoft Excel.  0 macros.  0 VBA.  0 add-ins.</t>
        </is>
      </c>
    </row>
    <row r="100">
      <c r="B100" t="inlineStr">
        <is>
          <t>ver#3</t>
        </is>
      </c>
      <c r="C100" t="inlineStr">
        <is>
          <t xml:space="preserve">  hopala.io</t>
        </is>
      </c>
    </row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>
      <c r="B149" t="inlineStr">
        <is>
          <t>▸ ASSORTED</t>
        </is>
      </c>
    </row>
    <row r="150">
      <c r="B150" t="inlineStr">
        <is>
          <t>TERM_TOTAL</t>
        </is>
      </c>
      <c r="C150">
        <f>$K$27</f>
        <v/>
      </c>
    </row>
    <row r="151">
      <c r="B151" t="inlineStr">
        <is>
          <t>TERM_BASE</t>
        </is>
      </c>
      <c r="C151">
        <f>IFERROR(LOOKUP(2,1/(CMD_VERB="cls"),CMD_END),0)</f>
        <v/>
      </c>
    </row>
    <row r="152">
      <c r="B152" t="inlineStr">
        <is>
          <t>N_OPEN</t>
        </is>
      </c>
      <c r="C152">
        <f>SUM(WIN_OPEN)</f>
        <v/>
      </c>
    </row>
    <row r="153">
      <c r="B153" t="inlineStr">
        <is>
          <t>THEME_NAME</t>
        </is>
      </c>
      <c r="C153">
        <f>INDEX({"green";"amber";"ice"},THEME)</f>
        <v/>
      </c>
    </row>
    <row r="154">
      <c r="B154" t="inlineStr">
        <is>
          <t>LIFE_GEN</t>
        </is>
      </c>
      <c r="C154">
        <f>IF(ISNUMBER(LIFE_SET),MEDIAN(1,LIFE_SET,30),MOD(INT(T_TICK),30)+1)</f>
        <v/>
      </c>
    </row>
    <row r="155">
      <c r="B155" t="inlineStr">
        <is>
          <t>CALC_ARG</t>
        </is>
      </c>
      <c r="C155">
        <f>IFERROR(LOOKUP(2,1/(CMD_VERB="calc"),CMD_ARG),"")</f>
        <v/>
      </c>
    </row>
    <row r="156">
      <c r="B156" t="inlineStr">
        <is>
          <t>CALC_VAL</t>
        </is>
      </c>
      <c r="C156">
        <f>IFERROR(LOOKUP(2,1/(CMD_VERB="calc"),CMD_VAL),"")</f>
        <v/>
      </c>
    </row>
    <row r="157"/>
    <row r="158"/>
    <row r="159"/>
    <row r="160"/>
    <row r="161"/>
    <row r="162"/>
    <row r="163"/>
    <row r="164"/>
    <row r="165"/>
    <row r="166"/>
    <row r="167"/>
    <row r="168"/>
    <row r="169">
      <c r="B169" t="inlineStr">
        <is>
          <t>▸ FONT5 — a 5×5 bitmap per digit, read by the big clock</t>
        </is>
      </c>
    </row>
    <row r="170">
      <c r="B170" t="n">
        <v>1</v>
      </c>
      <c r="C170" t="n">
        <v>1</v>
      </c>
      <c r="D170" t="n">
        <v>1</v>
      </c>
      <c r="E170" t="n">
        <v>1</v>
      </c>
      <c r="F170" t="n">
        <v>1</v>
      </c>
      <c r="G170" t="n">
        <v>1</v>
      </c>
      <c r="H170" t="n">
        <v>0</v>
      </c>
      <c r="I170" t="n">
        <v>0</v>
      </c>
      <c r="J170" t="n">
        <v>0</v>
      </c>
      <c r="K170" t="n">
        <v>1</v>
      </c>
      <c r="L170" t="n">
        <v>1</v>
      </c>
      <c r="M170" t="n">
        <v>0</v>
      </c>
      <c r="N170" t="n">
        <v>0</v>
      </c>
      <c r="O170" t="n">
        <v>0</v>
      </c>
      <c r="P170" t="n">
        <v>1</v>
      </c>
      <c r="Q170" t="n">
        <v>1</v>
      </c>
      <c r="R170" t="n">
        <v>0</v>
      </c>
      <c r="S170" t="n">
        <v>0</v>
      </c>
      <c r="T170" t="n">
        <v>0</v>
      </c>
      <c r="U170" t="n">
        <v>1</v>
      </c>
      <c r="V170" t="n">
        <v>1</v>
      </c>
      <c r="W170" t="n">
        <v>1</v>
      </c>
      <c r="X170" t="n">
        <v>1</v>
      </c>
      <c r="Y170" t="n">
        <v>1</v>
      </c>
      <c r="Z170" t="n">
        <v>1</v>
      </c>
    </row>
    <row r="171">
      <c r="B171" t="n">
        <v>0</v>
      </c>
      <c r="C171" t="n">
        <v>0</v>
      </c>
      <c r="D171" t="n">
        <v>1</v>
      </c>
      <c r="E171" t="n">
        <v>0</v>
      </c>
      <c r="F171" t="n">
        <v>0</v>
      </c>
      <c r="G171" t="n">
        <v>0</v>
      </c>
      <c r="H171" t="n">
        <v>1</v>
      </c>
      <c r="I171" t="n">
        <v>1</v>
      </c>
      <c r="J171" t="n">
        <v>0</v>
      </c>
      <c r="K171" t="n">
        <v>0</v>
      </c>
      <c r="L171" t="n">
        <v>0</v>
      </c>
      <c r="M171" t="n">
        <v>0</v>
      </c>
      <c r="N171" t="n">
        <v>1</v>
      </c>
      <c r="O171" t="n">
        <v>0</v>
      </c>
      <c r="P171" t="n">
        <v>0</v>
      </c>
      <c r="Q171" t="n">
        <v>0</v>
      </c>
      <c r="R171" t="n">
        <v>0</v>
      </c>
      <c r="S171" t="n">
        <v>1</v>
      </c>
      <c r="T171" t="n">
        <v>0</v>
      </c>
      <c r="U171" t="n">
        <v>0</v>
      </c>
      <c r="V171" t="n">
        <v>0</v>
      </c>
      <c r="W171" t="n">
        <v>1</v>
      </c>
      <c r="X171" t="n">
        <v>1</v>
      </c>
      <c r="Y171" t="n">
        <v>1</v>
      </c>
      <c r="Z171" t="n">
        <v>0</v>
      </c>
    </row>
    <row r="172">
      <c r="B172" t="n">
        <v>1</v>
      </c>
      <c r="C172" t="n">
        <v>1</v>
      </c>
      <c r="D172" t="n">
        <v>1</v>
      </c>
      <c r="E172" t="n">
        <v>1</v>
      </c>
      <c r="F172" t="n">
        <v>1</v>
      </c>
      <c r="G172" t="n">
        <v>0</v>
      </c>
      <c r="H172" t="n">
        <v>0</v>
      </c>
      <c r="I172" t="n">
        <v>0</v>
      </c>
      <c r="J172" t="n">
        <v>0</v>
      </c>
      <c r="K172" t="n">
        <v>1</v>
      </c>
      <c r="L172" t="n">
        <v>1</v>
      </c>
      <c r="M172" t="n">
        <v>1</v>
      </c>
      <c r="N172" t="n">
        <v>1</v>
      </c>
      <c r="O172" t="n">
        <v>1</v>
      </c>
      <c r="P172" t="n">
        <v>1</v>
      </c>
      <c r="Q172" t="n">
        <v>1</v>
      </c>
      <c r="R172" t="n">
        <v>0</v>
      </c>
      <c r="S172" t="n">
        <v>0</v>
      </c>
      <c r="T172" t="n">
        <v>0</v>
      </c>
      <c r="U172" t="n">
        <v>0</v>
      </c>
      <c r="V172" t="n">
        <v>1</v>
      </c>
      <c r="W172" t="n">
        <v>1</v>
      </c>
      <c r="X172" t="n">
        <v>1</v>
      </c>
      <c r="Y172" t="n">
        <v>1</v>
      </c>
      <c r="Z172" t="n">
        <v>1</v>
      </c>
    </row>
    <row r="173">
      <c r="B173" t="n">
        <v>1</v>
      </c>
      <c r="C173" t="n">
        <v>1</v>
      </c>
      <c r="D173" t="n">
        <v>1</v>
      </c>
      <c r="E173" t="n">
        <v>1</v>
      </c>
      <c r="F173" t="n">
        <v>1</v>
      </c>
      <c r="G173" t="n">
        <v>0</v>
      </c>
      <c r="H173" t="n">
        <v>0</v>
      </c>
      <c r="I173" t="n">
        <v>0</v>
      </c>
      <c r="J173" t="n">
        <v>0</v>
      </c>
      <c r="K173" t="n">
        <v>1</v>
      </c>
      <c r="L173" t="n">
        <v>0</v>
      </c>
      <c r="M173" t="n">
        <v>1</v>
      </c>
      <c r="N173" t="n">
        <v>1</v>
      </c>
      <c r="O173" t="n">
        <v>1</v>
      </c>
      <c r="P173" t="n">
        <v>1</v>
      </c>
      <c r="Q173" t="n">
        <v>0</v>
      </c>
      <c r="R173" t="n">
        <v>0</v>
      </c>
      <c r="S173" t="n">
        <v>0</v>
      </c>
      <c r="T173" t="n">
        <v>0</v>
      </c>
      <c r="U173" t="n">
        <v>1</v>
      </c>
      <c r="V173" t="n">
        <v>1</v>
      </c>
      <c r="W173" t="n">
        <v>1</v>
      </c>
      <c r="X173" t="n">
        <v>1</v>
      </c>
      <c r="Y173" t="n">
        <v>1</v>
      </c>
      <c r="Z173" t="n">
        <v>1</v>
      </c>
    </row>
    <row r="174">
      <c r="B174" t="n">
        <v>1</v>
      </c>
      <c r="C174" t="n">
        <v>0</v>
      </c>
      <c r="D174" t="n">
        <v>0</v>
      </c>
      <c r="E174" t="n">
        <v>0</v>
      </c>
      <c r="F174" t="n">
        <v>1</v>
      </c>
      <c r="G174" t="n">
        <v>1</v>
      </c>
      <c r="H174" t="n">
        <v>0</v>
      </c>
      <c r="I174" t="n">
        <v>0</v>
      </c>
      <c r="J174" t="n">
        <v>0</v>
      </c>
      <c r="K174" t="n">
        <v>1</v>
      </c>
      <c r="L174" t="n">
        <v>1</v>
      </c>
      <c r="M174" t="n">
        <v>1</v>
      </c>
      <c r="N174" t="n">
        <v>1</v>
      </c>
      <c r="O174" t="n">
        <v>1</v>
      </c>
      <c r="P174" t="n">
        <v>1</v>
      </c>
      <c r="Q174" t="n">
        <v>0</v>
      </c>
      <c r="R174" t="n">
        <v>0</v>
      </c>
      <c r="S174" t="n">
        <v>0</v>
      </c>
      <c r="T174" t="n">
        <v>0</v>
      </c>
      <c r="U174" t="n">
        <v>1</v>
      </c>
      <c r="V174" t="n">
        <v>0</v>
      </c>
      <c r="W174" t="n">
        <v>0</v>
      </c>
      <c r="X174" t="n">
        <v>0</v>
      </c>
      <c r="Y174" t="n">
        <v>0</v>
      </c>
      <c r="Z174" t="n">
        <v>1</v>
      </c>
    </row>
    <row r="175">
      <c r="B175" t="n">
        <v>1</v>
      </c>
      <c r="C175" t="n">
        <v>1</v>
      </c>
      <c r="D175" t="n">
        <v>1</v>
      </c>
      <c r="E175" t="n">
        <v>1</v>
      </c>
      <c r="F175" t="n">
        <v>1</v>
      </c>
      <c r="G175" t="n">
        <v>1</v>
      </c>
      <c r="H175" t="n">
        <v>0</v>
      </c>
      <c r="I175" t="n">
        <v>0</v>
      </c>
      <c r="J175" t="n">
        <v>0</v>
      </c>
      <c r="K175" t="n">
        <v>0</v>
      </c>
      <c r="L175" t="n">
        <v>1</v>
      </c>
      <c r="M175" t="n">
        <v>1</v>
      </c>
      <c r="N175" t="n">
        <v>1</v>
      </c>
      <c r="O175" t="n">
        <v>1</v>
      </c>
      <c r="P175" t="n">
        <v>1</v>
      </c>
      <c r="Q175" t="n">
        <v>0</v>
      </c>
      <c r="R175" t="n">
        <v>0</v>
      </c>
      <c r="S175" t="n">
        <v>0</v>
      </c>
      <c r="T175" t="n">
        <v>0</v>
      </c>
      <c r="U175" t="n">
        <v>1</v>
      </c>
      <c r="V175" t="n">
        <v>1</v>
      </c>
      <c r="W175" t="n">
        <v>1</v>
      </c>
      <c r="X175" t="n">
        <v>1</v>
      </c>
      <c r="Y175" t="n">
        <v>1</v>
      </c>
      <c r="Z175" t="n">
        <v>1</v>
      </c>
    </row>
    <row r="176">
      <c r="B176" t="n">
        <v>1</v>
      </c>
      <c r="C176" t="n">
        <v>1</v>
      </c>
      <c r="D176" t="n">
        <v>1</v>
      </c>
      <c r="E176" t="n">
        <v>1</v>
      </c>
      <c r="F176" t="n">
        <v>1</v>
      </c>
      <c r="G176" t="n">
        <v>1</v>
      </c>
      <c r="H176" t="n">
        <v>0</v>
      </c>
      <c r="I176" t="n">
        <v>0</v>
      </c>
      <c r="J176" t="n">
        <v>0</v>
      </c>
      <c r="K176" t="n">
        <v>0</v>
      </c>
      <c r="L176" t="n">
        <v>1</v>
      </c>
      <c r="M176" t="n">
        <v>1</v>
      </c>
      <c r="N176" t="n">
        <v>1</v>
      </c>
      <c r="O176" t="n">
        <v>1</v>
      </c>
      <c r="P176" t="n">
        <v>1</v>
      </c>
      <c r="Q176" t="n">
        <v>1</v>
      </c>
      <c r="R176" t="n">
        <v>0</v>
      </c>
      <c r="S176" t="n">
        <v>0</v>
      </c>
      <c r="T176" t="n">
        <v>0</v>
      </c>
      <c r="U176" t="n">
        <v>1</v>
      </c>
      <c r="V176" t="n">
        <v>1</v>
      </c>
      <c r="W176" t="n">
        <v>1</v>
      </c>
      <c r="X176" t="n">
        <v>1</v>
      </c>
      <c r="Y176" t="n">
        <v>1</v>
      </c>
      <c r="Z176" t="n">
        <v>1</v>
      </c>
    </row>
    <row r="177">
      <c r="B177" t="n">
        <v>1</v>
      </c>
      <c r="C177" t="n">
        <v>1</v>
      </c>
      <c r="D177" t="n">
        <v>1</v>
      </c>
      <c r="E177" t="n">
        <v>1</v>
      </c>
      <c r="F177" t="n">
        <v>1</v>
      </c>
      <c r="G177" t="n">
        <v>0</v>
      </c>
      <c r="H177" t="n">
        <v>0</v>
      </c>
      <c r="I177" t="n">
        <v>0</v>
      </c>
      <c r="J177" t="n">
        <v>0</v>
      </c>
      <c r="K177" t="n">
        <v>1</v>
      </c>
      <c r="L177" t="n">
        <v>0</v>
      </c>
      <c r="M177" t="n">
        <v>0</v>
      </c>
      <c r="N177" t="n">
        <v>0</v>
      </c>
      <c r="O177" t="n">
        <v>1</v>
      </c>
      <c r="P177" t="n">
        <v>0</v>
      </c>
      <c r="Q177" t="n">
        <v>0</v>
      </c>
      <c r="R177" t="n">
        <v>0</v>
      </c>
      <c r="S177" t="n">
        <v>1</v>
      </c>
      <c r="T177" t="n">
        <v>0</v>
      </c>
      <c r="U177" t="n">
        <v>0</v>
      </c>
      <c r="V177" t="n">
        <v>0</v>
      </c>
      <c r="W177" t="n">
        <v>0</v>
      </c>
      <c r="X177" t="n">
        <v>1</v>
      </c>
      <c r="Y177" t="n">
        <v>0</v>
      </c>
      <c r="Z177" t="n">
        <v>0</v>
      </c>
    </row>
    <row r="178">
      <c r="B178" t="n">
        <v>1</v>
      </c>
      <c r="C178" t="n">
        <v>1</v>
      </c>
      <c r="D178" t="n">
        <v>1</v>
      </c>
      <c r="E178" t="n">
        <v>1</v>
      </c>
      <c r="F178" t="n">
        <v>1</v>
      </c>
      <c r="G178" t="n">
        <v>1</v>
      </c>
      <c r="H178" t="n">
        <v>0</v>
      </c>
      <c r="I178" t="n">
        <v>0</v>
      </c>
      <c r="J178" t="n">
        <v>0</v>
      </c>
      <c r="K178" t="n">
        <v>1</v>
      </c>
      <c r="L178" t="n">
        <v>1</v>
      </c>
      <c r="M178" t="n">
        <v>1</v>
      </c>
      <c r="N178" t="n">
        <v>1</v>
      </c>
      <c r="O178" t="n">
        <v>1</v>
      </c>
      <c r="P178" t="n">
        <v>1</v>
      </c>
      <c r="Q178" t="n">
        <v>1</v>
      </c>
      <c r="R178" t="n">
        <v>0</v>
      </c>
      <c r="S178" t="n">
        <v>0</v>
      </c>
      <c r="T178" t="n">
        <v>0</v>
      </c>
      <c r="U178" t="n">
        <v>1</v>
      </c>
      <c r="V178" t="n">
        <v>1</v>
      </c>
      <c r="W178" t="n">
        <v>1</v>
      </c>
      <c r="X178" t="n">
        <v>1</v>
      </c>
      <c r="Y178" t="n">
        <v>1</v>
      </c>
      <c r="Z178" t="n">
        <v>1</v>
      </c>
    </row>
    <row r="179">
      <c r="B179" t="n">
        <v>1</v>
      </c>
      <c r="C179" t="n">
        <v>1</v>
      </c>
      <c r="D179" t="n">
        <v>1</v>
      </c>
      <c r="E179" t="n">
        <v>1</v>
      </c>
      <c r="F179" t="n">
        <v>1</v>
      </c>
      <c r="G179" t="n">
        <v>1</v>
      </c>
      <c r="H179" t="n">
        <v>0</v>
      </c>
      <c r="I179" t="n">
        <v>0</v>
      </c>
      <c r="J179" t="n">
        <v>0</v>
      </c>
      <c r="K179" t="n">
        <v>1</v>
      </c>
      <c r="L179" t="n">
        <v>1</v>
      </c>
      <c r="M179" t="n">
        <v>1</v>
      </c>
      <c r="N179" t="n">
        <v>1</v>
      </c>
      <c r="O179" t="n">
        <v>1</v>
      </c>
      <c r="P179" t="n">
        <v>1</v>
      </c>
      <c r="Q179" t="n">
        <v>0</v>
      </c>
      <c r="R179" t="n">
        <v>0</v>
      </c>
      <c r="S179" t="n">
        <v>0</v>
      </c>
      <c r="T179" t="n">
        <v>0</v>
      </c>
      <c r="U179" t="n">
        <v>1</v>
      </c>
      <c r="V179" t="n">
        <v>1</v>
      </c>
      <c r="W179" t="n">
        <v>1</v>
      </c>
      <c r="X179" t="n">
        <v>1</v>
      </c>
      <c r="Y179" t="n">
        <v>1</v>
      </c>
      <c r="Z17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O1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SHEET-DOS / APPS</t>
        </is>
      </c>
    </row>
    <row r="2">
      <c r="A2" t="inlineStr">
        <is>
          <t>Off-screen window surfaces. Left block is what each cell shows; right block is what colour it is.</t>
        </is>
      </c>
      <c r="B2" t="inlineStr">
        <is>
          <t>▸ TERM — characters</t>
        </is>
      </c>
      <c r="CB2" t="inlineStr">
        <is>
          <t>▸ TERM — attributes</t>
        </is>
      </c>
    </row>
    <row r="3">
      <c r="B3" t="inlineStr">
        <is>
          <t> </t>
        </is>
      </c>
      <c r="C3" t="inlineStr">
        <is>
          <t> </t>
        </is>
      </c>
      <c r="D3" t="inlineStr">
        <is>
          <t>■</t>
        </is>
      </c>
      <c r="E3" t="inlineStr">
        <is>
          <t> </t>
        </is>
      </c>
      <c r="F3" t="inlineStr">
        <is>
          <t>T</t>
        </is>
      </c>
      <c r="G3" t="inlineStr">
        <is>
          <t>E</t>
        </is>
      </c>
      <c r="H3" t="inlineStr">
        <is>
          <t>R</t>
        </is>
      </c>
      <c r="I3" t="inlineStr">
        <is>
          <t>M</t>
        </is>
      </c>
      <c r="J3" t="inlineStr">
        <is>
          <t>I</t>
        </is>
      </c>
      <c r="K3" t="inlineStr">
        <is>
          <t>N</t>
        </is>
      </c>
      <c r="L3" t="inlineStr">
        <is>
          <t>A</t>
        </is>
      </c>
      <c r="M3" t="inlineStr">
        <is>
          <t>L</t>
        </is>
      </c>
      <c r="N3" t="inlineStr">
        <is>
          <t> </t>
        </is>
      </c>
      <c r="O3" t="inlineStr">
        <is>
          <t> </t>
        </is>
      </c>
      <c r="P3" t="inlineStr">
        <is>
          <t> </t>
        </is>
      </c>
      <c r="Q3" t="inlineStr">
        <is>
          <t> </t>
        </is>
      </c>
      <c r="R3" t="inlineStr">
        <is>
          <t> </t>
        </is>
      </c>
      <c r="S3" t="inlineStr">
        <is>
          <t> </t>
        </is>
      </c>
      <c r="T3" t="inlineStr">
        <is>
          <t> </t>
        </is>
      </c>
      <c r="U3" t="inlineStr">
        <is>
          <t> </t>
        </is>
      </c>
      <c r="V3" t="inlineStr">
        <is>
          <t> </t>
        </is>
      </c>
      <c r="W3" t="inlineStr">
        <is>
          <t> </t>
        </is>
      </c>
      <c r="X3" t="inlineStr">
        <is>
          <t> </t>
        </is>
      </c>
      <c r="Y3" t="inlineStr">
        <is>
          <t> </t>
        </is>
      </c>
      <c r="Z3" t="inlineStr">
        <is>
          <t> </t>
        </is>
      </c>
      <c r="AA3" t="inlineStr">
        <is>
          <t> </t>
        </is>
      </c>
      <c r="AB3" t="inlineStr">
        <is>
          <t> </t>
        </is>
      </c>
      <c r="AC3" t="inlineStr">
        <is>
          <t> </t>
        </is>
      </c>
      <c r="AD3" t="inlineStr">
        <is>
          <t> </t>
        </is>
      </c>
      <c r="AE3" t="inlineStr">
        <is>
          <t> </t>
        </is>
      </c>
      <c r="AF3" t="inlineStr">
        <is>
          <t> </t>
        </is>
      </c>
      <c r="AG3" t="inlineStr">
        <is>
          <t> </t>
        </is>
      </c>
      <c r="AH3" t="inlineStr">
        <is>
          <t> </t>
        </is>
      </c>
      <c r="AI3" t="inlineStr">
        <is>
          <t> </t>
        </is>
      </c>
      <c r="AJ3" t="inlineStr">
        <is>
          <t> </t>
        </is>
      </c>
      <c r="AK3" t="inlineStr">
        <is>
          <t> </t>
        </is>
      </c>
      <c r="AL3" t="inlineStr">
        <is>
          <t> </t>
        </is>
      </c>
      <c r="AM3" t="inlineStr">
        <is>
          <t> </t>
        </is>
      </c>
      <c r="AN3" t="inlineStr">
        <is>
          <t> </t>
        </is>
      </c>
      <c r="AO3" t="inlineStr">
        <is>
          <t> </t>
        </is>
      </c>
      <c r="AP3" t="inlineStr">
        <is>
          <t> </t>
        </is>
      </c>
      <c r="AQ3" t="inlineStr">
        <is>
          <t> </t>
        </is>
      </c>
      <c r="AR3" t="inlineStr">
        <is>
          <t> </t>
        </is>
      </c>
      <c r="AS3" t="inlineStr">
        <is>
          <t> </t>
        </is>
      </c>
      <c r="AT3" t="inlineStr">
        <is>
          <t> </t>
        </is>
      </c>
      <c r="AU3" t="inlineStr">
        <is>
          <t> </t>
        </is>
      </c>
      <c r="AV3" t="inlineStr">
        <is>
          <t> </t>
        </is>
      </c>
      <c r="AW3" t="inlineStr">
        <is>
          <t> </t>
        </is>
      </c>
      <c r="AX3" t="inlineStr">
        <is>
          <t> </t>
        </is>
      </c>
      <c r="AY3" t="inlineStr">
        <is>
          <t> </t>
        </is>
      </c>
      <c r="AZ3" t="inlineStr">
        <is>
          <t> </t>
        </is>
      </c>
      <c r="BA3" t="inlineStr">
        <is>
          <t> </t>
        </is>
      </c>
      <c r="BB3" t="inlineStr">
        <is>
          <t> </t>
        </is>
      </c>
      <c r="BC3" t="inlineStr">
        <is>
          <t> </t>
        </is>
      </c>
      <c r="BD3" t="inlineStr">
        <is>
          <t> </t>
        </is>
      </c>
      <c r="BE3" t="inlineStr">
        <is>
          <t>[</t>
        </is>
      </c>
      <c r="BF3" t="inlineStr">
        <is>
          <t>_</t>
        </is>
      </c>
      <c r="BG3" t="inlineStr">
        <is>
          <t>]</t>
        </is>
      </c>
      <c r="BH3" t="inlineStr">
        <is>
          <t>[</t>
        </is>
      </c>
      <c r="BI3" t="inlineStr">
        <is>
          <t>□</t>
        </is>
      </c>
      <c r="BJ3" t="inlineStr">
        <is>
          <t>]</t>
        </is>
      </c>
      <c r="BK3" t="inlineStr">
        <is>
          <t>[</t>
        </is>
      </c>
      <c r="BL3" t="inlineStr">
        <is>
          <t>X</t>
        </is>
      </c>
      <c r="BM3" t="inlineStr">
        <is>
          <t>]</t>
        </is>
      </c>
      <c r="BN3" t="inlineStr">
        <is>
          <t> </t>
        </is>
      </c>
      <c r="BO3" t="inlineStr">
        <is>
          <t> </t>
        </is>
      </c>
      <c r="CB3">
        <f>IF(INDEX(WIN_FOCUS,1)=1,3,10)</f>
        <v/>
      </c>
      <c r="CC3">
        <f>IF(INDEX(WIN_FOCUS,1)=1,3,10)</f>
        <v/>
      </c>
      <c r="CD3">
        <f>IF(INDEX(WIN_FOCUS,1)=1,3,10)</f>
        <v/>
      </c>
      <c r="CE3">
        <f>IF(INDEX(WIN_FOCUS,1)=1,3,10)</f>
        <v/>
      </c>
      <c r="CF3">
        <f>IF(INDEX(WIN_FOCUS,1)=1,3,10)</f>
        <v/>
      </c>
      <c r="CG3">
        <f>IF(INDEX(WIN_FOCUS,1)=1,3,10)</f>
        <v/>
      </c>
      <c r="CH3">
        <f>IF(INDEX(WIN_FOCUS,1)=1,3,10)</f>
        <v/>
      </c>
      <c r="CI3">
        <f>IF(INDEX(WIN_FOCUS,1)=1,3,10)</f>
        <v/>
      </c>
      <c r="CJ3">
        <f>IF(INDEX(WIN_FOCUS,1)=1,3,10)</f>
        <v/>
      </c>
      <c r="CK3">
        <f>IF(INDEX(WIN_FOCUS,1)=1,3,10)</f>
        <v/>
      </c>
      <c r="CL3">
        <f>IF(INDEX(WIN_FOCUS,1)=1,3,10)</f>
        <v/>
      </c>
      <c r="CM3">
        <f>IF(INDEX(WIN_FOCUS,1)=1,3,10)</f>
        <v/>
      </c>
      <c r="CN3">
        <f>IF(INDEX(WIN_FOCUS,1)=1,3,10)</f>
        <v/>
      </c>
      <c r="CO3">
        <f>IF(INDEX(WIN_FOCUS,1)=1,3,10)</f>
        <v/>
      </c>
      <c r="CP3">
        <f>IF(INDEX(WIN_FOCUS,1)=1,3,10)</f>
        <v/>
      </c>
      <c r="CQ3">
        <f>IF(INDEX(WIN_FOCUS,1)=1,3,10)</f>
        <v/>
      </c>
      <c r="CR3">
        <f>IF(INDEX(WIN_FOCUS,1)=1,3,10)</f>
        <v/>
      </c>
      <c r="CS3">
        <f>IF(INDEX(WIN_FOCUS,1)=1,3,10)</f>
        <v/>
      </c>
      <c r="CT3">
        <f>IF(INDEX(WIN_FOCUS,1)=1,3,10)</f>
        <v/>
      </c>
      <c r="CU3">
        <f>IF(INDEX(WIN_FOCUS,1)=1,3,10)</f>
        <v/>
      </c>
      <c r="CV3">
        <f>IF(INDEX(WIN_FOCUS,1)=1,3,10)</f>
        <v/>
      </c>
      <c r="CW3">
        <f>IF(INDEX(WIN_FOCUS,1)=1,3,10)</f>
        <v/>
      </c>
      <c r="CX3">
        <f>IF(INDEX(WIN_FOCUS,1)=1,3,10)</f>
        <v/>
      </c>
      <c r="CY3">
        <f>IF(INDEX(WIN_FOCUS,1)=1,3,10)</f>
        <v/>
      </c>
      <c r="CZ3">
        <f>IF(INDEX(WIN_FOCUS,1)=1,3,10)</f>
        <v/>
      </c>
      <c r="DA3">
        <f>IF(INDEX(WIN_FOCUS,1)=1,3,10)</f>
        <v/>
      </c>
      <c r="DB3">
        <f>IF(INDEX(WIN_FOCUS,1)=1,3,10)</f>
        <v/>
      </c>
      <c r="DC3">
        <f>IF(INDEX(WIN_FOCUS,1)=1,3,10)</f>
        <v/>
      </c>
      <c r="DD3">
        <f>IF(INDEX(WIN_FOCUS,1)=1,3,10)</f>
        <v/>
      </c>
      <c r="DE3">
        <f>IF(INDEX(WIN_FOCUS,1)=1,3,10)</f>
        <v/>
      </c>
      <c r="DF3">
        <f>IF(INDEX(WIN_FOCUS,1)=1,3,10)</f>
        <v/>
      </c>
      <c r="DG3">
        <f>IF(INDEX(WIN_FOCUS,1)=1,3,10)</f>
        <v/>
      </c>
      <c r="DH3">
        <f>IF(INDEX(WIN_FOCUS,1)=1,3,10)</f>
        <v/>
      </c>
      <c r="DI3">
        <f>IF(INDEX(WIN_FOCUS,1)=1,3,10)</f>
        <v/>
      </c>
      <c r="DJ3">
        <f>IF(INDEX(WIN_FOCUS,1)=1,3,10)</f>
        <v/>
      </c>
      <c r="DK3">
        <f>IF(INDEX(WIN_FOCUS,1)=1,3,10)</f>
        <v/>
      </c>
      <c r="DL3">
        <f>IF(INDEX(WIN_FOCUS,1)=1,3,10)</f>
        <v/>
      </c>
      <c r="DM3">
        <f>IF(INDEX(WIN_FOCUS,1)=1,3,10)</f>
        <v/>
      </c>
      <c r="DN3">
        <f>IF(INDEX(WIN_FOCUS,1)=1,3,10)</f>
        <v/>
      </c>
      <c r="DO3">
        <f>IF(INDEX(WIN_FOCUS,1)=1,3,10)</f>
        <v/>
      </c>
      <c r="DP3">
        <f>IF(INDEX(WIN_FOCUS,1)=1,3,10)</f>
        <v/>
      </c>
      <c r="DQ3">
        <f>IF(INDEX(WIN_FOCUS,1)=1,3,10)</f>
        <v/>
      </c>
      <c r="DR3">
        <f>IF(INDEX(WIN_FOCUS,1)=1,3,10)</f>
        <v/>
      </c>
      <c r="DS3">
        <f>IF(INDEX(WIN_FOCUS,1)=1,3,10)</f>
        <v/>
      </c>
      <c r="DT3">
        <f>IF(INDEX(WIN_FOCUS,1)=1,3,10)</f>
        <v/>
      </c>
      <c r="DU3">
        <f>IF(INDEX(WIN_FOCUS,1)=1,3,10)</f>
        <v/>
      </c>
      <c r="DV3">
        <f>IF(INDEX(WIN_FOCUS,1)=1,3,10)</f>
        <v/>
      </c>
      <c r="DW3">
        <f>IF(INDEX(WIN_FOCUS,1)=1,3,10)</f>
        <v/>
      </c>
      <c r="DX3">
        <f>IF(INDEX(WIN_FOCUS,1)=1,3,10)</f>
        <v/>
      </c>
      <c r="DY3">
        <f>IF(INDEX(WIN_FOCUS,1)=1,3,10)</f>
        <v/>
      </c>
      <c r="DZ3">
        <f>IF(INDEX(WIN_FOCUS,1)=1,3,10)</f>
        <v/>
      </c>
      <c r="EA3">
        <f>IF(INDEX(WIN_FOCUS,1)=1,3,10)</f>
        <v/>
      </c>
      <c r="EB3">
        <f>IF(INDEX(WIN_FOCUS,1)=1,3,10)</f>
        <v/>
      </c>
      <c r="EC3">
        <f>IF(INDEX(WIN_FOCUS,1)=1,3,10)</f>
        <v/>
      </c>
      <c r="ED3">
        <f>IF(INDEX(WIN_FOCUS,1)=1,3,10)</f>
        <v/>
      </c>
      <c r="EE3">
        <f>IF(INDEX(WIN_FOCUS,1)=1,3,10)</f>
        <v/>
      </c>
      <c r="EF3">
        <f>IF(INDEX(WIN_FOCUS,1)=1,3,10)</f>
        <v/>
      </c>
      <c r="EG3">
        <f>IF(INDEX(WIN_FOCUS,1)=1,3,10)</f>
        <v/>
      </c>
      <c r="EH3">
        <f>IF(INDEX(WIN_FOCUS,1)=1,3,10)</f>
        <v/>
      </c>
      <c r="EI3">
        <f>IF(INDEX(WIN_FOCUS,1)=1,3,10)</f>
        <v/>
      </c>
      <c r="EJ3">
        <f>IF(INDEX(WIN_FOCUS,1)=1,3,10)</f>
        <v/>
      </c>
      <c r="EK3">
        <f>IF(INDEX(WIN_FOCUS,1)=1,3,10)</f>
        <v/>
      </c>
      <c r="EL3">
        <f>IF(INDEX(WIN_FOCUS,1)=1,3,10)</f>
        <v/>
      </c>
      <c r="EM3">
        <f>IF(INDEX(WIN_FOCUS,1)=1,3,10)</f>
        <v/>
      </c>
      <c r="EN3">
        <f>IF(INDEX(WIN_FOCUS,1)=1,3,10)</f>
        <v/>
      </c>
      <c r="EO3">
        <f>IF(INDEX(WIN_FOCUS,1)=1,3,10)</f>
        <v/>
      </c>
    </row>
    <row r="4">
      <c r="B4" t="inlineStr">
        <is>
          <t> </t>
        </is>
      </c>
      <c r="C4" t="inlineStr">
        <is>
          <t> </t>
        </is>
      </c>
      <c r="D4" t="inlineStr">
        <is>
          <t>S</t>
        </is>
      </c>
      <c r="E4" t="inlineStr">
        <is>
          <t>H</t>
        </is>
      </c>
      <c r="F4" t="inlineStr">
        <is>
          <t>E</t>
        </is>
      </c>
      <c r="G4" t="inlineStr">
        <is>
          <t>E</t>
        </is>
      </c>
      <c r="H4" t="inlineStr">
        <is>
          <t>T</t>
        </is>
      </c>
      <c r="I4" t="inlineStr">
        <is>
          <t>-</t>
        </is>
      </c>
      <c r="J4" t="inlineStr">
        <is>
          <t>D</t>
        </is>
      </c>
      <c r="K4" t="inlineStr">
        <is>
          <t>O</t>
        </is>
      </c>
      <c r="L4" t="inlineStr">
        <is>
          <t>S</t>
        </is>
      </c>
      <c r="M4" t="inlineStr">
        <is>
          <t> </t>
        </is>
      </c>
      <c r="N4" t="inlineStr">
        <is>
          <t>S</t>
        </is>
      </c>
      <c r="O4" t="inlineStr">
        <is>
          <t>H</t>
        </is>
      </c>
      <c r="P4" t="inlineStr">
        <is>
          <t>E</t>
        </is>
      </c>
      <c r="Q4" t="inlineStr">
        <is>
          <t>L</t>
        </is>
      </c>
      <c r="R4" t="inlineStr">
        <is>
          <t>L</t>
        </is>
      </c>
      <c r="S4" t="inlineStr">
        <is>
          <t> </t>
        </is>
      </c>
      <c r="T4" t="inlineStr">
        <is>
          <t>v</t>
        </is>
      </c>
      <c r="U4" t="inlineStr">
        <is>
          <t>1</t>
        </is>
      </c>
      <c r="V4" t="inlineStr">
        <is>
          <t>.</t>
        </is>
      </c>
      <c r="W4" t="inlineStr">
        <is>
          <t>0</t>
        </is>
      </c>
      <c r="X4" t="inlineStr">
        <is>
          <t> </t>
        </is>
      </c>
      <c r="Y4" t="inlineStr">
        <is>
          <t>·</t>
        </is>
      </c>
      <c r="Z4" t="inlineStr">
        <is>
          <t> </t>
        </is>
      </c>
      <c r="AA4" t="inlineStr">
        <is>
          <t>t</t>
        </is>
      </c>
      <c r="AB4" t="inlineStr">
        <is>
          <t>y</t>
        </is>
      </c>
      <c r="AC4" t="inlineStr">
        <is>
          <t>p</t>
        </is>
      </c>
      <c r="AD4" t="inlineStr">
        <is>
          <t>e</t>
        </is>
      </c>
      <c r="AE4" t="inlineStr">
        <is>
          <t> </t>
        </is>
      </c>
      <c r="AF4" t="inlineStr">
        <is>
          <t>a</t>
        </is>
      </c>
      <c r="AG4" t="inlineStr">
        <is>
          <t> </t>
        </is>
      </c>
      <c r="AH4" t="inlineStr">
        <is>
          <t>c</t>
        </is>
      </c>
      <c r="AI4" t="inlineStr">
        <is>
          <t>o</t>
        </is>
      </c>
      <c r="AJ4" t="inlineStr">
        <is>
          <t>m</t>
        </is>
      </c>
      <c r="AK4" t="inlineStr">
        <is>
          <t>m</t>
        </is>
      </c>
      <c r="AL4" t="inlineStr">
        <is>
          <t>a</t>
        </is>
      </c>
      <c r="AM4" t="inlineStr">
        <is>
          <t>n</t>
        </is>
      </c>
      <c r="AN4" t="inlineStr">
        <is>
          <t>d</t>
        </is>
      </c>
      <c r="AO4" t="inlineStr">
        <is>
          <t> </t>
        </is>
      </c>
      <c r="AP4" t="inlineStr">
        <is>
          <t>i</t>
        </is>
      </c>
      <c r="AQ4" t="inlineStr">
        <is>
          <t>n</t>
        </is>
      </c>
      <c r="AR4" t="inlineStr">
        <is>
          <t> </t>
        </is>
      </c>
      <c r="AS4" t="inlineStr">
        <is>
          <t>t</t>
        </is>
      </c>
      <c r="AT4" t="inlineStr">
        <is>
          <t>h</t>
        </is>
      </c>
      <c r="AU4" t="inlineStr">
        <is>
          <t>e</t>
        </is>
      </c>
      <c r="AV4" t="inlineStr">
        <is>
          <t> </t>
        </is>
      </c>
      <c r="AW4" t="inlineStr">
        <is>
          <t>K</t>
        </is>
      </c>
      <c r="AX4" t="inlineStr">
        <is>
          <t>E</t>
        </is>
      </c>
      <c r="AY4" t="inlineStr">
        <is>
          <t>Y</t>
        </is>
      </c>
      <c r="AZ4" t="inlineStr">
        <is>
          <t>B</t>
        </is>
      </c>
      <c r="BA4" t="inlineStr">
        <is>
          <t>O</t>
        </is>
      </c>
      <c r="BB4" t="inlineStr">
        <is>
          <t>A</t>
        </is>
      </c>
      <c r="BC4" t="inlineStr">
        <is>
          <t>R</t>
        </is>
      </c>
      <c r="BD4" t="inlineStr">
        <is>
          <t>D</t>
        </is>
      </c>
      <c r="BE4" t="inlineStr">
        <is>
          <t> </t>
        </is>
      </c>
      <c r="BF4" t="inlineStr">
        <is>
          <t>s</t>
        </is>
      </c>
      <c r="BG4" t="inlineStr">
        <is>
          <t>t</t>
        </is>
      </c>
      <c r="BH4" t="inlineStr">
        <is>
          <t>r</t>
        </is>
      </c>
      <c r="BI4" t="inlineStr">
        <is>
          <t>i</t>
        </is>
      </c>
      <c r="BJ4" t="inlineStr">
        <is>
          <t>p</t>
        </is>
      </c>
      <c r="BK4" t="inlineStr">
        <is>
          <t> </t>
        </is>
      </c>
      <c r="BL4" t="inlineStr">
        <is>
          <t> </t>
        </is>
      </c>
      <c r="BM4" t="inlineStr">
        <is>
          <t> </t>
        </is>
      </c>
      <c r="BN4" t="inlineStr">
        <is>
          <t> </t>
        </is>
      </c>
      <c r="BO4" t="inlineStr">
        <is>
          <t> </t>
        </is>
      </c>
      <c r="CB4" t="n">
        <v>4</v>
      </c>
      <c r="CC4" t="n">
        <v>7</v>
      </c>
      <c r="CD4" t="n">
        <v>12</v>
      </c>
      <c r="CE4" t="n">
        <v>12</v>
      </c>
      <c r="CF4" t="n">
        <v>12</v>
      </c>
      <c r="CG4" t="n">
        <v>12</v>
      </c>
      <c r="CH4" t="n">
        <v>12</v>
      </c>
      <c r="CI4" t="n">
        <v>12</v>
      </c>
      <c r="CJ4" t="n">
        <v>12</v>
      </c>
      <c r="CK4" t="n">
        <v>12</v>
      </c>
      <c r="CL4" t="n">
        <v>12</v>
      </c>
      <c r="CM4" t="n">
        <v>12</v>
      </c>
      <c r="CN4" t="n">
        <v>12</v>
      </c>
      <c r="CO4" t="n">
        <v>12</v>
      </c>
      <c r="CP4" t="n">
        <v>12</v>
      </c>
      <c r="CQ4" t="n">
        <v>12</v>
      </c>
      <c r="CR4" t="n">
        <v>12</v>
      </c>
      <c r="CS4" t="n">
        <v>12</v>
      </c>
      <c r="CT4" t="n">
        <v>12</v>
      </c>
      <c r="CU4" t="n">
        <v>12</v>
      </c>
      <c r="CV4" t="n">
        <v>12</v>
      </c>
      <c r="CW4" t="n">
        <v>12</v>
      </c>
      <c r="CX4" t="n">
        <v>12</v>
      </c>
      <c r="CY4" t="n">
        <v>12</v>
      </c>
      <c r="CZ4" t="n">
        <v>12</v>
      </c>
      <c r="DA4" t="n">
        <v>12</v>
      </c>
      <c r="DB4" t="n">
        <v>12</v>
      </c>
      <c r="DC4" t="n">
        <v>12</v>
      </c>
      <c r="DD4" t="n">
        <v>12</v>
      </c>
      <c r="DE4" t="n">
        <v>12</v>
      </c>
      <c r="DF4" t="n">
        <v>12</v>
      </c>
      <c r="DG4" t="n">
        <v>12</v>
      </c>
      <c r="DH4" t="n">
        <v>12</v>
      </c>
      <c r="DI4" t="n">
        <v>12</v>
      </c>
      <c r="DJ4" t="n">
        <v>12</v>
      </c>
      <c r="DK4" t="n">
        <v>12</v>
      </c>
      <c r="DL4" t="n">
        <v>12</v>
      </c>
      <c r="DM4" t="n">
        <v>12</v>
      </c>
      <c r="DN4" t="n">
        <v>12</v>
      </c>
      <c r="DO4" t="n">
        <v>12</v>
      </c>
      <c r="DP4" t="n">
        <v>12</v>
      </c>
      <c r="DQ4" t="n">
        <v>12</v>
      </c>
      <c r="DR4" t="n">
        <v>12</v>
      </c>
      <c r="DS4" t="n">
        <v>12</v>
      </c>
      <c r="DT4" t="n">
        <v>12</v>
      </c>
      <c r="DU4" t="n">
        <v>12</v>
      </c>
      <c r="DV4" t="n">
        <v>12</v>
      </c>
      <c r="DW4" t="n">
        <v>12</v>
      </c>
      <c r="DX4" t="n">
        <v>12</v>
      </c>
      <c r="DY4" t="n">
        <v>12</v>
      </c>
      <c r="DZ4" t="n">
        <v>12</v>
      </c>
      <c r="EA4" t="n">
        <v>12</v>
      </c>
      <c r="EB4" t="n">
        <v>12</v>
      </c>
      <c r="EC4" t="n">
        <v>12</v>
      </c>
      <c r="ED4" t="n">
        <v>12</v>
      </c>
      <c r="EE4" t="n">
        <v>12</v>
      </c>
      <c r="EF4" t="n">
        <v>12</v>
      </c>
      <c r="EG4" t="n">
        <v>12</v>
      </c>
      <c r="EH4" t="n">
        <v>12</v>
      </c>
      <c r="EI4" t="n">
        <v>12</v>
      </c>
      <c r="EJ4" t="n">
        <v>12</v>
      </c>
      <c r="EK4" t="n">
        <v>7</v>
      </c>
      <c r="EL4" t="n">
        <v>7</v>
      </c>
      <c r="EM4" t="n">
        <v>7</v>
      </c>
      <c r="EN4" t="n">
        <v>7</v>
      </c>
      <c r="EO4" t="n">
        <v>4</v>
      </c>
    </row>
    <row r="5">
      <c r="B5" t="inlineStr">
        <is>
          <t> </t>
        </is>
      </c>
      <c r="C5">
        <f>MID('KERNEL'!$F$61,1,1)</f>
        <v/>
      </c>
      <c r="D5">
        <f>MID('KERNEL'!$F$61,2,1)</f>
        <v/>
      </c>
      <c r="E5">
        <f>MID('KERNEL'!$F$61,3,1)</f>
        <v/>
      </c>
      <c r="F5">
        <f>MID('KERNEL'!$F$61,4,1)</f>
        <v/>
      </c>
      <c r="G5">
        <f>MID('KERNEL'!$F$61,5,1)</f>
        <v/>
      </c>
      <c r="H5">
        <f>MID('KERNEL'!$F$61,6,1)</f>
        <v/>
      </c>
      <c r="I5">
        <f>MID('KERNEL'!$F$61,7,1)</f>
        <v/>
      </c>
      <c r="J5">
        <f>MID('KERNEL'!$F$61,8,1)</f>
        <v/>
      </c>
      <c r="K5">
        <f>MID('KERNEL'!$F$61,9,1)</f>
        <v/>
      </c>
      <c r="L5">
        <f>MID('KERNEL'!$F$61,10,1)</f>
        <v/>
      </c>
      <c r="M5">
        <f>MID('KERNEL'!$F$61,11,1)</f>
        <v/>
      </c>
      <c r="N5">
        <f>MID('KERNEL'!$F$61,12,1)</f>
        <v/>
      </c>
      <c r="O5">
        <f>MID('KERNEL'!$F$61,13,1)</f>
        <v/>
      </c>
      <c r="P5">
        <f>MID('KERNEL'!$F$61,14,1)</f>
        <v/>
      </c>
      <c r="Q5">
        <f>MID('KERNEL'!$F$61,15,1)</f>
        <v/>
      </c>
      <c r="R5">
        <f>MID('KERNEL'!$F$61,16,1)</f>
        <v/>
      </c>
      <c r="S5">
        <f>MID('KERNEL'!$F$61,17,1)</f>
        <v/>
      </c>
      <c r="T5">
        <f>MID('KERNEL'!$F$61,18,1)</f>
        <v/>
      </c>
      <c r="U5">
        <f>MID('KERNEL'!$F$61,19,1)</f>
        <v/>
      </c>
      <c r="V5">
        <f>MID('KERNEL'!$F$61,20,1)</f>
        <v/>
      </c>
      <c r="W5">
        <f>MID('KERNEL'!$F$61,21,1)</f>
        <v/>
      </c>
      <c r="X5">
        <f>MID('KERNEL'!$F$61,22,1)</f>
        <v/>
      </c>
      <c r="Y5">
        <f>MID('KERNEL'!$F$61,23,1)</f>
        <v/>
      </c>
      <c r="Z5">
        <f>MID('KERNEL'!$F$61,24,1)</f>
        <v/>
      </c>
      <c r="AA5">
        <f>MID('KERNEL'!$F$61,25,1)</f>
        <v/>
      </c>
      <c r="AB5">
        <f>MID('KERNEL'!$F$61,26,1)</f>
        <v/>
      </c>
      <c r="AC5">
        <f>MID('KERNEL'!$F$61,27,1)</f>
        <v/>
      </c>
      <c r="AD5">
        <f>MID('KERNEL'!$F$61,28,1)</f>
        <v/>
      </c>
      <c r="AE5">
        <f>MID('KERNEL'!$F$61,29,1)</f>
        <v/>
      </c>
      <c r="AF5">
        <f>MID('KERNEL'!$F$61,30,1)</f>
        <v/>
      </c>
      <c r="AG5">
        <f>MID('KERNEL'!$F$61,31,1)</f>
        <v/>
      </c>
      <c r="AH5">
        <f>MID('KERNEL'!$F$61,32,1)</f>
        <v/>
      </c>
      <c r="AI5">
        <f>MID('KERNEL'!$F$61,33,1)</f>
        <v/>
      </c>
      <c r="AJ5">
        <f>MID('KERNEL'!$F$61,34,1)</f>
        <v/>
      </c>
      <c r="AK5">
        <f>MID('KERNEL'!$F$61,35,1)</f>
        <v/>
      </c>
      <c r="AL5">
        <f>MID('KERNEL'!$F$61,36,1)</f>
        <v/>
      </c>
      <c r="AM5">
        <f>MID('KERNEL'!$F$61,37,1)</f>
        <v/>
      </c>
      <c r="AN5">
        <f>MID('KERNEL'!$F$61,38,1)</f>
        <v/>
      </c>
      <c r="AO5">
        <f>MID('KERNEL'!$F$61,39,1)</f>
        <v/>
      </c>
      <c r="AP5">
        <f>MID('KERNEL'!$F$61,40,1)</f>
        <v/>
      </c>
      <c r="AQ5">
        <f>MID('KERNEL'!$F$61,41,1)</f>
        <v/>
      </c>
      <c r="AR5">
        <f>MID('KERNEL'!$F$61,42,1)</f>
        <v/>
      </c>
      <c r="AS5">
        <f>MID('KERNEL'!$F$61,43,1)</f>
        <v/>
      </c>
      <c r="AT5">
        <f>MID('KERNEL'!$F$61,44,1)</f>
        <v/>
      </c>
      <c r="AU5">
        <f>MID('KERNEL'!$F$61,45,1)</f>
        <v/>
      </c>
      <c r="AV5">
        <f>MID('KERNEL'!$F$61,46,1)</f>
        <v/>
      </c>
      <c r="AW5">
        <f>MID('KERNEL'!$F$61,47,1)</f>
        <v/>
      </c>
      <c r="AX5">
        <f>MID('KERNEL'!$F$61,48,1)</f>
        <v/>
      </c>
      <c r="AY5">
        <f>MID('KERNEL'!$F$61,49,1)</f>
        <v/>
      </c>
      <c r="AZ5">
        <f>MID('KERNEL'!$F$61,50,1)</f>
        <v/>
      </c>
      <c r="BA5">
        <f>MID('KERNEL'!$F$61,51,1)</f>
        <v/>
      </c>
      <c r="BB5">
        <f>MID('KERNEL'!$F$61,52,1)</f>
        <v/>
      </c>
      <c r="BC5">
        <f>MID('KERNEL'!$F$61,53,1)</f>
        <v/>
      </c>
      <c r="BD5">
        <f>MID('KERNEL'!$F$61,54,1)</f>
        <v/>
      </c>
      <c r="BE5">
        <f>MID('KERNEL'!$F$61,55,1)</f>
        <v/>
      </c>
      <c r="BF5">
        <f>MID('KERNEL'!$F$61,56,1)</f>
        <v/>
      </c>
      <c r="BG5">
        <f>MID('KERNEL'!$F$61,57,1)</f>
        <v/>
      </c>
      <c r="BH5">
        <f>MID('KERNEL'!$F$61,58,1)</f>
        <v/>
      </c>
      <c r="BI5">
        <f>MID('KERNEL'!$F$61,59,1)</f>
        <v/>
      </c>
      <c r="BJ5">
        <f>MID('KERNEL'!$F$61,60,1)</f>
        <v/>
      </c>
      <c r="BK5">
        <f>MID('KERNEL'!$F$61,61,1)</f>
        <v/>
      </c>
      <c r="BL5">
        <f>MID('KERNEL'!$F$61,62,1)</f>
        <v/>
      </c>
      <c r="BM5">
        <f>MID('KERNEL'!$F$61,63,1)</f>
        <v/>
      </c>
      <c r="BN5">
        <f>MID('KERNEL'!$F$61,64,1)</f>
        <v/>
      </c>
      <c r="BO5" t="inlineStr">
        <is>
          <t> </t>
        </is>
      </c>
      <c r="CB5" t="n">
        <v>4</v>
      </c>
      <c r="CC5" t="n">
        <v>1</v>
      </c>
      <c r="CD5" t="n">
        <v>1</v>
      </c>
      <c r="CE5" t="n">
        <v>1</v>
      </c>
      <c r="CF5" t="n">
        <v>1</v>
      </c>
      <c r="CG5" t="n">
        <v>1</v>
      </c>
      <c r="CH5" t="n">
        <v>1</v>
      </c>
      <c r="CI5" t="n">
        <v>1</v>
      </c>
      <c r="CJ5" t="n">
        <v>1</v>
      </c>
      <c r="CK5" t="n">
        <v>1</v>
      </c>
      <c r="CL5" t="n">
        <v>1</v>
      </c>
      <c r="CM5" t="n">
        <v>1</v>
      </c>
      <c r="CN5" t="n">
        <v>1</v>
      </c>
      <c r="CO5" t="n">
        <v>1</v>
      </c>
      <c r="CP5" t="n">
        <v>1</v>
      </c>
      <c r="CQ5" t="n">
        <v>1</v>
      </c>
      <c r="CR5" t="n">
        <v>1</v>
      </c>
      <c r="CS5" t="n">
        <v>1</v>
      </c>
      <c r="CT5" t="n">
        <v>1</v>
      </c>
      <c r="CU5" t="n">
        <v>1</v>
      </c>
      <c r="CV5" t="n">
        <v>1</v>
      </c>
      <c r="CW5" t="n">
        <v>1</v>
      </c>
      <c r="CX5" t="n">
        <v>1</v>
      </c>
      <c r="CY5" t="n">
        <v>1</v>
      </c>
      <c r="CZ5" t="n">
        <v>1</v>
      </c>
      <c r="DA5" t="n">
        <v>1</v>
      </c>
      <c r="DB5" t="n">
        <v>1</v>
      </c>
      <c r="DC5" t="n">
        <v>1</v>
      </c>
      <c r="DD5" t="n">
        <v>1</v>
      </c>
      <c r="DE5" t="n">
        <v>1</v>
      </c>
      <c r="DF5" t="n">
        <v>1</v>
      </c>
      <c r="DG5" t="n">
        <v>1</v>
      </c>
      <c r="DH5" t="n">
        <v>1</v>
      </c>
      <c r="DI5" t="n">
        <v>1</v>
      </c>
      <c r="DJ5" t="n">
        <v>1</v>
      </c>
      <c r="DK5" t="n">
        <v>1</v>
      </c>
      <c r="DL5" t="n">
        <v>1</v>
      </c>
      <c r="DM5" t="n">
        <v>1</v>
      </c>
      <c r="DN5" t="n">
        <v>1</v>
      </c>
      <c r="DO5" t="n">
        <v>1</v>
      </c>
      <c r="DP5" t="n">
        <v>1</v>
      </c>
      <c r="DQ5" t="n">
        <v>1</v>
      </c>
      <c r="DR5" t="n">
        <v>1</v>
      </c>
      <c r="DS5" t="n">
        <v>1</v>
      </c>
      <c r="DT5" t="n">
        <v>1</v>
      </c>
      <c r="DU5" t="n">
        <v>1</v>
      </c>
      <c r="DV5" t="n">
        <v>1</v>
      </c>
      <c r="DW5" t="n">
        <v>1</v>
      </c>
      <c r="DX5" t="n">
        <v>1</v>
      </c>
      <c r="DY5" t="n">
        <v>1</v>
      </c>
      <c r="DZ5" t="n">
        <v>1</v>
      </c>
      <c r="EA5" t="n">
        <v>1</v>
      </c>
      <c r="EB5" t="n">
        <v>1</v>
      </c>
      <c r="EC5" t="n">
        <v>1</v>
      </c>
      <c r="ED5" t="n">
        <v>1</v>
      </c>
      <c r="EE5" t="n">
        <v>1</v>
      </c>
      <c r="EF5" t="n">
        <v>1</v>
      </c>
      <c r="EG5" t="n">
        <v>1</v>
      </c>
      <c r="EH5" t="n">
        <v>1</v>
      </c>
      <c r="EI5" t="n">
        <v>1</v>
      </c>
      <c r="EJ5" t="n">
        <v>1</v>
      </c>
      <c r="EK5" t="n">
        <v>1</v>
      </c>
      <c r="EL5" t="n">
        <v>1</v>
      </c>
      <c r="EM5" t="n">
        <v>1</v>
      </c>
      <c r="EN5" t="n">
        <v>1</v>
      </c>
      <c r="EO5" t="n">
        <v>4</v>
      </c>
    </row>
    <row r="6">
      <c r="B6" t="inlineStr">
        <is>
          <t> </t>
        </is>
      </c>
      <c r="C6">
        <f>MID('KERNEL'!$F$62,1,1)</f>
        <v/>
      </c>
      <c r="D6">
        <f>MID('KERNEL'!$F$62,2,1)</f>
        <v/>
      </c>
      <c r="E6">
        <f>MID('KERNEL'!$F$62,3,1)</f>
        <v/>
      </c>
      <c r="F6">
        <f>MID('KERNEL'!$F$62,4,1)</f>
        <v/>
      </c>
      <c r="G6">
        <f>MID('KERNEL'!$F$62,5,1)</f>
        <v/>
      </c>
      <c r="H6">
        <f>MID('KERNEL'!$F$62,6,1)</f>
        <v/>
      </c>
      <c r="I6">
        <f>MID('KERNEL'!$F$62,7,1)</f>
        <v/>
      </c>
      <c r="J6">
        <f>MID('KERNEL'!$F$62,8,1)</f>
        <v/>
      </c>
      <c r="K6">
        <f>MID('KERNEL'!$F$62,9,1)</f>
        <v/>
      </c>
      <c r="L6">
        <f>MID('KERNEL'!$F$62,10,1)</f>
        <v/>
      </c>
      <c r="M6">
        <f>MID('KERNEL'!$F$62,11,1)</f>
        <v/>
      </c>
      <c r="N6">
        <f>MID('KERNEL'!$F$62,12,1)</f>
        <v/>
      </c>
      <c r="O6">
        <f>MID('KERNEL'!$F$62,13,1)</f>
        <v/>
      </c>
      <c r="P6">
        <f>MID('KERNEL'!$F$62,14,1)</f>
        <v/>
      </c>
      <c r="Q6">
        <f>MID('KERNEL'!$F$62,15,1)</f>
        <v/>
      </c>
      <c r="R6">
        <f>MID('KERNEL'!$F$62,16,1)</f>
        <v/>
      </c>
      <c r="S6">
        <f>MID('KERNEL'!$F$62,17,1)</f>
        <v/>
      </c>
      <c r="T6">
        <f>MID('KERNEL'!$F$62,18,1)</f>
        <v/>
      </c>
      <c r="U6">
        <f>MID('KERNEL'!$F$62,19,1)</f>
        <v/>
      </c>
      <c r="V6">
        <f>MID('KERNEL'!$F$62,20,1)</f>
        <v/>
      </c>
      <c r="W6">
        <f>MID('KERNEL'!$F$62,21,1)</f>
        <v/>
      </c>
      <c r="X6">
        <f>MID('KERNEL'!$F$62,22,1)</f>
        <v/>
      </c>
      <c r="Y6">
        <f>MID('KERNEL'!$F$62,23,1)</f>
        <v/>
      </c>
      <c r="Z6">
        <f>MID('KERNEL'!$F$62,24,1)</f>
        <v/>
      </c>
      <c r="AA6">
        <f>MID('KERNEL'!$F$62,25,1)</f>
        <v/>
      </c>
      <c r="AB6">
        <f>MID('KERNEL'!$F$62,26,1)</f>
        <v/>
      </c>
      <c r="AC6">
        <f>MID('KERNEL'!$F$62,27,1)</f>
        <v/>
      </c>
      <c r="AD6">
        <f>MID('KERNEL'!$F$62,28,1)</f>
        <v/>
      </c>
      <c r="AE6">
        <f>MID('KERNEL'!$F$62,29,1)</f>
        <v/>
      </c>
      <c r="AF6">
        <f>MID('KERNEL'!$F$62,30,1)</f>
        <v/>
      </c>
      <c r="AG6">
        <f>MID('KERNEL'!$F$62,31,1)</f>
        <v/>
      </c>
      <c r="AH6">
        <f>MID('KERNEL'!$F$62,32,1)</f>
        <v/>
      </c>
      <c r="AI6">
        <f>MID('KERNEL'!$F$62,33,1)</f>
        <v/>
      </c>
      <c r="AJ6">
        <f>MID('KERNEL'!$F$62,34,1)</f>
        <v/>
      </c>
      <c r="AK6">
        <f>MID('KERNEL'!$F$62,35,1)</f>
        <v/>
      </c>
      <c r="AL6">
        <f>MID('KERNEL'!$F$62,36,1)</f>
        <v/>
      </c>
      <c r="AM6">
        <f>MID('KERNEL'!$F$62,37,1)</f>
        <v/>
      </c>
      <c r="AN6">
        <f>MID('KERNEL'!$F$62,38,1)</f>
        <v/>
      </c>
      <c r="AO6">
        <f>MID('KERNEL'!$F$62,39,1)</f>
        <v/>
      </c>
      <c r="AP6">
        <f>MID('KERNEL'!$F$62,40,1)</f>
        <v/>
      </c>
      <c r="AQ6">
        <f>MID('KERNEL'!$F$62,41,1)</f>
        <v/>
      </c>
      <c r="AR6">
        <f>MID('KERNEL'!$F$62,42,1)</f>
        <v/>
      </c>
      <c r="AS6">
        <f>MID('KERNEL'!$F$62,43,1)</f>
        <v/>
      </c>
      <c r="AT6">
        <f>MID('KERNEL'!$F$62,44,1)</f>
        <v/>
      </c>
      <c r="AU6">
        <f>MID('KERNEL'!$F$62,45,1)</f>
        <v/>
      </c>
      <c r="AV6">
        <f>MID('KERNEL'!$F$62,46,1)</f>
        <v/>
      </c>
      <c r="AW6">
        <f>MID('KERNEL'!$F$62,47,1)</f>
        <v/>
      </c>
      <c r="AX6">
        <f>MID('KERNEL'!$F$62,48,1)</f>
        <v/>
      </c>
      <c r="AY6">
        <f>MID('KERNEL'!$F$62,49,1)</f>
        <v/>
      </c>
      <c r="AZ6">
        <f>MID('KERNEL'!$F$62,50,1)</f>
        <v/>
      </c>
      <c r="BA6">
        <f>MID('KERNEL'!$F$62,51,1)</f>
        <v/>
      </c>
      <c r="BB6">
        <f>MID('KERNEL'!$F$62,52,1)</f>
        <v/>
      </c>
      <c r="BC6">
        <f>MID('KERNEL'!$F$62,53,1)</f>
        <v/>
      </c>
      <c r="BD6">
        <f>MID('KERNEL'!$F$62,54,1)</f>
        <v/>
      </c>
      <c r="BE6">
        <f>MID('KERNEL'!$F$62,55,1)</f>
        <v/>
      </c>
      <c r="BF6">
        <f>MID('KERNEL'!$F$62,56,1)</f>
        <v/>
      </c>
      <c r="BG6">
        <f>MID('KERNEL'!$F$62,57,1)</f>
        <v/>
      </c>
      <c r="BH6">
        <f>MID('KERNEL'!$F$62,58,1)</f>
        <v/>
      </c>
      <c r="BI6">
        <f>MID('KERNEL'!$F$62,59,1)</f>
        <v/>
      </c>
      <c r="BJ6">
        <f>MID('KERNEL'!$F$62,60,1)</f>
        <v/>
      </c>
      <c r="BK6">
        <f>MID('KERNEL'!$F$62,61,1)</f>
        <v/>
      </c>
      <c r="BL6">
        <f>MID('KERNEL'!$F$62,62,1)</f>
        <v/>
      </c>
      <c r="BM6">
        <f>MID('KERNEL'!$F$62,63,1)</f>
        <v/>
      </c>
      <c r="BN6">
        <f>MID('KERNEL'!$F$62,64,1)</f>
        <v/>
      </c>
      <c r="BO6" t="inlineStr">
        <is>
          <t> </t>
        </is>
      </c>
      <c r="CB6" t="n">
        <v>4</v>
      </c>
      <c r="CC6" t="n">
        <v>1</v>
      </c>
      <c r="CD6" t="n">
        <v>1</v>
      </c>
      <c r="CE6" t="n">
        <v>1</v>
      </c>
      <c r="CF6" t="n">
        <v>1</v>
      </c>
      <c r="CG6" t="n">
        <v>1</v>
      </c>
      <c r="CH6" t="n">
        <v>1</v>
      </c>
      <c r="CI6" t="n">
        <v>1</v>
      </c>
      <c r="CJ6" t="n">
        <v>1</v>
      </c>
      <c r="CK6" t="n">
        <v>1</v>
      </c>
      <c r="CL6" t="n">
        <v>1</v>
      </c>
      <c r="CM6" t="n">
        <v>1</v>
      </c>
      <c r="CN6" t="n">
        <v>1</v>
      </c>
      <c r="CO6" t="n">
        <v>1</v>
      </c>
      <c r="CP6" t="n">
        <v>1</v>
      </c>
      <c r="CQ6" t="n">
        <v>1</v>
      </c>
      <c r="CR6" t="n">
        <v>1</v>
      </c>
      <c r="CS6" t="n">
        <v>1</v>
      </c>
      <c r="CT6" t="n">
        <v>1</v>
      </c>
      <c r="CU6" t="n">
        <v>1</v>
      </c>
      <c r="CV6" t="n">
        <v>1</v>
      </c>
      <c r="CW6" t="n">
        <v>1</v>
      </c>
      <c r="CX6" t="n">
        <v>1</v>
      </c>
      <c r="CY6" t="n">
        <v>1</v>
      </c>
      <c r="CZ6" t="n">
        <v>1</v>
      </c>
      <c r="DA6" t="n">
        <v>1</v>
      </c>
      <c r="DB6" t="n">
        <v>1</v>
      </c>
      <c r="DC6" t="n">
        <v>1</v>
      </c>
      <c r="DD6" t="n">
        <v>1</v>
      </c>
      <c r="DE6" t="n">
        <v>1</v>
      </c>
      <c r="DF6" t="n">
        <v>1</v>
      </c>
      <c r="DG6" t="n">
        <v>1</v>
      </c>
      <c r="DH6" t="n">
        <v>1</v>
      </c>
      <c r="DI6" t="n">
        <v>1</v>
      </c>
      <c r="DJ6" t="n">
        <v>1</v>
      </c>
      <c r="DK6" t="n">
        <v>1</v>
      </c>
      <c r="DL6" t="n">
        <v>1</v>
      </c>
      <c r="DM6" t="n">
        <v>1</v>
      </c>
      <c r="DN6" t="n">
        <v>1</v>
      </c>
      <c r="DO6" t="n">
        <v>1</v>
      </c>
      <c r="DP6" t="n">
        <v>1</v>
      </c>
      <c r="DQ6" t="n">
        <v>1</v>
      </c>
      <c r="DR6" t="n">
        <v>1</v>
      </c>
      <c r="DS6" t="n">
        <v>1</v>
      </c>
      <c r="DT6" t="n">
        <v>1</v>
      </c>
      <c r="DU6" t="n">
        <v>1</v>
      </c>
      <c r="DV6" t="n">
        <v>1</v>
      </c>
      <c r="DW6" t="n">
        <v>1</v>
      </c>
      <c r="DX6" t="n">
        <v>1</v>
      </c>
      <c r="DY6" t="n">
        <v>1</v>
      </c>
      <c r="DZ6" t="n">
        <v>1</v>
      </c>
      <c r="EA6" t="n">
        <v>1</v>
      </c>
      <c r="EB6" t="n">
        <v>1</v>
      </c>
      <c r="EC6" t="n">
        <v>1</v>
      </c>
      <c r="ED6" t="n">
        <v>1</v>
      </c>
      <c r="EE6" t="n">
        <v>1</v>
      </c>
      <c r="EF6" t="n">
        <v>1</v>
      </c>
      <c r="EG6" t="n">
        <v>1</v>
      </c>
      <c r="EH6" t="n">
        <v>1</v>
      </c>
      <c r="EI6" t="n">
        <v>1</v>
      </c>
      <c r="EJ6" t="n">
        <v>1</v>
      </c>
      <c r="EK6" t="n">
        <v>1</v>
      </c>
      <c r="EL6" t="n">
        <v>1</v>
      </c>
      <c r="EM6" t="n">
        <v>1</v>
      </c>
      <c r="EN6" t="n">
        <v>1</v>
      </c>
      <c r="EO6" t="n">
        <v>4</v>
      </c>
    </row>
    <row r="7">
      <c r="B7" t="inlineStr">
        <is>
          <t> </t>
        </is>
      </c>
      <c r="C7">
        <f>MID('KERNEL'!$F$63,1,1)</f>
        <v/>
      </c>
      <c r="D7">
        <f>MID('KERNEL'!$F$63,2,1)</f>
        <v/>
      </c>
      <c r="E7">
        <f>MID('KERNEL'!$F$63,3,1)</f>
        <v/>
      </c>
      <c r="F7">
        <f>MID('KERNEL'!$F$63,4,1)</f>
        <v/>
      </c>
      <c r="G7">
        <f>MID('KERNEL'!$F$63,5,1)</f>
        <v/>
      </c>
      <c r="H7">
        <f>MID('KERNEL'!$F$63,6,1)</f>
        <v/>
      </c>
      <c r="I7">
        <f>MID('KERNEL'!$F$63,7,1)</f>
        <v/>
      </c>
      <c r="J7">
        <f>MID('KERNEL'!$F$63,8,1)</f>
        <v/>
      </c>
      <c r="K7">
        <f>MID('KERNEL'!$F$63,9,1)</f>
        <v/>
      </c>
      <c r="L7">
        <f>MID('KERNEL'!$F$63,10,1)</f>
        <v/>
      </c>
      <c r="M7">
        <f>MID('KERNEL'!$F$63,11,1)</f>
        <v/>
      </c>
      <c r="N7">
        <f>MID('KERNEL'!$F$63,12,1)</f>
        <v/>
      </c>
      <c r="O7">
        <f>MID('KERNEL'!$F$63,13,1)</f>
        <v/>
      </c>
      <c r="P7">
        <f>MID('KERNEL'!$F$63,14,1)</f>
        <v/>
      </c>
      <c r="Q7">
        <f>MID('KERNEL'!$F$63,15,1)</f>
        <v/>
      </c>
      <c r="R7">
        <f>MID('KERNEL'!$F$63,16,1)</f>
        <v/>
      </c>
      <c r="S7">
        <f>MID('KERNEL'!$F$63,17,1)</f>
        <v/>
      </c>
      <c r="T7">
        <f>MID('KERNEL'!$F$63,18,1)</f>
        <v/>
      </c>
      <c r="U7">
        <f>MID('KERNEL'!$F$63,19,1)</f>
        <v/>
      </c>
      <c r="V7">
        <f>MID('KERNEL'!$F$63,20,1)</f>
        <v/>
      </c>
      <c r="W7">
        <f>MID('KERNEL'!$F$63,21,1)</f>
        <v/>
      </c>
      <c r="X7">
        <f>MID('KERNEL'!$F$63,22,1)</f>
        <v/>
      </c>
      <c r="Y7">
        <f>MID('KERNEL'!$F$63,23,1)</f>
        <v/>
      </c>
      <c r="Z7">
        <f>MID('KERNEL'!$F$63,24,1)</f>
        <v/>
      </c>
      <c r="AA7">
        <f>MID('KERNEL'!$F$63,25,1)</f>
        <v/>
      </c>
      <c r="AB7">
        <f>MID('KERNEL'!$F$63,26,1)</f>
        <v/>
      </c>
      <c r="AC7">
        <f>MID('KERNEL'!$F$63,27,1)</f>
        <v/>
      </c>
      <c r="AD7">
        <f>MID('KERNEL'!$F$63,28,1)</f>
        <v/>
      </c>
      <c r="AE7">
        <f>MID('KERNEL'!$F$63,29,1)</f>
        <v/>
      </c>
      <c r="AF7">
        <f>MID('KERNEL'!$F$63,30,1)</f>
        <v/>
      </c>
      <c r="AG7">
        <f>MID('KERNEL'!$F$63,31,1)</f>
        <v/>
      </c>
      <c r="AH7">
        <f>MID('KERNEL'!$F$63,32,1)</f>
        <v/>
      </c>
      <c r="AI7">
        <f>MID('KERNEL'!$F$63,33,1)</f>
        <v/>
      </c>
      <c r="AJ7">
        <f>MID('KERNEL'!$F$63,34,1)</f>
        <v/>
      </c>
      <c r="AK7">
        <f>MID('KERNEL'!$F$63,35,1)</f>
        <v/>
      </c>
      <c r="AL7">
        <f>MID('KERNEL'!$F$63,36,1)</f>
        <v/>
      </c>
      <c r="AM7">
        <f>MID('KERNEL'!$F$63,37,1)</f>
        <v/>
      </c>
      <c r="AN7">
        <f>MID('KERNEL'!$F$63,38,1)</f>
        <v/>
      </c>
      <c r="AO7">
        <f>MID('KERNEL'!$F$63,39,1)</f>
        <v/>
      </c>
      <c r="AP7">
        <f>MID('KERNEL'!$F$63,40,1)</f>
        <v/>
      </c>
      <c r="AQ7">
        <f>MID('KERNEL'!$F$63,41,1)</f>
        <v/>
      </c>
      <c r="AR7">
        <f>MID('KERNEL'!$F$63,42,1)</f>
        <v/>
      </c>
      <c r="AS7">
        <f>MID('KERNEL'!$F$63,43,1)</f>
        <v/>
      </c>
      <c r="AT7">
        <f>MID('KERNEL'!$F$63,44,1)</f>
        <v/>
      </c>
      <c r="AU7">
        <f>MID('KERNEL'!$F$63,45,1)</f>
        <v/>
      </c>
      <c r="AV7">
        <f>MID('KERNEL'!$F$63,46,1)</f>
        <v/>
      </c>
      <c r="AW7">
        <f>MID('KERNEL'!$F$63,47,1)</f>
        <v/>
      </c>
      <c r="AX7">
        <f>MID('KERNEL'!$F$63,48,1)</f>
        <v/>
      </c>
      <c r="AY7">
        <f>MID('KERNEL'!$F$63,49,1)</f>
        <v/>
      </c>
      <c r="AZ7">
        <f>MID('KERNEL'!$F$63,50,1)</f>
        <v/>
      </c>
      <c r="BA7">
        <f>MID('KERNEL'!$F$63,51,1)</f>
        <v/>
      </c>
      <c r="BB7">
        <f>MID('KERNEL'!$F$63,52,1)</f>
        <v/>
      </c>
      <c r="BC7">
        <f>MID('KERNEL'!$F$63,53,1)</f>
        <v/>
      </c>
      <c r="BD7">
        <f>MID('KERNEL'!$F$63,54,1)</f>
        <v/>
      </c>
      <c r="BE7">
        <f>MID('KERNEL'!$F$63,55,1)</f>
        <v/>
      </c>
      <c r="BF7">
        <f>MID('KERNEL'!$F$63,56,1)</f>
        <v/>
      </c>
      <c r="BG7">
        <f>MID('KERNEL'!$F$63,57,1)</f>
        <v/>
      </c>
      <c r="BH7">
        <f>MID('KERNEL'!$F$63,58,1)</f>
        <v/>
      </c>
      <c r="BI7">
        <f>MID('KERNEL'!$F$63,59,1)</f>
        <v/>
      </c>
      <c r="BJ7">
        <f>MID('KERNEL'!$F$63,60,1)</f>
        <v/>
      </c>
      <c r="BK7">
        <f>MID('KERNEL'!$F$63,61,1)</f>
        <v/>
      </c>
      <c r="BL7">
        <f>MID('KERNEL'!$F$63,62,1)</f>
        <v/>
      </c>
      <c r="BM7">
        <f>MID('KERNEL'!$F$63,63,1)</f>
        <v/>
      </c>
      <c r="BN7">
        <f>MID('KERNEL'!$F$63,64,1)</f>
        <v/>
      </c>
      <c r="BO7" t="inlineStr">
        <is>
          <t> </t>
        </is>
      </c>
      <c r="CB7" t="n">
        <v>4</v>
      </c>
      <c r="CC7" t="n">
        <v>1</v>
      </c>
      <c r="CD7" t="n">
        <v>1</v>
      </c>
      <c r="CE7" t="n">
        <v>1</v>
      </c>
      <c r="CF7" t="n">
        <v>1</v>
      </c>
      <c r="CG7" t="n">
        <v>1</v>
      </c>
      <c r="CH7" t="n">
        <v>1</v>
      </c>
      <c r="CI7" t="n">
        <v>1</v>
      </c>
      <c r="CJ7" t="n">
        <v>1</v>
      </c>
      <c r="CK7" t="n">
        <v>1</v>
      </c>
      <c r="CL7" t="n">
        <v>1</v>
      </c>
      <c r="CM7" t="n">
        <v>1</v>
      </c>
      <c r="CN7" t="n">
        <v>1</v>
      </c>
      <c r="CO7" t="n">
        <v>1</v>
      </c>
      <c r="CP7" t="n">
        <v>1</v>
      </c>
      <c r="CQ7" t="n">
        <v>1</v>
      </c>
      <c r="CR7" t="n">
        <v>1</v>
      </c>
      <c r="CS7" t="n">
        <v>1</v>
      </c>
      <c r="CT7" t="n">
        <v>1</v>
      </c>
      <c r="CU7" t="n">
        <v>1</v>
      </c>
      <c r="CV7" t="n">
        <v>1</v>
      </c>
      <c r="CW7" t="n">
        <v>1</v>
      </c>
      <c r="CX7" t="n">
        <v>1</v>
      </c>
      <c r="CY7" t="n">
        <v>1</v>
      </c>
      <c r="CZ7" t="n">
        <v>1</v>
      </c>
      <c r="DA7" t="n">
        <v>1</v>
      </c>
      <c r="DB7" t="n">
        <v>1</v>
      </c>
      <c r="DC7" t="n">
        <v>1</v>
      </c>
      <c r="DD7" t="n">
        <v>1</v>
      </c>
      <c r="DE7" t="n">
        <v>1</v>
      </c>
      <c r="DF7" t="n">
        <v>1</v>
      </c>
      <c r="DG7" t="n">
        <v>1</v>
      </c>
      <c r="DH7" t="n">
        <v>1</v>
      </c>
      <c r="DI7" t="n">
        <v>1</v>
      </c>
      <c r="DJ7" t="n">
        <v>1</v>
      </c>
      <c r="DK7" t="n">
        <v>1</v>
      </c>
      <c r="DL7" t="n">
        <v>1</v>
      </c>
      <c r="DM7" t="n">
        <v>1</v>
      </c>
      <c r="DN7" t="n">
        <v>1</v>
      </c>
      <c r="DO7" t="n">
        <v>1</v>
      </c>
      <c r="DP7" t="n">
        <v>1</v>
      </c>
      <c r="DQ7" t="n">
        <v>1</v>
      </c>
      <c r="DR7" t="n">
        <v>1</v>
      </c>
      <c r="DS7" t="n">
        <v>1</v>
      </c>
      <c r="DT7" t="n">
        <v>1</v>
      </c>
      <c r="DU7" t="n">
        <v>1</v>
      </c>
      <c r="DV7" t="n">
        <v>1</v>
      </c>
      <c r="DW7" t="n">
        <v>1</v>
      </c>
      <c r="DX7" t="n">
        <v>1</v>
      </c>
      <c r="DY7" t="n">
        <v>1</v>
      </c>
      <c r="DZ7" t="n">
        <v>1</v>
      </c>
      <c r="EA7" t="n">
        <v>1</v>
      </c>
      <c r="EB7" t="n">
        <v>1</v>
      </c>
      <c r="EC7" t="n">
        <v>1</v>
      </c>
      <c r="ED7" t="n">
        <v>1</v>
      </c>
      <c r="EE7" t="n">
        <v>1</v>
      </c>
      <c r="EF7" t="n">
        <v>1</v>
      </c>
      <c r="EG7" t="n">
        <v>1</v>
      </c>
      <c r="EH7" t="n">
        <v>1</v>
      </c>
      <c r="EI7" t="n">
        <v>1</v>
      </c>
      <c r="EJ7" t="n">
        <v>1</v>
      </c>
      <c r="EK7" t="n">
        <v>1</v>
      </c>
      <c r="EL7" t="n">
        <v>1</v>
      </c>
      <c r="EM7" t="n">
        <v>1</v>
      </c>
      <c r="EN7" t="n">
        <v>1</v>
      </c>
      <c r="EO7" t="n">
        <v>4</v>
      </c>
    </row>
    <row r="8">
      <c r="B8" t="inlineStr">
        <is>
          <t> </t>
        </is>
      </c>
      <c r="C8">
        <f>MID('KERNEL'!$F$64,1,1)</f>
        <v/>
      </c>
      <c r="D8">
        <f>MID('KERNEL'!$F$64,2,1)</f>
        <v/>
      </c>
      <c r="E8">
        <f>MID('KERNEL'!$F$64,3,1)</f>
        <v/>
      </c>
      <c r="F8">
        <f>MID('KERNEL'!$F$64,4,1)</f>
        <v/>
      </c>
      <c r="G8">
        <f>MID('KERNEL'!$F$64,5,1)</f>
        <v/>
      </c>
      <c r="H8">
        <f>MID('KERNEL'!$F$64,6,1)</f>
        <v/>
      </c>
      <c r="I8">
        <f>MID('KERNEL'!$F$64,7,1)</f>
        <v/>
      </c>
      <c r="J8">
        <f>MID('KERNEL'!$F$64,8,1)</f>
        <v/>
      </c>
      <c r="K8">
        <f>MID('KERNEL'!$F$64,9,1)</f>
        <v/>
      </c>
      <c r="L8">
        <f>MID('KERNEL'!$F$64,10,1)</f>
        <v/>
      </c>
      <c r="M8">
        <f>MID('KERNEL'!$F$64,11,1)</f>
        <v/>
      </c>
      <c r="N8">
        <f>MID('KERNEL'!$F$64,12,1)</f>
        <v/>
      </c>
      <c r="O8">
        <f>MID('KERNEL'!$F$64,13,1)</f>
        <v/>
      </c>
      <c r="P8">
        <f>MID('KERNEL'!$F$64,14,1)</f>
        <v/>
      </c>
      <c r="Q8">
        <f>MID('KERNEL'!$F$64,15,1)</f>
        <v/>
      </c>
      <c r="R8">
        <f>MID('KERNEL'!$F$64,16,1)</f>
        <v/>
      </c>
      <c r="S8">
        <f>MID('KERNEL'!$F$64,17,1)</f>
        <v/>
      </c>
      <c r="T8">
        <f>MID('KERNEL'!$F$64,18,1)</f>
        <v/>
      </c>
      <c r="U8">
        <f>MID('KERNEL'!$F$64,19,1)</f>
        <v/>
      </c>
      <c r="V8">
        <f>MID('KERNEL'!$F$64,20,1)</f>
        <v/>
      </c>
      <c r="W8">
        <f>MID('KERNEL'!$F$64,21,1)</f>
        <v/>
      </c>
      <c r="X8">
        <f>MID('KERNEL'!$F$64,22,1)</f>
        <v/>
      </c>
      <c r="Y8">
        <f>MID('KERNEL'!$F$64,23,1)</f>
        <v/>
      </c>
      <c r="Z8">
        <f>MID('KERNEL'!$F$64,24,1)</f>
        <v/>
      </c>
      <c r="AA8">
        <f>MID('KERNEL'!$F$64,25,1)</f>
        <v/>
      </c>
      <c r="AB8">
        <f>MID('KERNEL'!$F$64,26,1)</f>
        <v/>
      </c>
      <c r="AC8">
        <f>MID('KERNEL'!$F$64,27,1)</f>
        <v/>
      </c>
      <c r="AD8">
        <f>MID('KERNEL'!$F$64,28,1)</f>
        <v/>
      </c>
      <c r="AE8">
        <f>MID('KERNEL'!$F$64,29,1)</f>
        <v/>
      </c>
      <c r="AF8">
        <f>MID('KERNEL'!$F$64,30,1)</f>
        <v/>
      </c>
      <c r="AG8">
        <f>MID('KERNEL'!$F$64,31,1)</f>
        <v/>
      </c>
      <c r="AH8">
        <f>MID('KERNEL'!$F$64,32,1)</f>
        <v/>
      </c>
      <c r="AI8">
        <f>MID('KERNEL'!$F$64,33,1)</f>
        <v/>
      </c>
      <c r="AJ8">
        <f>MID('KERNEL'!$F$64,34,1)</f>
        <v/>
      </c>
      <c r="AK8">
        <f>MID('KERNEL'!$F$64,35,1)</f>
        <v/>
      </c>
      <c r="AL8">
        <f>MID('KERNEL'!$F$64,36,1)</f>
        <v/>
      </c>
      <c r="AM8">
        <f>MID('KERNEL'!$F$64,37,1)</f>
        <v/>
      </c>
      <c r="AN8">
        <f>MID('KERNEL'!$F$64,38,1)</f>
        <v/>
      </c>
      <c r="AO8">
        <f>MID('KERNEL'!$F$64,39,1)</f>
        <v/>
      </c>
      <c r="AP8">
        <f>MID('KERNEL'!$F$64,40,1)</f>
        <v/>
      </c>
      <c r="AQ8">
        <f>MID('KERNEL'!$F$64,41,1)</f>
        <v/>
      </c>
      <c r="AR8">
        <f>MID('KERNEL'!$F$64,42,1)</f>
        <v/>
      </c>
      <c r="AS8">
        <f>MID('KERNEL'!$F$64,43,1)</f>
        <v/>
      </c>
      <c r="AT8">
        <f>MID('KERNEL'!$F$64,44,1)</f>
        <v/>
      </c>
      <c r="AU8">
        <f>MID('KERNEL'!$F$64,45,1)</f>
        <v/>
      </c>
      <c r="AV8">
        <f>MID('KERNEL'!$F$64,46,1)</f>
        <v/>
      </c>
      <c r="AW8">
        <f>MID('KERNEL'!$F$64,47,1)</f>
        <v/>
      </c>
      <c r="AX8">
        <f>MID('KERNEL'!$F$64,48,1)</f>
        <v/>
      </c>
      <c r="AY8">
        <f>MID('KERNEL'!$F$64,49,1)</f>
        <v/>
      </c>
      <c r="AZ8">
        <f>MID('KERNEL'!$F$64,50,1)</f>
        <v/>
      </c>
      <c r="BA8">
        <f>MID('KERNEL'!$F$64,51,1)</f>
        <v/>
      </c>
      <c r="BB8">
        <f>MID('KERNEL'!$F$64,52,1)</f>
        <v/>
      </c>
      <c r="BC8">
        <f>MID('KERNEL'!$F$64,53,1)</f>
        <v/>
      </c>
      <c r="BD8">
        <f>MID('KERNEL'!$F$64,54,1)</f>
        <v/>
      </c>
      <c r="BE8">
        <f>MID('KERNEL'!$F$64,55,1)</f>
        <v/>
      </c>
      <c r="BF8">
        <f>MID('KERNEL'!$F$64,56,1)</f>
        <v/>
      </c>
      <c r="BG8">
        <f>MID('KERNEL'!$F$64,57,1)</f>
        <v/>
      </c>
      <c r="BH8">
        <f>MID('KERNEL'!$F$64,58,1)</f>
        <v/>
      </c>
      <c r="BI8">
        <f>MID('KERNEL'!$F$64,59,1)</f>
        <v/>
      </c>
      <c r="BJ8">
        <f>MID('KERNEL'!$F$64,60,1)</f>
        <v/>
      </c>
      <c r="BK8">
        <f>MID('KERNEL'!$F$64,61,1)</f>
        <v/>
      </c>
      <c r="BL8">
        <f>MID('KERNEL'!$F$64,62,1)</f>
        <v/>
      </c>
      <c r="BM8">
        <f>MID('KERNEL'!$F$64,63,1)</f>
        <v/>
      </c>
      <c r="BN8">
        <f>MID('KERNEL'!$F$64,64,1)</f>
        <v/>
      </c>
      <c r="BO8" t="inlineStr">
        <is>
          <t> </t>
        </is>
      </c>
      <c r="CB8" t="n">
        <v>4</v>
      </c>
      <c r="CC8" t="n">
        <v>1</v>
      </c>
      <c r="CD8" t="n">
        <v>1</v>
      </c>
      <c r="CE8" t="n">
        <v>1</v>
      </c>
      <c r="CF8" t="n">
        <v>1</v>
      </c>
      <c r="CG8" t="n">
        <v>1</v>
      </c>
      <c r="CH8" t="n">
        <v>1</v>
      </c>
      <c r="CI8" t="n">
        <v>1</v>
      </c>
      <c r="CJ8" t="n">
        <v>1</v>
      </c>
      <c r="CK8" t="n">
        <v>1</v>
      </c>
      <c r="CL8" t="n">
        <v>1</v>
      </c>
      <c r="CM8" t="n">
        <v>1</v>
      </c>
      <c r="CN8" t="n">
        <v>1</v>
      </c>
      <c r="CO8" t="n">
        <v>1</v>
      </c>
      <c r="CP8" t="n">
        <v>1</v>
      </c>
      <c r="CQ8" t="n">
        <v>1</v>
      </c>
      <c r="CR8" t="n">
        <v>1</v>
      </c>
      <c r="CS8" t="n">
        <v>1</v>
      </c>
      <c r="CT8" t="n">
        <v>1</v>
      </c>
      <c r="CU8" t="n">
        <v>1</v>
      </c>
      <c r="CV8" t="n">
        <v>1</v>
      </c>
      <c r="CW8" t="n">
        <v>1</v>
      </c>
      <c r="CX8" t="n">
        <v>1</v>
      </c>
      <c r="CY8" t="n">
        <v>1</v>
      </c>
      <c r="CZ8" t="n">
        <v>1</v>
      </c>
      <c r="DA8" t="n">
        <v>1</v>
      </c>
      <c r="DB8" t="n">
        <v>1</v>
      </c>
      <c r="DC8" t="n">
        <v>1</v>
      </c>
      <c r="DD8" t="n">
        <v>1</v>
      </c>
      <c r="DE8" t="n">
        <v>1</v>
      </c>
      <c r="DF8" t="n">
        <v>1</v>
      </c>
      <c r="DG8" t="n">
        <v>1</v>
      </c>
      <c r="DH8" t="n">
        <v>1</v>
      </c>
      <c r="DI8" t="n">
        <v>1</v>
      </c>
      <c r="DJ8" t="n">
        <v>1</v>
      </c>
      <c r="DK8" t="n">
        <v>1</v>
      </c>
      <c r="DL8" t="n">
        <v>1</v>
      </c>
      <c r="DM8" t="n">
        <v>1</v>
      </c>
      <c r="DN8" t="n">
        <v>1</v>
      </c>
      <c r="DO8" t="n">
        <v>1</v>
      </c>
      <c r="DP8" t="n">
        <v>1</v>
      </c>
      <c r="DQ8" t="n">
        <v>1</v>
      </c>
      <c r="DR8" t="n">
        <v>1</v>
      </c>
      <c r="DS8" t="n">
        <v>1</v>
      </c>
      <c r="DT8" t="n">
        <v>1</v>
      </c>
      <c r="DU8" t="n">
        <v>1</v>
      </c>
      <c r="DV8" t="n">
        <v>1</v>
      </c>
      <c r="DW8" t="n">
        <v>1</v>
      </c>
      <c r="DX8" t="n">
        <v>1</v>
      </c>
      <c r="DY8" t="n">
        <v>1</v>
      </c>
      <c r="DZ8" t="n">
        <v>1</v>
      </c>
      <c r="EA8" t="n">
        <v>1</v>
      </c>
      <c r="EB8" t="n">
        <v>1</v>
      </c>
      <c r="EC8" t="n">
        <v>1</v>
      </c>
      <c r="ED8" t="n">
        <v>1</v>
      </c>
      <c r="EE8" t="n">
        <v>1</v>
      </c>
      <c r="EF8" t="n">
        <v>1</v>
      </c>
      <c r="EG8" t="n">
        <v>1</v>
      </c>
      <c r="EH8" t="n">
        <v>1</v>
      </c>
      <c r="EI8" t="n">
        <v>1</v>
      </c>
      <c r="EJ8" t="n">
        <v>1</v>
      </c>
      <c r="EK8" t="n">
        <v>1</v>
      </c>
      <c r="EL8" t="n">
        <v>1</v>
      </c>
      <c r="EM8" t="n">
        <v>1</v>
      </c>
      <c r="EN8" t="n">
        <v>1</v>
      </c>
      <c r="EO8" t="n">
        <v>4</v>
      </c>
    </row>
    <row r="9">
      <c r="B9" t="inlineStr">
        <is>
          <t> </t>
        </is>
      </c>
      <c r="C9">
        <f>MID('KERNEL'!$F$65,1,1)</f>
        <v/>
      </c>
      <c r="D9">
        <f>MID('KERNEL'!$F$65,2,1)</f>
        <v/>
      </c>
      <c r="E9">
        <f>MID('KERNEL'!$F$65,3,1)</f>
        <v/>
      </c>
      <c r="F9">
        <f>MID('KERNEL'!$F$65,4,1)</f>
        <v/>
      </c>
      <c r="G9">
        <f>MID('KERNEL'!$F$65,5,1)</f>
        <v/>
      </c>
      <c r="H9">
        <f>MID('KERNEL'!$F$65,6,1)</f>
        <v/>
      </c>
      <c r="I9">
        <f>MID('KERNEL'!$F$65,7,1)</f>
        <v/>
      </c>
      <c r="J9">
        <f>MID('KERNEL'!$F$65,8,1)</f>
        <v/>
      </c>
      <c r="K9">
        <f>MID('KERNEL'!$F$65,9,1)</f>
        <v/>
      </c>
      <c r="L9">
        <f>MID('KERNEL'!$F$65,10,1)</f>
        <v/>
      </c>
      <c r="M9">
        <f>MID('KERNEL'!$F$65,11,1)</f>
        <v/>
      </c>
      <c r="N9">
        <f>MID('KERNEL'!$F$65,12,1)</f>
        <v/>
      </c>
      <c r="O9">
        <f>MID('KERNEL'!$F$65,13,1)</f>
        <v/>
      </c>
      <c r="P9">
        <f>MID('KERNEL'!$F$65,14,1)</f>
        <v/>
      </c>
      <c r="Q9">
        <f>MID('KERNEL'!$F$65,15,1)</f>
        <v/>
      </c>
      <c r="R9">
        <f>MID('KERNEL'!$F$65,16,1)</f>
        <v/>
      </c>
      <c r="S9">
        <f>MID('KERNEL'!$F$65,17,1)</f>
        <v/>
      </c>
      <c r="T9">
        <f>MID('KERNEL'!$F$65,18,1)</f>
        <v/>
      </c>
      <c r="U9">
        <f>MID('KERNEL'!$F$65,19,1)</f>
        <v/>
      </c>
      <c r="V9">
        <f>MID('KERNEL'!$F$65,20,1)</f>
        <v/>
      </c>
      <c r="W9">
        <f>MID('KERNEL'!$F$65,21,1)</f>
        <v/>
      </c>
      <c r="X9">
        <f>MID('KERNEL'!$F$65,22,1)</f>
        <v/>
      </c>
      <c r="Y9">
        <f>MID('KERNEL'!$F$65,23,1)</f>
        <v/>
      </c>
      <c r="Z9">
        <f>MID('KERNEL'!$F$65,24,1)</f>
        <v/>
      </c>
      <c r="AA9">
        <f>MID('KERNEL'!$F$65,25,1)</f>
        <v/>
      </c>
      <c r="AB9">
        <f>MID('KERNEL'!$F$65,26,1)</f>
        <v/>
      </c>
      <c r="AC9">
        <f>MID('KERNEL'!$F$65,27,1)</f>
        <v/>
      </c>
      <c r="AD9">
        <f>MID('KERNEL'!$F$65,28,1)</f>
        <v/>
      </c>
      <c r="AE9">
        <f>MID('KERNEL'!$F$65,29,1)</f>
        <v/>
      </c>
      <c r="AF9">
        <f>MID('KERNEL'!$F$65,30,1)</f>
        <v/>
      </c>
      <c r="AG9">
        <f>MID('KERNEL'!$F$65,31,1)</f>
        <v/>
      </c>
      <c r="AH9">
        <f>MID('KERNEL'!$F$65,32,1)</f>
        <v/>
      </c>
      <c r="AI9">
        <f>MID('KERNEL'!$F$65,33,1)</f>
        <v/>
      </c>
      <c r="AJ9">
        <f>MID('KERNEL'!$F$65,34,1)</f>
        <v/>
      </c>
      <c r="AK9">
        <f>MID('KERNEL'!$F$65,35,1)</f>
        <v/>
      </c>
      <c r="AL9">
        <f>MID('KERNEL'!$F$65,36,1)</f>
        <v/>
      </c>
      <c r="AM9">
        <f>MID('KERNEL'!$F$65,37,1)</f>
        <v/>
      </c>
      <c r="AN9">
        <f>MID('KERNEL'!$F$65,38,1)</f>
        <v/>
      </c>
      <c r="AO9">
        <f>MID('KERNEL'!$F$65,39,1)</f>
        <v/>
      </c>
      <c r="AP9">
        <f>MID('KERNEL'!$F$65,40,1)</f>
        <v/>
      </c>
      <c r="AQ9">
        <f>MID('KERNEL'!$F$65,41,1)</f>
        <v/>
      </c>
      <c r="AR9">
        <f>MID('KERNEL'!$F$65,42,1)</f>
        <v/>
      </c>
      <c r="AS9">
        <f>MID('KERNEL'!$F$65,43,1)</f>
        <v/>
      </c>
      <c r="AT9">
        <f>MID('KERNEL'!$F$65,44,1)</f>
        <v/>
      </c>
      <c r="AU9">
        <f>MID('KERNEL'!$F$65,45,1)</f>
        <v/>
      </c>
      <c r="AV9">
        <f>MID('KERNEL'!$F$65,46,1)</f>
        <v/>
      </c>
      <c r="AW9">
        <f>MID('KERNEL'!$F$65,47,1)</f>
        <v/>
      </c>
      <c r="AX9">
        <f>MID('KERNEL'!$F$65,48,1)</f>
        <v/>
      </c>
      <c r="AY9">
        <f>MID('KERNEL'!$F$65,49,1)</f>
        <v/>
      </c>
      <c r="AZ9">
        <f>MID('KERNEL'!$F$65,50,1)</f>
        <v/>
      </c>
      <c r="BA9">
        <f>MID('KERNEL'!$F$65,51,1)</f>
        <v/>
      </c>
      <c r="BB9">
        <f>MID('KERNEL'!$F$65,52,1)</f>
        <v/>
      </c>
      <c r="BC9">
        <f>MID('KERNEL'!$F$65,53,1)</f>
        <v/>
      </c>
      <c r="BD9">
        <f>MID('KERNEL'!$F$65,54,1)</f>
        <v/>
      </c>
      <c r="BE9">
        <f>MID('KERNEL'!$F$65,55,1)</f>
        <v/>
      </c>
      <c r="BF9">
        <f>MID('KERNEL'!$F$65,56,1)</f>
        <v/>
      </c>
      <c r="BG9">
        <f>MID('KERNEL'!$F$65,57,1)</f>
        <v/>
      </c>
      <c r="BH9">
        <f>MID('KERNEL'!$F$65,58,1)</f>
        <v/>
      </c>
      <c r="BI9">
        <f>MID('KERNEL'!$F$65,59,1)</f>
        <v/>
      </c>
      <c r="BJ9">
        <f>MID('KERNEL'!$F$65,60,1)</f>
        <v/>
      </c>
      <c r="BK9">
        <f>MID('KERNEL'!$F$65,61,1)</f>
        <v/>
      </c>
      <c r="BL9">
        <f>MID('KERNEL'!$F$65,62,1)</f>
        <v/>
      </c>
      <c r="BM9">
        <f>MID('KERNEL'!$F$65,63,1)</f>
        <v/>
      </c>
      <c r="BN9">
        <f>MID('KERNEL'!$F$65,64,1)</f>
        <v/>
      </c>
      <c r="BO9" t="inlineStr">
        <is>
          <t> </t>
        </is>
      </c>
      <c r="CB9" t="n">
        <v>4</v>
      </c>
      <c r="CC9" t="n">
        <v>1</v>
      </c>
      <c r="CD9" t="n">
        <v>1</v>
      </c>
      <c r="CE9" t="n">
        <v>1</v>
      </c>
      <c r="CF9" t="n">
        <v>1</v>
      </c>
      <c r="CG9" t="n">
        <v>1</v>
      </c>
      <c r="CH9" t="n">
        <v>1</v>
      </c>
      <c r="CI9" t="n">
        <v>1</v>
      </c>
      <c r="CJ9" t="n">
        <v>1</v>
      </c>
      <c r="CK9" t="n">
        <v>1</v>
      </c>
      <c r="CL9" t="n">
        <v>1</v>
      </c>
      <c r="CM9" t="n">
        <v>1</v>
      </c>
      <c r="CN9" t="n">
        <v>1</v>
      </c>
      <c r="CO9" t="n">
        <v>1</v>
      </c>
      <c r="CP9" t="n">
        <v>1</v>
      </c>
      <c r="CQ9" t="n">
        <v>1</v>
      </c>
      <c r="CR9" t="n">
        <v>1</v>
      </c>
      <c r="CS9" t="n">
        <v>1</v>
      </c>
      <c r="CT9" t="n">
        <v>1</v>
      </c>
      <c r="CU9" t="n">
        <v>1</v>
      </c>
      <c r="CV9" t="n">
        <v>1</v>
      </c>
      <c r="CW9" t="n">
        <v>1</v>
      </c>
      <c r="CX9" t="n">
        <v>1</v>
      </c>
      <c r="CY9" t="n">
        <v>1</v>
      </c>
      <c r="CZ9" t="n">
        <v>1</v>
      </c>
      <c r="DA9" t="n">
        <v>1</v>
      </c>
      <c r="DB9" t="n">
        <v>1</v>
      </c>
      <c r="DC9" t="n">
        <v>1</v>
      </c>
      <c r="DD9" t="n">
        <v>1</v>
      </c>
      <c r="DE9" t="n">
        <v>1</v>
      </c>
      <c r="DF9" t="n">
        <v>1</v>
      </c>
      <c r="DG9" t="n">
        <v>1</v>
      </c>
      <c r="DH9" t="n">
        <v>1</v>
      </c>
      <c r="DI9" t="n">
        <v>1</v>
      </c>
      <c r="DJ9" t="n">
        <v>1</v>
      </c>
      <c r="DK9" t="n">
        <v>1</v>
      </c>
      <c r="DL9" t="n">
        <v>1</v>
      </c>
      <c r="DM9" t="n">
        <v>1</v>
      </c>
      <c r="DN9" t="n">
        <v>1</v>
      </c>
      <c r="DO9" t="n">
        <v>1</v>
      </c>
      <c r="DP9" t="n">
        <v>1</v>
      </c>
      <c r="DQ9" t="n">
        <v>1</v>
      </c>
      <c r="DR9" t="n">
        <v>1</v>
      </c>
      <c r="DS9" t="n">
        <v>1</v>
      </c>
      <c r="DT9" t="n">
        <v>1</v>
      </c>
      <c r="DU9" t="n">
        <v>1</v>
      </c>
      <c r="DV9" t="n">
        <v>1</v>
      </c>
      <c r="DW9" t="n">
        <v>1</v>
      </c>
      <c r="DX9" t="n">
        <v>1</v>
      </c>
      <c r="DY9" t="n">
        <v>1</v>
      </c>
      <c r="DZ9" t="n">
        <v>1</v>
      </c>
      <c r="EA9" t="n">
        <v>1</v>
      </c>
      <c r="EB9" t="n">
        <v>1</v>
      </c>
      <c r="EC9" t="n">
        <v>1</v>
      </c>
      <c r="ED9" t="n">
        <v>1</v>
      </c>
      <c r="EE9" t="n">
        <v>1</v>
      </c>
      <c r="EF9" t="n">
        <v>1</v>
      </c>
      <c r="EG9" t="n">
        <v>1</v>
      </c>
      <c r="EH9" t="n">
        <v>1</v>
      </c>
      <c r="EI9" t="n">
        <v>1</v>
      </c>
      <c r="EJ9" t="n">
        <v>1</v>
      </c>
      <c r="EK9" t="n">
        <v>1</v>
      </c>
      <c r="EL9" t="n">
        <v>1</v>
      </c>
      <c r="EM9" t="n">
        <v>1</v>
      </c>
      <c r="EN9" t="n">
        <v>1</v>
      </c>
      <c r="EO9" t="n">
        <v>4</v>
      </c>
    </row>
    <row r="10">
      <c r="B10" t="inlineStr">
        <is>
          <t> </t>
        </is>
      </c>
      <c r="C10">
        <f>MID('KERNEL'!$F$66,1,1)</f>
        <v/>
      </c>
      <c r="D10">
        <f>MID('KERNEL'!$F$66,2,1)</f>
        <v/>
      </c>
      <c r="E10">
        <f>MID('KERNEL'!$F$66,3,1)</f>
        <v/>
      </c>
      <c r="F10">
        <f>MID('KERNEL'!$F$66,4,1)</f>
        <v/>
      </c>
      <c r="G10">
        <f>MID('KERNEL'!$F$66,5,1)</f>
        <v/>
      </c>
      <c r="H10">
        <f>MID('KERNEL'!$F$66,6,1)</f>
        <v/>
      </c>
      <c r="I10">
        <f>MID('KERNEL'!$F$66,7,1)</f>
        <v/>
      </c>
      <c r="J10">
        <f>MID('KERNEL'!$F$66,8,1)</f>
        <v/>
      </c>
      <c r="K10">
        <f>MID('KERNEL'!$F$66,9,1)</f>
        <v/>
      </c>
      <c r="L10">
        <f>MID('KERNEL'!$F$66,10,1)</f>
        <v/>
      </c>
      <c r="M10">
        <f>MID('KERNEL'!$F$66,11,1)</f>
        <v/>
      </c>
      <c r="N10">
        <f>MID('KERNEL'!$F$66,12,1)</f>
        <v/>
      </c>
      <c r="O10">
        <f>MID('KERNEL'!$F$66,13,1)</f>
        <v/>
      </c>
      <c r="P10">
        <f>MID('KERNEL'!$F$66,14,1)</f>
        <v/>
      </c>
      <c r="Q10">
        <f>MID('KERNEL'!$F$66,15,1)</f>
        <v/>
      </c>
      <c r="R10">
        <f>MID('KERNEL'!$F$66,16,1)</f>
        <v/>
      </c>
      <c r="S10">
        <f>MID('KERNEL'!$F$66,17,1)</f>
        <v/>
      </c>
      <c r="T10">
        <f>MID('KERNEL'!$F$66,18,1)</f>
        <v/>
      </c>
      <c r="U10">
        <f>MID('KERNEL'!$F$66,19,1)</f>
        <v/>
      </c>
      <c r="V10">
        <f>MID('KERNEL'!$F$66,20,1)</f>
        <v/>
      </c>
      <c r="W10">
        <f>MID('KERNEL'!$F$66,21,1)</f>
        <v/>
      </c>
      <c r="X10">
        <f>MID('KERNEL'!$F$66,22,1)</f>
        <v/>
      </c>
      <c r="Y10">
        <f>MID('KERNEL'!$F$66,23,1)</f>
        <v/>
      </c>
      <c r="Z10">
        <f>MID('KERNEL'!$F$66,24,1)</f>
        <v/>
      </c>
      <c r="AA10">
        <f>MID('KERNEL'!$F$66,25,1)</f>
        <v/>
      </c>
      <c r="AB10">
        <f>MID('KERNEL'!$F$66,26,1)</f>
        <v/>
      </c>
      <c r="AC10">
        <f>MID('KERNEL'!$F$66,27,1)</f>
        <v/>
      </c>
      <c r="AD10">
        <f>MID('KERNEL'!$F$66,28,1)</f>
        <v/>
      </c>
      <c r="AE10">
        <f>MID('KERNEL'!$F$66,29,1)</f>
        <v/>
      </c>
      <c r="AF10">
        <f>MID('KERNEL'!$F$66,30,1)</f>
        <v/>
      </c>
      <c r="AG10">
        <f>MID('KERNEL'!$F$66,31,1)</f>
        <v/>
      </c>
      <c r="AH10">
        <f>MID('KERNEL'!$F$66,32,1)</f>
        <v/>
      </c>
      <c r="AI10">
        <f>MID('KERNEL'!$F$66,33,1)</f>
        <v/>
      </c>
      <c r="AJ10">
        <f>MID('KERNEL'!$F$66,34,1)</f>
        <v/>
      </c>
      <c r="AK10">
        <f>MID('KERNEL'!$F$66,35,1)</f>
        <v/>
      </c>
      <c r="AL10">
        <f>MID('KERNEL'!$F$66,36,1)</f>
        <v/>
      </c>
      <c r="AM10">
        <f>MID('KERNEL'!$F$66,37,1)</f>
        <v/>
      </c>
      <c r="AN10">
        <f>MID('KERNEL'!$F$66,38,1)</f>
        <v/>
      </c>
      <c r="AO10">
        <f>MID('KERNEL'!$F$66,39,1)</f>
        <v/>
      </c>
      <c r="AP10">
        <f>MID('KERNEL'!$F$66,40,1)</f>
        <v/>
      </c>
      <c r="AQ10">
        <f>MID('KERNEL'!$F$66,41,1)</f>
        <v/>
      </c>
      <c r="AR10">
        <f>MID('KERNEL'!$F$66,42,1)</f>
        <v/>
      </c>
      <c r="AS10">
        <f>MID('KERNEL'!$F$66,43,1)</f>
        <v/>
      </c>
      <c r="AT10">
        <f>MID('KERNEL'!$F$66,44,1)</f>
        <v/>
      </c>
      <c r="AU10">
        <f>MID('KERNEL'!$F$66,45,1)</f>
        <v/>
      </c>
      <c r="AV10">
        <f>MID('KERNEL'!$F$66,46,1)</f>
        <v/>
      </c>
      <c r="AW10">
        <f>MID('KERNEL'!$F$66,47,1)</f>
        <v/>
      </c>
      <c r="AX10">
        <f>MID('KERNEL'!$F$66,48,1)</f>
        <v/>
      </c>
      <c r="AY10">
        <f>MID('KERNEL'!$F$66,49,1)</f>
        <v/>
      </c>
      <c r="AZ10">
        <f>MID('KERNEL'!$F$66,50,1)</f>
        <v/>
      </c>
      <c r="BA10">
        <f>MID('KERNEL'!$F$66,51,1)</f>
        <v/>
      </c>
      <c r="BB10">
        <f>MID('KERNEL'!$F$66,52,1)</f>
        <v/>
      </c>
      <c r="BC10">
        <f>MID('KERNEL'!$F$66,53,1)</f>
        <v/>
      </c>
      <c r="BD10">
        <f>MID('KERNEL'!$F$66,54,1)</f>
        <v/>
      </c>
      <c r="BE10">
        <f>MID('KERNEL'!$F$66,55,1)</f>
        <v/>
      </c>
      <c r="BF10">
        <f>MID('KERNEL'!$F$66,56,1)</f>
        <v/>
      </c>
      <c r="BG10">
        <f>MID('KERNEL'!$F$66,57,1)</f>
        <v/>
      </c>
      <c r="BH10">
        <f>MID('KERNEL'!$F$66,58,1)</f>
        <v/>
      </c>
      <c r="BI10">
        <f>MID('KERNEL'!$F$66,59,1)</f>
        <v/>
      </c>
      <c r="BJ10">
        <f>MID('KERNEL'!$F$66,60,1)</f>
        <v/>
      </c>
      <c r="BK10">
        <f>MID('KERNEL'!$F$66,61,1)</f>
        <v/>
      </c>
      <c r="BL10">
        <f>MID('KERNEL'!$F$66,62,1)</f>
        <v/>
      </c>
      <c r="BM10">
        <f>MID('KERNEL'!$F$66,63,1)</f>
        <v/>
      </c>
      <c r="BN10">
        <f>MID('KERNEL'!$F$66,64,1)</f>
        <v/>
      </c>
      <c r="BO10" t="inlineStr">
        <is>
          <t> </t>
        </is>
      </c>
      <c r="CB10" t="n">
        <v>4</v>
      </c>
      <c r="CC10" t="n">
        <v>1</v>
      </c>
      <c r="CD10" t="n">
        <v>1</v>
      </c>
      <c r="CE10" t="n">
        <v>1</v>
      </c>
      <c r="CF10" t="n">
        <v>1</v>
      </c>
      <c r="CG10" t="n">
        <v>1</v>
      </c>
      <c r="CH10" t="n">
        <v>1</v>
      </c>
      <c r="CI10" t="n">
        <v>1</v>
      </c>
      <c r="CJ10" t="n">
        <v>1</v>
      </c>
      <c r="CK10" t="n">
        <v>1</v>
      </c>
      <c r="CL10" t="n">
        <v>1</v>
      </c>
      <c r="CM10" t="n">
        <v>1</v>
      </c>
      <c r="CN10" t="n">
        <v>1</v>
      </c>
      <c r="CO10" t="n">
        <v>1</v>
      </c>
      <c r="CP10" t="n">
        <v>1</v>
      </c>
      <c r="CQ10" t="n">
        <v>1</v>
      </c>
      <c r="CR10" t="n">
        <v>1</v>
      </c>
      <c r="CS10" t="n">
        <v>1</v>
      </c>
      <c r="CT10" t="n">
        <v>1</v>
      </c>
      <c r="CU10" t="n">
        <v>1</v>
      </c>
      <c r="CV10" t="n">
        <v>1</v>
      </c>
      <c r="CW10" t="n">
        <v>1</v>
      </c>
      <c r="CX10" t="n">
        <v>1</v>
      </c>
      <c r="CY10" t="n">
        <v>1</v>
      </c>
      <c r="CZ10" t="n">
        <v>1</v>
      </c>
      <c r="DA10" t="n">
        <v>1</v>
      </c>
      <c r="DB10" t="n">
        <v>1</v>
      </c>
      <c r="DC10" t="n">
        <v>1</v>
      </c>
      <c r="DD10" t="n">
        <v>1</v>
      </c>
      <c r="DE10" t="n">
        <v>1</v>
      </c>
      <c r="DF10" t="n">
        <v>1</v>
      </c>
      <c r="DG10" t="n">
        <v>1</v>
      </c>
      <c r="DH10" t="n">
        <v>1</v>
      </c>
      <c r="DI10" t="n">
        <v>1</v>
      </c>
      <c r="DJ10" t="n">
        <v>1</v>
      </c>
      <c r="DK10" t="n">
        <v>1</v>
      </c>
      <c r="DL10" t="n">
        <v>1</v>
      </c>
      <c r="DM10" t="n">
        <v>1</v>
      </c>
      <c r="DN10" t="n">
        <v>1</v>
      </c>
      <c r="DO10" t="n">
        <v>1</v>
      </c>
      <c r="DP10" t="n">
        <v>1</v>
      </c>
      <c r="DQ10" t="n">
        <v>1</v>
      </c>
      <c r="DR10" t="n">
        <v>1</v>
      </c>
      <c r="DS10" t="n">
        <v>1</v>
      </c>
      <c r="DT10" t="n">
        <v>1</v>
      </c>
      <c r="DU10" t="n">
        <v>1</v>
      </c>
      <c r="DV10" t="n">
        <v>1</v>
      </c>
      <c r="DW10" t="n">
        <v>1</v>
      </c>
      <c r="DX10" t="n">
        <v>1</v>
      </c>
      <c r="DY10" t="n">
        <v>1</v>
      </c>
      <c r="DZ10" t="n">
        <v>1</v>
      </c>
      <c r="EA10" t="n">
        <v>1</v>
      </c>
      <c r="EB10" t="n">
        <v>1</v>
      </c>
      <c r="EC10" t="n">
        <v>1</v>
      </c>
      <c r="ED10" t="n">
        <v>1</v>
      </c>
      <c r="EE10" t="n">
        <v>1</v>
      </c>
      <c r="EF10" t="n">
        <v>1</v>
      </c>
      <c r="EG10" t="n">
        <v>1</v>
      </c>
      <c r="EH10" t="n">
        <v>1</v>
      </c>
      <c r="EI10" t="n">
        <v>1</v>
      </c>
      <c r="EJ10" t="n">
        <v>1</v>
      </c>
      <c r="EK10" t="n">
        <v>1</v>
      </c>
      <c r="EL10" t="n">
        <v>1</v>
      </c>
      <c r="EM10" t="n">
        <v>1</v>
      </c>
      <c r="EN10" t="n">
        <v>1</v>
      </c>
      <c r="EO10" t="n">
        <v>4</v>
      </c>
    </row>
    <row r="11">
      <c r="B11" t="inlineStr">
        <is>
          <t> </t>
        </is>
      </c>
      <c r="C11">
        <f>MID('KERNEL'!$F$67,1,1)</f>
        <v/>
      </c>
      <c r="D11">
        <f>MID('KERNEL'!$F$67,2,1)</f>
        <v/>
      </c>
      <c r="E11">
        <f>MID('KERNEL'!$F$67,3,1)</f>
        <v/>
      </c>
      <c r="F11">
        <f>MID('KERNEL'!$F$67,4,1)</f>
        <v/>
      </c>
      <c r="G11">
        <f>MID('KERNEL'!$F$67,5,1)</f>
        <v/>
      </c>
      <c r="H11">
        <f>MID('KERNEL'!$F$67,6,1)</f>
        <v/>
      </c>
      <c r="I11">
        <f>MID('KERNEL'!$F$67,7,1)</f>
        <v/>
      </c>
      <c r="J11">
        <f>MID('KERNEL'!$F$67,8,1)</f>
        <v/>
      </c>
      <c r="K11">
        <f>MID('KERNEL'!$F$67,9,1)</f>
        <v/>
      </c>
      <c r="L11">
        <f>MID('KERNEL'!$F$67,10,1)</f>
        <v/>
      </c>
      <c r="M11">
        <f>MID('KERNEL'!$F$67,11,1)</f>
        <v/>
      </c>
      <c r="N11">
        <f>MID('KERNEL'!$F$67,12,1)</f>
        <v/>
      </c>
      <c r="O11">
        <f>MID('KERNEL'!$F$67,13,1)</f>
        <v/>
      </c>
      <c r="P11">
        <f>MID('KERNEL'!$F$67,14,1)</f>
        <v/>
      </c>
      <c r="Q11">
        <f>MID('KERNEL'!$F$67,15,1)</f>
        <v/>
      </c>
      <c r="R11">
        <f>MID('KERNEL'!$F$67,16,1)</f>
        <v/>
      </c>
      <c r="S11">
        <f>MID('KERNEL'!$F$67,17,1)</f>
        <v/>
      </c>
      <c r="T11">
        <f>MID('KERNEL'!$F$67,18,1)</f>
        <v/>
      </c>
      <c r="U11">
        <f>MID('KERNEL'!$F$67,19,1)</f>
        <v/>
      </c>
      <c r="V11">
        <f>MID('KERNEL'!$F$67,20,1)</f>
        <v/>
      </c>
      <c r="W11">
        <f>MID('KERNEL'!$F$67,21,1)</f>
        <v/>
      </c>
      <c r="X11">
        <f>MID('KERNEL'!$F$67,22,1)</f>
        <v/>
      </c>
      <c r="Y11">
        <f>MID('KERNEL'!$F$67,23,1)</f>
        <v/>
      </c>
      <c r="Z11">
        <f>MID('KERNEL'!$F$67,24,1)</f>
        <v/>
      </c>
      <c r="AA11">
        <f>MID('KERNEL'!$F$67,25,1)</f>
        <v/>
      </c>
      <c r="AB11">
        <f>MID('KERNEL'!$F$67,26,1)</f>
        <v/>
      </c>
      <c r="AC11">
        <f>MID('KERNEL'!$F$67,27,1)</f>
        <v/>
      </c>
      <c r="AD11">
        <f>MID('KERNEL'!$F$67,28,1)</f>
        <v/>
      </c>
      <c r="AE11">
        <f>MID('KERNEL'!$F$67,29,1)</f>
        <v/>
      </c>
      <c r="AF11">
        <f>MID('KERNEL'!$F$67,30,1)</f>
        <v/>
      </c>
      <c r="AG11">
        <f>MID('KERNEL'!$F$67,31,1)</f>
        <v/>
      </c>
      <c r="AH11">
        <f>MID('KERNEL'!$F$67,32,1)</f>
        <v/>
      </c>
      <c r="AI11">
        <f>MID('KERNEL'!$F$67,33,1)</f>
        <v/>
      </c>
      <c r="AJ11">
        <f>MID('KERNEL'!$F$67,34,1)</f>
        <v/>
      </c>
      <c r="AK11">
        <f>MID('KERNEL'!$F$67,35,1)</f>
        <v/>
      </c>
      <c r="AL11">
        <f>MID('KERNEL'!$F$67,36,1)</f>
        <v/>
      </c>
      <c r="AM11">
        <f>MID('KERNEL'!$F$67,37,1)</f>
        <v/>
      </c>
      <c r="AN11">
        <f>MID('KERNEL'!$F$67,38,1)</f>
        <v/>
      </c>
      <c r="AO11">
        <f>MID('KERNEL'!$F$67,39,1)</f>
        <v/>
      </c>
      <c r="AP11">
        <f>MID('KERNEL'!$F$67,40,1)</f>
        <v/>
      </c>
      <c r="AQ11">
        <f>MID('KERNEL'!$F$67,41,1)</f>
        <v/>
      </c>
      <c r="AR11">
        <f>MID('KERNEL'!$F$67,42,1)</f>
        <v/>
      </c>
      <c r="AS11">
        <f>MID('KERNEL'!$F$67,43,1)</f>
        <v/>
      </c>
      <c r="AT11">
        <f>MID('KERNEL'!$F$67,44,1)</f>
        <v/>
      </c>
      <c r="AU11">
        <f>MID('KERNEL'!$F$67,45,1)</f>
        <v/>
      </c>
      <c r="AV11">
        <f>MID('KERNEL'!$F$67,46,1)</f>
        <v/>
      </c>
      <c r="AW11">
        <f>MID('KERNEL'!$F$67,47,1)</f>
        <v/>
      </c>
      <c r="AX11">
        <f>MID('KERNEL'!$F$67,48,1)</f>
        <v/>
      </c>
      <c r="AY11">
        <f>MID('KERNEL'!$F$67,49,1)</f>
        <v/>
      </c>
      <c r="AZ11">
        <f>MID('KERNEL'!$F$67,50,1)</f>
        <v/>
      </c>
      <c r="BA11">
        <f>MID('KERNEL'!$F$67,51,1)</f>
        <v/>
      </c>
      <c r="BB11">
        <f>MID('KERNEL'!$F$67,52,1)</f>
        <v/>
      </c>
      <c r="BC11">
        <f>MID('KERNEL'!$F$67,53,1)</f>
        <v/>
      </c>
      <c r="BD11">
        <f>MID('KERNEL'!$F$67,54,1)</f>
        <v/>
      </c>
      <c r="BE11">
        <f>MID('KERNEL'!$F$67,55,1)</f>
        <v/>
      </c>
      <c r="BF11">
        <f>MID('KERNEL'!$F$67,56,1)</f>
        <v/>
      </c>
      <c r="BG11">
        <f>MID('KERNEL'!$F$67,57,1)</f>
        <v/>
      </c>
      <c r="BH11">
        <f>MID('KERNEL'!$F$67,58,1)</f>
        <v/>
      </c>
      <c r="BI11">
        <f>MID('KERNEL'!$F$67,59,1)</f>
        <v/>
      </c>
      <c r="BJ11">
        <f>MID('KERNEL'!$F$67,60,1)</f>
        <v/>
      </c>
      <c r="BK11">
        <f>MID('KERNEL'!$F$67,61,1)</f>
        <v/>
      </c>
      <c r="BL11">
        <f>MID('KERNEL'!$F$67,62,1)</f>
        <v/>
      </c>
      <c r="BM11">
        <f>MID('KERNEL'!$F$67,63,1)</f>
        <v/>
      </c>
      <c r="BN11">
        <f>MID('KERNEL'!$F$67,64,1)</f>
        <v/>
      </c>
      <c r="BO11" t="inlineStr">
        <is>
          <t> </t>
        </is>
      </c>
      <c r="CB11" t="n">
        <v>4</v>
      </c>
      <c r="CC11" t="n">
        <v>1</v>
      </c>
      <c r="CD11" t="n">
        <v>1</v>
      </c>
      <c r="CE11" t="n">
        <v>1</v>
      </c>
      <c r="CF11" t="n">
        <v>1</v>
      </c>
      <c r="CG11" t="n">
        <v>1</v>
      </c>
      <c r="CH11" t="n">
        <v>1</v>
      </c>
      <c r="CI11" t="n">
        <v>1</v>
      </c>
      <c r="CJ11" t="n">
        <v>1</v>
      </c>
      <c r="CK11" t="n">
        <v>1</v>
      </c>
      <c r="CL11" t="n">
        <v>1</v>
      </c>
      <c r="CM11" t="n">
        <v>1</v>
      </c>
      <c r="CN11" t="n">
        <v>1</v>
      </c>
      <c r="CO11" t="n">
        <v>1</v>
      </c>
      <c r="CP11" t="n">
        <v>1</v>
      </c>
      <c r="CQ11" t="n">
        <v>1</v>
      </c>
      <c r="CR11" t="n">
        <v>1</v>
      </c>
      <c r="CS11" t="n">
        <v>1</v>
      </c>
      <c r="CT11" t="n">
        <v>1</v>
      </c>
      <c r="CU11" t="n">
        <v>1</v>
      </c>
      <c r="CV11" t="n">
        <v>1</v>
      </c>
      <c r="CW11" t="n">
        <v>1</v>
      </c>
      <c r="CX11" t="n">
        <v>1</v>
      </c>
      <c r="CY11" t="n">
        <v>1</v>
      </c>
      <c r="CZ11" t="n">
        <v>1</v>
      </c>
      <c r="DA11" t="n">
        <v>1</v>
      </c>
      <c r="DB11" t="n">
        <v>1</v>
      </c>
      <c r="DC11" t="n">
        <v>1</v>
      </c>
      <c r="DD11" t="n">
        <v>1</v>
      </c>
      <c r="DE11" t="n">
        <v>1</v>
      </c>
      <c r="DF11" t="n">
        <v>1</v>
      </c>
      <c r="DG11" t="n">
        <v>1</v>
      </c>
      <c r="DH11" t="n">
        <v>1</v>
      </c>
      <c r="DI11" t="n">
        <v>1</v>
      </c>
      <c r="DJ11" t="n">
        <v>1</v>
      </c>
      <c r="DK11" t="n">
        <v>1</v>
      </c>
      <c r="DL11" t="n">
        <v>1</v>
      </c>
      <c r="DM11" t="n">
        <v>1</v>
      </c>
      <c r="DN11" t="n">
        <v>1</v>
      </c>
      <c r="DO11" t="n">
        <v>1</v>
      </c>
      <c r="DP11" t="n">
        <v>1</v>
      </c>
      <c r="DQ11" t="n">
        <v>1</v>
      </c>
      <c r="DR11" t="n">
        <v>1</v>
      </c>
      <c r="DS11" t="n">
        <v>1</v>
      </c>
      <c r="DT11" t="n">
        <v>1</v>
      </c>
      <c r="DU11" t="n">
        <v>1</v>
      </c>
      <c r="DV11" t="n">
        <v>1</v>
      </c>
      <c r="DW11" t="n">
        <v>1</v>
      </c>
      <c r="DX11" t="n">
        <v>1</v>
      </c>
      <c r="DY11" t="n">
        <v>1</v>
      </c>
      <c r="DZ11" t="n">
        <v>1</v>
      </c>
      <c r="EA11" t="n">
        <v>1</v>
      </c>
      <c r="EB11" t="n">
        <v>1</v>
      </c>
      <c r="EC11" t="n">
        <v>1</v>
      </c>
      <c r="ED11" t="n">
        <v>1</v>
      </c>
      <c r="EE11" t="n">
        <v>1</v>
      </c>
      <c r="EF11" t="n">
        <v>1</v>
      </c>
      <c r="EG11" t="n">
        <v>1</v>
      </c>
      <c r="EH11" t="n">
        <v>1</v>
      </c>
      <c r="EI11" t="n">
        <v>1</v>
      </c>
      <c r="EJ11" t="n">
        <v>1</v>
      </c>
      <c r="EK11" t="n">
        <v>1</v>
      </c>
      <c r="EL11" t="n">
        <v>1</v>
      </c>
      <c r="EM11" t="n">
        <v>1</v>
      </c>
      <c r="EN11" t="n">
        <v>1</v>
      </c>
      <c r="EO11" t="n">
        <v>4</v>
      </c>
    </row>
    <row r="12">
      <c r="B12" t="inlineStr">
        <is>
          <t> </t>
        </is>
      </c>
      <c r="C12">
        <f>MID('KERNEL'!$F$68,1,1)</f>
        <v/>
      </c>
      <c r="D12">
        <f>MID('KERNEL'!$F$68,2,1)</f>
        <v/>
      </c>
      <c r="E12">
        <f>MID('KERNEL'!$F$68,3,1)</f>
        <v/>
      </c>
      <c r="F12">
        <f>MID('KERNEL'!$F$68,4,1)</f>
        <v/>
      </c>
      <c r="G12">
        <f>MID('KERNEL'!$F$68,5,1)</f>
        <v/>
      </c>
      <c r="H12">
        <f>MID('KERNEL'!$F$68,6,1)</f>
        <v/>
      </c>
      <c r="I12">
        <f>MID('KERNEL'!$F$68,7,1)</f>
        <v/>
      </c>
      <c r="J12">
        <f>MID('KERNEL'!$F$68,8,1)</f>
        <v/>
      </c>
      <c r="K12">
        <f>MID('KERNEL'!$F$68,9,1)</f>
        <v/>
      </c>
      <c r="L12">
        <f>MID('KERNEL'!$F$68,10,1)</f>
        <v/>
      </c>
      <c r="M12">
        <f>MID('KERNEL'!$F$68,11,1)</f>
        <v/>
      </c>
      <c r="N12">
        <f>MID('KERNEL'!$F$68,12,1)</f>
        <v/>
      </c>
      <c r="O12">
        <f>MID('KERNEL'!$F$68,13,1)</f>
        <v/>
      </c>
      <c r="P12">
        <f>MID('KERNEL'!$F$68,14,1)</f>
        <v/>
      </c>
      <c r="Q12">
        <f>MID('KERNEL'!$F$68,15,1)</f>
        <v/>
      </c>
      <c r="R12">
        <f>MID('KERNEL'!$F$68,16,1)</f>
        <v/>
      </c>
      <c r="S12">
        <f>MID('KERNEL'!$F$68,17,1)</f>
        <v/>
      </c>
      <c r="T12">
        <f>MID('KERNEL'!$F$68,18,1)</f>
        <v/>
      </c>
      <c r="U12">
        <f>MID('KERNEL'!$F$68,19,1)</f>
        <v/>
      </c>
      <c r="V12">
        <f>MID('KERNEL'!$F$68,20,1)</f>
        <v/>
      </c>
      <c r="W12">
        <f>MID('KERNEL'!$F$68,21,1)</f>
        <v/>
      </c>
      <c r="X12">
        <f>MID('KERNEL'!$F$68,22,1)</f>
        <v/>
      </c>
      <c r="Y12">
        <f>MID('KERNEL'!$F$68,23,1)</f>
        <v/>
      </c>
      <c r="Z12">
        <f>MID('KERNEL'!$F$68,24,1)</f>
        <v/>
      </c>
      <c r="AA12">
        <f>MID('KERNEL'!$F$68,25,1)</f>
        <v/>
      </c>
      <c r="AB12">
        <f>MID('KERNEL'!$F$68,26,1)</f>
        <v/>
      </c>
      <c r="AC12">
        <f>MID('KERNEL'!$F$68,27,1)</f>
        <v/>
      </c>
      <c r="AD12">
        <f>MID('KERNEL'!$F$68,28,1)</f>
        <v/>
      </c>
      <c r="AE12">
        <f>MID('KERNEL'!$F$68,29,1)</f>
        <v/>
      </c>
      <c r="AF12">
        <f>MID('KERNEL'!$F$68,30,1)</f>
        <v/>
      </c>
      <c r="AG12">
        <f>MID('KERNEL'!$F$68,31,1)</f>
        <v/>
      </c>
      <c r="AH12">
        <f>MID('KERNEL'!$F$68,32,1)</f>
        <v/>
      </c>
      <c r="AI12">
        <f>MID('KERNEL'!$F$68,33,1)</f>
        <v/>
      </c>
      <c r="AJ12">
        <f>MID('KERNEL'!$F$68,34,1)</f>
        <v/>
      </c>
      <c r="AK12">
        <f>MID('KERNEL'!$F$68,35,1)</f>
        <v/>
      </c>
      <c r="AL12">
        <f>MID('KERNEL'!$F$68,36,1)</f>
        <v/>
      </c>
      <c r="AM12">
        <f>MID('KERNEL'!$F$68,37,1)</f>
        <v/>
      </c>
      <c r="AN12">
        <f>MID('KERNEL'!$F$68,38,1)</f>
        <v/>
      </c>
      <c r="AO12">
        <f>MID('KERNEL'!$F$68,39,1)</f>
        <v/>
      </c>
      <c r="AP12">
        <f>MID('KERNEL'!$F$68,40,1)</f>
        <v/>
      </c>
      <c r="AQ12">
        <f>MID('KERNEL'!$F$68,41,1)</f>
        <v/>
      </c>
      <c r="AR12">
        <f>MID('KERNEL'!$F$68,42,1)</f>
        <v/>
      </c>
      <c r="AS12">
        <f>MID('KERNEL'!$F$68,43,1)</f>
        <v/>
      </c>
      <c r="AT12">
        <f>MID('KERNEL'!$F$68,44,1)</f>
        <v/>
      </c>
      <c r="AU12">
        <f>MID('KERNEL'!$F$68,45,1)</f>
        <v/>
      </c>
      <c r="AV12">
        <f>MID('KERNEL'!$F$68,46,1)</f>
        <v/>
      </c>
      <c r="AW12">
        <f>MID('KERNEL'!$F$68,47,1)</f>
        <v/>
      </c>
      <c r="AX12">
        <f>MID('KERNEL'!$F$68,48,1)</f>
        <v/>
      </c>
      <c r="AY12">
        <f>MID('KERNEL'!$F$68,49,1)</f>
        <v/>
      </c>
      <c r="AZ12">
        <f>MID('KERNEL'!$F$68,50,1)</f>
        <v/>
      </c>
      <c r="BA12">
        <f>MID('KERNEL'!$F$68,51,1)</f>
        <v/>
      </c>
      <c r="BB12">
        <f>MID('KERNEL'!$F$68,52,1)</f>
        <v/>
      </c>
      <c r="BC12">
        <f>MID('KERNEL'!$F$68,53,1)</f>
        <v/>
      </c>
      <c r="BD12">
        <f>MID('KERNEL'!$F$68,54,1)</f>
        <v/>
      </c>
      <c r="BE12">
        <f>MID('KERNEL'!$F$68,55,1)</f>
        <v/>
      </c>
      <c r="BF12">
        <f>MID('KERNEL'!$F$68,56,1)</f>
        <v/>
      </c>
      <c r="BG12">
        <f>MID('KERNEL'!$F$68,57,1)</f>
        <v/>
      </c>
      <c r="BH12">
        <f>MID('KERNEL'!$F$68,58,1)</f>
        <v/>
      </c>
      <c r="BI12">
        <f>MID('KERNEL'!$F$68,59,1)</f>
        <v/>
      </c>
      <c r="BJ12">
        <f>MID('KERNEL'!$F$68,60,1)</f>
        <v/>
      </c>
      <c r="BK12">
        <f>MID('KERNEL'!$F$68,61,1)</f>
        <v/>
      </c>
      <c r="BL12">
        <f>MID('KERNEL'!$F$68,62,1)</f>
        <v/>
      </c>
      <c r="BM12">
        <f>MID('KERNEL'!$F$68,63,1)</f>
        <v/>
      </c>
      <c r="BN12">
        <f>MID('KERNEL'!$F$68,64,1)</f>
        <v/>
      </c>
      <c r="BO12" t="inlineStr">
        <is>
          <t> </t>
        </is>
      </c>
      <c r="CB12" t="n">
        <v>4</v>
      </c>
      <c r="CC12" t="n">
        <v>1</v>
      </c>
      <c r="CD12" t="n">
        <v>1</v>
      </c>
      <c r="CE12" t="n">
        <v>1</v>
      </c>
      <c r="CF12" t="n">
        <v>1</v>
      </c>
      <c r="CG12" t="n">
        <v>1</v>
      </c>
      <c r="CH12" t="n">
        <v>1</v>
      </c>
      <c r="CI12" t="n">
        <v>1</v>
      </c>
      <c r="CJ12" t="n">
        <v>1</v>
      </c>
      <c r="CK12" t="n">
        <v>1</v>
      </c>
      <c r="CL12" t="n">
        <v>1</v>
      </c>
      <c r="CM12" t="n">
        <v>1</v>
      </c>
      <c r="CN12" t="n">
        <v>1</v>
      </c>
      <c r="CO12" t="n">
        <v>1</v>
      </c>
      <c r="CP12" t="n">
        <v>1</v>
      </c>
      <c r="CQ12" t="n">
        <v>1</v>
      </c>
      <c r="CR12" t="n">
        <v>1</v>
      </c>
      <c r="CS12" t="n">
        <v>1</v>
      </c>
      <c r="CT12" t="n">
        <v>1</v>
      </c>
      <c r="CU12" t="n">
        <v>1</v>
      </c>
      <c r="CV12" t="n">
        <v>1</v>
      </c>
      <c r="CW12" t="n">
        <v>1</v>
      </c>
      <c r="CX12" t="n">
        <v>1</v>
      </c>
      <c r="CY12" t="n">
        <v>1</v>
      </c>
      <c r="CZ12" t="n">
        <v>1</v>
      </c>
      <c r="DA12" t="n">
        <v>1</v>
      </c>
      <c r="DB12" t="n">
        <v>1</v>
      </c>
      <c r="DC12" t="n">
        <v>1</v>
      </c>
      <c r="DD12" t="n">
        <v>1</v>
      </c>
      <c r="DE12" t="n">
        <v>1</v>
      </c>
      <c r="DF12" t="n">
        <v>1</v>
      </c>
      <c r="DG12" t="n">
        <v>1</v>
      </c>
      <c r="DH12" t="n">
        <v>1</v>
      </c>
      <c r="DI12" t="n">
        <v>1</v>
      </c>
      <c r="DJ12" t="n">
        <v>1</v>
      </c>
      <c r="DK12" t="n">
        <v>1</v>
      </c>
      <c r="DL12" t="n">
        <v>1</v>
      </c>
      <c r="DM12" t="n">
        <v>1</v>
      </c>
      <c r="DN12" t="n">
        <v>1</v>
      </c>
      <c r="DO12" t="n">
        <v>1</v>
      </c>
      <c r="DP12" t="n">
        <v>1</v>
      </c>
      <c r="DQ12" t="n">
        <v>1</v>
      </c>
      <c r="DR12" t="n">
        <v>1</v>
      </c>
      <c r="DS12" t="n">
        <v>1</v>
      </c>
      <c r="DT12" t="n">
        <v>1</v>
      </c>
      <c r="DU12" t="n">
        <v>1</v>
      </c>
      <c r="DV12" t="n">
        <v>1</v>
      </c>
      <c r="DW12" t="n">
        <v>1</v>
      </c>
      <c r="DX12" t="n">
        <v>1</v>
      </c>
      <c r="DY12" t="n">
        <v>1</v>
      </c>
      <c r="DZ12" t="n">
        <v>1</v>
      </c>
      <c r="EA12" t="n">
        <v>1</v>
      </c>
      <c r="EB12" t="n">
        <v>1</v>
      </c>
      <c r="EC12" t="n">
        <v>1</v>
      </c>
      <c r="ED12" t="n">
        <v>1</v>
      </c>
      <c r="EE12" t="n">
        <v>1</v>
      </c>
      <c r="EF12" t="n">
        <v>1</v>
      </c>
      <c r="EG12" t="n">
        <v>1</v>
      </c>
      <c r="EH12" t="n">
        <v>1</v>
      </c>
      <c r="EI12" t="n">
        <v>1</v>
      </c>
      <c r="EJ12" t="n">
        <v>1</v>
      </c>
      <c r="EK12" t="n">
        <v>1</v>
      </c>
      <c r="EL12" t="n">
        <v>1</v>
      </c>
      <c r="EM12" t="n">
        <v>1</v>
      </c>
      <c r="EN12" t="n">
        <v>1</v>
      </c>
      <c r="EO12" t="n">
        <v>4</v>
      </c>
    </row>
    <row r="13">
      <c r="B13" t="inlineStr">
        <is>
          <t> </t>
        </is>
      </c>
      <c r="C13">
        <f>MID('KERNEL'!$F$69,1,1)</f>
        <v/>
      </c>
      <c r="D13">
        <f>MID('KERNEL'!$F$69,2,1)</f>
        <v/>
      </c>
      <c r="E13">
        <f>MID('KERNEL'!$F$69,3,1)</f>
        <v/>
      </c>
      <c r="F13">
        <f>MID('KERNEL'!$F$69,4,1)</f>
        <v/>
      </c>
      <c r="G13">
        <f>MID('KERNEL'!$F$69,5,1)</f>
        <v/>
      </c>
      <c r="H13">
        <f>MID('KERNEL'!$F$69,6,1)</f>
        <v/>
      </c>
      <c r="I13">
        <f>MID('KERNEL'!$F$69,7,1)</f>
        <v/>
      </c>
      <c r="J13">
        <f>MID('KERNEL'!$F$69,8,1)</f>
        <v/>
      </c>
      <c r="K13">
        <f>MID('KERNEL'!$F$69,9,1)</f>
        <v/>
      </c>
      <c r="L13">
        <f>MID('KERNEL'!$F$69,10,1)</f>
        <v/>
      </c>
      <c r="M13">
        <f>MID('KERNEL'!$F$69,11,1)</f>
        <v/>
      </c>
      <c r="N13">
        <f>MID('KERNEL'!$F$69,12,1)</f>
        <v/>
      </c>
      <c r="O13">
        <f>MID('KERNEL'!$F$69,13,1)</f>
        <v/>
      </c>
      <c r="P13">
        <f>MID('KERNEL'!$F$69,14,1)</f>
        <v/>
      </c>
      <c r="Q13">
        <f>MID('KERNEL'!$F$69,15,1)</f>
        <v/>
      </c>
      <c r="R13">
        <f>MID('KERNEL'!$F$69,16,1)</f>
        <v/>
      </c>
      <c r="S13">
        <f>MID('KERNEL'!$F$69,17,1)</f>
        <v/>
      </c>
      <c r="T13">
        <f>MID('KERNEL'!$F$69,18,1)</f>
        <v/>
      </c>
      <c r="U13">
        <f>MID('KERNEL'!$F$69,19,1)</f>
        <v/>
      </c>
      <c r="V13">
        <f>MID('KERNEL'!$F$69,20,1)</f>
        <v/>
      </c>
      <c r="W13">
        <f>MID('KERNEL'!$F$69,21,1)</f>
        <v/>
      </c>
      <c r="X13">
        <f>MID('KERNEL'!$F$69,22,1)</f>
        <v/>
      </c>
      <c r="Y13">
        <f>MID('KERNEL'!$F$69,23,1)</f>
        <v/>
      </c>
      <c r="Z13">
        <f>MID('KERNEL'!$F$69,24,1)</f>
        <v/>
      </c>
      <c r="AA13">
        <f>MID('KERNEL'!$F$69,25,1)</f>
        <v/>
      </c>
      <c r="AB13">
        <f>MID('KERNEL'!$F$69,26,1)</f>
        <v/>
      </c>
      <c r="AC13">
        <f>MID('KERNEL'!$F$69,27,1)</f>
        <v/>
      </c>
      <c r="AD13">
        <f>MID('KERNEL'!$F$69,28,1)</f>
        <v/>
      </c>
      <c r="AE13">
        <f>MID('KERNEL'!$F$69,29,1)</f>
        <v/>
      </c>
      <c r="AF13">
        <f>MID('KERNEL'!$F$69,30,1)</f>
        <v/>
      </c>
      <c r="AG13">
        <f>MID('KERNEL'!$F$69,31,1)</f>
        <v/>
      </c>
      <c r="AH13">
        <f>MID('KERNEL'!$F$69,32,1)</f>
        <v/>
      </c>
      <c r="AI13">
        <f>MID('KERNEL'!$F$69,33,1)</f>
        <v/>
      </c>
      <c r="AJ13">
        <f>MID('KERNEL'!$F$69,34,1)</f>
        <v/>
      </c>
      <c r="AK13">
        <f>MID('KERNEL'!$F$69,35,1)</f>
        <v/>
      </c>
      <c r="AL13">
        <f>MID('KERNEL'!$F$69,36,1)</f>
        <v/>
      </c>
      <c r="AM13">
        <f>MID('KERNEL'!$F$69,37,1)</f>
        <v/>
      </c>
      <c r="AN13">
        <f>MID('KERNEL'!$F$69,38,1)</f>
        <v/>
      </c>
      <c r="AO13">
        <f>MID('KERNEL'!$F$69,39,1)</f>
        <v/>
      </c>
      <c r="AP13">
        <f>MID('KERNEL'!$F$69,40,1)</f>
        <v/>
      </c>
      <c r="AQ13">
        <f>MID('KERNEL'!$F$69,41,1)</f>
        <v/>
      </c>
      <c r="AR13">
        <f>MID('KERNEL'!$F$69,42,1)</f>
        <v/>
      </c>
      <c r="AS13">
        <f>MID('KERNEL'!$F$69,43,1)</f>
        <v/>
      </c>
      <c r="AT13">
        <f>MID('KERNEL'!$F$69,44,1)</f>
        <v/>
      </c>
      <c r="AU13">
        <f>MID('KERNEL'!$F$69,45,1)</f>
        <v/>
      </c>
      <c r="AV13">
        <f>MID('KERNEL'!$F$69,46,1)</f>
        <v/>
      </c>
      <c r="AW13">
        <f>MID('KERNEL'!$F$69,47,1)</f>
        <v/>
      </c>
      <c r="AX13">
        <f>MID('KERNEL'!$F$69,48,1)</f>
        <v/>
      </c>
      <c r="AY13">
        <f>MID('KERNEL'!$F$69,49,1)</f>
        <v/>
      </c>
      <c r="AZ13">
        <f>MID('KERNEL'!$F$69,50,1)</f>
        <v/>
      </c>
      <c r="BA13">
        <f>MID('KERNEL'!$F$69,51,1)</f>
        <v/>
      </c>
      <c r="BB13">
        <f>MID('KERNEL'!$F$69,52,1)</f>
        <v/>
      </c>
      <c r="BC13">
        <f>MID('KERNEL'!$F$69,53,1)</f>
        <v/>
      </c>
      <c r="BD13">
        <f>MID('KERNEL'!$F$69,54,1)</f>
        <v/>
      </c>
      <c r="BE13">
        <f>MID('KERNEL'!$F$69,55,1)</f>
        <v/>
      </c>
      <c r="BF13">
        <f>MID('KERNEL'!$F$69,56,1)</f>
        <v/>
      </c>
      <c r="BG13">
        <f>MID('KERNEL'!$F$69,57,1)</f>
        <v/>
      </c>
      <c r="BH13">
        <f>MID('KERNEL'!$F$69,58,1)</f>
        <v/>
      </c>
      <c r="BI13">
        <f>MID('KERNEL'!$F$69,59,1)</f>
        <v/>
      </c>
      <c r="BJ13">
        <f>MID('KERNEL'!$F$69,60,1)</f>
        <v/>
      </c>
      <c r="BK13">
        <f>MID('KERNEL'!$F$69,61,1)</f>
        <v/>
      </c>
      <c r="BL13">
        <f>MID('KERNEL'!$F$69,62,1)</f>
        <v/>
      </c>
      <c r="BM13">
        <f>MID('KERNEL'!$F$69,63,1)</f>
        <v/>
      </c>
      <c r="BN13">
        <f>MID('KERNEL'!$F$69,64,1)</f>
        <v/>
      </c>
      <c r="BO13" t="inlineStr">
        <is>
          <t> </t>
        </is>
      </c>
      <c r="CB13" t="n">
        <v>4</v>
      </c>
      <c r="CC13" t="n">
        <v>1</v>
      </c>
      <c r="CD13" t="n">
        <v>1</v>
      </c>
      <c r="CE13" t="n">
        <v>1</v>
      </c>
      <c r="CF13" t="n">
        <v>1</v>
      </c>
      <c r="CG13" t="n">
        <v>1</v>
      </c>
      <c r="CH13" t="n">
        <v>1</v>
      </c>
      <c r="CI13" t="n">
        <v>1</v>
      </c>
      <c r="CJ13" t="n">
        <v>1</v>
      </c>
      <c r="CK13" t="n">
        <v>1</v>
      </c>
      <c r="CL13" t="n">
        <v>1</v>
      </c>
      <c r="CM13" t="n">
        <v>1</v>
      </c>
      <c r="CN13" t="n">
        <v>1</v>
      </c>
      <c r="CO13" t="n">
        <v>1</v>
      </c>
      <c r="CP13" t="n">
        <v>1</v>
      </c>
      <c r="CQ13" t="n">
        <v>1</v>
      </c>
      <c r="CR13" t="n">
        <v>1</v>
      </c>
      <c r="CS13" t="n">
        <v>1</v>
      </c>
      <c r="CT13" t="n">
        <v>1</v>
      </c>
      <c r="CU13" t="n">
        <v>1</v>
      </c>
      <c r="CV13" t="n">
        <v>1</v>
      </c>
      <c r="CW13" t="n">
        <v>1</v>
      </c>
      <c r="CX13" t="n">
        <v>1</v>
      </c>
      <c r="CY13" t="n">
        <v>1</v>
      </c>
      <c r="CZ13" t="n">
        <v>1</v>
      </c>
      <c r="DA13" t="n">
        <v>1</v>
      </c>
      <c r="DB13" t="n">
        <v>1</v>
      </c>
      <c r="DC13" t="n">
        <v>1</v>
      </c>
      <c r="DD13" t="n">
        <v>1</v>
      </c>
      <c r="DE13" t="n">
        <v>1</v>
      </c>
      <c r="DF13" t="n">
        <v>1</v>
      </c>
      <c r="DG13" t="n">
        <v>1</v>
      </c>
      <c r="DH13" t="n">
        <v>1</v>
      </c>
      <c r="DI13" t="n">
        <v>1</v>
      </c>
      <c r="DJ13" t="n">
        <v>1</v>
      </c>
      <c r="DK13" t="n">
        <v>1</v>
      </c>
      <c r="DL13" t="n">
        <v>1</v>
      </c>
      <c r="DM13" t="n">
        <v>1</v>
      </c>
      <c r="DN13" t="n">
        <v>1</v>
      </c>
      <c r="DO13" t="n">
        <v>1</v>
      </c>
      <c r="DP13" t="n">
        <v>1</v>
      </c>
      <c r="DQ13" t="n">
        <v>1</v>
      </c>
      <c r="DR13" t="n">
        <v>1</v>
      </c>
      <c r="DS13" t="n">
        <v>1</v>
      </c>
      <c r="DT13" t="n">
        <v>1</v>
      </c>
      <c r="DU13" t="n">
        <v>1</v>
      </c>
      <c r="DV13" t="n">
        <v>1</v>
      </c>
      <c r="DW13" t="n">
        <v>1</v>
      </c>
      <c r="DX13" t="n">
        <v>1</v>
      </c>
      <c r="DY13" t="n">
        <v>1</v>
      </c>
      <c r="DZ13" t="n">
        <v>1</v>
      </c>
      <c r="EA13" t="n">
        <v>1</v>
      </c>
      <c r="EB13" t="n">
        <v>1</v>
      </c>
      <c r="EC13" t="n">
        <v>1</v>
      </c>
      <c r="ED13" t="n">
        <v>1</v>
      </c>
      <c r="EE13" t="n">
        <v>1</v>
      </c>
      <c r="EF13" t="n">
        <v>1</v>
      </c>
      <c r="EG13" t="n">
        <v>1</v>
      </c>
      <c r="EH13" t="n">
        <v>1</v>
      </c>
      <c r="EI13" t="n">
        <v>1</v>
      </c>
      <c r="EJ13" t="n">
        <v>1</v>
      </c>
      <c r="EK13" t="n">
        <v>1</v>
      </c>
      <c r="EL13" t="n">
        <v>1</v>
      </c>
      <c r="EM13" t="n">
        <v>1</v>
      </c>
      <c r="EN13" t="n">
        <v>1</v>
      </c>
      <c r="EO13" t="n">
        <v>4</v>
      </c>
    </row>
    <row r="14">
      <c r="B14" t="inlineStr">
        <is>
          <t> </t>
        </is>
      </c>
      <c r="C14">
        <f>MID('KERNEL'!$F$70,1,1)</f>
        <v/>
      </c>
      <c r="D14">
        <f>MID('KERNEL'!$F$70,2,1)</f>
        <v/>
      </c>
      <c r="E14">
        <f>MID('KERNEL'!$F$70,3,1)</f>
        <v/>
      </c>
      <c r="F14">
        <f>MID('KERNEL'!$F$70,4,1)</f>
        <v/>
      </c>
      <c r="G14">
        <f>MID('KERNEL'!$F$70,5,1)</f>
        <v/>
      </c>
      <c r="H14">
        <f>MID('KERNEL'!$F$70,6,1)</f>
        <v/>
      </c>
      <c r="I14">
        <f>MID('KERNEL'!$F$70,7,1)</f>
        <v/>
      </c>
      <c r="J14">
        <f>MID('KERNEL'!$F$70,8,1)</f>
        <v/>
      </c>
      <c r="K14">
        <f>MID('KERNEL'!$F$70,9,1)</f>
        <v/>
      </c>
      <c r="L14">
        <f>MID('KERNEL'!$F$70,10,1)</f>
        <v/>
      </c>
      <c r="M14">
        <f>MID('KERNEL'!$F$70,11,1)</f>
        <v/>
      </c>
      <c r="N14">
        <f>MID('KERNEL'!$F$70,12,1)</f>
        <v/>
      </c>
      <c r="O14">
        <f>MID('KERNEL'!$F$70,13,1)</f>
        <v/>
      </c>
      <c r="P14">
        <f>MID('KERNEL'!$F$70,14,1)</f>
        <v/>
      </c>
      <c r="Q14">
        <f>MID('KERNEL'!$F$70,15,1)</f>
        <v/>
      </c>
      <c r="R14">
        <f>MID('KERNEL'!$F$70,16,1)</f>
        <v/>
      </c>
      <c r="S14">
        <f>MID('KERNEL'!$F$70,17,1)</f>
        <v/>
      </c>
      <c r="T14">
        <f>MID('KERNEL'!$F$70,18,1)</f>
        <v/>
      </c>
      <c r="U14">
        <f>MID('KERNEL'!$F$70,19,1)</f>
        <v/>
      </c>
      <c r="V14">
        <f>MID('KERNEL'!$F$70,20,1)</f>
        <v/>
      </c>
      <c r="W14">
        <f>MID('KERNEL'!$F$70,21,1)</f>
        <v/>
      </c>
      <c r="X14">
        <f>MID('KERNEL'!$F$70,22,1)</f>
        <v/>
      </c>
      <c r="Y14">
        <f>MID('KERNEL'!$F$70,23,1)</f>
        <v/>
      </c>
      <c r="Z14">
        <f>MID('KERNEL'!$F$70,24,1)</f>
        <v/>
      </c>
      <c r="AA14">
        <f>MID('KERNEL'!$F$70,25,1)</f>
        <v/>
      </c>
      <c r="AB14">
        <f>MID('KERNEL'!$F$70,26,1)</f>
        <v/>
      </c>
      <c r="AC14">
        <f>MID('KERNEL'!$F$70,27,1)</f>
        <v/>
      </c>
      <c r="AD14">
        <f>MID('KERNEL'!$F$70,28,1)</f>
        <v/>
      </c>
      <c r="AE14">
        <f>MID('KERNEL'!$F$70,29,1)</f>
        <v/>
      </c>
      <c r="AF14">
        <f>MID('KERNEL'!$F$70,30,1)</f>
        <v/>
      </c>
      <c r="AG14">
        <f>MID('KERNEL'!$F$70,31,1)</f>
        <v/>
      </c>
      <c r="AH14">
        <f>MID('KERNEL'!$F$70,32,1)</f>
        <v/>
      </c>
      <c r="AI14">
        <f>MID('KERNEL'!$F$70,33,1)</f>
        <v/>
      </c>
      <c r="AJ14">
        <f>MID('KERNEL'!$F$70,34,1)</f>
        <v/>
      </c>
      <c r="AK14">
        <f>MID('KERNEL'!$F$70,35,1)</f>
        <v/>
      </c>
      <c r="AL14">
        <f>MID('KERNEL'!$F$70,36,1)</f>
        <v/>
      </c>
      <c r="AM14">
        <f>MID('KERNEL'!$F$70,37,1)</f>
        <v/>
      </c>
      <c r="AN14">
        <f>MID('KERNEL'!$F$70,38,1)</f>
        <v/>
      </c>
      <c r="AO14">
        <f>MID('KERNEL'!$F$70,39,1)</f>
        <v/>
      </c>
      <c r="AP14">
        <f>MID('KERNEL'!$F$70,40,1)</f>
        <v/>
      </c>
      <c r="AQ14">
        <f>MID('KERNEL'!$F$70,41,1)</f>
        <v/>
      </c>
      <c r="AR14">
        <f>MID('KERNEL'!$F$70,42,1)</f>
        <v/>
      </c>
      <c r="AS14">
        <f>MID('KERNEL'!$F$70,43,1)</f>
        <v/>
      </c>
      <c r="AT14">
        <f>MID('KERNEL'!$F$70,44,1)</f>
        <v/>
      </c>
      <c r="AU14">
        <f>MID('KERNEL'!$F$70,45,1)</f>
        <v/>
      </c>
      <c r="AV14">
        <f>MID('KERNEL'!$F$70,46,1)</f>
        <v/>
      </c>
      <c r="AW14">
        <f>MID('KERNEL'!$F$70,47,1)</f>
        <v/>
      </c>
      <c r="AX14">
        <f>MID('KERNEL'!$F$70,48,1)</f>
        <v/>
      </c>
      <c r="AY14">
        <f>MID('KERNEL'!$F$70,49,1)</f>
        <v/>
      </c>
      <c r="AZ14">
        <f>MID('KERNEL'!$F$70,50,1)</f>
        <v/>
      </c>
      <c r="BA14">
        <f>MID('KERNEL'!$F$70,51,1)</f>
        <v/>
      </c>
      <c r="BB14">
        <f>MID('KERNEL'!$F$70,52,1)</f>
        <v/>
      </c>
      <c r="BC14">
        <f>MID('KERNEL'!$F$70,53,1)</f>
        <v/>
      </c>
      <c r="BD14">
        <f>MID('KERNEL'!$F$70,54,1)</f>
        <v/>
      </c>
      <c r="BE14">
        <f>MID('KERNEL'!$F$70,55,1)</f>
        <v/>
      </c>
      <c r="BF14">
        <f>MID('KERNEL'!$F$70,56,1)</f>
        <v/>
      </c>
      <c r="BG14">
        <f>MID('KERNEL'!$F$70,57,1)</f>
        <v/>
      </c>
      <c r="BH14">
        <f>MID('KERNEL'!$F$70,58,1)</f>
        <v/>
      </c>
      <c r="BI14">
        <f>MID('KERNEL'!$F$70,59,1)</f>
        <v/>
      </c>
      <c r="BJ14">
        <f>MID('KERNEL'!$F$70,60,1)</f>
        <v/>
      </c>
      <c r="BK14">
        <f>MID('KERNEL'!$F$70,61,1)</f>
        <v/>
      </c>
      <c r="BL14">
        <f>MID('KERNEL'!$F$70,62,1)</f>
        <v/>
      </c>
      <c r="BM14">
        <f>MID('KERNEL'!$F$70,63,1)</f>
        <v/>
      </c>
      <c r="BN14">
        <f>MID('KERNEL'!$F$70,64,1)</f>
        <v/>
      </c>
      <c r="BO14" t="inlineStr">
        <is>
          <t> </t>
        </is>
      </c>
      <c r="CB14" t="n">
        <v>4</v>
      </c>
      <c r="CC14" t="n">
        <v>1</v>
      </c>
      <c r="CD14" t="n">
        <v>1</v>
      </c>
      <c r="CE14" t="n">
        <v>1</v>
      </c>
      <c r="CF14" t="n">
        <v>1</v>
      </c>
      <c r="CG14" t="n">
        <v>1</v>
      </c>
      <c r="CH14" t="n">
        <v>1</v>
      </c>
      <c r="CI14" t="n">
        <v>1</v>
      </c>
      <c r="CJ14" t="n">
        <v>1</v>
      </c>
      <c r="CK14" t="n">
        <v>1</v>
      </c>
      <c r="CL14" t="n">
        <v>1</v>
      </c>
      <c r="CM14" t="n">
        <v>1</v>
      </c>
      <c r="CN14" t="n">
        <v>1</v>
      </c>
      <c r="CO14" t="n">
        <v>1</v>
      </c>
      <c r="CP14" t="n">
        <v>1</v>
      </c>
      <c r="CQ14" t="n">
        <v>1</v>
      </c>
      <c r="CR14" t="n">
        <v>1</v>
      </c>
      <c r="CS14" t="n">
        <v>1</v>
      </c>
      <c r="CT14" t="n">
        <v>1</v>
      </c>
      <c r="CU14" t="n">
        <v>1</v>
      </c>
      <c r="CV14" t="n">
        <v>1</v>
      </c>
      <c r="CW14" t="n">
        <v>1</v>
      </c>
      <c r="CX14" t="n">
        <v>1</v>
      </c>
      <c r="CY14" t="n">
        <v>1</v>
      </c>
      <c r="CZ14" t="n">
        <v>1</v>
      </c>
      <c r="DA14" t="n">
        <v>1</v>
      </c>
      <c r="DB14" t="n">
        <v>1</v>
      </c>
      <c r="DC14" t="n">
        <v>1</v>
      </c>
      <c r="DD14" t="n">
        <v>1</v>
      </c>
      <c r="DE14" t="n">
        <v>1</v>
      </c>
      <c r="DF14" t="n">
        <v>1</v>
      </c>
      <c r="DG14" t="n">
        <v>1</v>
      </c>
      <c r="DH14" t="n">
        <v>1</v>
      </c>
      <c r="DI14" t="n">
        <v>1</v>
      </c>
      <c r="DJ14" t="n">
        <v>1</v>
      </c>
      <c r="DK14" t="n">
        <v>1</v>
      </c>
      <c r="DL14" t="n">
        <v>1</v>
      </c>
      <c r="DM14" t="n">
        <v>1</v>
      </c>
      <c r="DN14" t="n">
        <v>1</v>
      </c>
      <c r="DO14" t="n">
        <v>1</v>
      </c>
      <c r="DP14" t="n">
        <v>1</v>
      </c>
      <c r="DQ14" t="n">
        <v>1</v>
      </c>
      <c r="DR14" t="n">
        <v>1</v>
      </c>
      <c r="DS14" t="n">
        <v>1</v>
      </c>
      <c r="DT14" t="n">
        <v>1</v>
      </c>
      <c r="DU14" t="n">
        <v>1</v>
      </c>
      <c r="DV14" t="n">
        <v>1</v>
      </c>
      <c r="DW14" t="n">
        <v>1</v>
      </c>
      <c r="DX14" t="n">
        <v>1</v>
      </c>
      <c r="DY14" t="n">
        <v>1</v>
      </c>
      <c r="DZ14" t="n">
        <v>1</v>
      </c>
      <c r="EA14" t="n">
        <v>1</v>
      </c>
      <c r="EB14" t="n">
        <v>1</v>
      </c>
      <c r="EC14" t="n">
        <v>1</v>
      </c>
      <c r="ED14" t="n">
        <v>1</v>
      </c>
      <c r="EE14" t="n">
        <v>1</v>
      </c>
      <c r="EF14" t="n">
        <v>1</v>
      </c>
      <c r="EG14" t="n">
        <v>1</v>
      </c>
      <c r="EH14" t="n">
        <v>1</v>
      </c>
      <c r="EI14" t="n">
        <v>1</v>
      </c>
      <c r="EJ14" t="n">
        <v>1</v>
      </c>
      <c r="EK14" t="n">
        <v>1</v>
      </c>
      <c r="EL14" t="n">
        <v>1</v>
      </c>
      <c r="EM14" t="n">
        <v>1</v>
      </c>
      <c r="EN14" t="n">
        <v>1</v>
      </c>
      <c r="EO14" t="n">
        <v>4</v>
      </c>
    </row>
    <row r="15">
      <c r="B15" t="inlineStr">
        <is>
          <t> </t>
        </is>
      </c>
      <c r="C15">
        <f>MID('KERNEL'!$F$71,1,1)</f>
        <v/>
      </c>
      <c r="D15">
        <f>MID('KERNEL'!$F$71,2,1)</f>
        <v/>
      </c>
      <c r="E15">
        <f>MID('KERNEL'!$F$71,3,1)</f>
        <v/>
      </c>
      <c r="F15">
        <f>MID('KERNEL'!$F$71,4,1)</f>
        <v/>
      </c>
      <c r="G15">
        <f>MID('KERNEL'!$F$71,5,1)</f>
        <v/>
      </c>
      <c r="H15">
        <f>MID('KERNEL'!$F$71,6,1)</f>
        <v/>
      </c>
      <c r="I15">
        <f>MID('KERNEL'!$F$71,7,1)</f>
        <v/>
      </c>
      <c r="J15">
        <f>MID('KERNEL'!$F$71,8,1)</f>
        <v/>
      </c>
      <c r="K15">
        <f>MID('KERNEL'!$F$71,9,1)</f>
        <v/>
      </c>
      <c r="L15">
        <f>MID('KERNEL'!$F$71,10,1)</f>
        <v/>
      </c>
      <c r="M15">
        <f>MID('KERNEL'!$F$71,11,1)</f>
        <v/>
      </c>
      <c r="N15">
        <f>MID('KERNEL'!$F$71,12,1)</f>
        <v/>
      </c>
      <c r="O15">
        <f>MID('KERNEL'!$F$71,13,1)</f>
        <v/>
      </c>
      <c r="P15">
        <f>MID('KERNEL'!$F$71,14,1)</f>
        <v/>
      </c>
      <c r="Q15">
        <f>MID('KERNEL'!$F$71,15,1)</f>
        <v/>
      </c>
      <c r="R15">
        <f>MID('KERNEL'!$F$71,16,1)</f>
        <v/>
      </c>
      <c r="S15">
        <f>MID('KERNEL'!$F$71,17,1)</f>
        <v/>
      </c>
      <c r="T15">
        <f>MID('KERNEL'!$F$71,18,1)</f>
        <v/>
      </c>
      <c r="U15">
        <f>MID('KERNEL'!$F$71,19,1)</f>
        <v/>
      </c>
      <c r="V15">
        <f>MID('KERNEL'!$F$71,20,1)</f>
        <v/>
      </c>
      <c r="W15">
        <f>MID('KERNEL'!$F$71,21,1)</f>
        <v/>
      </c>
      <c r="X15">
        <f>MID('KERNEL'!$F$71,22,1)</f>
        <v/>
      </c>
      <c r="Y15">
        <f>MID('KERNEL'!$F$71,23,1)</f>
        <v/>
      </c>
      <c r="Z15">
        <f>MID('KERNEL'!$F$71,24,1)</f>
        <v/>
      </c>
      <c r="AA15">
        <f>MID('KERNEL'!$F$71,25,1)</f>
        <v/>
      </c>
      <c r="AB15">
        <f>MID('KERNEL'!$F$71,26,1)</f>
        <v/>
      </c>
      <c r="AC15">
        <f>MID('KERNEL'!$F$71,27,1)</f>
        <v/>
      </c>
      <c r="AD15">
        <f>MID('KERNEL'!$F$71,28,1)</f>
        <v/>
      </c>
      <c r="AE15">
        <f>MID('KERNEL'!$F$71,29,1)</f>
        <v/>
      </c>
      <c r="AF15">
        <f>MID('KERNEL'!$F$71,30,1)</f>
        <v/>
      </c>
      <c r="AG15">
        <f>MID('KERNEL'!$F$71,31,1)</f>
        <v/>
      </c>
      <c r="AH15">
        <f>MID('KERNEL'!$F$71,32,1)</f>
        <v/>
      </c>
      <c r="AI15">
        <f>MID('KERNEL'!$F$71,33,1)</f>
        <v/>
      </c>
      <c r="AJ15">
        <f>MID('KERNEL'!$F$71,34,1)</f>
        <v/>
      </c>
      <c r="AK15">
        <f>MID('KERNEL'!$F$71,35,1)</f>
        <v/>
      </c>
      <c r="AL15">
        <f>MID('KERNEL'!$F$71,36,1)</f>
        <v/>
      </c>
      <c r="AM15">
        <f>MID('KERNEL'!$F$71,37,1)</f>
        <v/>
      </c>
      <c r="AN15">
        <f>MID('KERNEL'!$F$71,38,1)</f>
        <v/>
      </c>
      <c r="AO15">
        <f>MID('KERNEL'!$F$71,39,1)</f>
        <v/>
      </c>
      <c r="AP15">
        <f>MID('KERNEL'!$F$71,40,1)</f>
        <v/>
      </c>
      <c r="AQ15">
        <f>MID('KERNEL'!$F$71,41,1)</f>
        <v/>
      </c>
      <c r="AR15">
        <f>MID('KERNEL'!$F$71,42,1)</f>
        <v/>
      </c>
      <c r="AS15">
        <f>MID('KERNEL'!$F$71,43,1)</f>
        <v/>
      </c>
      <c r="AT15">
        <f>MID('KERNEL'!$F$71,44,1)</f>
        <v/>
      </c>
      <c r="AU15">
        <f>MID('KERNEL'!$F$71,45,1)</f>
        <v/>
      </c>
      <c r="AV15">
        <f>MID('KERNEL'!$F$71,46,1)</f>
        <v/>
      </c>
      <c r="AW15">
        <f>MID('KERNEL'!$F$71,47,1)</f>
        <v/>
      </c>
      <c r="AX15">
        <f>MID('KERNEL'!$F$71,48,1)</f>
        <v/>
      </c>
      <c r="AY15">
        <f>MID('KERNEL'!$F$71,49,1)</f>
        <v/>
      </c>
      <c r="AZ15">
        <f>MID('KERNEL'!$F$71,50,1)</f>
        <v/>
      </c>
      <c r="BA15">
        <f>MID('KERNEL'!$F$71,51,1)</f>
        <v/>
      </c>
      <c r="BB15">
        <f>MID('KERNEL'!$F$71,52,1)</f>
        <v/>
      </c>
      <c r="BC15">
        <f>MID('KERNEL'!$F$71,53,1)</f>
        <v/>
      </c>
      <c r="BD15">
        <f>MID('KERNEL'!$F$71,54,1)</f>
        <v/>
      </c>
      <c r="BE15">
        <f>MID('KERNEL'!$F$71,55,1)</f>
        <v/>
      </c>
      <c r="BF15">
        <f>MID('KERNEL'!$F$71,56,1)</f>
        <v/>
      </c>
      <c r="BG15">
        <f>MID('KERNEL'!$F$71,57,1)</f>
        <v/>
      </c>
      <c r="BH15">
        <f>MID('KERNEL'!$F$71,58,1)</f>
        <v/>
      </c>
      <c r="BI15">
        <f>MID('KERNEL'!$F$71,59,1)</f>
        <v/>
      </c>
      <c r="BJ15">
        <f>MID('KERNEL'!$F$71,60,1)</f>
        <v/>
      </c>
      <c r="BK15">
        <f>MID('KERNEL'!$F$71,61,1)</f>
        <v/>
      </c>
      <c r="BL15">
        <f>MID('KERNEL'!$F$71,62,1)</f>
        <v/>
      </c>
      <c r="BM15">
        <f>MID('KERNEL'!$F$71,63,1)</f>
        <v/>
      </c>
      <c r="BN15">
        <f>MID('KERNEL'!$F$71,64,1)</f>
        <v/>
      </c>
      <c r="BO15" t="inlineStr">
        <is>
          <t> </t>
        </is>
      </c>
      <c r="CB15" t="n">
        <v>4</v>
      </c>
      <c r="CC15" t="n">
        <v>1</v>
      </c>
      <c r="CD15" t="n">
        <v>1</v>
      </c>
      <c r="CE15" t="n">
        <v>1</v>
      </c>
      <c r="CF15" t="n">
        <v>1</v>
      </c>
      <c r="CG15" t="n">
        <v>1</v>
      </c>
      <c r="CH15" t="n">
        <v>1</v>
      </c>
      <c r="CI15" t="n">
        <v>1</v>
      </c>
      <c r="CJ15" t="n">
        <v>1</v>
      </c>
      <c r="CK15" t="n">
        <v>1</v>
      </c>
      <c r="CL15" t="n">
        <v>1</v>
      </c>
      <c r="CM15" t="n">
        <v>1</v>
      </c>
      <c r="CN15" t="n">
        <v>1</v>
      </c>
      <c r="CO15" t="n">
        <v>1</v>
      </c>
      <c r="CP15" t="n">
        <v>1</v>
      </c>
      <c r="CQ15" t="n">
        <v>1</v>
      </c>
      <c r="CR15" t="n">
        <v>1</v>
      </c>
      <c r="CS15" t="n">
        <v>1</v>
      </c>
      <c r="CT15" t="n">
        <v>1</v>
      </c>
      <c r="CU15" t="n">
        <v>1</v>
      </c>
      <c r="CV15" t="n">
        <v>1</v>
      </c>
      <c r="CW15" t="n">
        <v>1</v>
      </c>
      <c r="CX15" t="n">
        <v>1</v>
      </c>
      <c r="CY15" t="n">
        <v>1</v>
      </c>
      <c r="CZ15" t="n">
        <v>1</v>
      </c>
      <c r="DA15" t="n">
        <v>1</v>
      </c>
      <c r="DB15" t="n">
        <v>1</v>
      </c>
      <c r="DC15" t="n">
        <v>1</v>
      </c>
      <c r="DD15" t="n">
        <v>1</v>
      </c>
      <c r="DE15" t="n">
        <v>1</v>
      </c>
      <c r="DF15" t="n">
        <v>1</v>
      </c>
      <c r="DG15" t="n">
        <v>1</v>
      </c>
      <c r="DH15" t="n">
        <v>1</v>
      </c>
      <c r="DI15" t="n">
        <v>1</v>
      </c>
      <c r="DJ15" t="n">
        <v>1</v>
      </c>
      <c r="DK15" t="n">
        <v>1</v>
      </c>
      <c r="DL15" t="n">
        <v>1</v>
      </c>
      <c r="DM15" t="n">
        <v>1</v>
      </c>
      <c r="DN15" t="n">
        <v>1</v>
      </c>
      <c r="DO15" t="n">
        <v>1</v>
      </c>
      <c r="DP15" t="n">
        <v>1</v>
      </c>
      <c r="DQ15" t="n">
        <v>1</v>
      </c>
      <c r="DR15" t="n">
        <v>1</v>
      </c>
      <c r="DS15" t="n">
        <v>1</v>
      </c>
      <c r="DT15" t="n">
        <v>1</v>
      </c>
      <c r="DU15" t="n">
        <v>1</v>
      </c>
      <c r="DV15" t="n">
        <v>1</v>
      </c>
      <c r="DW15" t="n">
        <v>1</v>
      </c>
      <c r="DX15" t="n">
        <v>1</v>
      </c>
      <c r="DY15" t="n">
        <v>1</v>
      </c>
      <c r="DZ15" t="n">
        <v>1</v>
      </c>
      <c r="EA15" t="n">
        <v>1</v>
      </c>
      <c r="EB15" t="n">
        <v>1</v>
      </c>
      <c r="EC15" t="n">
        <v>1</v>
      </c>
      <c r="ED15" t="n">
        <v>1</v>
      </c>
      <c r="EE15" t="n">
        <v>1</v>
      </c>
      <c r="EF15" t="n">
        <v>1</v>
      </c>
      <c r="EG15" t="n">
        <v>1</v>
      </c>
      <c r="EH15" t="n">
        <v>1</v>
      </c>
      <c r="EI15" t="n">
        <v>1</v>
      </c>
      <c r="EJ15" t="n">
        <v>1</v>
      </c>
      <c r="EK15" t="n">
        <v>1</v>
      </c>
      <c r="EL15" t="n">
        <v>1</v>
      </c>
      <c r="EM15" t="n">
        <v>1</v>
      </c>
      <c r="EN15" t="n">
        <v>1</v>
      </c>
      <c r="EO15" t="n">
        <v>4</v>
      </c>
    </row>
    <row r="16">
      <c r="B16" t="inlineStr">
        <is>
          <t> </t>
        </is>
      </c>
      <c r="C16">
        <f>MID('KERNEL'!$F$72,1,1)</f>
        <v/>
      </c>
      <c r="D16">
        <f>MID('KERNEL'!$F$72,2,1)</f>
        <v/>
      </c>
      <c r="E16">
        <f>MID('KERNEL'!$F$72,3,1)</f>
        <v/>
      </c>
      <c r="F16">
        <f>MID('KERNEL'!$F$72,4,1)</f>
        <v/>
      </c>
      <c r="G16">
        <f>MID('KERNEL'!$F$72,5,1)</f>
        <v/>
      </c>
      <c r="H16">
        <f>MID('KERNEL'!$F$72,6,1)</f>
        <v/>
      </c>
      <c r="I16">
        <f>MID('KERNEL'!$F$72,7,1)</f>
        <v/>
      </c>
      <c r="J16">
        <f>MID('KERNEL'!$F$72,8,1)</f>
        <v/>
      </c>
      <c r="K16">
        <f>MID('KERNEL'!$F$72,9,1)</f>
        <v/>
      </c>
      <c r="L16">
        <f>MID('KERNEL'!$F$72,10,1)</f>
        <v/>
      </c>
      <c r="M16">
        <f>MID('KERNEL'!$F$72,11,1)</f>
        <v/>
      </c>
      <c r="N16">
        <f>MID('KERNEL'!$F$72,12,1)</f>
        <v/>
      </c>
      <c r="O16">
        <f>MID('KERNEL'!$F$72,13,1)</f>
        <v/>
      </c>
      <c r="P16">
        <f>MID('KERNEL'!$F$72,14,1)</f>
        <v/>
      </c>
      <c r="Q16">
        <f>MID('KERNEL'!$F$72,15,1)</f>
        <v/>
      </c>
      <c r="R16">
        <f>MID('KERNEL'!$F$72,16,1)</f>
        <v/>
      </c>
      <c r="S16">
        <f>MID('KERNEL'!$F$72,17,1)</f>
        <v/>
      </c>
      <c r="T16">
        <f>MID('KERNEL'!$F$72,18,1)</f>
        <v/>
      </c>
      <c r="U16">
        <f>MID('KERNEL'!$F$72,19,1)</f>
        <v/>
      </c>
      <c r="V16">
        <f>MID('KERNEL'!$F$72,20,1)</f>
        <v/>
      </c>
      <c r="W16">
        <f>MID('KERNEL'!$F$72,21,1)</f>
        <v/>
      </c>
      <c r="X16">
        <f>MID('KERNEL'!$F$72,22,1)</f>
        <v/>
      </c>
      <c r="Y16">
        <f>MID('KERNEL'!$F$72,23,1)</f>
        <v/>
      </c>
      <c r="Z16">
        <f>MID('KERNEL'!$F$72,24,1)</f>
        <v/>
      </c>
      <c r="AA16">
        <f>MID('KERNEL'!$F$72,25,1)</f>
        <v/>
      </c>
      <c r="AB16">
        <f>MID('KERNEL'!$F$72,26,1)</f>
        <v/>
      </c>
      <c r="AC16">
        <f>MID('KERNEL'!$F$72,27,1)</f>
        <v/>
      </c>
      <c r="AD16">
        <f>MID('KERNEL'!$F$72,28,1)</f>
        <v/>
      </c>
      <c r="AE16">
        <f>MID('KERNEL'!$F$72,29,1)</f>
        <v/>
      </c>
      <c r="AF16">
        <f>MID('KERNEL'!$F$72,30,1)</f>
        <v/>
      </c>
      <c r="AG16">
        <f>MID('KERNEL'!$F$72,31,1)</f>
        <v/>
      </c>
      <c r="AH16">
        <f>MID('KERNEL'!$F$72,32,1)</f>
        <v/>
      </c>
      <c r="AI16">
        <f>MID('KERNEL'!$F$72,33,1)</f>
        <v/>
      </c>
      <c r="AJ16">
        <f>MID('KERNEL'!$F$72,34,1)</f>
        <v/>
      </c>
      <c r="AK16">
        <f>MID('KERNEL'!$F$72,35,1)</f>
        <v/>
      </c>
      <c r="AL16">
        <f>MID('KERNEL'!$F$72,36,1)</f>
        <v/>
      </c>
      <c r="AM16">
        <f>MID('KERNEL'!$F$72,37,1)</f>
        <v/>
      </c>
      <c r="AN16">
        <f>MID('KERNEL'!$F$72,38,1)</f>
        <v/>
      </c>
      <c r="AO16">
        <f>MID('KERNEL'!$F$72,39,1)</f>
        <v/>
      </c>
      <c r="AP16">
        <f>MID('KERNEL'!$F$72,40,1)</f>
        <v/>
      </c>
      <c r="AQ16">
        <f>MID('KERNEL'!$F$72,41,1)</f>
        <v/>
      </c>
      <c r="AR16">
        <f>MID('KERNEL'!$F$72,42,1)</f>
        <v/>
      </c>
      <c r="AS16">
        <f>MID('KERNEL'!$F$72,43,1)</f>
        <v/>
      </c>
      <c r="AT16">
        <f>MID('KERNEL'!$F$72,44,1)</f>
        <v/>
      </c>
      <c r="AU16">
        <f>MID('KERNEL'!$F$72,45,1)</f>
        <v/>
      </c>
      <c r="AV16">
        <f>MID('KERNEL'!$F$72,46,1)</f>
        <v/>
      </c>
      <c r="AW16">
        <f>MID('KERNEL'!$F$72,47,1)</f>
        <v/>
      </c>
      <c r="AX16">
        <f>MID('KERNEL'!$F$72,48,1)</f>
        <v/>
      </c>
      <c r="AY16">
        <f>MID('KERNEL'!$F$72,49,1)</f>
        <v/>
      </c>
      <c r="AZ16">
        <f>MID('KERNEL'!$F$72,50,1)</f>
        <v/>
      </c>
      <c r="BA16">
        <f>MID('KERNEL'!$F$72,51,1)</f>
        <v/>
      </c>
      <c r="BB16">
        <f>MID('KERNEL'!$F$72,52,1)</f>
        <v/>
      </c>
      <c r="BC16">
        <f>MID('KERNEL'!$F$72,53,1)</f>
        <v/>
      </c>
      <c r="BD16">
        <f>MID('KERNEL'!$F$72,54,1)</f>
        <v/>
      </c>
      <c r="BE16">
        <f>MID('KERNEL'!$F$72,55,1)</f>
        <v/>
      </c>
      <c r="BF16">
        <f>MID('KERNEL'!$F$72,56,1)</f>
        <v/>
      </c>
      <c r="BG16">
        <f>MID('KERNEL'!$F$72,57,1)</f>
        <v/>
      </c>
      <c r="BH16">
        <f>MID('KERNEL'!$F$72,58,1)</f>
        <v/>
      </c>
      <c r="BI16">
        <f>MID('KERNEL'!$F$72,59,1)</f>
        <v/>
      </c>
      <c r="BJ16">
        <f>MID('KERNEL'!$F$72,60,1)</f>
        <v/>
      </c>
      <c r="BK16">
        <f>MID('KERNEL'!$F$72,61,1)</f>
        <v/>
      </c>
      <c r="BL16">
        <f>MID('KERNEL'!$F$72,62,1)</f>
        <v/>
      </c>
      <c r="BM16">
        <f>MID('KERNEL'!$F$72,63,1)</f>
        <v/>
      </c>
      <c r="BN16">
        <f>MID('KERNEL'!$F$72,64,1)</f>
        <v/>
      </c>
      <c r="BO16" t="inlineStr">
        <is>
          <t> </t>
        </is>
      </c>
      <c r="CB16" t="n">
        <v>4</v>
      </c>
      <c r="CC16" t="n">
        <v>1</v>
      </c>
      <c r="CD16" t="n">
        <v>1</v>
      </c>
      <c r="CE16" t="n">
        <v>1</v>
      </c>
      <c r="CF16" t="n">
        <v>1</v>
      </c>
      <c r="CG16" t="n">
        <v>1</v>
      </c>
      <c r="CH16" t="n">
        <v>1</v>
      </c>
      <c r="CI16" t="n">
        <v>1</v>
      </c>
      <c r="CJ16" t="n">
        <v>1</v>
      </c>
      <c r="CK16" t="n">
        <v>1</v>
      </c>
      <c r="CL16" t="n">
        <v>1</v>
      </c>
      <c r="CM16" t="n">
        <v>1</v>
      </c>
      <c r="CN16" t="n">
        <v>1</v>
      </c>
      <c r="CO16" t="n">
        <v>1</v>
      </c>
      <c r="CP16" t="n">
        <v>1</v>
      </c>
      <c r="CQ16" t="n">
        <v>1</v>
      </c>
      <c r="CR16" t="n">
        <v>1</v>
      </c>
      <c r="CS16" t="n">
        <v>1</v>
      </c>
      <c r="CT16" t="n">
        <v>1</v>
      </c>
      <c r="CU16" t="n">
        <v>1</v>
      </c>
      <c r="CV16" t="n">
        <v>1</v>
      </c>
      <c r="CW16" t="n">
        <v>1</v>
      </c>
      <c r="CX16" t="n">
        <v>1</v>
      </c>
      <c r="CY16" t="n">
        <v>1</v>
      </c>
      <c r="CZ16" t="n">
        <v>1</v>
      </c>
      <c r="DA16" t="n">
        <v>1</v>
      </c>
      <c r="DB16" t="n">
        <v>1</v>
      </c>
      <c r="DC16" t="n">
        <v>1</v>
      </c>
      <c r="DD16" t="n">
        <v>1</v>
      </c>
      <c r="DE16" t="n">
        <v>1</v>
      </c>
      <c r="DF16" t="n">
        <v>1</v>
      </c>
      <c r="DG16" t="n">
        <v>1</v>
      </c>
      <c r="DH16" t="n">
        <v>1</v>
      </c>
      <c r="DI16" t="n">
        <v>1</v>
      </c>
      <c r="DJ16" t="n">
        <v>1</v>
      </c>
      <c r="DK16" t="n">
        <v>1</v>
      </c>
      <c r="DL16" t="n">
        <v>1</v>
      </c>
      <c r="DM16" t="n">
        <v>1</v>
      </c>
      <c r="DN16" t="n">
        <v>1</v>
      </c>
      <c r="DO16" t="n">
        <v>1</v>
      </c>
      <c r="DP16" t="n">
        <v>1</v>
      </c>
      <c r="DQ16" t="n">
        <v>1</v>
      </c>
      <c r="DR16" t="n">
        <v>1</v>
      </c>
      <c r="DS16" t="n">
        <v>1</v>
      </c>
      <c r="DT16" t="n">
        <v>1</v>
      </c>
      <c r="DU16" t="n">
        <v>1</v>
      </c>
      <c r="DV16" t="n">
        <v>1</v>
      </c>
      <c r="DW16" t="n">
        <v>1</v>
      </c>
      <c r="DX16" t="n">
        <v>1</v>
      </c>
      <c r="DY16" t="n">
        <v>1</v>
      </c>
      <c r="DZ16" t="n">
        <v>1</v>
      </c>
      <c r="EA16" t="n">
        <v>1</v>
      </c>
      <c r="EB16" t="n">
        <v>1</v>
      </c>
      <c r="EC16" t="n">
        <v>1</v>
      </c>
      <c r="ED16" t="n">
        <v>1</v>
      </c>
      <c r="EE16" t="n">
        <v>1</v>
      </c>
      <c r="EF16" t="n">
        <v>1</v>
      </c>
      <c r="EG16" t="n">
        <v>1</v>
      </c>
      <c r="EH16" t="n">
        <v>1</v>
      </c>
      <c r="EI16" t="n">
        <v>1</v>
      </c>
      <c r="EJ16" t="n">
        <v>1</v>
      </c>
      <c r="EK16" t="n">
        <v>1</v>
      </c>
      <c r="EL16" t="n">
        <v>1</v>
      </c>
      <c r="EM16" t="n">
        <v>1</v>
      </c>
      <c r="EN16" t="n">
        <v>1</v>
      </c>
      <c r="EO16" t="n">
        <v>4</v>
      </c>
    </row>
    <row r="17">
      <c r="B17" t="inlineStr">
        <is>
          <t> </t>
        </is>
      </c>
      <c r="C17" t="inlineStr">
        <is>
          <t> </t>
        </is>
      </c>
      <c r="D17" t="inlineStr">
        <is>
          <t>C</t>
        </is>
      </c>
      <c r="E17" t="inlineStr">
        <is>
          <t>:</t>
        </is>
      </c>
      <c r="F17" t="inlineStr">
        <is>
          <t>\</t>
        </is>
      </c>
      <c r="G17" t="inlineStr">
        <is>
          <t> </t>
        </is>
      </c>
      <c r="H17" t="inlineStr">
        <is>
          <t> </t>
        </is>
      </c>
      <c r="I17" t="inlineStr">
        <is>
          <t> </t>
        </is>
      </c>
      <c r="J17" t="inlineStr">
        <is>
          <t> </t>
        </is>
      </c>
      <c r="K17" t="inlineStr">
        <is>
          <t> </t>
        </is>
      </c>
      <c r="L17" t="inlineStr">
        <is>
          <t> </t>
        </is>
      </c>
      <c r="M17" t="inlineStr">
        <is>
          <t> </t>
        </is>
      </c>
      <c r="N17" t="inlineStr">
        <is>
          <t> </t>
        </is>
      </c>
      <c r="O17" t="inlineStr">
        <is>
          <t> </t>
        </is>
      </c>
      <c r="P17" t="inlineStr">
        <is>
          <t> </t>
        </is>
      </c>
      <c r="Q17" t="inlineStr">
        <is>
          <t> </t>
        </is>
      </c>
      <c r="R17" t="inlineStr">
        <is>
          <t> </t>
        </is>
      </c>
      <c r="S17" t="inlineStr">
        <is>
          <t> </t>
        </is>
      </c>
      <c r="T17" t="inlineStr">
        <is>
          <t> </t>
        </is>
      </c>
      <c r="U17" t="inlineStr">
        <is>
          <t> </t>
        </is>
      </c>
      <c r="V17" t="inlineStr">
        <is>
          <t> </t>
        </is>
      </c>
      <c r="W17" t="inlineStr">
        <is>
          <t> </t>
        </is>
      </c>
      <c r="X17" t="inlineStr">
        <is>
          <t> </t>
        </is>
      </c>
      <c r="Y17" t="inlineStr">
        <is>
          <t> </t>
        </is>
      </c>
      <c r="Z17" t="inlineStr">
        <is>
          <t> </t>
        </is>
      </c>
      <c r="AA17" t="inlineStr">
        <is>
          <t> </t>
        </is>
      </c>
      <c r="AB17" t="inlineStr">
        <is>
          <t> </t>
        </is>
      </c>
      <c r="AC17" t="inlineStr">
        <is>
          <t> </t>
        </is>
      </c>
      <c r="AD17" t="inlineStr">
        <is>
          <t> </t>
        </is>
      </c>
      <c r="AE17" t="inlineStr">
        <is>
          <t> </t>
        </is>
      </c>
      <c r="AF17" t="inlineStr">
        <is>
          <t> </t>
        </is>
      </c>
      <c r="AG17" t="inlineStr">
        <is>
          <t> </t>
        </is>
      </c>
      <c r="AH17" t="inlineStr">
        <is>
          <t> </t>
        </is>
      </c>
      <c r="AI17" t="inlineStr">
        <is>
          <t> </t>
        </is>
      </c>
      <c r="AJ17" t="inlineStr">
        <is>
          <t> </t>
        </is>
      </c>
      <c r="AK17" t="inlineStr">
        <is>
          <t> </t>
        </is>
      </c>
      <c r="AL17" t="inlineStr">
        <is>
          <t> </t>
        </is>
      </c>
      <c r="AM17" t="inlineStr">
        <is>
          <t> </t>
        </is>
      </c>
      <c r="AN17" t="inlineStr">
        <is>
          <t> </t>
        </is>
      </c>
      <c r="AO17" t="inlineStr">
        <is>
          <t> </t>
        </is>
      </c>
      <c r="AP17" t="inlineStr">
        <is>
          <t> </t>
        </is>
      </c>
      <c r="AQ17" t="inlineStr">
        <is>
          <t> </t>
        </is>
      </c>
      <c r="AR17" t="inlineStr">
        <is>
          <t> </t>
        </is>
      </c>
      <c r="AS17" t="inlineStr">
        <is>
          <t> </t>
        </is>
      </c>
      <c r="AT17" t="inlineStr">
        <is>
          <t> </t>
        </is>
      </c>
      <c r="AU17" t="inlineStr">
        <is>
          <t> </t>
        </is>
      </c>
      <c r="AV17" t="inlineStr">
        <is>
          <t> </t>
        </is>
      </c>
      <c r="AW17" t="inlineStr">
        <is>
          <t> </t>
        </is>
      </c>
      <c r="AX17" t="inlineStr">
        <is>
          <t> </t>
        </is>
      </c>
      <c r="AY17" t="inlineStr">
        <is>
          <t> </t>
        </is>
      </c>
      <c r="AZ17" t="inlineStr">
        <is>
          <t> </t>
        </is>
      </c>
      <c r="BA17" t="inlineStr">
        <is>
          <t> </t>
        </is>
      </c>
      <c r="BB17" t="inlineStr">
        <is>
          <t> </t>
        </is>
      </c>
      <c r="BC17" t="inlineStr">
        <is>
          <t> </t>
        </is>
      </c>
      <c r="BD17" t="inlineStr">
        <is>
          <t> </t>
        </is>
      </c>
      <c r="BE17" t="inlineStr">
        <is>
          <t> </t>
        </is>
      </c>
      <c r="BF17" t="inlineStr">
        <is>
          <t> </t>
        </is>
      </c>
      <c r="BG17" t="inlineStr">
        <is>
          <t> </t>
        </is>
      </c>
      <c r="BH17" t="inlineStr">
        <is>
          <t> </t>
        </is>
      </c>
      <c r="BI17" t="inlineStr">
        <is>
          <t> </t>
        </is>
      </c>
      <c r="BJ17" t="inlineStr">
        <is>
          <t> </t>
        </is>
      </c>
      <c r="BK17" t="inlineStr">
        <is>
          <t> </t>
        </is>
      </c>
      <c r="BL17" t="inlineStr">
        <is>
          <t> </t>
        </is>
      </c>
      <c r="BM17" t="inlineStr">
        <is>
          <t> </t>
        </is>
      </c>
      <c r="BN17" t="inlineStr">
        <is>
          <t> </t>
        </is>
      </c>
      <c r="BO17" t="inlineStr">
        <is>
          <t> </t>
        </is>
      </c>
      <c r="CB17" t="n">
        <v>4</v>
      </c>
      <c r="CC17" t="n">
        <v>4</v>
      </c>
      <c r="CD17" t="n">
        <v>4</v>
      </c>
      <c r="CE17" t="n">
        <v>4</v>
      </c>
      <c r="CF17" t="n">
        <v>4</v>
      </c>
      <c r="CG17" t="n">
        <v>4</v>
      </c>
      <c r="CH17" t="n">
        <v>4</v>
      </c>
      <c r="CI17" t="n">
        <v>4</v>
      </c>
      <c r="CJ17" t="n">
        <v>4</v>
      </c>
      <c r="CK17" t="n">
        <v>4</v>
      </c>
      <c r="CL17" t="n">
        <v>4</v>
      </c>
      <c r="CM17" t="n">
        <v>4</v>
      </c>
      <c r="CN17" t="n">
        <v>4</v>
      </c>
      <c r="CO17" t="n">
        <v>4</v>
      </c>
      <c r="CP17" t="n">
        <v>4</v>
      </c>
      <c r="CQ17" t="n">
        <v>4</v>
      </c>
      <c r="CR17" t="n">
        <v>4</v>
      </c>
      <c r="CS17" t="n">
        <v>4</v>
      </c>
      <c r="CT17" t="n">
        <v>4</v>
      </c>
      <c r="CU17" t="n">
        <v>4</v>
      </c>
      <c r="CV17" t="n">
        <v>4</v>
      </c>
      <c r="CW17" t="n">
        <v>4</v>
      </c>
      <c r="CX17" t="n">
        <v>4</v>
      </c>
      <c r="CY17" t="n">
        <v>4</v>
      </c>
      <c r="CZ17" t="n">
        <v>4</v>
      </c>
      <c r="DA17" t="n">
        <v>4</v>
      </c>
      <c r="DB17" t="n">
        <v>4</v>
      </c>
      <c r="DC17" t="n">
        <v>4</v>
      </c>
      <c r="DD17" t="n">
        <v>4</v>
      </c>
      <c r="DE17" t="n">
        <v>4</v>
      </c>
      <c r="DF17" t="n">
        <v>4</v>
      </c>
      <c r="DG17" t="n">
        <v>4</v>
      </c>
      <c r="DH17" t="n">
        <v>4</v>
      </c>
      <c r="DI17" t="n">
        <v>4</v>
      </c>
      <c r="DJ17" t="n">
        <v>4</v>
      </c>
      <c r="DK17" t="n">
        <v>4</v>
      </c>
      <c r="DL17" t="n">
        <v>4</v>
      </c>
      <c r="DM17" t="n">
        <v>4</v>
      </c>
      <c r="DN17" t="n">
        <v>4</v>
      </c>
      <c r="DO17" t="n">
        <v>4</v>
      </c>
      <c r="DP17" t="n">
        <v>4</v>
      </c>
      <c r="DQ17" t="n">
        <v>4</v>
      </c>
      <c r="DR17" t="n">
        <v>4</v>
      </c>
      <c r="DS17" t="n">
        <v>4</v>
      </c>
      <c r="DT17" t="n">
        <v>4</v>
      </c>
      <c r="DU17" t="n">
        <v>4</v>
      </c>
      <c r="DV17" t="n">
        <v>4</v>
      </c>
      <c r="DW17" t="n">
        <v>4</v>
      </c>
      <c r="DX17" t="n">
        <v>4</v>
      </c>
      <c r="DY17" t="n">
        <v>4</v>
      </c>
      <c r="DZ17" t="n">
        <v>4</v>
      </c>
      <c r="EA17" t="n">
        <v>4</v>
      </c>
      <c r="EB17" t="n">
        <v>4</v>
      </c>
      <c r="EC17" t="n">
        <v>4</v>
      </c>
      <c r="ED17" t="n">
        <v>4</v>
      </c>
      <c r="EE17" t="n">
        <v>4</v>
      </c>
      <c r="EF17" t="n">
        <v>4</v>
      </c>
      <c r="EG17" t="n">
        <v>4</v>
      </c>
      <c r="EH17" t="n">
        <v>4</v>
      </c>
      <c r="EI17" t="n">
        <v>4</v>
      </c>
      <c r="EJ17" t="n">
        <v>4</v>
      </c>
      <c r="EK17" t="n">
        <v>4</v>
      </c>
      <c r="EL17" t="n">
        <v>4</v>
      </c>
      <c r="EM17" t="n">
        <v>4</v>
      </c>
      <c r="EN17" t="n">
        <v>4</v>
      </c>
      <c r="EO17" t="n">
        <v>4</v>
      </c>
    </row>
    <row r="18"/>
    <row r="19"/>
    <row r="20"/>
    <row r="21"/>
    <row r="22"/>
    <row r="23"/>
    <row r="24"/>
    <row r="25"/>
    <row r="26"/>
    <row r="27"/>
    <row r="28">
      <c r="B28" t="inlineStr">
        <is>
          <t>▸ MON — characters</t>
        </is>
      </c>
      <c r="CB28" t="inlineStr">
        <is>
          <t>▸ MON — attributes</t>
        </is>
      </c>
    </row>
    <row r="29">
      <c r="B29" t="inlineStr">
        <is>
          <t> </t>
        </is>
      </c>
      <c r="C29" t="inlineStr">
        <is>
          <t> </t>
        </is>
      </c>
      <c r="D29" t="inlineStr">
        <is>
          <t>■</t>
        </is>
      </c>
      <c r="E29" t="inlineStr">
        <is>
          <t> </t>
        </is>
      </c>
      <c r="F29" t="inlineStr">
        <is>
          <t>S</t>
        </is>
      </c>
      <c r="G29" t="inlineStr">
        <is>
          <t>Y</t>
        </is>
      </c>
      <c r="H29" t="inlineStr">
        <is>
          <t>S</t>
        </is>
      </c>
      <c r="I29" t="inlineStr">
        <is>
          <t>T</t>
        </is>
      </c>
      <c r="J29" t="inlineStr">
        <is>
          <t>E</t>
        </is>
      </c>
      <c r="K29" t="inlineStr">
        <is>
          <t>M</t>
        </is>
      </c>
      <c r="L29" t="inlineStr">
        <is>
          <t> </t>
        </is>
      </c>
      <c r="M29" t="inlineStr">
        <is>
          <t>M</t>
        </is>
      </c>
      <c r="N29" t="inlineStr">
        <is>
          <t>O</t>
        </is>
      </c>
      <c r="O29" t="inlineStr">
        <is>
          <t>N</t>
        </is>
      </c>
      <c r="P29" t="inlineStr">
        <is>
          <t>I</t>
        </is>
      </c>
      <c r="Q29" t="inlineStr">
        <is>
          <t>T</t>
        </is>
      </c>
      <c r="R29" t="inlineStr">
        <is>
          <t>O</t>
        </is>
      </c>
      <c r="S29" t="inlineStr">
        <is>
          <t>R</t>
        </is>
      </c>
      <c r="T29" t="inlineStr">
        <is>
          <t> </t>
        </is>
      </c>
      <c r="U29" t="inlineStr">
        <is>
          <t> </t>
        </is>
      </c>
      <c r="V29" t="inlineStr">
        <is>
          <t> </t>
        </is>
      </c>
      <c r="W29" t="inlineStr">
        <is>
          <t> </t>
        </is>
      </c>
      <c r="X29" t="inlineStr">
        <is>
          <t> </t>
        </is>
      </c>
      <c r="Y29" t="inlineStr">
        <is>
          <t> </t>
        </is>
      </c>
      <c r="Z29" t="inlineStr">
        <is>
          <t> </t>
        </is>
      </c>
      <c r="AA29" t="inlineStr">
        <is>
          <t> </t>
        </is>
      </c>
      <c r="AB29" t="inlineStr">
        <is>
          <t> </t>
        </is>
      </c>
      <c r="AC29" t="inlineStr">
        <is>
          <t> </t>
        </is>
      </c>
      <c r="AD29" t="inlineStr">
        <is>
          <t> </t>
        </is>
      </c>
      <c r="AE29" t="inlineStr">
        <is>
          <t> </t>
        </is>
      </c>
      <c r="AF29" t="inlineStr">
        <is>
          <t> </t>
        </is>
      </c>
      <c r="AG29" t="inlineStr">
        <is>
          <t> </t>
        </is>
      </c>
      <c r="AH29" t="inlineStr">
        <is>
          <t> </t>
        </is>
      </c>
      <c r="AI29" t="inlineStr">
        <is>
          <t> </t>
        </is>
      </c>
      <c r="AJ29" t="inlineStr">
        <is>
          <t> </t>
        </is>
      </c>
      <c r="AK29" t="inlineStr">
        <is>
          <t>[</t>
        </is>
      </c>
      <c r="AL29" t="inlineStr">
        <is>
          <t>_</t>
        </is>
      </c>
      <c r="AM29" t="inlineStr">
        <is>
          <t>]</t>
        </is>
      </c>
      <c r="AN29" t="inlineStr">
        <is>
          <t>[</t>
        </is>
      </c>
      <c r="AO29" t="inlineStr">
        <is>
          <t>□</t>
        </is>
      </c>
      <c r="AP29" t="inlineStr">
        <is>
          <t>]</t>
        </is>
      </c>
      <c r="AQ29" t="inlineStr">
        <is>
          <t>[</t>
        </is>
      </c>
      <c r="AR29" t="inlineStr">
        <is>
          <t>X</t>
        </is>
      </c>
      <c r="AS29" t="inlineStr">
        <is>
          <t>]</t>
        </is>
      </c>
      <c r="AT29" t="inlineStr">
        <is>
          <t> </t>
        </is>
      </c>
      <c r="AU29" t="inlineStr">
        <is>
          <t> </t>
        </is>
      </c>
      <c r="CB29">
        <f>IF(INDEX(WIN_FOCUS,2)=1,3,10)</f>
        <v/>
      </c>
      <c r="CC29">
        <f>IF(INDEX(WIN_FOCUS,2)=1,3,10)</f>
        <v/>
      </c>
      <c r="CD29">
        <f>IF(INDEX(WIN_FOCUS,2)=1,3,10)</f>
        <v/>
      </c>
      <c r="CE29">
        <f>IF(INDEX(WIN_FOCUS,2)=1,3,10)</f>
        <v/>
      </c>
      <c r="CF29">
        <f>IF(INDEX(WIN_FOCUS,2)=1,3,10)</f>
        <v/>
      </c>
      <c r="CG29">
        <f>IF(INDEX(WIN_FOCUS,2)=1,3,10)</f>
        <v/>
      </c>
      <c r="CH29">
        <f>IF(INDEX(WIN_FOCUS,2)=1,3,10)</f>
        <v/>
      </c>
      <c r="CI29">
        <f>IF(INDEX(WIN_FOCUS,2)=1,3,10)</f>
        <v/>
      </c>
      <c r="CJ29">
        <f>IF(INDEX(WIN_FOCUS,2)=1,3,10)</f>
        <v/>
      </c>
      <c r="CK29">
        <f>IF(INDEX(WIN_FOCUS,2)=1,3,10)</f>
        <v/>
      </c>
      <c r="CL29">
        <f>IF(INDEX(WIN_FOCUS,2)=1,3,10)</f>
        <v/>
      </c>
      <c r="CM29">
        <f>IF(INDEX(WIN_FOCUS,2)=1,3,10)</f>
        <v/>
      </c>
      <c r="CN29">
        <f>IF(INDEX(WIN_FOCUS,2)=1,3,10)</f>
        <v/>
      </c>
      <c r="CO29">
        <f>IF(INDEX(WIN_FOCUS,2)=1,3,10)</f>
        <v/>
      </c>
      <c r="CP29">
        <f>IF(INDEX(WIN_FOCUS,2)=1,3,10)</f>
        <v/>
      </c>
      <c r="CQ29">
        <f>IF(INDEX(WIN_FOCUS,2)=1,3,10)</f>
        <v/>
      </c>
      <c r="CR29">
        <f>IF(INDEX(WIN_FOCUS,2)=1,3,10)</f>
        <v/>
      </c>
      <c r="CS29">
        <f>IF(INDEX(WIN_FOCUS,2)=1,3,10)</f>
        <v/>
      </c>
      <c r="CT29">
        <f>IF(INDEX(WIN_FOCUS,2)=1,3,10)</f>
        <v/>
      </c>
      <c r="CU29">
        <f>IF(INDEX(WIN_FOCUS,2)=1,3,10)</f>
        <v/>
      </c>
      <c r="CV29">
        <f>IF(INDEX(WIN_FOCUS,2)=1,3,10)</f>
        <v/>
      </c>
      <c r="CW29">
        <f>IF(INDEX(WIN_FOCUS,2)=1,3,10)</f>
        <v/>
      </c>
      <c r="CX29">
        <f>IF(INDEX(WIN_FOCUS,2)=1,3,10)</f>
        <v/>
      </c>
      <c r="CY29">
        <f>IF(INDEX(WIN_FOCUS,2)=1,3,10)</f>
        <v/>
      </c>
      <c r="CZ29">
        <f>IF(INDEX(WIN_FOCUS,2)=1,3,10)</f>
        <v/>
      </c>
      <c r="DA29">
        <f>IF(INDEX(WIN_FOCUS,2)=1,3,10)</f>
        <v/>
      </c>
      <c r="DB29">
        <f>IF(INDEX(WIN_FOCUS,2)=1,3,10)</f>
        <v/>
      </c>
      <c r="DC29">
        <f>IF(INDEX(WIN_FOCUS,2)=1,3,10)</f>
        <v/>
      </c>
      <c r="DD29">
        <f>IF(INDEX(WIN_FOCUS,2)=1,3,10)</f>
        <v/>
      </c>
      <c r="DE29">
        <f>IF(INDEX(WIN_FOCUS,2)=1,3,10)</f>
        <v/>
      </c>
      <c r="DF29">
        <f>IF(INDEX(WIN_FOCUS,2)=1,3,10)</f>
        <v/>
      </c>
      <c r="DG29">
        <f>IF(INDEX(WIN_FOCUS,2)=1,3,10)</f>
        <v/>
      </c>
      <c r="DH29">
        <f>IF(INDEX(WIN_FOCUS,2)=1,3,10)</f>
        <v/>
      </c>
      <c r="DI29">
        <f>IF(INDEX(WIN_FOCUS,2)=1,3,10)</f>
        <v/>
      </c>
      <c r="DJ29">
        <f>IF(INDEX(WIN_FOCUS,2)=1,3,10)</f>
        <v/>
      </c>
      <c r="DK29">
        <f>IF(INDEX(WIN_FOCUS,2)=1,3,10)</f>
        <v/>
      </c>
      <c r="DL29">
        <f>IF(INDEX(WIN_FOCUS,2)=1,3,10)</f>
        <v/>
      </c>
      <c r="DM29">
        <f>IF(INDEX(WIN_FOCUS,2)=1,3,10)</f>
        <v/>
      </c>
      <c r="DN29">
        <f>IF(INDEX(WIN_FOCUS,2)=1,3,10)</f>
        <v/>
      </c>
      <c r="DO29">
        <f>IF(INDEX(WIN_FOCUS,2)=1,3,10)</f>
        <v/>
      </c>
      <c r="DP29">
        <f>IF(INDEX(WIN_FOCUS,2)=1,3,10)</f>
        <v/>
      </c>
      <c r="DQ29">
        <f>IF(INDEX(WIN_FOCUS,2)=1,3,10)</f>
        <v/>
      </c>
      <c r="DR29">
        <f>IF(INDEX(WIN_FOCUS,2)=1,3,10)</f>
        <v/>
      </c>
      <c r="DS29">
        <f>IF(INDEX(WIN_FOCUS,2)=1,3,10)</f>
        <v/>
      </c>
      <c r="DT29">
        <f>IF(INDEX(WIN_FOCUS,2)=1,3,10)</f>
        <v/>
      </c>
      <c r="DU29">
        <f>IF(INDEX(WIN_FOCUS,2)=1,3,10)</f>
        <v/>
      </c>
    </row>
    <row r="30">
      <c r="B30" t="inlineStr">
        <is>
          <t> </t>
        </is>
      </c>
      <c r="C30" t="inlineStr">
        <is>
          <t> </t>
        </is>
      </c>
      <c r="D30" t="inlineStr">
        <is>
          <t>C</t>
        </is>
      </c>
      <c r="E30" t="inlineStr">
        <is>
          <t>P</t>
        </is>
      </c>
      <c r="F30" t="inlineStr">
        <is>
          <t>U</t>
        </is>
      </c>
      <c r="G30" t="inlineStr">
        <is>
          <t> </t>
        </is>
      </c>
      <c r="H30" t="inlineStr">
        <is>
          <t> </t>
        </is>
      </c>
      <c r="I30" t="inlineStr">
        <is>
          <t> </t>
        </is>
      </c>
      <c r="J30" t="inlineStr">
        <is>
          <t> </t>
        </is>
      </c>
      <c r="K30" t="inlineStr">
        <is>
          <t> </t>
        </is>
      </c>
      <c r="L30" t="inlineStr">
        <is>
          <t> </t>
        </is>
      </c>
      <c r="M30" t="inlineStr">
        <is>
          <t> </t>
        </is>
      </c>
      <c r="N30" t="inlineStr">
        <is>
          <t> </t>
        </is>
      </c>
      <c r="O30" t="inlineStr">
        <is>
          <t> </t>
        </is>
      </c>
      <c r="P30" t="inlineStr">
        <is>
          <t> </t>
        </is>
      </c>
      <c r="Q30" t="inlineStr">
        <is>
          <t> </t>
        </is>
      </c>
      <c r="R30" t="inlineStr">
        <is>
          <t> </t>
        </is>
      </c>
      <c r="S30" t="inlineStr">
        <is>
          <t> </t>
        </is>
      </c>
      <c r="T30" t="inlineStr">
        <is>
          <t> </t>
        </is>
      </c>
      <c r="U30" t="inlineStr">
        <is>
          <t> </t>
        </is>
      </c>
      <c r="V30" t="inlineStr">
        <is>
          <t> </t>
        </is>
      </c>
      <c r="W30" t="inlineStr">
        <is>
          <t> </t>
        </is>
      </c>
      <c r="X30" t="inlineStr">
        <is>
          <t> </t>
        </is>
      </c>
      <c r="Y30" t="inlineStr">
        <is>
          <t> </t>
        </is>
      </c>
      <c r="Z30" t="inlineStr">
        <is>
          <t> </t>
        </is>
      </c>
      <c r="AA30" t="inlineStr">
        <is>
          <t> </t>
        </is>
      </c>
      <c r="AB30" t="inlineStr">
        <is>
          <t> </t>
        </is>
      </c>
      <c r="AC30" t="inlineStr">
        <is>
          <t> </t>
        </is>
      </c>
      <c r="AD30" t="inlineStr">
        <is>
          <t> </t>
        </is>
      </c>
      <c r="AE30" t="inlineStr">
        <is>
          <t> </t>
        </is>
      </c>
      <c r="AF30" t="inlineStr">
        <is>
          <t> </t>
        </is>
      </c>
      <c r="AG30" t="inlineStr">
        <is>
          <t> </t>
        </is>
      </c>
      <c r="AH30" t="inlineStr">
        <is>
          <t> </t>
        </is>
      </c>
      <c r="AI30" t="inlineStr">
        <is>
          <t> </t>
        </is>
      </c>
      <c r="AJ30" t="inlineStr">
        <is>
          <t> </t>
        </is>
      </c>
      <c r="AK30" t="inlineStr">
        <is>
          <t> </t>
        </is>
      </c>
      <c r="AL30" t="inlineStr">
        <is>
          <t> </t>
        </is>
      </c>
      <c r="AM30" t="inlineStr">
        <is>
          <t> </t>
        </is>
      </c>
      <c r="AN30">
        <f>MID('KERNEL'!$BI$15,1,1)</f>
        <v/>
      </c>
      <c r="AO30">
        <f>MID('KERNEL'!$BI$15,2,1)</f>
        <v/>
      </c>
      <c r="AP30">
        <f>MID('KERNEL'!$BI$15,3,1)</f>
        <v/>
      </c>
      <c r="AQ30">
        <f>MID('KERNEL'!$BI$15,4,1)</f>
        <v/>
      </c>
      <c r="AR30" t="inlineStr">
        <is>
          <t> </t>
        </is>
      </c>
      <c r="AS30" t="inlineStr">
        <is>
          <t> </t>
        </is>
      </c>
      <c r="AT30" t="inlineStr">
        <is>
          <t> </t>
        </is>
      </c>
      <c r="AU30" t="inlineStr">
        <is>
          <t> </t>
        </is>
      </c>
      <c r="CB30" t="n">
        <v>4</v>
      </c>
      <c r="CC30" t="n">
        <v>7</v>
      </c>
      <c r="CD30" t="n">
        <v>1</v>
      </c>
      <c r="CE30" t="n">
        <v>1</v>
      </c>
      <c r="CF30" t="n">
        <v>1</v>
      </c>
      <c r="CG30" t="n">
        <v>7</v>
      </c>
      <c r="CH30" t="n">
        <v>7</v>
      </c>
      <c r="CI30" t="n">
        <v>7</v>
      </c>
      <c r="CJ30">
        <f>IF(G_CPU&gt;=3.57,13,14)</f>
        <v/>
      </c>
      <c r="CK30">
        <f>IF(G_CPU&gt;=7.14,13,14)</f>
        <v/>
      </c>
      <c r="CL30">
        <f>IF(G_CPU&gt;=10.71,13,14)</f>
        <v/>
      </c>
      <c r="CM30">
        <f>IF(G_CPU&gt;=14.29,13,14)</f>
        <v/>
      </c>
      <c r="CN30">
        <f>IF(G_CPU&gt;=17.86,13,14)</f>
        <v/>
      </c>
      <c r="CO30">
        <f>IF(G_CPU&gt;=21.43,13,14)</f>
        <v/>
      </c>
      <c r="CP30">
        <f>IF(G_CPU&gt;=25.00,13,14)</f>
        <v/>
      </c>
      <c r="CQ30">
        <f>IF(G_CPU&gt;=28.57,13,14)</f>
        <v/>
      </c>
      <c r="CR30">
        <f>IF(G_CPU&gt;=32.14,13,14)</f>
        <v/>
      </c>
      <c r="CS30">
        <f>IF(G_CPU&gt;=35.71,13,14)</f>
        <v/>
      </c>
      <c r="CT30">
        <f>IF(G_CPU&gt;=39.29,13,14)</f>
        <v/>
      </c>
      <c r="CU30">
        <f>IF(G_CPU&gt;=42.86,13,14)</f>
        <v/>
      </c>
      <c r="CV30">
        <f>IF(G_CPU&gt;=46.43,13,14)</f>
        <v/>
      </c>
      <c r="CW30">
        <f>IF(G_CPU&gt;=50.00,13,14)</f>
        <v/>
      </c>
      <c r="CX30">
        <f>IF(G_CPU&gt;=53.57,13,14)</f>
        <v/>
      </c>
      <c r="CY30">
        <f>IF(G_CPU&gt;=57.14,13,14)</f>
        <v/>
      </c>
      <c r="CZ30">
        <f>IF(G_CPU&gt;=60.71,13,14)</f>
        <v/>
      </c>
      <c r="DA30">
        <f>IF(G_CPU&gt;=64.29,13,14)</f>
        <v/>
      </c>
      <c r="DB30">
        <f>IF(G_CPU&gt;=67.86,13,14)</f>
        <v/>
      </c>
      <c r="DC30">
        <f>IF(G_CPU&gt;=71.43,13,14)</f>
        <v/>
      </c>
      <c r="DD30">
        <f>IF(G_CPU&gt;=75.00,13,14)</f>
        <v/>
      </c>
      <c r="DE30">
        <f>IF(G_CPU&gt;=78.57,13,14)</f>
        <v/>
      </c>
      <c r="DF30">
        <f>IF(G_CPU&gt;=82.14,13,14)</f>
        <v/>
      </c>
      <c r="DG30">
        <f>IF(G_CPU&gt;=85.71,13,14)</f>
        <v/>
      </c>
      <c r="DH30">
        <f>IF(G_CPU&gt;=89.29,13,14)</f>
        <v/>
      </c>
      <c r="DI30">
        <f>IF(G_CPU&gt;=92.86,13,14)</f>
        <v/>
      </c>
      <c r="DJ30">
        <f>IF(G_CPU&gt;=96.43,13,14)</f>
        <v/>
      </c>
      <c r="DK30">
        <f>IF(G_CPU&gt;=100.00,13,14)</f>
        <v/>
      </c>
      <c r="DL30" t="n">
        <v>7</v>
      </c>
      <c r="DM30" t="n">
        <v>7</v>
      </c>
      <c r="DN30" t="n">
        <v>2</v>
      </c>
      <c r="DO30" t="n">
        <v>2</v>
      </c>
      <c r="DP30" t="n">
        <v>2</v>
      </c>
      <c r="DQ30" t="n">
        <v>2</v>
      </c>
      <c r="DR30" t="n">
        <v>7</v>
      </c>
      <c r="DS30" t="n">
        <v>7</v>
      </c>
      <c r="DT30" t="n">
        <v>7</v>
      </c>
      <c r="DU30" t="n">
        <v>4</v>
      </c>
    </row>
    <row r="31">
      <c r="B31" t="inlineStr">
        <is>
          <t> </t>
        </is>
      </c>
      <c r="C31" t="inlineStr">
        <is>
          <t> </t>
        </is>
      </c>
      <c r="D31" t="inlineStr">
        <is>
          <t>M</t>
        </is>
      </c>
      <c r="E31" t="inlineStr">
        <is>
          <t>E</t>
        </is>
      </c>
      <c r="F31" t="inlineStr">
        <is>
          <t>M</t>
        </is>
      </c>
      <c r="G31" t="inlineStr">
        <is>
          <t> </t>
        </is>
      </c>
      <c r="H31" t="inlineStr">
        <is>
          <t> </t>
        </is>
      </c>
      <c r="I31" t="inlineStr">
        <is>
          <t> </t>
        </is>
      </c>
      <c r="J31" t="inlineStr">
        <is>
          <t> </t>
        </is>
      </c>
      <c r="K31" t="inlineStr">
        <is>
          <t> </t>
        </is>
      </c>
      <c r="L31" t="inlineStr">
        <is>
          <t> </t>
        </is>
      </c>
      <c r="M31" t="inlineStr">
        <is>
          <t> </t>
        </is>
      </c>
      <c r="N31" t="inlineStr">
        <is>
          <t> </t>
        </is>
      </c>
      <c r="O31" t="inlineStr">
        <is>
          <t> </t>
        </is>
      </c>
      <c r="P31" t="inlineStr">
        <is>
          <t> </t>
        </is>
      </c>
      <c r="Q31" t="inlineStr">
        <is>
          <t> </t>
        </is>
      </c>
      <c r="R31" t="inlineStr">
        <is>
          <t> </t>
        </is>
      </c>
      <c r="S31" t="inlineStr">
        <is>
          <t> </t>
        </is>
      </c>
      <c r="T31" t="inlineStr">
        <is>
          <t> </t>
        </is>
      </c>
      <c r="U31" t="inlineStr">
        <is>
          <t> </t>
        </is>
      </c>
      <c r="V31" t="inlineStr">
        <is>
          <t> </t>
        </is>
      </c>
      <c r="W31" t="inlineStr">
        <is>
          <t> </t>
        </is>
      </c>
      <c r="X31" t="inlineStr">
        <is>
          <t> </t>
        </is>
      </c>
      <c r="Y31" t="inlineStr">
        <is>
          <t> </t>
        </is>
      </c>
      <c r="Z31" t="inlineStr">
        <is>
          <t> </t>
        </is>
      </c>
      <c r="AA31" t="inlineStr">
        <is>
          <t> </t>
        </is>
      </c>
      <c r="AB31" t="inlineStr">
        <is>
          <t> </t>
        </is>
      </c>
      <c r="AC31" t="inlineStr">
        <is>
          <t> </t>
        </is>
      </c>
      <c r="AD31" t="inlineStr">
        <is>
          <t> </t>
        </is>
      </c>
      <c r="AE31" t="inlineStr">
        <is>
          <t> </t>
        </is>
      </c>
      <c r="AF31" t="inlineStr">
        <is>
          <t> </t>
        </is>
      </c>
      <c r="AG31" t="inlineStr">
        <is>
          <t> </t>
        </is>
      </c>
      <c r="AH31" t="inlineStr">
        <is>
          <t> </t>
        </is>
      </c>
      <c r="AI31" t="inlineStr">
        <is>
          <t> </t>
        </is>
      </c>
      <c r="AJ31" t="inlineStr">
        <is>
          <t> </t>
        </is>
      </c>
      <c r="AK31" t="inlineStr">
        <is>
          <t> </t>
        </is>
      </c>
      <c r="AL31" t="inlineStr">
        <is>
          <t> </t>
        </is>
      </c>
      <c r="AM31" t="inlineStr">
        <is>
          <t> </t>
        </is>
      </c>
      <c r="AN31">
        <f>MID('KERNEL'!$BI$16,1,1)</f>
        <v/>
      </c>
      <c r="AO31">
        <f>MID('KERNEL'!$BI$16,2,1)</f>
        <v/>
      </c>
      <c r="AP31">
        <f>MID('KERNEL'!$BI$16,3,1)</f>
        <v/>
      </c>
      <c r="AQ31">
        <f>MID('KERNEL'!$BI$16,4,1)</f>
        <v/>
      </c>
      <c r="AR31" t="inlineStr">
        <is>
          <t> </t>
        </is>
      </c>
      <c r="AS31" t="inlineStr">
        <is>
          <t> </t>
        </is>
      </c>
      <c r="AT31" t="inlineStr">
        <is>
          <t> </t>
        </is>
      </c>
      <c r="AU31" t="inlineStr">
        <is>
          <t> </t>
        </is>
      </c>
      <c r="CB31" t="n">
        <v>4</v>
      </c>
      <c r="CC31" t="n">
        <v>7</v>
      </c>
      <c r="CD31" t="n">
        <v>1</v>
      </c>
      <c r="CE31" t="n">
        <v>1</v>
      </c>
      <c r="CF31" t="n">
        <v>1</v>
      </c>
      <c r="CG31" t="n">
        <v>7</v>
      </c>
      <c r="CH31" t="n">
        <v>7</v>
      </c>
      <c r="CI31" t="n">
        <v>7</v>
      </c>
      <c r="CJ31">
        <f>IF(G_MEM&gt;=3.57,13,14)</f>
        <v/>
      </c>
      <c r="CK31">
        <f>IF(G_MEM&gt;=7.14,13,14)</f>
        <v/>
      </c>
      <c r="CL31">
        <f>IF(G_MEM&gt;=10.71,13,14)</f>
        <v/>
      </c>
      <c r="CM31">
        <f>IF(G_MEM&gt;=14.29,13,14)</f>
        <v/>
      </c>
      <c r="CN31">
        <f>IF(G_MEM&gt;=17.86,13,14)</f>
        <v/>
      </c>
      <c r="CO31">
        <f>IF(G_MEM&gt;=21.43,13,14)</f>
        <v/>
      </c>
      <c r="CP31">
        <f>IF(G_MEM&gt;=25.00,13,14)</f>
        <v/>
      </c>
      <c r="CQ31">
        <f>IF(G_MEM&gt;=28.57,13,14)</f>
        <v/>
      </c>
      <c r="CR31">
        <f>IF(G_MEM&gt;=32.14,13,14)</f>
        <v/>
      </c>
      <c r="CS31">
        <f>IF(G_MEM&gt;=35.71,13,14)</f>
        <v/>
      </c>
      <c r="CT31">
        <f>IF(G_MEM&gt;=39.29,13,14)</f>
        <v/>
      </c>
      <c r="CU31">
        <f>IF(G_MEM&gt;=42.86,13,14)</f>
        <v/>
      </c>
      <c r="CV31">
        <f>IF(G_MEM&gt;=46.43,13,14)</f>
        <v/>
      </c>
      <c r="CW31">
        <f>IF(G_MEM&gt;=50.00,13,14)</f>
        <v/>
      </c>
      <c r="CX31">
        <f>IF(G_MEM&gt;=53.57,13,14)</f>
        <v/>
      </c>
      <c r="CY31">
        <f>IF(G_MEM&gt;=57.14,13,14)</f>
        <v/>
      </c>
      <c r="CZ31">
        <f>IF(G_MEM&gt;=60.71,13,14)</f>
        <v/>
      </c>
      <c r="DA31">
        <f>IF(G_MEM&gt;=64.29,13,14)</f>
        <v/>
      </c>
      <c r="DB31">
        <f>IF(G_MEM&gt;=67.86,13,14)</f>
        <v/>
      </c>
      <c r="DC31">
        <f>IF(G_MEM&gt;=71.43,13,14)</f>
        <v/>
      </c>
      <c r="DD31">
        <f>IF(G_MEM&gt;=75.00,13,14)</f>
        <v/>
      </c>
      <c r="DE31">
        <f>IF(G_MEM&gt;=78.57,13,14)</f>
        <v/>
      </c>
      <c r="DF31">
        <f>IF(G_MEM&gt;=82.14,13,14)</f>
        <v/>
      </c>
      <c r="DG31">
        <f>IF(G_MEM&gt;=85.71,13,14)</f>
        <v/>
      </c>
      <c r="DH31">
        <f>IF(G_MEM&gt;=89.29,13,14)</f>
        <v/>
      </c>
      <c r="DI31">
        <f>IF(G_MEM&gt;=92.86,13,14)</f>
        <v/>
      </c>
      <c r="DJ31">
        <f>IF(G_MEM&gt;=96.43,13,14)</f>
        <v/>
      </c>
      <c r="DK31">
        <f>IF(G_MEM&gt;=100.00,13,14)</f>
        <v/>
      </c>
      <c r="DL31" t="n">
        <v>7</v>
      </c>
      <c r="DM31" t="n">
        <v>7</v>
      </c>
      <c r="DN31" t="n">
        <v>2</v>
      </c>
      <c r="DO31" t="n">
        <v>2</v>
      </c>
      <c r="DP31" t="n">
        <v>2</v>
      </c>
      <c r="DQ31" t="n">
        <v>2</v>
      </c>
      <c r="DR31" t="n">
        <v>7</v>
      </c>
      <c r="DS31" t="n">
        <v>7</v>
      </c>
      <c r="DT31" t="n">
        <v>7</v>
      </c>
      <c r="DU31" t="n">
        <v>4</v>
      </c>
    </row>
    <row r="32">
      <c r="B32" t="inlineStr">
        <is>
          <t> </t>
        </is>
      </c>
      <c r="C32" t="inlineStr">
        <is>
          <t> </t>
        </is>
      </c>
      <c r="D32" t="inlineStr">
        <is>
          <t>D</t>
        </is>
      </c>
      <c r="E32" t="inlineStr">
        <is>
          <t>I</t>
        </is>
      </c>
      <c r="F32" t="inlineStr">
        <is>
          <t>S</t>
        </is>
      </c>
      <c r="G32" t="inlineStr">
        <is>
          <t>K</t>
        </is>
      </c>
      <c r="H32" t="inlineStr">
        <is>
          <t> </t>
        </is>
      </c>
      <c r="I32" t="inlineStr">
        <is>
          <t> </t>
        </is>
      </c>
      <c r="J32" t="inlineStr">
        <is>
          <t> </t>
        </is>
      </c>
      <c r="K32" t="inlineStr">
        <is>
          <t> </t>
        </is>
      </c>
      <c r="L32" t="inlineStr">
        <is>
          <t> </t>
        </is>
      </c>
      <c r="M32" t="inlineStr">
        <is>
          <t> </t>
        </is>
      </c>
      <c r="N32" t="inlineStr">
        <is>
          <t> </t>
        </is>
      </c>
      <c r="O32" t="inlineStr">
        <is>
          <t> </t>
        </is>
      </c>
      <c r="P32" t="inlineStr">
        <is>
          <t> </t>
        </is>
      </c>
      <c r="Q32" t="inlineStr">
        <is>
          <t> </t>
        </is>
      </c>
      <c r="R32" t="inlineStr">
        <is>
          <t> </t>
        </is>
      </c>
      <c r="S32" t="inlineStr">
        <is>
          <t> </t>
        </is>
      </c>
      <c r="T32" t="inlineStr">
        <is>
          <t> </t>
        </is>
      </c>
      <c r="U32" t="inlineStr">
        <is>
          <t> </t>
        </is>
      </c>
      <c r="V32" t="inlineStr">
        <is>
          <t> </t>
        </is>
      </c>
      <c r="W32" t="inlineStr">
        <is>
          <t> </t>
        </is>
      </c>
      <c r="X32" t="inlineStr">
        <is>
          <t> </t>
        </is>
      </c>
      <c r="Y32" t="inlineStr">
        <is>
          <t> </t>
        </is>
      </c>
      <c r="Z32" t="inlineStr">
        <is>
          <t> </t>
        </is>
      </c>
      <c r="AA32" t="inlineStr">
        <is>
          <t> </t>
        </is>
      </c>
      <c r="AB32" t="inlineStr">
        <is>
          <t> </t>
        </is>
      </c>
      <c r="AC32" t="inlineStr">
        <is>
          <t> </t>
        </is>
      </c>
      <c r="AD32" t="inlineStr">
        <is>
          <t> </t>
        </is>
      </c>
      <c r="AE32" t="inlineStr">
        <is>
          <t> </t>
        </is>
      </c>
      <c r="AF32" t="inlineStr">
        <is>
          <t> </t>
        </is>
      </c>
      <c r="AG32" t="inlineStr">
        <is>
          <t> </t>
        </is>
      </c>
      <c r="AH32" t="inlineStr">
        <is>
          <t> </t>
        </is>
      </c>
      <c r="AI32" t="inlineStr">
        <is>
          <t> </t>
        </is>
      </c>
      <c r="AJ32" t="inlineStr">
        <is>
          <t> </t>
        </is>
      </c>
      <c r="AK32" t="inlineStr">
        <is>
          <t> </t>
        </is>
      </c>
      <c r="AL32" t="inlineStr">
        <is>
          <t> </t>
        </is>
      </c>
      <c r="AM32" t="inlineStr">
        <is>
          <t> </t>
        </is>
      </c>
      <c r="AN32">
        <f>MID('KERNEL'!$BI$17,1,1)</f>
        <v/>
      </c>
      <c r="AO32">
        <f>MID('KERNEL'!$BI$17,2,1)</f>
        <v/>
      </c>
      <c r="AP32">
        <f>MID('KERNEL'!$BI$17,3,1)</f>
        <v/>
      </c>
      <c r="AQ32">
        <f>MID('KERNEL'!$BI$17,4,1)</f>
        <v/>
      </c>
      <c r="AR32" t="inlineStr">
        <is>
          <t> </t>
        </is>
      </c>
      <c r="AS32" t="inlineStr">
        <is>
          <t> </t>
        </is>
      </c>
      <c r="AT32" t="inlineStr">
        <is>
          <t> </t>
        </is>
      </c>
      <c r="AU32" t="inlineStr">
        <is>
          <t> </t>
        </is>
      </c>
      <c r="CB32" t="n">
        <v>4</v>
      </c>
      <c r="CC32" t="n">
        <v>7</v>
      </c>
      <c r="CD32" t="n">
        <v>1</v>
      </c>
      <c r="CE32" t="n">
        <v>1</v>
      </c>
      <c r="CF32" t="n">
        <v>1</v>
      </c>
      <c r="CG32" t="n">
        <v>1</v>
      </c>
      <c r="CH32" t="n">
        <v>7</v>
      </c>
      <c r="CI32" t="n">
        <v>7</v>
      </c>
      <c r="CJ32">
        <f>IF(G_DSK&gt;=3.57,13,14)</f>
        <v/>
      </c>
      <c r="CK32">
        <f>IF(G_DSK&gt;=7.14,13,14)</f>
        <v/>
      </c>
      <c r="CL32">
        <f>IF(G_DSK&gt;=10.71,13,14)</f>
        <v/>
      </c>
      <c r="CM32">
        <f>IF(G_DSK&gt;=14.29,13,14)</f>
        <v/>
      </c>
      <c r="CN32">
        <f>IF(G_DSK&gt;=17.86,13,14)</f>
        <v/>
      </c>
      <c r="CO32">
        <f>IF(G_DSK&gt;=21.43,13,14)</f>
        <v/>
      </c>
      <c r="CP32">
        <f>IF(G_DSK&gt;=25.00,13,14)</f>
        <v/>
      </c>
      <c r="CQ32">
        <f>IF(G_DSK&gt;=28.57,13,14)</f>
        <v/>
      </c>
      <c r="CR32">
        <f>IF(G_DSK&gt;=32.14,13,14)</f>
        <v/>
      </c>
      <c r="CS32">
        <f>IF(G_DSK&gt;=35.71,13,14)</f>
        <v/>
      </c>
      <c r="CT32">
        <f>IF(G_DSK&gt;=39.29,13,14)</f>
        <v/>
      </c>
      <c r="CU32">
        <f>IF(G_DSK&gt;=42.86,13,14)</f>
        <v/>
      </c>
      <c r="CV32">
        <f>IF(G_DSK&gt;=46.43,13,14)</f>
        <v/>
      </c>
      <c r="CW32">
        <f>IF(G_DSK&gt;=50.00,13,14)</f>
        <v/>
      </c>
      <c r="CX32">
        <f>IF(G_DSK&gt;=53.57,13,14)</f>
        <v/>
      </c>
      <c r="CY32">
        <f>IF(G_DSK&gt;=57.14,13,14)</f>
        <v/>
      </c>
      <c r="CZ32">
        <f>IF(G_DSK&gt;=60.71,13,14)</f>
        <v/>
      </c>
      <c r="DA32">
        <f>IF(G_DSK&gt;=64.29,13,14)</f>
        <v/>
      </c>
      <c r="DB32">
        <f>IF(G_DSK&gt;=67.86,13,14)</f>
        <v/>
      </c>
      <c r="DC32">
        <f>IF(G_DSK&gt;=71.43,13,14)</f>
        <v/>
      </c>
      <c r="DD32">
        <f>IF(G_DSK&gt;=75.00,13,14)</f>
        <v/>
      </c>
      <c r="DE32">
        <f>IF(G_DSK&gt;=78.57,13,14)</f>
        <v/>
      </c>
      <c r="DF32">
        <f>IF(G_DSK&gt;=82.14,13,14)</f>
        <v/>
      </c>
      <c r="DG32">
        <f>IF(G_DSK&gt;=85.71,13,14)</f>
        <v/>
      </c>
      <c r="DH32">
        <f>IF(G_DSK&gt;=89.29,13,14)</f>
        <v/>
      </c>
      <c r="DI32">
        <f>IF(G_DSK&gt;=92.86,13,14)</f>
        <v/>
      </c>
      <c r="DJ32">
        <f>IF(G_DSK&gt;=96.43,13,14)</f>
        <v/>
      </c>
      <c r="DK32">
        <f>IF(G_DSK&gt;=100.00,13,14)</f>
        <v/>
      </c>
      <c r="DL32" t="n">
        <v>7</v>
      </c>
      <c r="DM32" t="n">
        <v>7</v>
      </c>
      <c r="DN32" t="n">
        <v>2</v>
      </c>
      <c r="DO32" t="n">
        <v>2</v>
      </c>
      <c r="DP32" t="n">
        <v>2</v>
      </c>
      <c r="DQ32" t="n">
        <v>2</v>
      </c>
      <c r="DR32" t="n">
        <v>7</v>
      </c>
      <c r="DS32" t="n">
        <v>7</v>
      </c>
      <c r="DT32" t="n">
        <v>7</v>
      </c>
      <c r="DU32" t="n">
        <v>4</v>
      </c>
    </row>
    <row r="33">
      <c r="B33" t="inlineStr">
        <is>
          <t> </t>
        </is>
      </c>
      <c r="C33" t="inlineStr">
        <is>
          <t> </t>
        </is>
      </c>
      <c r="D33" t="inlineStr">
        <is>
          <t>N</t>
        </is>
      </c>
      <c r="E33" t="inlineStr">
        <is>
          <t>E</t>
        </is>
      </c>
      <c r="F33" t="inlineStr">
        <is>
          <t>T</t>
        </is>
      </c>
      <c r="G33" t="inlineStr">
        <is>
          <t> </t>
        </is>
      </c>
      <c r="H33" t="inlineStr">
        <is>
          <t> </t>
        </is>
      </c>
      <c r="I33" t="inlineStr">
        <is>
          <t> </t>
        </is>
      </c>
      <c r="J33" t="inlineStr">
        <is>
          <t> </t>
        </is>
      </c>
      <c r="K33" t="inlineStr">
        <is>
          <t> </t>
        </is>
      </c>
      <c r="L33" t="inlineStr">
        <is>
          <t> </t>
        </is>
      </c>
      <c r="M33" t="inlineStr">
        <is>
          <t> </t>
        </is>
      </c>
      <c r="N33" t="inlineStr">
        <is>
          <t> </t>
        </is>
      </c>
      <c r="O33" t="inlineStr">
        <is>
          <t> </t>
        </is>
      </c>
      <c r="P33" t="inlineStr">
        <is>
          <t> </t>
        </is>
      </c>
      <c r="Q33" t="inlineStr">
        <is>
          <t> </t>
        </is>
      </c>
      <c r="R33" t="inlineStr">
        <is>
          <t> </t>
        </is>
      </c>
      <c r="S33" t="inlineStr">
        <is>
          <t> </t>
        </is>
      </c>
      <c r="T33" t="inlineStr">
        <is>
          <t> </t>
        </is>
      </c>
      <c r="U33" t="inlineStr">
        <is>
          <t> </t>
        </is>
      </c>
      <c r="V33" t="inlineStr">
        <is>
          <t> </t>
        </is>
      </c>
      <c r="W33" t="inlineStr">
        <is>
          <t> </t>
        </is>
      </c>
      <c r="X33" t="inlineStr">
        <is>
          <t> </t>
        </is>
      </c>
      <c r="Y33" t="inlineStr">
        <is>
          <t> </t>
        </is>
      </c>
      <c r="Z33" t="inlineStr">
        <is>
          <t> </t>
        </is>
      </c>
      <c r="AA33" t="inlineStr">
        <is>
          <t> </t>
        </is>
      </c>
      <c r="AB33" t="inlineStr">
        <is>
          <t> </t>
        </is>
      </c>
      <c r="AC33" t="inlineStr">
        <is>
          <t> </t>
        </is>
      </c>
      <c r="AD33" t="inlineStr">
        <is>
          <t> </t>
        </is>
      </c>
      <c r="AE33" t="inlineStr">
        <is>
          <t> </t>
        </is>
      </c>
      <c r="AF33" t="inlineStr">
        <is>
          <t> </t>
        </is>
      </c>
      <c r="AG33" t="inlineStr">
        <is>
          <t> </t>
        </is>
      </c>
      <c r="AH33" t="inlineStr">
        <is>
          <t> </t>
        </is>
      </c>
      <c r="AI33" t="inlineStr">
        <is>
          <t> </t>
        </is>
      </c>
      <c r="AJ33" t="inlineStr">
        <is>
          <t> </t>
        </is>
      </c>
      <c r="AK33" t="inlineStr">
        <is>
          <t> </t>
        </is>
      </c>
      <c r="AL33" t="inlineStr">
        <is>
          <t> </t>
        </is>
      </c>
      <c r="AM33" t="inlineStr">
        <is>
          <t> </t>
        </is>
      </c>
      <c r="AN33">
        <f>MID('KERNEL'!$BI$18,1,1)</f>
        <v/>
      </c>
      <c r="AO33">
        <f>MID('KERNEL'!$BI$18,2,1)</f>
        <v/>
      </c>
      <c r="AP33">
        <f>MID('KERNEL'!$BI$18,3,1)</f>
        <v/>
      </c>
      <c r="AQ33">
        <f>MID('KERNEL'!$BI$18,4,1)</f>
        <v/>
      </c>
      <c r="AR33" t="inlineStr">
        <is>
          <t> </t>
        </is>
      </c>
      <c r="AS33" t="inlineStr">
        <is>
          <t> </t>
        </is>
      </c>
      <c r="AT33" t="inlineStr">
        <is>
          <t> </t>
        </is>
      </c>
      <c r="AU33" t="inlineStr">
        <is>
          <t> </t>
        </is>
      </c>
      <c r="CB33" t="n">
        <v>4</v>
      </c>
      <c r="CC33" t="n">
        <v>7</v>
      </c>
      <c r="CD33" t="n">
        <v>1</v>
      </c>
      <c r="CE33" t="n">
        <v>1</v>
      </c>
      <c r="CF33" t="n">
        <v>1</v>
      </c>
      <c r="CG33" t="n">
        <v>7</v>
      </c>
      <c r="CH33" t="n">
        <v>7</v>
      </c>
      <c r="CI33" t="n">
        <v>7</v>
      </c>
      <c r="CJ33">
        <f>IF(G_NET&gt;=3.57,13,14)</f>
        <v/>
      </c>
      <c r="CK33">
        <f>IF(G_NET&gt;=7.14,13,14)</f>
        <v/>
      </c>
      <c r="CL33">
        <f>IF(G_NET&gt;=10.71,13,14)</f>
        <v/>
      </c>
      <c r="CM33">
        <f>IF(G_NET&gt;=14.29,13,14)</f>
        <v/>
      </c>
      <c r="CN33">
        <f>IF(G_NET&gt;=17.86,13,14)</f>
        <v/>
      </c>
      <c r="CO33">
        <f>IF(G_NET&gt;=21.43,13,14)</f>
        <v/>
      </c>
      <c r="CP33">
        <f>IF(G_NET&gt;=25.00,13,14)</f>
        <v/>
      </c>
      <c r="CQ33">
        <f>IF(G_NET&gt;=28.57,13,14)</f>
        <v/>
      </c>
      <c r="CR33">
        <f>IF(G_NET&gt;=32.14,13,14)</f>
        <v/>
      </c>
      <c r="CS33">
        <f>IF(G_NET&gt;=35.71,13,14)</f>
        <v/>
      </c>
      <c r="CT33">
        <f>IF(G_NET&gt;=39.29,13,14)</f>
        <v/>
      </c>
      <c r="CU33">
        <f>IF(G_NET&gt;=42.86,13,14)</f>
        <v/>
      </c>
      <c r="CV33">
        <f>IF(G_NET&gt;=46.43,13,14)</f>
        <v/>
      </c>
      <c r="CW33">
        <f>IF(G_NET&gt;=50.00,13,14)</f>
        <v/>
      </c>
      <c r="CX33">
        <f>IF(G_NET&gt;=53.57,13,14)</f>
        <v/>
      </c>
      <c r="CY33">
        <f>IF(G_NET&gt;=57.14,13,14)</f>
        <v/>
      </c>
      <c r="CZ33">
        <f>IF(G_NET&gt;=60.71,13,14)</f>
        <v/>
      </c>
      <c r="DA33">
        <f>IF(G_NET&gt;=64.29,13,14)</f>
        <v/>
      </c>
      <c r="DB33">
        <f>IF(G_NET&gt;=67.86,13,14)</f>
        <v/>
      </c>
      <c r="DC33">
        <f>IF(G_NET&gt;=71.43,13,14)</f>
        <v/>
      </c>
      <c r="DD33">
        <f>IF(G_NET&gt;=75.00,13,14)</f>
        <v/>
      </c>
      <c r="DE33">
        <f>IF(G_NET&gt;=78.57,13,14)</f>
        <v/>
      </c>
      <c r="DF33">
        <f>IF(G_NET&gt;=82.14,13,14)</f>
        <v/>
      </c>
      <c r="DG33">
        <f>IF(G_NET&gt;=85.71,13,14)</f>
        <v/>
      </c>
      <c r="DH33">
        <f>IF(G_NET&gt;=89.29,13,14)</f>
        <v/>
      </c>
      <c r="DI33">
        <f>IF(G_NET&gt;=92.86,13,14)</f>
        <v/>
      </c>
      <c r="DJ33">
        <f>IF(G_NET&gt;=96.43,13,14)</f>
        <v/>
      </c>
      <c r="DK33">
        <f>IF(G_NET&gt;=100.00,13,14)</f>
        <v/>
      </c>
      <c r="DL33" t="n">
        <v>7</v>
      </c>
      <c r="DM33" t="n">
        <v>7</v>
      </c>
      <c r="DN33" t="n">
        <v>2</v>
      </c>
      <c r="DO33" t="n">
        <v>2</v>
      </c>
      <c r="DP33" t="n">
        <v>2</v>
      </c>
      <c r="DQ33" t="n">
        <v>2</v>
      </c>
      <c r="DR33" t="n">
        <v>7</v>
      </c>
      <c r="DS33" t="n">
        <v>7</v>
      </c>
      <c r="DT33" t="n">
        <v>7</v>
      </c>
      <c r="DU33" t="n">
        <v>4</v>
      </c>
    </row>
    <row r="34">
      <c r="B34" t="inlineStr">
        <is>
          <t> </t>
        </is>
      </c>
      <c r="C34" t="inlineStr">
        <is>
          <t> </t>
        </is>
      </c>
      <c r="D34" t="inlineStr">
        <is>
          <t>S</t>
        </is>
      </c>
      <c r="E34" t="inlineStr">
        <is>
          <t>W</t>
        </is>
      </c>
      <c r="F34" t="inlineStr">
        <is>
          <t>A</t>
        </is>
      </c>
      <c r="G34" t="inlineStr">
        <is>
          <t>P</t>
        </is>
      </c>
      <c r="H34" t="inlineStr">
        <is>
          <t> </t>
        </is>
      </c>
      <c r="I34" t="inlineStr">
        <is>
          <t> </t>
        </is>
      </c>
      <c r="J34" t="inlineStr">
        <is>
          <t> </t>
        </is>
      </c>
      <c r="K34" t="inlineStr">
        <is>
          <t> </t>
        </is>
      </c>
      <c r="L34" t="inlineStr">
        <is>
          <t> </t>
        </is>
      </c>
      <c r="M34" t="inlineStr">
        <is>
          <t> </t>
        </is>
      </c>
      <c r="N34" t="inlineStr">
        <is>
          <t> </t>
        </is>
      </c>
      <c r="O34" t="inlineStr">
        <is>
          <t> </t>
        </is>
      </c>
      <c r="P34" t="inlineStr">
        <is>
          <t> </t>
        </is>
      </c>
      <c r="Q34" t="inlineStr">
        <is>
          <t> </t>
        </is>
      </c>
      <c r="R34" t="inlineStr">
        <is>
          <t> </t>
        </is>
      </c>
      <c r="S34" t="inlineStr">
        <is>
          <t> </t>
        </is>
      </c>
      <c r="T34" t="inlineStr">
        <is>
          <t> </t>
        </is>
      </c>
      <c r="U34" t="inlineStr">
        <is>
          <t> </t>
        </is>
      </c>
      <c r="V34" t="inlineStr">
        <is>
          <t> </t>
        </is>
      </c>
      <c r="W34" t="inlineStr">
        <is>
          <t> </t>
        </is>
      </c>
      <c r="X34" t="inlineStr">
        <is>
          <t> </t>
        </is>
      </c>
      <c r="Y34" t="inlineStr">
        <is>
          <t> </t>
        </is>
      </c>
      <c r="Z34" t="inlineStr">
        <is>
          <t> </t>
        </is>
      </c>
      <c r="AA34" t="inlineStr">
        <is>
          <t> </t>
        </is>
      </c>
      <c r="AB34" t="inlineStr">
        <is>
          <t> </t>
        </is>
      </c>
      <c r="AC34" t="inlineStr">
        <is>
          <t> </t>
        </is>
      </c>
      <c r="AD34" t="inlineStr">
        <is>
          <t> </t>
        </is>
      </c>
      <c r="AE34" t="inlineStr">
        <is>
          <t> </t>
        </is>
      </c>
      <c r="AF34" t="inlineStr">
        <is>
          <t> </t>
        </is>
      </c>
      <c r="AG34" t="inlineStr">
        <is>
          <t> </t>
        </is>
      </c>
      <c r="AH34" t="inlineStr">
        <is>
          <t> </t>
        </is>
      </c>
      <c r="AI34" t="inlineStr">
        <is>
          <t> </t>
        </is>
      </c>
      <c r="AJ34" t="inlineStr">
        <is>
          <t> </t>
        </is>
      </c>
      <c r="AK34" t="inlineStr">
        <is>
          <t> </t>
        </is>
      </c>
      <c r="AL34" t="inlineStr">
        <is>
          <t> </t>
        </is>
      </c>
      <c r="AM34" t="inlineStr">
        <is>
          <t> </t>
        </is>
      </c>
      <c r="AN34">
        <f>MID('KERNEL'!$BI$19,1,1)</f>
        <v/>
      </c>
      <c r="AO34">
        <f>MID('KERNEL'!$BI$19,2,1)</f>
        <v/>
      </c>
      <c r="AP34">
        <f>MID('KERNEL'!$BI$19,3,1)</f>
        <v/>
      </c>
      <c r="AQ34">
        <f>MID('KERNEL'!$BI$19,4,1)</f>
        <v/>
      </c>
      <c r="AR34" t="inlineStr">
        <is>
          <t> </t>
        </is>
      </c>
      <c r="AS34" t="inlineStr">
        <is>
          <t> </t>
        </is>
      </c>
      <c r="AT34" t="inlineStr">
        <is>
          <t> </t>
        </is>
      </c>
      <c r="AU34" t="inlineStr">
        <is>
          <t> </t>
        </is>
      </c>
      <c r="CB34" t="n">
        <v>4</v>
      </c>
      <c r="CC34" t="n">
        <v>7</v>
      </c>
      <c r="CD34" t="n">
        <v>1</v>
      </c>
      <c r="CE34" t="n">
        <v>1</v>
      </c>
      <c r="CF34" t="n">
        <v>1</v>
      </c>
      <c r="CG34" t="n">
        <v>1</v>
      </c>
      <c r="CH34" t="n">
        <v>7</v>
      </c>
      <c r="CI34" t="n">
        <v>7</v>
      </c>
      <c r="CJ34">
        <f>IF(G_SWP&gt;=3.57,13,14)</f>
        <v/>
      </c>
      <c r="CK34">
        <f>IF(G_SWP&gt;=7.14,13,14)</f>
        <v/>
      </c>
      <c r="CL34">
        <f>IF(G_SWP&gt;=10.71,13,14)</f>
        <v/>
      </c>
      <c r="CM34">
        <f>IF(G_SWP&gt;=14.29,13,14)</f>
        <v/>
      </c>
      <c r="CN34">
        <f>IF(G_SWP&gt;=17.86,13,14)</f>
        <v/>
      </c>
      <c r="CO34">
        <f>IF(G_SWP&gt;=21.43,13,14)</f>
        <v/>
      </c>
      <c r="CP34">
        <f>IF(G_SWP&gt;=25.00,13,14)</f>
        <v/>
      </c>
      <c r="CQ34">
        <f>IF(G_SWP&gt;=28.57,13,14)</f>
        <v/>
      </c>
      <c r="CR34">
        <f>IF(G_SWP&gt;=32.14,13,14)</f>
        <v/>
      </c>
      <c r="CS34">
        <f>IF(G_SWP&gt;=35.71,13,14)</f>
        <v/>
      </c>
      <c r="CT34">
        <f>IF(G_SWP&gt;=39.29,13,14)</f>
        <v/>
      </c>
      <c r="CU34">
        <f>IF(G_SWP&gt;=42.86,13,14)</f>
        <v/>
      </c>
      <c r="CV34">
        <f>IF(G_SWP&gt;=46.43,13,14)</f>
        <v/>
      </c>
      <c r="CW34">
        <f>IF(G_SWP&gt;=50.00,13,14)</f>
        <v/>
      </c>
      <c r="CX34">
        <f>IF(G_SWP&gt;=53.57,13,14)</f>
        <v/>
      </c>
      <c r="CY34">
        <f>IF(G_SWP&gt;=57.14,13,14)</f>
        <v/>
      </c>
      <c r="CZ34">
        <f>IF(G_SWP&gt;=60.71,13,14)</f>
        <v/>
      </c>
      <c r="DA34">
        <f>IF(G_SWP&gt;=64.29,13,14)</f>
        <v/>
      </c>
      <c r="DB34">
        <f>IF(G_SWP&gt;=67.86,13,14)</f>
        <v/>
      </c>
      <c r="DC34">
        <f>IF(G_SWP&gt;=71.43,13,14)</f>
        <v/>
      </c>
      <c r="DD34">
        <f>IF(G_SWP&gt;=75.00,13,14)</f>
        <v/>
      </c>
      <c r="DE34">
        <f>IF(G_SWP&gt;=78.57,13,14)</f>
        <v/>
      </c>
      <c r="DF34">
        <f>IF(G_SWP&gt;=82.14,13,14)</f>
        <v/>
      </c>
      <c r="DG34">
        <f>IF(G_SWP&gt;=85.71,13,14)</f>
        <v/>
      </c>
      <c r="DH34">
        <f>IF(G_SWP&gt;=89.29,13,14)</f>
        <v/>
      </c>
      <c r="DI34">
        <f>IF(G_SWP&gt;=92.86,13,14)</f>
        <v/>
      </c>
      <c r="DJ34">
        <f>IF(G_SWP&gt;=96.43,13,14)</f>
        <v/>
      </c>
      <c r="DK34">
        <f>IF(G_SWP&gt;=100.00,13,14)</f>
        <v/>
      </c>
      <c r="DL34" t="n">
        <v>7</v>
      </c>
      <c r="DM34" t="n">
        <v>7</v>
      </c>
      <c r="DN34" t="n">
        <v>2</v>
      </c>
      <c r="DO34" t="n">
        <v>2</v>
      </c>
      <c r="DP34" t="n">
        <v>2</v>
      </c>
      <c r="DQ34" t="n">
        <v>2</v>
      </c>
      <c r="DR34" t="n">
        <v>7</v>
      </c>
      <c r="DS34" t="n">
        <v>7</v>
      </c>
      <c r="DT34" t="n">
        <v>7</v>
      </c>
      <c r="DU34" t="n">
        <v>4</v>
      </c>
    </row>
    <row r="35">
      <c r="B35" t="inlineStr">
        <is>
          <t> </t>
        </is>
      </c>
      <c r="C35" t="inlineStr">
        <is>
          <t> </t>
        </is>
      </c>
      <c r="D35" t="inlineStr">
        <is>
          <t> </t>
        </is>
      </c>
      <c r="E35" t="inlineStr">
        <is>
          <t> </t>
        </is>
      </c>
      <c r="F35" t="inlineStr">
        <is>
          <t> </t>
        </is>
      </c>
      <c r="G35" t="inlineStr">
        <is>
          <t> </t>
        </is>
      </c>
      <c r="H35" t="inlineStr">
        <is>
          <t> </t>
        </is>
      </c>
      <c r="I35" t="inlineStr">
        <is>
          <t> </t>
        </is>
      </c>
      <c r="J35" t="inlineStr">
        <is>
          <t> </t>
        </is>
      </c>
      <c r="K35" t="inlineStr">
        <is>
          <t> </t>
        </is>
      </c>
      <c r="L35" t="inlineStr">
        <is>
          <t> </t>
        </is>
      </c>
      <c r="M35" t="inlineStr">
        <is>
          <t> </t>
        </is>
      </c>
      <c r="N35" t="inlineStr">
        <is>
          <t> </t>
        </is>
      </c>
      <c r="O35" t="inlineStr">
        <is>
          <t> </t>
        </is>
      </c>
      <c r="P35" t="inlineStr">
        <is>
          <t> </t>
        </is>
      </c>
      <c r="Q35" t="inlineStr">
        <is>
          <t> </t>
        </is>
      </c>
      <c r="R35" t="inlineStr">
        <is>
          <t> </t>
        </is>
      </c>
      <c r="S35" t="inlineStr">
        <is>
          <t> </t>
        </is>
      </c>
      <c r="T35" t="inlineStr">
        <is>
          <t> </t>
        </is>
      </c>
      <c r="U35" t="inlineStr">
        <is>
          <t> </t>
        </is>
      </c>
      <c r="V35" t="inlineStr">
        <is>
          <t> </t>
        </is>
      </c>
      <c r="W35" t="inlineStr">
        <is>
          <t> </t>
        </is>
      </c>
      <c r="X35" t="inlineStr">
        <is>
          <t> </t>
        </is>
      </c>
      <c r="Y35" t="inlineStr">
        <is>
          <t> </t>
        </is>
      </c>
      <c r="Z35" t="inlineStr">
        <is>
          <t> </t>
        </is>
      </c>
      <c r="AA35" t="inlineStr">
        <is>
          <t> </t>
        </is>
      </c>
      <c r="AB35" t="inlineStr">
        <is>
          <t> </t>
        </is>
      </c>
      <c r="AC35" t="inlineStr">
        <is>
          <t> </t>
        </is>
      </c>
      <c r="AD35" t="inlineStr">
        <is>
          <t> </t>
        </is>
      </c>
      <c r="AE35" t="inlineStr">
        <is>
          <t> </t>
        </is>
      </c>
      <c r="AF35" t="inlineStr">
        <is>
          <t> </t>
        </is>
      </c>
      <c r="AG35" t="inlineStr">
        <is>
          <t> </t>
        </is>
      </c>
      <c r="AH35" t="inlineStr">
        <is>
          <t> </t>
        </is>
      </c>
      <c r="AI35" t="inlineStr">
        <is>
          <t> </t>
        </is>
      </c>
      <c r="AJ35" t="inlineStr">
        <is>
          <t> </t>
        </is>
      </c>
      <c r="AK35" t="inlineStr">
        <is>
          <t> </t>
        </is>
      </c>
      <c r="AL35" t="inlineStr">
        <is>
          <t> </t>
        </is>
      </c>
      <c r="AM35" t="inlineStr">
        <is>
          <t> </t>
        </is>
      </c>
      <c r="AN35" t="inlineStr">
        <is>
          <t> </t>
        </is>
      </c>
      <c r="AO35" t="inlineStr">
        <is>
          <t> </t>
        </is>
      </c>
      <c r="AP35" t="inlineStr">
        <is>
          <t> </t>
        </is>
      </c>
      <c r="AQ35" t="inlineStr">
        <is>
          <t> </t>
        </is>
      </c>
      <c r="AR35" t="inlineStr">
        <is>
          <t> </t>
        </is>
      </c>
      <c r="AS35" t="inlineStr">
        <is>
          <t> </t>
        </is>
      </c>
      <c r="AT35" t="inlineStr">
        <is>
          <t> </t>
        </is>
      </c>
      <c r="AU35" t="inlineStr">
        <is>
          <t> </t>
        </is>
      </c>
      <c r="CB35" t="n">
        <v>4</v>
      </c>
      <c r="CC35" t="n">
        <v>7</v>
      </c>
      <c r="CD35" t="n">
        <v>4</v>
      </c>
      <c r="CE35" t="n">
        <v>4</v>
      </c>
      <c r="CF35" t="n">
        <v>4</v>
      </c>
      <c r="CG35" t="n">
        <v>4</v>
      </c>
      <c r="CH35" t="n">
        <v>4</v>
      </c>
      <c r="CI35" t="n">
        <v>4</v>
      </c>
      <c r="CJ35" t="n">
        <v>4</v>
      </c>
      <c r="CK35" t="n">
        <v>4</v>
      </c>
      <c r="CL35" t="n">
        <v>4</v>
      </c>
      <c r="CM35" t="n">
        <v>4</v>
      </c>
      <c r="CN35" t="n">
        <v>4</v>
      </c>
      <c r="CO35" t="n">
        <v>4</v>
      </c>
      <c r="CP35" t="n">
        <v>4</v>
      </c>
      <c r="CQ35" t="n">
        <v>4</v>
      </c>
      <c r="CR35" t="n">
        <v>4</v>
      </c>
      <c r="CS35" t="n">
        <v>4</v>
      </c>
      <c r="CT35" t="n">
        <v>4</v>
      </c>
      <c r="CU35" t="n">
        <v>4</v>
      </c>
      <c r="CV35" t="n">
        <v>4</v>
      </c>
      <c r="CW35" t="n">
        <v>4</v>
      </c>
      <c r="CX35" t="n">
        <v>4</v>
      </c>
      <c r="CY35" t="n">
        <v>4</v>
      </c>
      <c r="CZ35" t="n">
        <v>4</v>
      </c>
      <c r="DA35" t="n">
        <v>4</v>
      </c>
      <c r="DB35" t="n">
        <v>4</v>
      </c>
      <c r="DC35" t="n">
        <v>4</v>
      </c>
      <c r="DD35" t="n">
        <v>4</v>
      </c>
      <c r="DE35" t="n">
        <v>4</v>
      </c>
      <c r="DF35" t="n">
        <v>4</v>
      </c>
      <c r="DG35" t="n">
        <v>4</v>
      </c>
      <c r="DH35" t="n">
        <v>4</v>
      </c>
      <c r="DI35" t="n">
        <v>4</v>
      </c>
      <c r="DJ35" t="n">
        <v>4</v>
      </c>
      <c r="DK35" t="n">
        <v>4</v>
      </c>
      <c r="DL35" t="n">
        <v>4</v>
      </c>
      <c r="DM35" t="n">
        <v>4</v>
      </c>
      <c r="DN35" t="n">
        <v>4</v>
      </c>
      <c r="DO35" t="n">
        <v>4</v>
      </c>
      <c r="DP35" t="n">
        <v>4</v>
      </c>
      <c r="DQ35" t="n">
        <v>4</v>
      </c>
      <c r="DR35" t="n">
        <v>4</v>
      </c>
      <c r="DS35" t="n">
        <v>4</v>
      </c>
      <c r="DT35" t="n">
        <v>7</v>
      </c>
      <c r="DU35" t="n">
        <v>4</v>
      </c>
    </row>
    <row r="36">
      <c r="B36" t="inlineStr">
        <is>
          <t> </t>
        </is>
      </c>
      <c r="C36" t="inlineStr">
        <is>
          <t> </t>
        </is>
      </c>
      <c r="D36" t="inlineStr">
        <is>
          <t>C</t>
        </is>
      </c>
      <c r="E36" t="inlineStr">
        <is>
          <t>P</t>
        </is>
      </c>
      <c r="F36" t="inlineStr">
        <is>
          <t>U</t>
        </is>
      </c>
      <c r="G36" t="inlineStr">
        <is>
          <t> </t>
        </is>
      </c>
      <c r="H36" t="inlineStr">
        <is>
          <t>·</t>
        </is>
      </c>
      <c r="I36" t="inlineStr">
        <is>
          <t> </t>
        </is>
      </c>
      <c r="J36" t="inlineStr">
        <is>
          <t>L</t>
        </is>
      </c>
      <c r="K36" t="inlineStr">
        <is>
          <t>A</t>
        </is>
      </c>
      <c r="L36" t="inlineStr">
        <is>
          <t>S</t>
        </is>
      </c>
      <c r="M36" t="inlineStr">
        <is>
          <t>T</t>
        </is>
      </c>
      <c r="N36" t="inlineStr">
        <is>
          <t> </t>
        </is>
      </c>
      <c r="O36" t="inlineStr">
        <is>
          <t>4</t>
        </is>
      </c>
      <c r="P36" t="inlineStr">
        <is>
          <t>0</t>
        </is>
      </c>
      <c r="Q36" t="inlineStr">
        <is>
          <t> </t>
        </is>
      </c>
      <c r="R36" t="inlineStr">
        <is>
          <t>S</t>
        </is>
      </c>
      <c r="S36" t="inlineStr">
        <is>
          <t>E</t>
        </is>
      </c>
      <c r="T36" t="inlineStr">
        <is>
          <t>C</t>
        </is>
      </c>
      <c r="U36" t="inlineStr">
        <is>
          <t>O</t>
        </is>
      </c>
      <c r="V36" t="inlineStr">
        <is>
          <t>N</t>
        </is>
      </c>
      <c r="W36" t="inlineStr">
        <is>
          <t>D</t>
        </is>
      </c>
      <c r="X36" t="inlineStr">
        <is>
          <t>S</t>
        </is>
      </c>
      <c r="Y36" t="inlineStr">
        <is>
          <t> </t>
        </is>
      </c>
      <c r="Z36" t="inlineStr">
        <is>
          <t> </t>
        </is>
      </c>
      <c r="AA36" t="inlineStr">
        <is>
          <t> </t>
        </is>
      </c>
      <c r="AB36" t="inlineStr">
        <is>
          <t> </t>
        </is>
      </c>
      <c r="AC36" t="inlineStr">
        <is>
          <t> </t>
        </is>
      </c>
      <c r="AD36" t="inlineStr">
        <is>
          <t> </t>
        </is>
      </c>
      <c r="AE36" t="inlineStr">
        <is>
          <t> </t>
        </is>
      </c>
      <c r="AF36" t="inlineStr">
        <is>
          <t> </t>
        </is>
      </c>
      <c r="AG36" t="inlineStr">
        <is>
          <t> </t>
        </is>
      </c>
      <c r="AH36" t="inlineStr">
        <is>
          <t> </t>
        </is>
      </c>
      <c r="AI36" t="inlineStr">
        <is>
          <t> </t>
        </is>
      </c>
      <c r="AJ36" t="inlineStr">
        <is>
          <t> </t>
        </is>
      </c>
      <c r="AK36" t="inlineStr">
        <is>
          <t> </t>
        </is>
      </c>
      <c r="AL36" t="inlineStr">
        <is>
          <t> </t>
        </is>
      </c>
      <c r="AM36" t="inlineStr">
        <is>
          <t> </t>
        </is>
      </c>
      <c r="AN36" t="inlineStr">
        <is>
          <t> </t>
        </is>
      </c>
      <c r="AO36" t="inlineStr">
        <is>
          <t> </t>
        </is>
      </c>
      <c r="AP36" t="inlineStr">
        <is>
          <t> </t>
        </is>
      </c>
      <c r="AQ36" t="inlineStr">
        <is>
          <t> </t>
        </is>
      </c>
      <c r="AR36" t="inlineStr">
        <is>
          <t> </t>
        </is>
      </c>
      <c r="AS36" t="inlineStr">
        <is>
          <t> </t>
        </is>
      </c>
      <c r="AT36" t="inlineStr">
        <is>
          <t> </t>
        </is>
      </c>
      <c r="AU36" t="inlineStr">
        <is>
          <t> </t>
        </is>
      </c>
      <c r="CB36" t="n">
        <v>4</v>
      </c>
      <c r="CC36" t="n">
        <v>7</v>
      </c>
      <c r="CD36" t="n">
        <v>12</v>
      </c>
      <c r="CE36" t="n">
        <v>12</v>
      </c>
      <c r="CF36" t="n">
        <v>12</v>
      </c>
      <c r="CG36" t="n">
        <v>12</v>
      </c>
      <c r="CH36" t="n">
        <v>12</v>
      </c>
      <c r="CI36" t="n">
        <v>12</v>
      </c>
      <c r="CJ36" t="n">
        <v>12</v>
      </c>
      <c r="CK36" t="n">
        <v>12</v>
      </c>
      <c r="CL36" t="n">
        <v>12</v>
      </c>
      <c r="CM36" t="n">
        <v>12</v>
      </c>
      <c r="CN36" t="n">
        <v>12</v>
      </c>
      <c r="CO36" t="n">
        <v>12</v>
      </c>
      <c r="CP36" t="n">
        <v>12</v>
      </c>
      <c r="CQ36" t="n">
        <v>12</v>
      </c>
      <c r="CR36" t="n">
        <v>12</v>
      </c>
      <c r="CS36" t="n">
        <v>12</v>
      </c>
      <c r="CT36" t="n">
        <v>12</v>
      </c>
      <c r="CU36" t="n">
        <v>12</v>
      </c>
      <c r="CV36" t="n">
        <v>12</v>
      </c>
      <c r="CW36" t="n">
        <v>12</v>
      </c>
      <c r="CX36" t="n">
        <v>12</v>
      </c>
      <c r="CY36" t="n">
        <v>7</v>
      </c>
      <c r="CZ36" t="n">
        <v>7</v>
      </c>
      <c r="DA36" t="n">
        <v>7</v>
      </c>
      <c r="DB36" t="n">
        <v>7</v>
      </c>
      <c r="DC36" t="n">
        <v>7</v>
      </c>
      <c r="DD36" t="n">
        <v>7</v>
      </c>
      <c r="DE36" t="n">
        <v>7</v>
      </c>
      <c r="DF36" t="n">
        <v>7</v>
      </c>
      <c r="DG36" t="n">
        <v>7</v>
      </c>
      <c r="DH36" t="n">
        <v>7</v>
      </c>
      <c r="DI36" t="n">
        <v>7</v>
      </c>
      <c r="DJ36" t="n">
        <v>7</v>
      </c>
      <c r="DK36" t="n">
        <v>7</v>
      </c>
      <c r="DL36" t="n">
        <v>7</v>
      </c>
      <c r="DM36" t="n">
        <v>7</v>
      </c>
      <c r="DN36" t="n">
        <v>7</v>
      </c>
      <c r="DO36" t="n">
        <v>7</v>
      </c>
      <c r="DP36" t="n">
        <v>7</v>
      </c>
      <c r="DQ36" t="n">
        <v>7</v>
      </c>
      <c r="DR36" t="n">
        <v>7</v>
      </c>
      <c r="DS36" t="n">
        <v>7</v>
      </c>
      <c r="DT36" t="n">
        <v>7</v>
      </c>
      <c r="DU36" t="n">
        <v>4</v>
      </c>
    </row>
    <row r="37">
      <c r="B37" t="inlineStr">
        <is>
          <t> </t>
        </is>
      </c>
      <c r="C37" t="inlineStr">
        <is>
          <t> </t>
        </is>
      </c>
      <c r="D37" t="inlineStr">
        <is>
          <t> </t>
        </is>
      </c>
      <c r="E37" t="inlineStr">
        <is>
          <t> </t>
        </is>
      </c>
      <c r="F37" t="inlineStr">
        <is>
          <t> </t>
        </is>
      </c>
      <c r="G37" t="inlineStr">
        <is>
          <t> </t>
        </is>
      </c>
      <c r="H37" t="inlineStr">
        <is>
          <t> </t>
        </is>
      </c>
      <c r="I37" t="inlineStr">
        <is>
          <t> </t>
        </is>
      </c>
      <c r="J37" t="inlineStr">
        <is>
          <t> </t>
        </is>
      </c>
      <c r="K37" t="inlineStr">
        <is>
          <t> </t>
        </is>
      </c>
      <c r="L37" t="inlineStr">
        <is>
          <t> </t>
        </is>
      </c>
      <c r="M37" t="inlineStr">
        <is>
          <t> </t>
        </is>
      </c>
      <c r="N37" t="inlineStr">
        <is>
          <t> </t>
        </is>
      </c>
      <c r="O37" t="inlineStr">
        <is>
          <t> </t>
        </is>
      </c>
      <c r="P37" t="inlineStr">
        <is>
          <t> </t>
        </is>
      </c>
      <c r="Q37" t="inlineStr">
        <is>
          <t> </t>
        </is>
      </c>
      <c r="R37" t="inlineStr">
        <is>
          <t> </t>
        </is>
      </c>
      <c r="S37" t="inlineStr">
        <is>
          <t> </t>
        </is>
      </c>
      <c r="T37" t="inlineStr">
        <is>
          <t> </t>
        </is>
      </c>
      <c r="U37" t="inlineStr">
        <is>
          <t> </t>
        </is>
      </c>
      <c r="V37" t="inlineStr">
        <is>
          <t> </t>
        </is>
      </c>
      <c r="W37" t="inlineStr">
        <is>
          <t> </t>
        </is>
      </c>
      <c r="X37" t="inlineStr">
        <is>
          <t> </t>
        </is>
      </c>
      <c r="Y37" t="inlineStr">
        <is>
          <t> </t>
        </is>
      </c>
      <c r="Z37" t="inlineStr">
        <is>
          <t> </t>
        </is>
      </c>
      <c r="AA37" t="inlineStr">
        <is>
          <t> </t>
        </is>
      </c>
      <c r="AB37" t="inlineStr">
        <is>
          <t> </t>
        </is>
      </c>
      <c r="AC37" t="inlineStr">
        <is>
          <t> </t>
        </is>
      </c>
      <c r="AD37" t="inlineStr">
        <is>
          <t> </t>
        </is>
      </c>
      <c r="AE37" t="inlineStr">
        <is>
          <t> </t>
        </is>
      </c>
      <c r="AF37" t="inlineStr">
        <is>
          <t> </t>
        </is>
      </c>
      <c r="AG37" t="inlineStr">
        <is>
          <t> </t>
        </is>
      </c>
      <c r="AH37" t="inlineStr">
        <is>
          <t> </t>
        </is>
      </c>
      <c r="AI37" t="inlineStr">
        <is>
          <t> </t>
        </is>
      </c>
      <c r="AJ37" t="inlineStr">
        <is>
          <t> </t>
        </is>
      </c>
      <c r="AK37" t="inlineStr">
        <is>
          <t> </t>
        </is>
      </c>
      <c r="AL37" t="inlineStr">
        <is>
          <t> </t>
        </is>
      </c>
      <c r="AM37" t="inlineStr">
        <is>
          <t> </t>
        </is>
      </c>
      <c r="AN37" t="inlineStr">
        <is>
          <t> </t>
        </is>
      </c>
      <c r="AO37" t="inlineStr">
        <is>
          <t> </t>
        </is>
      </c>
      <c r="AP37" t="inlineStr">
        <is>
          <t> </t>
        </is>
      </c>
      <c r="AQ37" t="inlineStr">
        <is>
          <t> </t>
        </is>
      </c>
      <c r="AR37" t="inlineStr">
        <is>
          <t> </t>
        </is>
      </c>
      <c r="AS37" t="inlineStr">
        <is>
          <t> </t>
        </is>
      </c>
      <c r="AT37" t="inlineStr">
        <is>
          <t> </t>
        </is>
      </c>
      <c r="AU37" t="inlineStr">
        <is>
          <t> </t>
        </is>
      </c>
      <c r="CB37" t="n">
        <v>4</v>
      </c>
      <c r="CC37" t="n">
        <v>7</v>
      </c>
      <c r="CD37">
        <f>IF(INDEX(SPARK,1)*0.0600&gt;=6,IF(INDEX(SPARK,1)*0.0600&lt;7,13,14),7)</f>
        <v/>
      </c>
      <c r="CE37">
        <f>IF(INDEX(SPARK,2)*0.0600&gt;=6,IF(INDEX(SPARK,2)*0.0600&lt;7,13,14),7)</f>
        <v/>
      </c>
      <c r="CF37">
        <f>IF(INDEX(SPARK,3)*0.0600&gt;=6,IF(INDEX(SPARK,3)*0.0600&lt;7,13,14),7)</f>
        <v/>
      </c>
      <c r="CG37">
        <f>IF(INDEX(SPARK,4)*0.0600&gt;=6,IF(INDEX(SPARK,4)*0.0600&lt;7,13,14),7)</f>
        <v/>
      </c>
      <c r="CH37">
        <f>IF(INDEX(SPARK,5)*0.0600&gt;=6,IF(INDEX(SPARK,5)*0.0600&lt;7,13,14),7)</f>
        <v/>
      </c>
      <c r="CI37">
        <f>IF(INDEX(SPARK,6)*0.0600&gt;=6,IF(INDEX(SPARK,6)*0.0600&lt;7,13,14),7)</f>
        <v/>
      </c>
      <c r="CJ37">
        <f>IF(INDEX(SPARK,7)*0.0600&gt;=6,IF(INDEX(SPARK,7)*0.0600&lt;7,13,14),7)</f>
        <v/>
      </c>
      <c r="CK37">
        <f>IF(INDEX(SPARK,8)*0.0600&gt;=6,IF(INDEX(SPARK,8)*0.0600&lt;7,13,14),7)</f>
        <v/>
      </c>
      <c r="CL37">
        <f>IF(INDEX(SPARK,9)*0.0600&gt;=6,IF(INDEX(SPARK,9)*0.0600&lt;7,13,14),7)</f>
        <v/>
      </c>
      <c r="CM37">
        <f>IF(INDEX(SPARK,10)*0.0600&gt;=6,IF(INDEX(SPARK,10)*0.0600&lt;7,13,14),7)</f>
        <v/>
      </c>
      <c r="CN37">
        <f>IF(INDEX(SPARK,11)*0.0600&gt;=6,IF(INDEX(SPARK,11)*0.0600&lt;7,13,14),7)</f>
        <v/>
      </c>
      <c r="CO37">
        <f>IF(INDEX(SPARK,12)*0.0600&gt;=6,IF(INDEX(SPARK,12)*0.0600&lt;7,13,14),7)</f>
        <v/>
      </c>
      <c r="CP37">
        <f>IF(INDEX(SPARK,13)*0.0600&gt;=6,IF(INDEX(SPARK,13)*0.0600&lt;7,13,14),7)</f>
        <v/>
      </c>
      <c r="CQ37">
        <f>IF(INDEX(SPARK,14)*0.0600&gt;=6,IF(INDEX(SPARK,14)*0.0600&lt;7,13,14),7)</f>
        <v/>
      </c>
      <c r="CR37">
        <f>IF(INDEX(SPARK,15)*0.0600&gt;=6,IF(INDEX(SPARK,15)*0.0600&lt;7,13,14),7)</f>
        <v/>
      </c>
      <c r="CS37">
        <f>IF(INDEX(SPARK,16)*0.0600&gt;=6,IF(INDEX(SPARK,16)*0.0600&lt;7,13,14),7)</f>
        <v/>
      </c>
      <c r="CT37">
        <f>IF(INDEX(SPARK,17)*0.0600&gt;=6,IF(INDEX(SPARK,17)*0.0600&lt;7,13,14),7)</f>
        <v/>
      </c>
      <c r="CU37">
        <f>IF(INDEX(SPARK,18)*0.0600&gt;=6,IF(INDEX(SPARK,18)*0.0600&lt;7,13,14),7)</f>
        <v/>
      </c>
      <c r="CV37">
        <f>IF(INDEX(SPARK,19)*0.0600&gt;=6,IF(INDEX(SPARK,19)*0.0600&lt;7,13,14),7)</f>
        <v/>
      </c>
      <c r="CW37">
        <f>IF(INDEX(SPARK,20)*0.0600&gt;=6,IF(INDEX(SPARK,20)*0.0600&lt;7,13,14),7)</f>
        <v/>
      </c>
      <c r="CX37">
        <f>IF(INDEX(SPARK,21)*0.0600&gt;=6,IF(INDEX(SPARK,21)*0.0600&lt;7,13,14),7)</f>
        <v/>
      </c>
      <c r="CY37">
        <f>IF(INDEX(SPARK,22)*0.0600&gt;=6,IF(INDEX(SPARK,22)*0.0600&lt;7,13,14),7)</f>
        <v/>
      </c>
      <c r="CZ37">
        <f>IF(INDEX(SPARK,23)*0.0600&gt;=6,IF(INDEX(SPARK,23)*0.0600&lt;7,13,14),7)</f>
        <v/>
      </c>
      <c r="DA37">
        <f>IF(INDEX(SPARK,24)*0.0600&gt;=6,IF(INDEX(SPARK,24)*0.0600&lt;7,13,14),7)</f>
        <v/>
      </c>
      <c r="DB37">
        <f>IF(INDEX(SPARK,25)*0.0600&gt;=6,IF(INDEX(SPARK,25)*0.0600&lt;7,13,14),7)</f>
        <v/>
      </c>
      <c r="DC37">
        <f>IF(INDEX(SPARK,26)*0.0600&gt;=6,IF(INDEX(SPARK,26)*0.0600&lt;7,13,14),7)</f>
        <v/>
      </c>
      <c r="DD37">
        <f>IF(INDEX(SPARK,27)*0.0600&gt;=6,IF(INDEX(SPARK,27)*0.0600&lt;7,13,14),7)</f>
        <v/>
      </c>
      <c r="DE37">
        <f>IF(INDEX(SPARK,28)*0.0600&gt;=6,IF(INDEX(SPARK,28)*0.0600&lt;7,13,14),7)</f>
        <v/>
      </c>
      <c r="DF37">
        <f>IF(INDEX(SPARK,29)*0.0600&gt;=6,IF(INDEX(SPARK,29)*0.0600&lt;7,13,14),7)</f>
        <v/>
      </c>
      <c r="DG37">
        <f>IF(INDEX(SPARK,30)*0.0600&gt;=6,IF(INDEX(SPARK,30)*0.0600&lt;7,13,14),7)</f>
        <v/>
      </c>
      <c r="DH37">
        <f>IF(INDEX(SPARK,31)*0.0600&gt;=6,IF(INDEX(SPARK,31)*0.0600&lt;7,13,14),7)</f>
        <v/>
      </c>
      <c r="DI37">
        <f>IF(INDEX(SPARK,32)*0.0600&gt;=6,IF(INDEX(SPARK,32)*0.0600&lt;7,13,14),7)</f>
        <v/>
      </c>
      <c r="DJ37">
        <f>IF(INDEX(SPARK,33)*0.0600&gt;=6,IF(INDEX(SPARK,33)*0.0600&lt;7,13,14),7)</f>
        <v/>
      </c>
      <c r="DK37">
        <f>IF(INDEX(SPARK,34)*0.0600&gt;=6,IF(INDEX(SPARK,34)*0.0600&lt;7,13,14),7)</f>
        <v/>
      </c>
      <c r="DL37">
        <f>IF(INDEX(SPARK,35)*0.0600&gt;=6,IF(INDEX(SPARK,35)*0.0600&lt;7,13,14),7)</f>
        <v/>
      </c>
      <c r="DM37">
        <f>IF(INDEX(SPARK,36)*0.0600&gt;=6,IF(INDEX(SPARK,36)*0.0600&lt;7,13,14),7)</f>
        <v/>
      </c>
      <c r="DN37">
        <f>IF(INDEX(SPARK,37)*0.0600&gt;=6,IF(INDEX(SPARK,37)*0.0600&lt;7,13,14),7)</f>
        <v/>
      </c>
      <c r="DO37">
        <f>IF(INDEX(SPARK,38)*0.0600&gt;=6,IF(INDEX(SPARK,38)*0.0600&lt;7,13,14),7)</f>
        <v/>
      </c>
      <c r="DP37">
        <f>IF(INDEX(SPARK,39)*0.0600&gt;=6,IF(INDEX(SPARK,39)*0.0600&lt;7,13,14),7)</f>
        <v/>
      </c>
      <c r="DQ37">
        <f>IF(INDEX(SPARK,40)*0.0600&gt;=6,IF(INDEX(SPARK,40)*0.0600&lt;7,13,14),7)</f>
        <v/>
      </c>
      <c r="DR37" t="n">
        <v>7</v>
      </c>
      <c r="DS37" t="n">
        <v>7</v>
      </c>
      <c r="DT37" t="n">
        <v>7</v>
      </c>
      <c r="DU37" t="n">
        <v>4</v>
      </c>
    </row>
    <row r="38">
      <c r="B38" t="inlineStr">
        <is>
          <t> </t>
        </is>
      </c>
      <c r="C38" t="inlineStr">
        <is>
          <t> </t>
        </is>
      </c>
      <c r="D38" t="inlineStr">
        <is>
          <t> </t>
        </is>
      </c>
      <c r="E38" t="inlineStr">
        <is>
          <t> </t>
        </is>
      </c>
      <c r="F38" t="inlineStr">
        <is>
          <t> </t>
        </is>
      </c>
      <c r="G38" t="inlineStr">
        <is>
          <t> </t>
        </is>
      </c>
      <c r="H38" t="inlineStr">
        <is>
          <t> </t>
        </is>
      </c>
      <c r="I38" t="inlineStr">
        <is>
          <t> </t>
        </is>
      </c>
      <c r="J38" t="inlineStr">
        <is>
          <t> </t>
        </is>
      </c>
      <c r="K38" t="inlineStr">
        <is>
          <t> </t>
        </is>
      </c>
      <c r="L38" t="inlineStr">
        <is>
          <t> </t>
        </is>
      </c>
      <c r="M38" t="inlineStr">
        <is>
          <t> </t>
        </is>
      </c>
      <c r="N38" t="inlineStr">
        <is>
          <t> </t>
        </is>
      </c>
      <c r="O38" t="inlineStr">
        <is>
          <t> </t>
        </is>
      </c>
      <c r="P38" t="inlineStr">
        <is>
          <t> </t>
        </is>
      </c>
      <c r="Q38" t="inlineStr">
        <is>
          <t> </t>
        </is>
      </c>
      <c r="R38" t="inlineStr">
        <is>
          <t> </t>
        </is>
      </c>
      <c r="S38" t="inlineStr">
        <is>
          <t> </t>
        </is>
      </c>
      <c r="T38" t="inlineStr">
        <is>
          <t> </t>
        </is>
      </c>
      <c r="U38" t="inlineStr">
        <is>
          <t> </t>
        </is>
      </c>
      <c r="V38" t="inlineStr">
        <is>
          <t> </t>
        </is>
      </c>
      <c r="W38" t="inlineStr">
        <is>
          <t> </t>
        </is>
      </c>
      <c r="X38" t="inlineStr">
        <is>
          <t> </t>
        </is>
      </c>
      <c r="Y38" t="inlineStr">
        <is>
          <t> </t>
        </is>
      </c>
      <c r="Z38" t="inlineStr">
        <is>
          <t> </t>
        </is>
      </c>
      <c r="AA38" t="inlineStr">
        <is>
          <t> </t>
        </is>
      </c>
      <c r="AB38" t="inlineStr">
        <is>
          <t> </t>
        </is>
      </c>
      <c r="AC38" t="inlineStr">
        <is>
          <t> </t>
        </is>
      </c>
      <c r="AD38" t="inlineStr">
        <is>
          <t> </t>
        </is>
      </c>
      <c r="AE38" t="inlineStr">
        <is>
          <t> </t>
        </is>
      </c>
      <c r="AF38" t="inlineStr">
        <is>
          <t> </t>
        </is>
      </c>
      <c r="AG38" t="inlineStr">
        <is>
          <t> </t>
        </is>
      </c>
      <c r="AH38" t="inlineStr">
        <is>
          <t> </t>
        </is>
      </c>
      <c r="AI38" t="inlineStr">
        <is>
          <t> </t>
        </is>
      </c>
      <c r="AJ38" t="inlineStr">
        <is>
          <t> </t>
        </is>
      </c>
      <c r="AK38" t="inlineStr">
        <is>
          <t> </t>
        </is>
      </c>
      <c r="AL38" t="inlineStr">
        <is>
          <t> </t>
        </is>
      </c>
      <c r="AM38" t="inlineStr">
        <is>
          <t> </t>
        </is>
      </c>
      <c r="AN38" t="inlineStr">
        <is>
          <t> </t>
        </is>
      </c>
      <c r="AO38" t="inlineStr">
        <is>
          <t> </t>
        </is>
      </c>
      <c r="AP38" t="inlineStr">
        <is>
          <t> </t>
        </is>
      </c>
      <c r="AQ38" t="inlineStr">
        <is>
          <t> </t>
        </is>
      </c>
      <c r="AR38" t="inlineStr">
        <is>
          <t> </t>
        </is>
      </c>
      <c r="AS38" t="inlineStr">
        <is>
          <t> </t>
        </is>
      </c>
      <c r="AT38" t="inlineStr">
        <is>
          <t> </t>
        </is>
      </c>
      <c r="AU38" t="inlineStr">
        <is>
          <t> </t>
        </is>
      </c>
      <c r="CB38" t="n">
        <v>4</v>
      </c>
      <c r="CC38" t="n">
        <v>7</v>
      </c>
      <c r="CD38">
        <f>IF(INDEX(SPARK,1)*0.0600&gt;=5,IF(INDEX(SPARK,1)*0.0600&lt;6,13,14),7)</f>
        <v/>
      </c>
      <c r="CE38">
        <f>IF(INDEX(SPARK,2)*0.0600&gt;=5,IF(INDEX(SPARK,2)*0.0600&lt;6,13,14),7)</f>
        <v/>
      </c>
      <c r="CF38">
        <f>IF(INDEX(SPARK,3)*0.0600&gt;=5,IF(INDEX(SPARK,3)*0.0600&lt;6,13,14),7)</f>
        <v/>
      </c>
      <c r="CG38">
        <f>IF(INDEX(SPARK,4)*0.0600&gt;=5,IF(INDEX(SPARK,4)*0.0600&lt;6,13,14),7)</f>
        <v/>
      </c>
      <c r="CH38">
        <f>IF(INDEX(SPARK,5)*0.0600&gt;=5,IF(INDEX(SPARK,5)*0.0600&lt;6,13,14),7)</f>
        <v/>
      </c>
      <c r="CI38">
        <f>IF(INDEX(SPARK,6)*0.0600&gt;=5,IF(INDEX(SPARK,6)*0.0600&lt;6,13,14),7)</f>
        <v/>
      </c>
      <c r="CJ38">
        <f>IF(INDEX(SPARK,7)*0.0600&gt;=5,IF(INDEX(SPARK,7)*0.0600&lt;6,13,14),7)</f>
        <v/>
      </c>
      <c r="CK38">
        <f>IF(INDEX(SPARK,8)*0.0600&gt;=5,IF(INDEX(SPARK,8)*0.0600&lt;6,13,14),7)</f>
        <v/>
      </c>
      <c r="CL38">
        <f>IF(INDEX(SPARK,9)*0.0600&gt;=5,IF(INDEX(SPARK,9)*0.0600&lt;6,13,14),7)</f>
        <v/>
      </c>
      <c r="CM38">
        <f>IF(INDEX(SPARK,10)*0.0600&gt;=5,IF(INDEX(SPARK,10)*0.0600&lt;6,13,14),7)</f>
        <v/>
      </c>
      <c r="CN38">
        <f>IF(INDEX(SPARK,11)*0.0600&gt;=5,IF(INDEX(SPARK,11)*0.0600&lt;6,13,14),7)</f>
        <v/>
      </c>
      <c r="CO38">
        <f>IF(INDEX(SPARK,12)*0.0600&gt;=5,IF(INDEX(SPARK,12)*0.0600&lt;6,13,14),7)</f>
        <v/>
      </c>
      <c r="CP38">
        <f>IF(INDEX(SPARK,13)*0.0600&gt;=5,IF(INDEX(SPARK,13)*0.0600&lt;6,13,14),7)</f>
        <v/>
      </c>
      <c r="CQ38">
        <f>IF(INDEX(SPARK,14)*0.0600&gt;=5,IF(INDEX(SPARK,14)*0.0600&lt;6,13,14),7)</f>
        <v/>
      </c>
      <c r="CR38">
        <f>IF(INDEX(SPARK,15)*0.0600&gt;=5,IF(INDEX(SPARK,15)*0.0600&lt;6,13,14),7)</f>
        <v/>
      </c>
      <c r="CS38">
        <f>IF(INDEX(SPARK,16)*0.0600&gt;=5,IF(INDEX(SPARK,16)*0.0600&lt;6,13,14),7)</f>
        <v/>
      </c>
      <c r="CT38">
        <f>IF(INDEX(SPARK,17)*0.0600&gt;=5,IF(INDEX(SPARK,17)*0.0600&lt;6,13,14),7)</f>
        <v/>
      </c>
      <c r="CU38">
        <f>IF(INDEX(SPARK,18)*0.0600&gt;=5,IF(INDEX(SPARK,18)*0.0600&lt;6,13,14),7)</f>
        <v/>
      </c>
      <c r="CV38">
        <f>IF(INDEX(SPARK,19)*0.0600&gt;=5,IF(INDEX(SPARK,19)*0.0600&lt;6,13,14),7)</f>
        <v/>
      </c>
      <c r="CW38">
        <f>IF(INDEX(SPARK,20)*0.0600&gt;=5,IF(INDEX(SPARK,20)*0.0600&lt;6,13,14),7)</f>
        <v/>
      </c>
      <c r="CX38">
        <f>IF(INDEX(SPARK,21)*0.0600&gt;=5,IF(INDEX(SPARK,21)*0.0600&lt;6,13,14),7)</f>
        <v/>
      </c>
      <c r="CY38">
        <f>IF(INDEX(SPARK,22)*0.0600&gt;=5,IF(INDEX(SPARK,22)*0.0600&lt;6,13,14),7)</f>
        <v/>
      </c>
      <c r="CZ38">
        <f>IF(INDEX(SPARK,23)*0.0600&gt;=5,IF(INDEX(SPARK,23)*0.0600&lt;6,13,14),7)</f>
        <v/>
      </c>
      <c r="DA38">
        <f>IF(INDEX(SPARK,24)*0.0600&gt;=5,IF(INDEX(SPARK,24)*0.0600&lt;6,13,14),7)</f>
        <v/>
      </c>
      <c r="DB38">
        <f>IF(INDEX(SPARK,25)*0.0600&gt;=5,IF(INDEX(SPARK,25)*0.0600&lt;6,13,14),7)</f>
        <v/>
      </c>
      <c r="DC38">
        <f>IF(INDEX(SPARK,26)*0.0600&gt;=5,IF(INDEX(SPARK,26)*0.0600&lt;6,13,14),7)</f>
        <v/>
      </c>
      <c r="DD38">
        <f>IF(INDEX(SPARK,27)*0.0600&gt;=5,IF(INDEX(SPARK,27)*0.0600&lt;6,13,14),7)</f>
        <v/>
      </c>
      <c r="DE38">
        <f>IF(INDEX(SPARK,28)*0.0600&gt;=5,IF(INDEX(SPARK,28)*0.0600&lt;6,13,14),7)</f>
        <v/>
      </c>
      <c r="DF38">
        <f>IF(INDEX(SPARK,29)*0.0600&gt;=5,IF(INDEX(SPARK,29)*0.0600&lt;6,13,14),7)</f>
        <v/>
      </c>
      <c r="DG38">
        <f>IF(INDEX(SPARK,30)*0.0600&gt;=5,IF(INDEX(SPARK,30)*0.0600&lt;6,13,14),7)</f>
        <v/>
      </c>
      <c r="DH38">
        <f>IF(INDEX(SPARK,31)*0.0600&gt;=5,IF(INDEX(SPARK,31)*0.0600&lt;6,13,14),7)</f>
        <v/>
      </c>
      <c r="DI38">
        <f>IF(INDEX(SPARK,32)*0.0600&gt;=5,IF(INDEX(SPARK,32)*0.0600&lt;6,13,14),7)</f>
        <v/>
      </c>
      <c r="DJ38">
        <f>IF(INDEX(SPARK,33)*0.0600&gt;=5,IF(INDEX(SPARK,33)*0.0600&lt;6,13,14),7)</f>
        <v/>
      </c>
      <c r="DK38">
        <f>IF(INDEX(SPARK,34)*0.0600&gt;=5,IF(INDEX(SPARK,34)*0.0600&lt;6,13,14),7)</f>
        <v/>
      </c>
      <c r="DL38">
        <f>IF(INDEX(SPARK,35)*0.0600&gt;=5,IF(INDEX(SPARK,35)*0.0600&lt;6,13,14),7)</f>
        <v/>
      </c>
      <c r="DM38">
        <f>IF(INDEX(SPARK,36)*0.0600&gt;=5,IF(INDEX(SPARK,36)*0.0600&lt;6,13,14),7)</f>
        <v/>
      </c>
      <c r="DN38">
        <f>IF(INDEX(SPARK,37)*0.0600&gt;=5,IF(INDEX(SPARK,37)*0.0600&lt;6,13,14),7)</f>
        <v/>
      </c>
      <c r="DO38">
        <f>IF(INDEX(SPARK,38)*0.0600&gt;=5,IF(INDEX(SPARK,38)*0.0600&lt;6,13,14),7)</f>
        <v/>
      </c>
      <c r="DP38">
        <f>IF(INDEX(SPARK,39)*0.0600&gt;=5,IF(INDEX(SPARK,39)*0.0600&lt;6,13,14),7)</f>
        <v/>
      </c>
      <c r="DQ38">
        <f>IF(INDEX(SPARK,40)*0.0600&gt;=5,IF(INDEX(SPARK,40)*0.0600&lt;6,13,14),7)</f>
        <v/>
      </c>
      <c r="DR38" t="n">
        <v>7</v>
      </c>
      <c r="DS38" t="n">
        <v>7</v>
      </c>
      <c r="DT38" t="n">
        <v>7</v>
      </c>
      <c r="DU38" t="n">
        <v>4</v>
      </c>
    </row>
    <row r="39">
      <c r="B39" t="inlineStr">
        <is>
          <t> </t>
        </is>
      </c>
      <c r="C39" t="inlineStr">
        <is>
          <t> </t>
        </is>
      </c>
      <c r="D39" t="inlineStr">
        <is>
          <t> </t>
        </is>
      </c>
      <c r="E39" t="inlineStr">
        <is>
          <t> </t>
        </is>
      </c>
      <c r="F39" t="inlineStr">
        <is>
          <t> </t>
        </is>
      </c>
      <c r="G39" t="inlineStr">
        <is>
          <t> </t>
        </is>
      </c>
      <c r="H39" t="inlineStr">
        <is>
          <t> </t>
        </is>
      </c>
      <c r="I39" t="inlineStr">
        <is>
          <t> </t>
        </is>
      </c>
      <c r="J39" t="inlineStr">
        <is>
          <t> </t>
        </is>
      </c>
      <c r="K39" t="inlineStr">
        <is>
          <t> </t>
        </is>
      </c>
      <c r="L39" t="inlineStr">
        <is>
          <t> </t>
        </is>
      </c>
      <c r="M39" t="inlineStr">
        <is>
          <t> </t>
        </is>
      </c>
      <c r="N39" t="inlineStr">
        <is>
          <t> </t>
        </is>
      </c>
      <c r="O39" t="inlineStr">
        <is>
          <t> </t>
        </is>
      </c>
      <c r="P39" t="inlineStr">
        <is>
          <t> </t>
        </is>
      </c>
      <c r="Q39" t="inlineStr">
        <is>
          <t> </t>
        </is>
      </c>
      <c r="R39" t="inlineStr">
        <is>
          <t> </t>
        </is>
      </c>
      <c r="S39" t="inlineStr">
        <is>
          <t> </t>
        </is>
      </c>
      <c r="T39" t="inlineStr">
        <is>
          <t> </t>
        </is>
      </c>
      <c r="U39" t="inlineStr">
        <is>
          <t> </t>
        </is>
      </c>
      <c r="V39" t="inlineStr">
        <is>
          <t> </t>
        </is>
      </c>
      <c r="W39" t="inlineStr">
        <is>
          <t> </t>
        </is>
      </c>
      <c r="X39" t="inlineStr">
        <is>
          <t> </t>
        </is>
      </c>
      <c r="Y39" t="inlineStr">
        <is>
          <t> </t>
        </is>
      </c>
      <c r="Z39" t="inlineStr">
        <is>
          <t> </t>
        </is>
      </c>
      <c r="AA39" t="inlineStr">
        <is>
          <t> </t>
        </is>
      </c>
      <c r="AB39" t="inlineStr">
        <is>
          <t> </t>
        </is>
      </c>
      <c r="AC39" t="inlineStr">
        <is>
          <t> </t>
        </is>
      </c>
      <c r="AD39" t="inlineStr">
        <is>
          <t> </t>
        </is>
      </c>
      <c r="AE39" t="inlineStr">
        <is>
          <t> </t>
        </is>
      </c>
      <c r="AF39" t="inlineStr">
        <is>
          <t> </t>
        </is>
      </c>
      <c r="AG39" t="inlineStr">
        <is>
          <t> </t>
        </is>
      </c>
      <c r="AH39" t="inlineStr">
        <is>
          <t> </t>
        </is>
      </c>
      <c r="AI39" t="inlineStr">
        <is>
          <t> </t>
        </is>
      </c>
      <c r="AJ39" t="inlineStr">
        <is>
          <t> </t>
        </is>
      </c>
      <c r="AK39" t="inlineStr">
        <is>
          <t> </t>
        </is>
      </c>
      <c r="AL39" t="inlineStr">
        <is>
          <t> </t>
        </is>
      </c>
      <c r="AM39" t="inlineStr">
        <is>
          <t> </t>
        </is>
      </c>
      <c r="AN39" t="inlineStr">
        <is>
          <t> </t>
        </is>
      </c>
      <c r="AO39" t="inlineStr">
        <is>
          <t> </t>
        </is>
      </c>
      <c r="AP39" t="inlineStr">
        <is>
          <t> </t>
        </is>
      </c>
      <c r="AQ39" t="inlineStr">
        <is>
          <t> </t>
        </is>
      </c>
      <c r="AR39" t="inlineStr">
        <is>
          <t> </t>
        </is>
      </c>
      <c r="AS39" t="inlineStr">
        <is>
          <t> </t>
        </is>
      </c>
      <c r="AT39" t="inlineStr">
        <is>
          <t> </t>
        </is>
      </c>
      <c r="AU39" t="inlineStr">
        <is>
          <t> </t>
        </is>
      </c>
      <c r="CB39" t="n">
        <v>4</v>
      </c>
      <c r="CC39" t="n">
        <v>7</v>
      </c>
      <c r="CD39">
        <f>IF(INDEX(SPARK,1)*0.0600&gt;=4,IF(INDEX(SPARK,1)*0.0600&lt;5,13,14),7)</f>
        <v/>
      </c>
      <c r="CE39">
        <f>IF(INDEX(SPARK,2)*0.0600&gt;=4,IF(INDEX(SPARK,2)*0.0600&lt;5,13,14),7)</f>
        <v/>
      </c>
      <c r="CF39">
        <f>IF(INDEX(SPARK,3)*0.0600&gt;=4,IF(INDEX(SPARK,3)*0.0600&lt;5,13,14),7)</f>
        <v/>
      </c>
      <c r="CG39">
        <f>IF(INDEX(SPARK,4)*0.0600&gt;=4,IF(INDEX(SPARK,4)*0.0600&lt;5,13,14),7)</f>
        <v/>
      </c>
      <c r="CH39">
        <f>IF(INDEX(SPARK,5)*0.0600&gt;=4,IF(INDEX(SPARK,5)*0.0600&lt;5,13,14),7)</f>
        <v/>
      </c>
      <c r="CI39">
        <f>IF(INDEX(SPARK,6)*0.0600&gt;=4,IF(INDEX(SPARK,6)*0.0600&lt;5,13,14),7)</f>
        <v/>
      </c>
      <c r="CJ39">
        <f>IF(INDEX(SPARK,7)*0.0600&gt;=4,IF(INDEX(SPARK,7)*0.0600&lt;5,13,14),7)</f>
        <v/>
      </c>
      <c r="CK39">
        <f>IF(INDEX(SPARK,8)*0.0600&gt;=4,IF(INDEX(SPARK,8)*0.0600&lt;5,13,14),7)</f>
        <v/>
      </c>
      <c r="CL39">
        <f>IF(INDEX(SPARK,9)*0.0600&gt;=4,IF(INDEX(SPARK,9)*0.0600&lt;5,13,14),7)</f>
        <v/>
      </c>
      <c r="CM39">
        <f>IF(INDEX(SPARK,10)*0.0600&gt;=4,IF(INDEX(SPARK,10)*0.0600&lt;5,13,14),7)</f>
        <v/>
      </c>
      <c r="CN39">
        <f>IF(INDEX(SPARK,11)*0.0600&gt;=4,IF(INDEX(SPARK,11)*0.0600&lt;5,13,14),7)</f>
        <v/>
      </c>
      <c r="CO39">
        <f>IF(INDEX(SPARK,12)*0.0600&gt;=4,IF(INDEX(SPARK,12)*0.0600&lt;5,13,14),7)</f>
        <v/>
      </c>
      <c r="CP39">
        <f>IF(INDEX(SPARK,13)*0.0600&gt;=4,IF(INDEX(SPARK,13)*0.0600&lt;5,13,14),7)</f>
        <v/>
      </c>
      <c r="CQ39">
        <f>IF(INDEX(SPARK,14)*0.0600&gt;=4,IF(INDEX(SPARK,14)*0.0600&lt;5,13,14),7)</f>
        <v/>
      </c>
      <c r="CR39">
        <f>IF(INDEX(SPARK,15)*0.0600&gt;=4,IF(INDEX(SPARK,15)*0.0600&lt;5,13,14),7)</f>
        <v/>
      </c>
      <c r="CS39">
        <f>IF(INDEX(SPARK,16)*0.0600&gt;=4,IF(INDEX(SPARK,16)*0.0600&lt;5,13,14),7)</f>
        <v/>
      </c>
      <c r="CT39">
        <f>IF(INDEX(SPARK,17)*0.0600&gt;=4,IF(INDEX(SPARK,17)*0.0600&lt;5,13,14),7)</f>
        <v/>
      </c>
      <c r="CU39">
        <f>IF(INDEX(SPARK,18)*0.0600&gt;=4,IF(INDEX(SPARK,18)*0.0600&lt;5,13,14),7)</f>
        <v/>
      </c>
      <c r="CV39">
        <f>IF(INDEX(SPARK,19)*0.0600&gt;=4,IF(INDEX(SPARK,19)*0.0600&lt;5,13,14),7)</f>
        <v/>
      </c>
      <c r="CW39">
        <f>IF(INDEX(SPARK,20)*0.0600&gt;=4,IF(INDEX(SPARK,20)*0.0600&lt;5,13,14),7)</f>
        <v/>
      </c>
      <c r="CX39">
        <f>IF(INDEX(SPARK,21)*0.0600&gt;=4,IF(INDEX(SPARK,21)*0.0600&lt;5,13,14),7)</f>
        <v/>
      </c>
      <c r="CY39">
        <f>IF(INDEX(SPARK,22)*0.0600&gt;=4,IF(INDEX(SPARK,22)*0.0600&lt;5,13,14),7)</f>
        <v/>
      </c>
      <c r="CZ39">
        <f>IF(INDEX(SPARK,23)*0.0600&gt;=4,IF(INDEX(SPARK,23)*0.0600&lt;5,13,14),7)</f>
        <v/>
      </c>
      <c r="DA39">
        <f>IF(INDEX(SPARK,24)*0.0600&gt;=4,IF(INDEX(SPARK,24)*0.0600&lt;5,13,14),7)</f>
        <v/>
      </c>
      <c r="DB39">
        <f>IF(INDEX(SPARK,25)*0.0600&gt;=4,IF(INDEX(SPARK,25)*0.0600&lt;5,13,14),7)</f>
        <v/>
      </c>
      <c r="DC39">
        <f>IF(INDEX(SPARK,26)*0.0600&gt;=4,IF(INDEX(SPARK,26)*0.0600&lt;5,13,14),7)</f>
        <v/>
      </c>
      <c r="DD39">
        <f>IF(INDEX(SPARK,27)*0.0600&gt;=4,IF(INDEX(SPARK,27)*0.0600&lt;5,13,14),7)</f>
        <v/>
      </c>
      <c r="DE39">
        <f>IF(INDEX(SPARK,28)*0.0600&gt;=4,IF(INDEX(SPARK,28)*0.0600&lt;5,13,14),7)</f>
        <v/>
      </c>
      <c r="DF39">
        <f>IF(INDEX(SPARK,29)*0.0600&gt;=4,IF(INDEX(SPARK,29)*0.0600&lt;5,13,14),7)</f>
        <v/>
      </c>
      <c r="DG39">
        <f>IF(INDEX(SPARK,30)*0.0600&gt;=4,IF(INDEX(SPARK,30)*0.0600&lt;5,13,14),7)</f>
        <v/>
      </c>
      <c r="DH39">
        <f>IF(INDEX(SPARK,31)*0.0600&gt;=4,IF(INDEX(SPARK,31)*0.0600&lt;5,13,14),7)</f>
        <v/>
      </c>
      <c r="DI39">
        <f>IF(INDEX(SPARK,32)*0.0600&gt;=4,IF(INDEX(SPARK,32)*0.0600&lt;5,13,14),7)</f>
        <v/>
      </c>
      <c r="DJ39">
        <f>IF(INDEX(SPARK,33)*0.0600&gt;=4,IF(INDEX(SPARK,33)*0.0600&lt;5,13,14),7)</f>
        <v/>
      </c>
      <c r="DK39">
        <f>IF(INDEX(SPARK,34)*0.0600&gt;=4,IF(INDEX(SPARK,34)*0.0600&lt;5,13,14),7)</f>
        <v/>
      </c>
      <c r="DL39">
        <f>IF(INDEX(SPARK,35)*0.0600&gt;=4,IF(INDEX(SPARK,35)*0.0600&lt;5,13,14),7)</f>
        <v/>
      </c>
      <c r="DM39">
        <f>IF(INDEX(SPARK,36)*0.0600&gt;=4,IF(INDEX(SPARK,36)*0.0600&lt;5,13,14),7)</f>
        <v/>
      </c>
      <c r="DN39">
        <f>IF(INDEX(SPARK,37)*0.0600&gt;=4,IF(INDEX(SPARK,37)*0.0600&lt;5,13,14),7)</f>
        <v/>
      </c>
      <c r="DO39">
        <f>IF(INDEX(SPARK,38)*0.0600&gt;=4,IF(INDEX(SPARK,38)*0.0600&lt;5,13,14),7)</f>
        <v/>
      </c>
      <c r="DP39">
        <f>IF(INDEX(SPARK,39)*0.0600&gt;=4,IF(INDEX(SPARK,39)*0.0600&lt;5,13,14),7)</f>
        <v/>
      </c>
      <c r="DQ39">
        <f>IF(INDEX(SPARK,40)*0.0600&gt;=4,IF(INDEX(SPARK,40)*0.0600&lt;5,13,14),7)</f>
        <v/>
      </c>
      <c r="DR39" t="n">
        <v>7</v>
      </c>
      <c r="DS39" t="n">
        <v>7</v>
      </c>
      <c r="DT39" t="n">
        <v>7</v>
      </c>
      <c r="DU39" t="n">
        <v>4</v>
      </c>
    </row>
    <row r="40">
      <c r="B40" t="inlineStr">
        <is>
          <t> </t>
        </is>
      </c>
      <c r="C40" t="inlineStr">
        <is>
          <t> </t>
        </is>
      </c>
      <c r="D40" t="inlineStr">
        <is>
          <t> </t>
        </is>
      </c>
      <c r="E40" t="inlineStr">
        <is>
          <t> </t>
        </is>
      </c>
      <c r="F40" t="inlineStr">
        <is>
          <t> </t>
        </is>
      </c>
      <c r="G40" t="inlineStr">
        <is>
          <t> </t>
        </is>
      </c>
      <c r="H40" t="inlineStr">
        <is>
          <t> </t>
        </is>
      </c>
      <c r="I40" t="inlineStr">
        <is>
          <t> </t>
        </is>
      </c>
      <c r="J40" t="inlineStr">
        <is>
          <t> </t>
        </is>
      </c>
      <c r="K40" t="inlineStr">
        <is>
          <t> </t>
        </is>
      </c>
      <c r="L40" t="inlineStr">
        <is>
          <t> </t>
        </is>
      </c>
      <c r="M40" t="inlineStr">
        <is>
          <t> </t>
        </is>
      </c>
      <c r="N40" t="inlineStr">
        <is>
          <t> </t>
        </is>
      </c>
      <c r="O40" t="inlineStr">
        <is>
          <t> </t>
        </is>
      </c>
      <c r="P40" t="inlineStr">
        <is>
          <t> </t>
        </is>
      </c>
      <c r="Q40" t="inlineStr">
        <is>
          <t> </t>
        </is>
      </c>
      <c r="R40" t="inlineStr">
        <is>
          <t> </t>
        </is>
      </c>
      <c r="S40" t="inlineStr">
        <is>
          <t> </t>
        </is>
      </c>
      <c r="T40" t="inlineStr">
        <is>
          <t> </t>
        </is>
      </c>
      <c r="U40" t="inlineStr">
        <is>
          <t> </t>
        </is>
      </c>
      <c r="V40" t="inlineStr">
        <is>
          <t> </t>
        </is>
      </c>
      <c r="W40" t="inlineStr">
        <is>
          <t> </t>
        </is>
      </c>
      <c r="X40" t="inlineStr">
        <is>
          <t> </t>
        </is>
      </c>
      <c r="Y40" t="inlineStr">
        <is>
          <t> </t>
        </is>
      </c>
      <c r="Z40" t="inlineStr">
        <is>
          <t> </t>
        </is>
      </c>
      <c r="AA40" t="inlineStr">
        <is>
          <t> </t>
        </is>
      </c>
      <c r="AB40" t="inlineStr">
        <is>
          <t> </t>
        </is>
      </c>
      <c r="AC40" t="inlineStr">
        <is>
          <t> </t>
        </is>
      </c>
      <c r="AD40" t="inlineStr">
        <is>
          <t> </t>
        </is>
      </c>
      <c r="AE40" t="inlineStr">
        <is>
          <t> </t>
        </is>
      </c>
      <c r="AF40" t="inlineStr">
        <is>
          <t> </t>
        </is>
      </c>
      <c r="AG40" t="inlineStr">
        <is>
          <t> </t>
        </is>
      </c>
      <c r="AH40" t="inlineStr">
        <is>
          <t> </t>
        </is>
      </c>
      <c r="AI40" t="inlineStr">
        <is>
          <t> </t>
        </is>
      </c>
      <c r="AJ40" t="inlineStr">
        <is>
          <t> </t>
        </is>
      </c>
      <c r="AK40" t="inlineStr">
        <is>
          <t> </t>
        </is>
      </c>
      <c r="AL40" t="inlineStr">
        <is>
          <t> </t>
        </is>
      </c>
      <c r="AM40" t="inlineStr">
        <is>
          <t> </t>
        </is>
      </c>
      <c r="AN40" t="inlineStr">
        <is>
          <t> </t>
        </is>
      </c>
      <c r="AO40" t="inlineStr">
        <is>
          <t> </t>
        </is>
      </c>
      <c r="AP40" t="inlineStr">
        <is>
          <t> </t>
        </is>
      </c>
      <c r="AQ40" t="inlineStr">
        <is>
          <t> </t>
        </is>
      </c>
      <c r="AR40" t="inlineStr">
        <is>
          <t> </t>
        </is>
      </c>
      <c r="AS40" t="inlineStr">
        <is>
          <t> </t>
        </is>
      </c>
      <c r="AT40" t="inlineStr">
        <is>
          <t> </t>
        </is>
      </c>
      <c r="AU40" t="inlineStr">
        <is>
          <t> </t>
        </is>
      </c>
      <c r="CB40" t="n">
        <v>4</v>
      </c>
      <c r="CC40" t="n">
        <v>7</v>
      </c>
      <c r="CD40">
        <f>IF(INDEX(SPARK,1)*0.0600&gt;=3,IF(INDEX(SPARK,1)*0.0600&lt;4,13,14),7)</f>
        <v/>
      </c>
      <c r="CE40">
        <f>IF(INDEX(SPARK,2)*0.0600&gt;=3,IF(INDEX(SPARK,2)*0.0600&lt;4,13,14),7)</f>
        <v/>
      </c>
      <c r="CF40">
        <f>IF(INDEX(SPARK,3)*0.0600&gt;=3,IF(INDEX(SPARK,3)*0.0600&lt;4,13,14),7)</f>
        <v/>
      </c>
      <c r="CG40">
        <f>IF(INDEX(SPARK,4)*0.0600&gt;=3,IF(INDEX(SPARK,4)*0.0600&lt;4,13,14),7)</f>
        <v/>
      </c>
      <c r="CH40">
        <f>IF(INDEX(SPARK,5)*0.0600&gt;=3,IF(INDEX(SPARK,5)*0.0600&lt;4,13,14),7)</f>
        <v/>
      </c>
      <c r="CI40">
        <f>IF(INDEX(SPARK,6)*0.0600&gt;=3,IF(INDEX(SPARK,6)*0.0600&lt;4,13,14),7)</f>
        <v/>
      </c>
      <c r="CJ40">
        <f>IF(INDEX(SPARK,7)*0.0600&gt;=3,IF(INDEX(SPARK,7)*0.0600&lt;4,13,14),7)</f>
        <v/>
      </c>
      <c r="CK40">
        <f>IF(INDEX(SPARK,8)*0.0600&gt;=3,IF(INDEX(SPARK,8)*0.0600&lt;4,13,14),7)</f>
        <v/>
      </c>
      <c r="CL40">
        <f>IF(INDEX(SPARK,9)*0.0600&gt;=3,IF(INDEX(SPARK,9)*0.0600&lt;4,13,14),7)</f>
        <v/>
      </c>
      <c r="CM40">
        <f>IF(INDEX(SPARK,10)*0.0600&gt;=3,IF(INDEX(SPARK,10)*0.0600&lt;4,13,14),7)</f>
        <v/>
      </c>
      <c r="CN40">
        <f>IF(INDEX(SPARK,11)*0.0600&gt;=3,IF(INDEX(SPARK,11)*0.0600&lt;4,13,14),7)</f>
        <v/>
      </c>
      <c r="CO40">
        <f>IF(INDEX(SPARK,12)*0.0600&gt;=3,IF(INDEX(SPARK,12)*0.0600&lt;4,13,14),7)</f>
        <v/>
      </c>
      <c r="CP40">
        <f>IF(INDEX(SPARK,13)*0.0600&gt;=3,IF(INDEX(SPARK,13)*0.0600&lt;4,13,14),7)</f>
        <v/>
      </c>
      <c r="CQ40">
        <f>IF(INDEX(SPARK,14)*0.0600&gt;=3,IF(INDEX(SPARK,14)*0.0600&lt;4,13,14),7)</f>
        <v/>
      </c>
      <c r="CR40">
        <f>IF(INDEX(SPARK,15)*0.0600&gt;=3,IF(INDEX(SPARK,15)*0.0600&lt;4,13,14),7)</f>
        <v/>
      </c>
      <c r="CS40">
        <f>IF(INDEX(SPARK,16)*0.0600&gt;=3,IF(INDEX(SPARK,16)*0.0600&lt;4,13,14),7)</f>
        <v/>
      </c>
      <c r="CT40">
        <f>IF(INDEX(SPARK,17)*0.0600&gt;=3,IF(INDEX(SPARK,17)*0.0600&lt;4,13,14),7)</f>
        <v/>
      </c>
      <c r="CU40">
        <f>IF(INDEX(SPARK,18)*0.0600&gt;=3,IF(INDEX(SPARK,18)*0.0600&lt;4,13,14),7)</f>
        <v/>
      </c>
      <c r="CV40">
        <f>IF(INDEX(SPARK,19)*0.0600&gt;=3,IF(INDEX(SPARK,19)*0.0600&lt;4,13,14),7)</f>
        <v/>
      </c>
      <c r="CW40">
        <f>IF(INDEX(SPARK,20)*0.0600&gt;=3,IF(INDEX(SPARK,20)*0.0600&lt;4,13,14),7)</f>
        <v/>
      </c>
      <c r="CX40">
        <f>IF(INDEX(SPARK,21)*0.0600&gt;=3,IF(INDEX(SPARK,21)*0.0600&lt;4,13,14),7)</f>
        <v/>
      </c>
      <c r="CY40">
        <f>IF(INDEX(SPARK,22)*0.0600&gt;=3,IF(INDEX(SPARK,22)*0.0600&lt;4,13,14),7)</f>
        <v/>
      </c>
      <c r="CZ40">
        <f>IF(INDEX(SPARK,23)*0.0600&gt;=3,IF(INDEX(SPARK,23)*0.0600&lt;4,13,14),7)</f>
        <v/>
      </c>
      <c r="DA40">
        <f>IF(INDEX(SPARK,24)*0.0600&gt;=3,IF(INDEX(SPARK,24)*0.0600&lt;4,13,14),7)</f>
        <v/>
      </c>
      <c r="DB40">
        <f>IF(INDEX(SPARK,25)*0.0600&gt;=3,IF(INDEX(SPARK,25)*0.0600&lt;4,13,14),7)</f>
        <v/>
      </c>
      <c r="DC40">
        <f>IF(INDEX(SPARK,26)*0.0600&gt;=3,IF(INDEX(SPARK,26)*0.0600&lt;4,13,14),7)</f>
        <v/>
      </c>
      <c r="DD40">
        <f>IF(INDEX(SPARK,27)*0.0600&gt;=3,IF(INDEX(SPARK,27)*0.0600&lt;4,13,14),7)</f>
        <v/>
      </c>
      <c r="DE40">
        <f>IF(INDEX(SPARK,28)*0.0600&gt;=3,IF(INDEX(SPARK,28)*0.0600&lt;4,13,14),7)</f>
        <v/>
      </c>
      <c r="DF40">
        <f>IF(INDEX(SPARK,29)*0.0600&gt;=3,IF(INDEX(SPARK,29)*0.0600&lt;4,13,14),7)</f>
        <v/>
      </c>
      <c r="DG40">
        <f>IF(INDEX(SPARK,30)*0.0600&gt;=3,IF(INDEX(SPARK,30)*0.0600&lt;4,13,14),7)</f>
        <v/>
      </c>
      <c r="DH40">
        <f>IF(INDEX(SPARK,31)*0.0600&gt;=3,IF(INDEX(SPARK,31)*0.0600&lt;4,13,14),7)</f>
        <v/>
      </c>
      <c r="DI40">
        <f>IF(INDEX(SPARK,32)*0.0600&gt;=3,IF(INDEX(SPARK,32)*0.0600&lt;4,13,14),7)</f>
        <v/>
      </c>
      <c r="DJ40">
        <f>IF(INDEX(SPARK,33)*0.0600&gt;=3,IF(INDEX(SPARK,33)*0.0600&lt;4,13,14),7)</f>
        <v/>
      </c>
      <c r="DK40">
        <f>IF(INDEX(SPARK,34)*0.0600&gt;=3,IF(INDEX(SPARK,34)*0.0600&lt;4,13,14),7)</f>
        <v/>
      </c>
      <c r="DL40">
        <f>IF(INDEX(SPARK,35)*0.0600&gt;=3,IF(INDEX(SPARK,35)*0.0600&lt;4,13,14),7)</f>
        <v/>
      </c>
      <c r="DM40">
        <f>IF(INDEX(SPARK,36)*0.0600&gt;=3,IF(INDEX(SPARK,36)*0.0600&lt;4,13,14),7)</f>
        <v/>
      </c>
      <c r="DN40">
        <f>IF(INDEX(SPARK,37)*0.0600&gt;=3,IF(INDEX(SPARK,37)*0.0600&lt;4,13,14),7)</f>
        <v/>
      </c>
      <c r="DO40">
        <f>IF(INDEX(SPARK,38)*0.0600&gt;=3,IF(INDEX(SPARK,38)*0.0600&lt;4,13,14),7)</f>
        <v/>
      </c>
      <c r="DP40">
        <f>IF(INDEX(SPARK,39)*0.0600&gt;=3,IF(INDEX(SPARK,39)*0.0600&lt;4,13,14),7)</f>
        <v/>
      </c>
      <c r="DQ40">
        <f>IF(INDEX(SPARK,40)*0.0600&gt;=3,IF(INDEX(SPARK,40)*0.0600&lt;4,13,14),7)</f>
        <v/>
      </c>
      <c r="DR40" t="n">
        <v>7</v>
      </c>
      <c r="DS40" t="n">
        <v>7</v>
      </c>
      <c r="DT40" t="n">
        <v>7</v>
      </c>
      <c r="DU40" t="n">
        <v>4</v>
      </c>
    </row>
    <row r="41">
      <c r="B41" t="inlineStr">
        <is>
          <t> </t>
        </is>
      </c>
      <c r="C41" t="inlineStr">
        <is>
          <t> </t>
        </is>
      </c>
      <c r="D41" t="inlineStr">
        <is>
          <t> </t>
        </is>
      </c>
      <c r="E41" t="inlineStr">
        <is>
          <t> </t>
        </is>
      </c>
      <c r="F41" t="inlineStr">
        <is>
          <t> </t>
        </is>
      </c>
      <c r="G41" t="inlineStr">
        <is>
          <t> </t>
        </is>
      </c>
      <c r="H41" t="inlineStr">
        <is>
          <t> </t>
        </is>
      </c>
      <c r="I41" t="inlineStr">
        <is>
          <t> </t>
        </is>
      </c>
      <c r="J41" t="inlineStr">
        <is>
          <t> </t>
        </is>
      </c>
      <c r="K41" t="inlineStr">
        <is>
          <t> </t>
        </is>
      </c>
      <c r="L41" t="inlineStr">
        <is>
          <t> </t>
        </is>
      </c>
      <c r="M41" t="inlineStr">
        <is>
          <t> </t>
        </is>
      </c>
      <c r="N41" t="inlineStr">
        <is>
          <t> </t>
        </is>
      </c>
      <c r="O41" t="inlineStr">
        <is>
          <t> </t>
        </is>
      </c>
      <c r="P41" t="inlineStr">
        <is>
          <t> </t>
        </is>
      </c>
      <c r="Q41" t="inlineStr">
        <is>
          <t> </t>
        </is>
      </c>
      <c r="R41" t="inlineStr">
        <is>
          <t> </t>
        </is>
      </c>
      <c r="S41" t="inlineStr">
        <is>
          <t> </t>
        </is>
      </c>
      <c r="T41" t="inlineStr">
        <is>
          <t> </t>
        </is>
      </c>
      <c r="U41" t="inlineStr">
        <is>
          <t> </t>
        </is>
      </c>
      <c r="V41" t="inlineStr">
        <is>
          <t> </t>
        </is>
      </c>
      <c r="W41" t="inlineStr">
        <is>
          <t> </t>
        </is>
      </c>
      <c r="X41" t="inlineStr">
        <is>
          <t> </t>
        </is>
      </c>
      <c r="Y41" t="inlineStr">
        <is>
          <t> </t>
        </is>
      </c>
      <c r="Z41" t="inlineStr">
        <is>
          <t> </t>
        </is>
      </c>
      <c r="AA41" t="inlineStr">
        <is>
          <t> </t>
        </is>
      </c>
      <c r="AB41" t="inlineStr">
        <is>
          <t> </t>
        </is>
      </c>
      <c r="AC41" t="inlineStr">
        <is>
          <t> </t>
        </is>
      </c>
      <c r="AD41" t="inlineStr">
        <is>
          <t> </t>
        </is>
      </c>
      <c r="AE41" t="inlineStr">
        <is>
          <t> </t>
        </is>
      </c>
      <c r="AF41" t="inlineStr">
        <is>
          <t> </t>
        </is>
      </c>
      <c r="AG41" t="inlineStr">
        <is>
          <t> </t>
        </is>
      </c>
      <c r="AH41" t="inlineStr">
        <is>
          <t> </t>
        </is>
      </c>
      <c r="AI41" t="inlineStr">
        <is>
          <t> </t>
        </is>
      </c>
      <c r="AJ41" t="inlineStr">
        <is>
          <t> </t>
        </is>
      </c>
      <c r="AK41" t="inlineStr">
        <is>
          <t> </t>
        </is>
      </c>
      <c r="AL41" t="inlineStr">
        <is>
          <t> </t>
        </is>
      </c>
      <c r="AM41" t="inlineStr">
        <is>
          <t> </t>
        </is>
      </c>
      <c r="AN41" t="inlineStr">
        <is>
          <t> </t>
        </is>
      </c>
      <c r="AO41" t="inlineStr">
        <is>
          <t> </t>
        </is>
      </c>
      <c r="AP41" t="inlineStr">
        <is>
          <t> </t>
        </is>
      </c>
      <c r="AQ41" t="inlineStr">
        <is>
          <t> </t>
        </is>
      </c>
      <c r="AR41" t="inlineStr">
        <is>
          <t> </t>
        </is>
      </c>
      <c r="AS41" t="inlineStr">
        <is>
          <t> </t>
        </is>
      </c>
      <c r="AT41" t="inlineStr">
        <is>
          <t> </t>
        </is>
      </c>
      <c r="AU41" t="inlineStr">
        <is>
          <t> </t>
        </is>
      </c>
      <c r="CB41" t="n">
        <v>4</v>
      </c>
      <c r="CC41" t="n">
        <v>7</v>
      </c>
      <c r="CD41">
        <f>IF(INDEX(SPARK,1)*0.0600&gt;=2,IF(INDEX(SPARK,1)*0.0600&lt;3,13,14),7)</f>
        <v/>
      </c>
      <c r="CE41">
        <f>IF(INDEX(SPARK,2)*0.0600&gt;=2,IF(INDEX(SPARK,2)*0.0600&lt;3,13,14),7)</f>
        <v/>
      </c>
      <c r="CF41">
        <f>IF(INDEX(SPARK,3)*0.0600&gt;=2,IF(INDEX(SPARK,3)*0.0600&lt;3,13,14),7)</f>
        <v/>
      </c>
      <c r="CG41">
        <f>IF(INDEX(SPARK,4)*0.0600&gt;=2,IF(INDEX(SPARK,4)*0.0600&lt;3,13,14),7)</f>
        <v/>
      </c>
      <c r="CH41">
        <f>IF(INDEX(SPARK,5)*0.0600&gt;=2,IF(INDEX(SPARK,5)*0.0600&lt;3,13,14),7)</f>
        <v/>
      </c>
      <c r="CI41">
        <f>IF(INDEX(SPARK,6)*0.0600&gt;=2,IF(INDEX(SPARK,6)*0.0600&lt;3,13,14),7)</f>
        <v/>
      </c>
      <c r="CJ41">
        <f>IF(INDEX(SPARK,7)*0.0600&gt;=2,IF(INDEX(SPARK,7)*0.0600&lt;3,13,14),7)</f>
        <v/>
      </c>
      <c r="CK41">
        <f>IF(INDEX(SPARK,8)*0.0600&gt;=2,IF(INDEX(SPARK,8)*0.0600&lt;3,13,14),7)</f>
        <v/>
      </c>
      <c r="CL41">
        <f>IF(INDEX(SPARK,9)*0.0600&gt;=2,IF(INDEX(SPARK,9)*0.0600&lt;3,13,14),7)</f>
        <v/>
      </c>
      <c r="CM41">
        <f>IF(INDEX(SPARK,10)*0.0600&gt;=2,IF(INDEX(SPARK,10)*0.0600&lt;3,13,14),7)</f>
        <v/>
      </c>
      <c r="CN41">
        <f>IF(INDEX(SPARK,11)*0.0600&gt;=2,IF(INDEX(SPARK,11)*0.0600&lt;3,13,14),7)</f>
        <v/>
      </c>
      <c r="CO41">
        <f>IF(INDEX(SPARK,12)*0.0600&gt;=2,IF(INDEX(SPARK,12)*0.0600&lt;3,13,14),7)</f>
        <v/>
      </c>
      <c r="CP41">
        <f>IF(INDEX(SPARK,13)*0.0600&gt;=2,IF(INDEX(SPARK,13)*0.0600&lt;3,13,14),7)</f>
        <v/>
      </c>
      <c r="CQ41">
        <f>IF(INDEX(SPARK,14)*0.0600&gt;=2,IF(INDEX(SPARK,14)*0.0600&lt;3,13,14),7)</f>
        <v/>
      </c>
      <c r="CR41">
        <f>IF(INDEX(SPARK,15)*0.0600&gt;=2,IF(INDEX(SPARK,15)*0.0600&lt;3,13,14),7)</f>
        <v/>
      </c>
      <c r="CS41">
        <f>IF(INDEX(SPARK,16)*0.0600&gt;=2,IF(INDEX(SPARK,16)*0.0600&lt;3,13,14),7)</f>
        <v/>
      </c>
      <c r="CT41">
        <f>IF(INDEX(SPARK,17)*0.0600&gt;=2,IF(INDEX(SPARK,17)*0.0600&lt;3,13,14),7)</f>
        <v/>
      </c>
      <c r="CU41">
        <f>IF(INDEX(SPARK,18)*0.0600&gt;=2,IF(INDEX(SPARK,18)*0.0600&lt;3,13,14),7)</f>
        <v/>
      </c>
      <c r="CV41">
        <f>IF(INDEX(SPARK,19)*0.0600&gt;=2,IF(INDEX(SPARK,19)*0.0600&lt;3,13,14),7)</f>
        <v/>
      </c>
      <c r="CW41">
        <f>IF(INDEX(SPARK,20)*0.0600&gt;=2,IF(INDEX(SPARK,20)*0.0600&lt;3,13,14),7)</f>
        <v/>
      </c>
      <c r="CX41">
        <f>IF(INDEX(SPARK,21)*0.0600&gt;=2,IF(INDEX(SPARK,21)*0.0600&lt;3,13,14),7)</f>
        <v/>
      </c>
      <c r="CY41">
        <f>IF(INDEX(SPARK,22)*0.0600&gt;=2,IF(INDEX(SPARK,22)*0.0600&lt;3,13,14),7)</f>
        <v/>
      </c>
      <c r="CZ41">
        <f>IF(INDEX(SPARK,23)*0.0600&gt;=2,IF(INDEX(SPARK,23)*0.0600&lt;3,13,14),7)</f>
        <v/>
      </c>
      <c r="DA41">
        <f>IF(INDEX(SPARK,24)*0.0600&gt;=2,IF(INDEX(SPARK,24)*0.0600&lt;3,13,14),7)</f>
        <v/>
      </c>
      <c r="DB41">
        <f>IF(INDEX(SPARK,25)*0.0600&gt;=2,IF(INDEX(SPARK,25)*0.0600&lt;3,13,14),7)</f>
        <v/>
      </c>
      <c r="DC41">
        <f>IF(INDEX(SPARK,26)*0.0600&gt;=2,IF(INDEX(SPARK,26)*0.0600&lt;3,13,14),7)</f>
        <v/>
      </c>
      <c r="DD41">
        <f>IF(INDEX(SPARK,27)*0.0600&gt;=2,IF(INDEX(SPARK,27)*0.0600&lt;3,13,14),7)</f>
        <v/>
      </c>
      <c r="DE41">
        <f>IF(INDEX(SPARK,28)*0.0600&gt;=2,IF(INDEX(SPARK,28)*0.0600&lt;3,13,14),7)</f>
        <v/>
      </c>
      <c r="DF41">
        <f>IF(INDEX(SPARK,29)*0.0600&gt;=2,IF(INDEX(SPARK,29)*0.0600&lt;3,13,14),7)</f>
        <v/>
      </c>
      <c r="DG41">
        <f>IF(INDEX(SPARK,30)*0.0600&gt;=2,IF(INDEX(SPARK,30)*0.0600&lt;3,13,14),7)</f>
        <v/>
      </c>
      <c r="DH41">
        <f>IF(INDEX(SPARK,31)*0.0600&gt;=2,IF(INDEX(SPARK,31)*0.0600&lt;3,13,14),7)</f>
        <v/>
      </c>
      <c r="DI41">
        <f>IF(INDEX(SPARK,32)*0.0600&gt;=2,IF(INDEX(SPARK,32)*0.0600&lt;3,13,14),7)</f>
        <v/>
      </c>
      <c r="DJ41">
        <f>IF(INDEX(SPARK,33)*0.0600&gt;=2,IF(INDEX(SPARK,33)*0.0600&lt;3,13,14),7)</f>
        <v/>
      </c>
      <c r="DK41">
        <f>IF(INDEX(SPARK,34)*0.0600&gt;=2,IF(INDEX(SPARK,34)*0.0600&lt;3,13,14),7)</f>
        <v/>
      </c>
      <c r="DL41">
        <f>IF(INDEX(SPARK,35)*0.0600&gt;=2,IF(INDEX(SPARK,35)*0.0600&lt;3,13,14),7)</f>
        <v/>
      </c>
      <c r="DM41">
        <f>IF(INDEX(SPARK,36)*0.0600&gt;=2,IF(INDEX(SPARK,36)*0.0600&lt;3,13,14),7)</f>
        <v/>
      </c>
      <c r="DN41">
        <f>IF(INDEX(SPARK,37)*0.0600&gt;=2,IF(INDEX(SPARK,37)*0.0600&lt;3,13,14),7)</f>
        <v/>
      </c>
      <c r="DO41">
        <f>IF(INDEX(SPARK,38)*0.0600&gt;=2,IF(INDEX(SPARK,38)*0.0600&lt;3,13,14),7)</f>
        <v/>
      </c>
      <c r="DP41">
        <f>IF(INDEX(SPARK,39)*0.0600&gt;=2,IF(INDEX(SPARK,39)*0.0600&lt;3,13,14),7)</f>
        <v/>
      </c>
      <c r="DQ41">
        <f>IF(INDEX(SPARK,40)*0.0600&gt;=2,IF(INDEX(SPARK,40)*0.0600&lt;3,13,14),7)</f>
        <v/>
      </c>
      <c r="DR41" t="n">
        <v>7</v>
      </c>
      <c r="DS41" t="n">
        <v>7</v>
      </c>
      <c r="DT41" t="n">
        <v>7</v>
      </c>
      <c r="DU41" t="n">
        <v>4</v>
      </c>
    </row>
    <row r="42">
      <c r="B42" t="inlineStr">
        <is>
          <t> </t>
        </is>
      </c>
      <c r="C42" t="inlineStr">
        <is>
          <t> </t>
        </is>
      </c>
      <c r="D42" t="inlineStr">
        <is>
          <t> </t>
        </is>
      </c>
      <c r="E42" t="inlineStr">
        <is>
          <t> </t>
        </is>
      </c>
      <c r="F42" t="inlineStr">
        <is>
          <t> </t>
        </is>
      </c>
      <c r="G42" t="inlineStr">
        <is>
          <t> </t>
        </is>
      </c>
      <c r="H42" t="inlineStr">
        <is>
          <t> </t>
        </is>
      </c>
      <c r="I42" t="inlineStr">
        <is>
          <t> </t>
        </is>
      </c>
      <c r="J42" t="inlineStr">
        <is>
          <t> </t>
        </is>
      </c>
      <c r="K42" t="inlineStr">
        <is>
          <t> </t>
        </is>
      </c>
      <c r="L42" t="inlineStr">
        <is>
          <t> </t>
        </is>
      </c>
      <c r="M42" t="inlineStr">
        <is>
          <t> </t>
        </is>
      </c>
      <c r="N42" t="inlineStr">
        <is>
          <t> </t>
        </is>
      </c>
      <c r="O42" t="inlineStr">
        <is>
          <t> </t>
        </is>
      </c>
      <c r="P42" t="inlineStr">
        <is>
          <t> </t>
        </is>
      </c>
      <c r="Q42" t="inlineStr">
        <is>
          <t> </t>
        </is>
      </c>
      <c r="R42" t="inlineStr">
        <is>
          <t> </t>
        </is>
      </c>
      <c r="S42" t="inlineStr">
        <is>
          <t> </t>
        </is>
      </c>
      <c r="T42" t="inlineStr">
        <is>
          <t> </t>
        </is>
      </c>
      <c r="U42" t="inlineStr">
        <is>
          <t> </t>
        </is>
      </c>
      <c r="V42" t="inlineStr">
        <is>
          <t> </t>
        </is>
      </c>
      <c r="W42" t="inlineStr">
        <is>
          <t> </t>
        </is>
      </c>
      <c r="X42" t="inlineStr">
        <is>
          <t> </t>
        </is>
      </c>
      <c r="Y42" t="inlineStr">
        <is>
          <t> </t>
        </is>
      </c>
      <c r="Z42" t="inlineStr">
        <is>
          <t> </t>
        </is>
      </c>
      <c r="AA42" t="inlineStr">
        <is>
          <t> </t>
        </is>
      </c>
      <c r="AB42" t="inlineStr">
        <is>
          <t> </t>
        </is>
      </c>
      <c r="AC42" t="inlineStr">
        <is>
          <t> </t>
        </is>
      </c>
      <c r="AD42" t="inlineStr">
        <is>
          <t> </t>
        </is>
      </c>
      <c r="AE42" t="inlineStr">
        <is>
          <t> </t>
        </is>
      </c>
      <c r="AF42" t="inlineStr">
        <is>
          <t> </t>
        </is>
      </c>
      <c r="AG42" t="inlineStr">
        <is>
          <t> </t>
        </is>
      </c>
      <c r="AH42" t="inlineStr">
        <is>
          <t> </t>
        </is>
      </c>
      <c r="AI42" t="inlineStr">
        <is>
          <t> </t>
        </is>
      </c>
      <c r="AJ42" t="inlineStr">
        <is>
          <t> </t>
        </is>
      </c>
      <c r="AK42" t="inlineStr">
        <is>
          <t> </t>
        </is>
      </c>
      <c r="AL42" t="inlineStr">
        <is>
          <t> </t>
        </is>
      </c>
      <c r="AM42" t="inlineStr">
        <is>
          <t> </t>
        </is>
      </c>
      <c r="AN42" t="inlineStr">
        <is>
          <t> </t>
        </is>
      </c>
      <c r="AO42" t="inlineStr">
        <is>
          <t> </t>
        </is>
      </c>
      <c r="AP42" t="inlineStr">
        <is>
          <t> </t>
        </is>
      </c>
      <c r="AQ42" t="inlineStr">
        <is>
          <t> </t>
        </is>
      </c>
      <c r="AR42" t="inlineStr">
        <is>
          <t> </t>
        </is>
      </c>
      <c r="AS42" t="inlineStr">
        <is>
          <t> </t>
        </is>
      </c>
      <c r="AT42" t="inlineStr">
        <is>
          <t> </t>
        </is>
      </c>
      <c r="AU42" t="inlineStr">
        <is>
          <t> </t>
        </is>
      </c>
      <c r="CB42" t="n">
        <v>4</v>
      </c>
      <c r="CC42" t="n">
        <v>7</v>
      </c>
      <c r="CD42">
        <f>IF(INDEX(SPARK,1)*0.0600&gt;=1,IF(INDEX(SPARK,1)*0.0600&lt;2,13,14),7)</f>
        <v/>
      </c>
      <c r="CE42">
        <f>IF(INDEX(SPARK,2)*0.0600&gt;=1,IF(INDEX(SPARK,2)*0.0600&lt;2,13,14),7)</f>
        <v/>
      </c>
      <c r="CF42">
        <f>IF(INDEX(SPARK,3)*0.0600&gt;=1,IF(INDEX(SPARK,3)*0.0600&lt;2,13,14),7)</f>
        <v/>
      </c>
      <c r="CG42">
        <f>IF(INDEX(SPARK,4)*0.0600&gt;=1,IF(INDEX(SPARK,4)*0.0600&lt;2,13,14),7)</f>
        <v/>
      </c>
      <c r="CH42">
        <f>IF(INDEX(SPARK,5)*0.0600&gt;=1,IF(INDEX(SPARK,5)*0.0600&lt;2,13,14),7)</f>
        <v/>
      </c>
      <c r="CI42">
        <f>IF(INDEX(SPARK,6)*0.0600&gt;=1,IF(INDEX(SPARK,6)*0.0600&lt;2,13,14),7)</f>
        <v/>
      </c>
      <c r="CJ42">
        <f>IF(INDEX(SPARK,7)*0.0600&gt;=1,IF(INDEX(SPARK,7)*0.0600&lt;2,13,14),7)</f>
        <v/>
      </c>
      <c r="CK42">
        <f>IF(INDEX(SPARK,8)*0.0600&gt;=1,IF(INDEX(SPARK,8)*0.0600&lt;2,13,14),7)</f>
        <v/>
      </c>
      <c r="CL42">
        <f>IF(INDEX(SPARK,9)*0.0600&gt;=1,IF(INDEX(SPARK,9)*0.0600&lt;2,13,14),7)</f>
        <v/>
      </c>
      <c r="CM42">
        <f>IF(INDEX(SPARK,10)*0.0600&gt;=1,IF(INDEX(SPARK,10)*0.0600&lt;2,13,14),7)</f>
        <v/>
      </c>
      <c r="CN42">
        <f>IF(INDEX(SPARK,11)*0.0600&gt;=1,IF(INDEX(SPARK,11)*0.0600&lt;2,13,14),7)</f>
        <v/>
      </c>
      <c r="CO42">
        <f>IF(INDEX(SPARK,12)*0.0600&gt;=1,IF(INDEX(SPARK,12)*0.0600&lt;2,13,14),7)</f>
        <v/>
      </c>
      <c r="CP42">
        <f>IF(INDEX(SPARK,13)*0.0600&gt;=1,IF(INDEX(SPARK,13)*0.0600&lt;2,13,14),7)</f>
        <v/>
      </c>
      <c r="CQ42">
        <f>IF(INDEX(SPARK,14)*0.0600&gt;=1,IF(INDEX(SPARK,14)*0.0600&lt;2,13,14),7)</f>
        <v/>
      </c>
      <c r="CR42">
        <f>IF(INDEX(SPARK,15)*0.0600&gt;=1,IF(INDEX(SPARK,15)*0.0600&lt;2,13,14),7)</f>
        <v/>
      </c>
      <c r="CS42">
        <f>IF(INDEX(SPARK,16)*0.0600&gt;=1,IF(INDEX(SPARK,16)*0.0600&lt;2,13,14),7)</f>
        <v/>
      </c>
      <c r="CT42">
        <f>IF(INDEX(SPARK,17)*0.0600&gt;=1,IF(INDEX(SPARK,17)*0.0600&lt;2,13,14),7)</f>
        <v/>
      </c>
      <c r="CU42">
        <f>IF(INDEX(SPARK,18)*0.0600&gt;=1,IF(INDEX(SPARK,18)*0.0600&lt;2,13,14),7)</f>
        <v/>
      </c>
      <c r="CV42">
        <f>IF(INDEX(SPARK,19)*0.0600&gt;=1,IF(INDEX(SPARK,19)*0.0600&lt;2,13,14),7)</f>
        <v/>
      </c>
      <c r="CW42">
        <f>IF(INDEX(SPARK,20)*0.0600&gt;=1,IF(INDEX(SPARK,20)*0.0600&lt;2,13,14),7)</f>
        <v/>
      </c>
      <c r="CX42">
        <f>IF(INDEX(SPARK,21)*0.0600&gt;=1,IF(INDEX(SPARK,21)*0.0600&lt;2,13,14),7)</f>
        <v/>
      </c>
      <c r="CY42">
        <f>IF(INDEX(SPARK,22)*0.0600&gt;=1,IF(INDEX(SPARK,22)*0.0600&lt;2,13,14),7)</f>
        <v/>
      </c>
      <c r="CZ42">
        <f>IF(INDEX(SPARK,23)*0.0600&gt;=1,IF(INDEX(SPARK,23)*0.0600&lt;2,13,14),7)</f>
        <v/>
      </c>
      <c r="DA42">
        <f>IF(INDEX(SPARK,24)*0.0600&gt;=1,IF(INDEX(SPARK,24)*0.0600&lt;2,13,14),7)</f>
        <v/>
      </c>
      <c r="DB42">
        <f>IF(INDEX(SPARK,25)*0.0600&gt;=1,IF(INDEX(SPARK,25)*0.0600&lt;2,13,14),7)</f>
        <v/>
      </c>
      <c r="DC42">
        <f>IF(INDEX(SPARK,26)*0.0600&gt;=1,IF(INDEX(SPARK,26)*0.0600&lt;2,13,14),7)</f>
        <v/>
      </c>
      <c r="DD42">
        <f>IF(INDEX(SPARK,27)*0.0600&gt;=1,IF(INDEX(SPARK,27)*0.0600&lt;2,13,14),7)</f>
        <v/>
      </c>
      <c r="DE42">
        <f>IF(INDEX(SPARK,28)*0.0600&gt;=1,IF(INDEX(SPARK,28)*0.0600&lt;2,13,14),7)</f>
        <v/>
      </c>
      <c r="DF42">
        <f>IF(INDEX(SPARK,29)*0.0600&gt;=1,IF(INDEX(SPARK,29)*0.0600&lt;2,13,14),7)</f>
        <v/>
      </c>
      <c r="DG42">
        <f>IF(INDEX(SPARK,30)*0.0600&gt;=1,IF(INDEX(SPARK,30)*0.0600&lt;2,13,14),7)</f>
        <v/>
      </c>
      <c r="DH42">
        <f>IF(INDEX(SPARK,31)*0.0600&gt;=1,IF(INDEX(SPARK,31)*0.0600&lt;2,13,14),7)</f>
        <v/>
      </c>
      <c r="DI42">
        <f>IF(INDEX(SPARK,32)*0.0600&gt;=1,IF(INDEX(SPARK,32)*0.0600&lt;2,13,14),7)</f>
        <v/>
      </c>
      <c r="DJ42">
        <f>IF(INDEX(SPARK,33)*0.0600&gt;=1,IF(INDEX(SPARK,33)*0.0600&lt;2,13,14),7)</f>
        <v/>
      </c>
      <c r="DK42">
        <f>IF(INDEX(SPARK,34)*0.0600&gt;=1,IF(INDEX(SPARK,34)*0.0600&lt;2,13,14),7)</f>
        <v/>
      </c>
      <c r="DL42">
        <f>IF(INDEX(SPARK,35)*0.0600&gt;=1,IF(INDEX(SPARK,35)*0.0600&lt;2,13,14),7)</f>
        <v/>
      </c>
      <c r="DM42">
        <f>IF(INDEX(SPARK,36)*0.0600&gt;=1,IF(INDEX(SPARK,36)*0.0600&lt;2,13,14),7)</f>
        <v/>
      </c>
      <c r="DN42">
        <f>IF(INDEX(SPARK,37)*0.0600&gt;=1,IF(INDEX(SPARK,37)*0.0600&lt;2,13,14),7)</f>
        <v/>
      </c>
      <c r="DO42">
        <f>IF(INDEX(SPARK,38)*0.0600&gt;=1,IF(INDEX(SPARK,38)*0.0600&lt;2,13,14),7)</f>
        <v/>
      </c>
      <c r="DP42">
        <f>IF(INDEX(SPARK,39)*0.0600&gt;=1,IF(INDEX(SPARK,39)*0.0600&lt;2,13,14),7)</f>
        <v/>
      </c>
      <c r="DQ42">
        <f>IF(INDEX(SPARK,40)*0.0600&gt;=1,IF(INDEX(SPARK,40)*0.0600&lt;2,13,14),7)</f>
        <v/>
      </c>
      <c r="DR42" t="n">
        <v>7</v>
      </c>
      <c r="DS42" t="n">
        <v>7</v>
      </c>
      <c r="DT42" t="n">
        <v>7</v>
      </c>
      <c r="DU42" t="n">
        <v>4</v>
      </c>
    </row>
    <row r="43">
      <c r="B43" t="inlineStr">
        <is>
          <t> </t>
        </is>
      </c>
      <c r="C43" t="inlineStr">
        <is>
          <t> </t>
        </is>
      </c>
      <c r="D43" t="inlineStr">
        <is>
          <t>-</t>
        </is>
      </c>
      <c r="E43" t="inlineStr">
        <is>
          <t>4</t>
        </is>
      </c>
      <c r="F43" t="inlineStr">
        <is>
          <t>0</t>
        </is>
      </c>
      <c r="G43" t="inlineStr">
        <is>
          <t>s</t>
        </is>
      </c>
      <c r="H43" t="inlineStr">
        <is>
          <t> </t>
        </is>
      </c>
      <c r="I43" t="inlineStr">
        <is>
          <t> </t>
        </is>
      </c>
      <c r="J43" t="inlineStr">
        <is>
          <t> </t>
        </is>
      </c>
      <c r="K43" t="inlineStr">
        <is>
          <t> </t>
        </is>
      </c>
      <c r="L43" t="inlineStr">
        <is>
          <t> </t>
        </is>
      </c>
      <c r="M43" t="inlineStr">
        <is>
          <t> </t>
        </is>
      </c>
      <c r="N43" t="inlineStr">
        <is>
          <t> </t>
        </is>
      </c>
      <c r="O43" t="inlineStr">
        <is>
          <t> </t>
        </is>
      </c>
      <c r="P43" t="inlineStr">
        <is>
          <t> </t>
        </is>
      </c>
      <c r="Q43" t="inlineStr">
        <is>
          <t> </t>
        </is>
      </c>
      <c r="R43" t="inlineStr">
        <is>
          <t> </t>
        </is>
      </c>
      <c r="S43" t="inlineStr">
        <is>
          <t> </t>
        </is>
      </c>
      <c r="T43" t="inlineStr">
        <is>
          <t> </t>
        </is>
      </c>
      <c r="U43" t="inlineStr">
        <is>
          <t> </t>
        </is>
      </c>
      <c r="V43" t="inlineStr">
        <is>
          <t> </t>
        </is>
      </c>
      <c r="W43" t="inlineStr">
        <is>
          <t> </t>
        </is>
      </c>
      <c r="X43" t="inlineStr">
        <is>
          <t> </t>
        </is>
      </c>
      <c r="Y43" t="inlineStr">
        <is>
          <t> </t>
        </is>
      </c>
      <c r="Z43" t="inlineStr">
        <is>
          <t> </t>
        </is>
      </c>
      <c r="AA43" t="inlineStr">
        <is>
          <t> </t>
        </is>
      </c>
      <c r="AB43" t="inlineStr">
        <is>
          <t> </t>
        </is>
      </c>
      <c r="AC43" t="inlineStr">
        <is>
          <t> </t>
        </is>
      </c>
      <c r="AD43" t="inlineStr">
        <is>
          <t> </t>
        </is>
      </c>
      <c r="AE43" t="inlineStr">
        <is>
          <t> </t>
        </is>
      </c>
      <c r="AF43" t="inlineStr">
        <is>
          <t> </t>
        </is>
      </c>
      <c r="AG43" t="inlineStr">
        <is>
          <t> </t>
        </is>
      </c>
      <c r="AH43" t="inlineStr">
        <is>
          <t> </t>
        </is>
      </c>
      <c r="AI43" t="inlineStr">
        <is>
          <t> </t>
        </is>
      </c>
      <c r="AJ43" t="inlineStr">
        <is>
          <t> </t>
        </is>
      </c>
      <c r="AK43" t="inlineStr">
        <is>
          <t> </t>
        </is>
      </c>
      <c r="AL43" t="inlineStr">
        <is>
          <t> </t>
        </is>
      </c>
      <c r="AM43" t="inlineStr">
        <is>
          <t> </t>
        </is>
      </c>
      <c r="AN43" t="inlineStr">
        <is>
          <t>n</t>
        </is>
      </c>
      <c r="AO43" t="inlineStr">
        <is>
          <t>o</t>
        </is>
      </c>
      <c r="AP43" t="inlineStr">
        <is>
          <t>w</t>
        </is>
      </c>
      <c r="AQ43" t="inlineStr">
        <is>
          <t> </t>
        </is>
      </c>
      <c r="AR43" t="inlineStr">
        <is>
          <t> </t>
        </is>
      </c>
      <c r="AS43" t="inlineStr">
        <is>
          <t> </t>
        </is>
      </c>
      <c r="AT43" t="inlineStr">
        <is>
          <t> </t>
        </is>
      </c>
      <c r="AU43" t="inlineStr">
        <is>
          <t> </t>
        </is>
      </c>
      <c r="CB43" t="n">
        <v>4</v>
      </c>
      <c r="CC43" t="n">
        <v>7</v>
      </c>
      <c r="CD43" t="n">
        <v>12</v>
      </c>
      <c r="CE43" t="n">
        <v>12</v>
      </c>
      <c r="CF43" t="n">
        <v>12</v>
      </c>
      <c r="CG43" t="n">
        <v>12</v>
      </c>
      <c r="CH43" t="n">
        <v>7</v>
      </c>
      <c r="CI43" t="n">
        <v>7</v>
      </c>
      <c r="CJ43" t="n">
        <v>7</v>
      </c>
      <c r="CK43" t="n">
        <v>7</v>
      </c>
      <c r="CL43" t="n">
        <v>7</v>
      </c>
      <c r="CM43" t="n">
        <v>7</v>
      </c>
      <c r="CN43" t="n">
        <v>7</v>
      </c>
      <c r="CO43" t="n">
        <v>7</v>
      </c>
      <c r="CP43" t="n">
        <v>7</v>
      </c>
      <c r="CQ43" t="n">
        <v>7</v>
      </c>
      <c r="CR43" t="n">
        <v>7</v>
      </c>
      <c r="CS43" t="n">
        <v>7</v>
      </c>
      <c r="CT43" t="n">
        <v>7</v>
      </c>
      <c r="CU43" t="n">
        <v>7</v>
      </c>
      <c r="CV43" t="n">
        <v>7</v>
      </c>
      <c r="CW43" t="n">
        <v>7</v>
      </c>
      <c r="CX43" t="n">
        <v>7</v>
      </c>
      <c r="CY43" t="n">
        <v>7</v>
      </c>
      <c r="CZ43" t="n">
        <v>7</v>
      </c>
      <c r="DA43" t="n">
        <v>7</v>
      </c>
      <c r="DB43" t="n">
        <v>7</v>
      </c>
      <c r="DC43" t="n">
        <v>7</v>
      </c>
      <c r="DD43" t="n">
        <v>7</v>
      </c>
      <c r="DE43" t="n">
        <v>7</v>
      </c>
      <c r="DF43" t="n">
        <v>7</v>
      </c>
      <c r="DG43" t="n">
        <v>7</v>
      </c>
      <c r="DH43" t="n">
        <v>7</v>
      </c>
      <c r="DI43" t="n">
        <v>7</v>
      </c>
      <c r="DJ43" t="n">
        <v>7</v>
      </c>
      <c r="DK43" t="n">
        <v>7</v>
      </c>
      <c r="DL43" t="n">
        <v>7</v>
      </c>
      <c r="DM43" t="n">
        <v>7</v>
      </c>
      <c r="DN43" t="n">
        <v>12</v>
      </c>
      <c r="DO43" t="n">
        <v>12</v>
      </c>
      <c r="DP43" t="n">
        <v>12</v>
      </c>
      <c r="DQ43" t="n">
        <v>7</v>
      </c>
      <c r="DR43" t="n">
        <v>7</v>
      </c>
      <c r="DS43" t="n">
        <v>7</v>
      </c>
      <c r="DT43" t="n">
        <v>7</v>
      </c>
      <c r="DU43" t="n">
        <v>4</v>
      </c>
    </row>
    <row r="44">
      <c r="B44" t="inlineStr">
        <is>
          <t> </t>
        </is>
      </c>
      <c r="C44" t="inlineStr">
        <is>
          <t> </t>
        </is>
      </c>
      <c r="D44" t="inlineStr">
        <is>
          <t>t</t>
        </is>
      </c>
      <c r="E44" t="inlineStr">
        <is>
          <t>e</t>
        </is>
      </c>
      <c r="F44" t="inlineStr">
        <is>
          <t>l</t>
        </is>
      </c>
      <c r="G44" t="inlineStr">
        <is>
          <t>e</t>
        </is>
      </c>
      <c r="H44" t="inlineStr">
        <is>
          <t>m</t>
        </is>
      </c>
      <c r="I44" t="inlineStr">
        <is>
          <t>e</t>
        </is>
      </c>
      <c r="J44" t="inlineStr">
        <is>
          <t>t</t>
        </is>
      </c>
      <c r="K44" t="inlineStr">
        <is>
          <t>r</t>
        </is>
      </c>
      <c r="L44" t="inlineStr">
        <is>
          <t>y</t>
        </is>
      </c>
      <c r="M44" t="inlineStr">
        <is>
          <t> </t>
        </is>
      </c>
      <c r="N44" t="inlineStr">
        <is>
          <t>i</t>
        </is>
      </c>
      <c r="O44" t="inlineStr">
        <is>
          <t>s</t>
        </is>
      </c>
      <c r="P44" t="inlineStr">
        <is>
          <t> </t>
        </is>
      </c>
      <c r="Q44" t="inlineStr">
        <is>
          <t>s</t>
        </is>
      </c>
      <c r="R44" t="inlineStr">
        <is>
          <t>y</t>
        </is>
      </c>
      <c r="S44" t="inlineStr">
        <is>
          <t>n</t>
        </is>
      </c>
      <c r="T44" t="inlineStr">
        <is>
          <t>t</t>
        </is>
      </c>
      <c r="U44" t="inlineStr">
        <is>
          <t>h</t>
        </is>
      </c>
      <c r="V44" t="inlineStr">
        <is>
          <t>e</t>
        </is>
      </c>
      <c r="W44" t="inlineStr">
        <is>
          <t>t</t>
        </is>
      </c>
      <c r="X44" t="inlineStr">
        <is>
          <t>i</t>
        </is>
      </c>
      <c r="Y44" t="inlineStr">
        <is>
          <t>c</t>
        </is>
      </c>
      <c r="Z44" t="inlineStr">
        <is>
          <t>,</t>
        </is>
      </c>
      <c r="AA44" t="inlineStr">
        <is>
          <t> </t>
        </is>
      </c>
      <c r="AB44" t="inlineStr">
        <is>
          <t>t</t>
        </is>
      </c>
      <c r="AC44" t="inlineStr">
        <is>
          <t>h</t>
        </is>
      </c>
      <c r="AD44" t="inlineStr">
        <is>
          <t>e</t>
        </is>
      </c>
      <c r="AE44" t="inlineStr">
        <is>
          <t> </t>
        </is>
      </c>
      <c r="AF44" t="inlineStr">
        <is>
          <t>g</t>
        </is>
      </c>
      <c r="AG44" t="inlineStr">
        <is>
          <t>r</t>
        </is>
      </c>
      <c r="AH44" t="inlineStr">
        <is>
          <t>a</t>
        </is>
      </c>
      <c r="AI44" t="inlineStr">
        <is>
          <t>p</t>
        </is>
      </c>
      <c r="AJ44" t="inlineStr">
        <is>
          <t>h</t>
        </is>
      </c>
      <c r="AK44" t="inlineStr">
        <is>
          <t> </t>
        </is>
      </c>
      <c r="AL44" t="inlineStr">
        <is>
          <t>i</t>
        </is>
      </c>
      <c r="AM44" t="inlineStr">
        <is>
          <t>s</t>
        </is>
      </c>
      <c r="AN44" t="inlineStr">
        <is>
          <t> </t>
        </is>
      </c>
      <c r="AO44" t="inlineStr">
        <is>
          <t>n</t>
        </is>
      </c>
      <c r="AP44" t="inlineStr">
        <is>
          <t>o</t>
        </is>
      </c>
      <c r="AQ44" t="inlineStr">
        <is>
          <t>t</t>
        </is>
      </c>
      <c r="AR44" t="inlineStr">
        <is>
          <t> </t>
        </is>
      </c>
      <c r="AS44" t="inlineStr">
        <is>
          <t> </t>
        </is>
      </c>
      <c r="AT44" t="inlineStr">
        <is>
          <t> </t>
        </is>
      </c>
      <c r="AU44" t="inlineStr">
        <is>
          <t> </t>
        </is>
      </c>
      <c r="CB44" t="n">
        <v>4</v>
      </c>
      <c r="CC44" t="n">
        <v>4</v>
      </c>
      <c r="CD44" t="n">
        <v>4</v>
      </c>
      <c r="CE44" t="n">
        <v>4</v>
      </c>
      <c r="CF44" t="n">
        <v>4</v>
      </c>
      <c r="CG44" t="n">
        <v>4</v>
      </c>
      <c r="CH44" t="n">
        <v>4</v>
      </c>
      <c r="CI44" t="n">
        <v>4</v>
      </c>
      <c r="CJ44" t="n">
        <v>4</v>
      </c>
      <c r="CK44" t="n">
        <v>4</v>
      </c>
      <c r="CL44" t="n">
        <v>4</v>
      </c>
      <c r="CM44" t="n">
        <v>4</v>
      </c>
      <c r="CN44" t="n">
        <v>4</v>
      </c>
      <c r="CO44" t="n">
        <v>4</v>
      </c>
      <c r="CP44" t="n">
        <v>4</v>
      </c>
      <c r="CQ44" t="n">
        <v>4</v>
      </c>
      <c r="CR44" t="n">
        <v>4</v>
      </c>
      <c r="CS44" t="n">
        <v>4</v>
      </c>
      <c r="CT44" t="n">
        <v>4</v>
      </c>
      <c r="CU44" t="n">
        <v>4</v>
      </c>
      <c r="CV44" t="n">
        <v>4</v>
      </c>
      <c r="CW44" t="n">
        <v>4</v>
      </c>
      <c r="CX44" t="n">
        <v>4</v>
      </c>
      <c r="CY44" t="n">
        <v>4</v>
      </c>
      <c r="CZ44" t="n">
        <v>4</v>
      </c>
      <c r="DA44" t="n">
        <v>4</v>
      </c>
      <c r="DB44" t="n">
        <v>4</v>
      </c>
      <c r="DC44" t="n">
        <v>4</v>
      </c>
      <c r="DD44" t="n">
        <v>4</v>
      </c>
      <c r="DE44" t="n">
        <v>4</v>
      </c>
      <c r="DF44" t="n">
        <v>4</v>
      </c>
      <c r="DG44" t="n">
        <v>4</v>
      </c>
      <c r="DH44" t="n">
        <v>4</v>
      </c>
      <c r="DI44" t="n">
        <v>4</v>
      </c>
      <c r="DJ44" t="n">
        <v>4</v>
      </c>
      <c r="DK44" t="n">
        <v>4</v>
      </c>
      <c r="DL44" t="n">
        <v>4</v>
      </c>
      <c r="DM44" t="n">
        <v>4</v>
      </c>
      <c r="DN44" t="n">
        <v>4</v>
      </c>
      <c r="DO44" t="n">
        <v>4</v>
      </c>
      <c r="DP44" t="n">
        <v>4</v>
      </c>
      <c r="DQ44" t="n">
        <v>4</v>
      </c>
      <c r="DR44" t="n">
        <v>4</v>
      </c>
      <c r="DS44" t="n">
        <v>4</v>
      </c>
      <c r="DT44" t="n">
        <v>4</v>
      </c>
      <c r="DU44" t="n">
        <v>4</v>
      </c>
    </row>
    <row r="45"/>
    <row r="46"/>
    <row r="47"/>
    <row r="48"/>
    <row r="49"/>
    <row r="50"/>
    <row r="51"/>
    <row r="52"/>
    <row r="53"/>
    <row r="54">
      <c r="B54" t="inlineStr">
        <is>
          <t>▸ LIFE — characters</t>
        </is>
      </c>
      <c r="CB54" t="inlineStr">
        <is>
          <t>▸ LIFE — attributes</t>
        </is>
      </c>
    </row>
    <row r="55">
      <c r="B55" t="inlineStr">
        <is>
          <t> </t>
        </is>
      </c>
      <c r="C55" t="inlineStr">
        <is>
          <t> </t>
        </is>
      </c>
      <c r="D55" t="inlineStr">
        <is>
          <t>■</t>
        </is>
      </c>
      <c r="E55" t="inlineStr">
        <is>
          <t> </t>
        </is>
      </c>
      <c r="F55" t="inlineStr">
        <is>
          <t>l</t>
        </is>
      </c>
      <c r="G55" t="inlineStr">
        <is>
          <t>i</t>
        </is>
      </c>
      <c r="H55" t="inlineStr">
        <is>
          <t>f</t>
        </is>
      </c>
      <c r="I55" t="inlineStr">
        <is>
          <t>e</t>
        </is>
      </c>
      <c r="J55" t="inlineStr">
        <is>
          <t>.</t>
        </is>
      </c>
      <c r="K55" t="inlineStr">
        <is>
          <t>e</t>
        </is>
      </c>
      <c r="L55" t="inlineStr">
        <is>
          <t>x</t>
        </is>
      </c>
      <c r="M55" t="inlineStr">
        <is>
          <t>e</t>
        </is>
      </c>
      <c r="N55" t="inlineStr">
        <is>
          <t> </t>
        </is>
      </c>
      <c r="O55" t="inlineStr">
        <is>
          <t>—</t>
        </is>
      </c>
      <c r="P55" t="inlineStr">
        <is>
          <t> </t>
        </is>
      </c>
      <c r="Q55" t="inlineStr">
        <is>
          <t>C</t>
        </is>
      </c>
      <c r="R55" t="inlineStr">
        <is>
          <t>O</t>
        </is>
      </c>
      <c r="S55" t="inlineStr">
        <is>
          <t>N</t>
        </is>
      </c>
      <c r="T55" t="inlineStr">
        <is>
          <t>W</t>
        </is>
      </c>
      <c r="U55" t="inlineStr">
        <is>
          <t>A</t>
        </is>
      </c>
      <c r="V55" t="inlineStr">
        <is>
          <t>Y</t>
        </is>
      </c>
      <c r="W55" t="inlineStr">
        <is>
          <t> </t>
        </is>
      </c>
      <c r="X55" t="inlineStr">
        <is>
          <t> </t>
        </is>
      </c>
      <c r="Y55" t="inlineStr">
        <is>
          <t> </t>
        </is>
      </c>
      <c r="Z55" t="inlineStr">
        <is>
          <t> </t>
        </is>
      </c>
      <c r="AA55" t="inlineStr">
        <is>
          <t> </t>
        </is>
      </c>
      <c r="AB55" t="inlineStr">
        <is>
          <t> </t>
        </is>
      </c>
      <c r="AC55" t="inlineStr">
        <is>
          <t> </t>
        </is>
      </c>
      <c r="AD55" t="inlineStr">
        <is>
          <t> </t>
        </is>
      </c>
      <c r="AE55" t="inlineStr">
        <is>
          <t> </t>
        </is>
      </c>
      <c r="AF55" t="inlineStr">
        <is>
          <t> </t>
        </is>
      </c>
      <c r="AG55" t="inlineStr">
        <is>
          <t> </t>
        </is>
      </c>
      <c r="AH55" t="inlineStr">
        <is>
          <t> </t>
        </is>
      </c>
      <c r="AI55" t="inlineStr">
        <is>
          <t> </t>
        </is>
      </c>
      <c r="AJ55" t="inlineStr">
        <is>
          <t> </t>
        </is>
      </c>
      <c r="AK55" t="inlineStr">
        <is>
          <t>[</t>
        </is>
      </c>
      <c r="AL55" t="inlineStr">
        <is>
          <t>_</t>
        </is>
      </c>
      <c r="AM55" t="inlineStr">
        <is>
          <t>]</t>
        </is>
      </c>
      <c r="AN55" t="inlineStr">
        <is>
          <t>[</t>
        </is>
      </c>
      <c r="AO55" t="inlineStr">
        <is>
          <t>□</t>
        </is>
      </c>
      <c r="AP55" t="inlineStr">
        <is>
          <t>]</t>
        </is>
      </c>
      <c r="AQ55" t="inlineStr">
        <is>
          <t>[</t>
        </is>
      </c>
      <c r="AR55" t="inlineStr">
        <is>
          <t>X</t>
        </is>
      </c>
      <c r="AS55" t="inlineStr">
        <is>
          <t>]</t>
        </is>
      </c>
      <c r="AT55" t="inlineStr">
        <is>
          <t> </t>
        </is>
      </c>
      <c r="AU55" t="inlineStr">
        <is>
          <t> </t>
        </is>
      </c>
      <c r="CB55">
        <f>IF(INDEX(WIN_FOCUS,3)=1,3,10)</f>
        <v/>
      </c>
      <c r="CC55">
        <f>IF(INDEX(WIN_FOCUS,3)=1,3,10)</f>
        <v/>
      </c>
      <c r="CD55">
        <f>IF(INDEX(WIN_FOCUS,3)=1,3,10)</f>
        <v/>
      </c>
      <c r="CE55">
        <f>IF(INDEX(WIN_FOCUS,3)=1,3,10)</f>
        <v/>
      </c>
      <c r="CF55">
        <f>IF(INDEX(WIN_FOCUS,3)=1,3,10)</f>
        <v/>
      </c>
      <c r="CG55">
        <f>IF(INDEX(WIN_FOCUS,3)=1,3,10)</f>
        <v/>
      </c>
      <c r="CH55">
        <f>IF(INDEX(WIN_FOCUS,3)=1,3,10)</f>
        <v/>
      </c>
      <c r="CI55">
        <f>IF(INDEX(WIN_FOCUS,3)=1,3,10)</f>
        <v/>
      </c>
      <c r="CJ55">
        <f>IF(INDEX(WIN_FOCUS,3)=1,3,10)</f>
        <v/>
      </c>
      <c r="CK55">
        <f>IF(INDEX(WIN_FOCUS,3)=1,3,10)</f>
        <v/>
      </c>
      <c r="CL55">
        <f>IF(INDEX(WIN_FOCUS,3)=1,3,10)</f>
        <v/>
      </c>
      <c r="CM55">
        <f>IF(INDEX(WIN_FOCUS,3)=1,3,10)</f>
        <v/>
      </c>
      <c r="CN55">
        <f>IF(INDEX(WIN_FOCUS,3)=1,3,10)</f>
        <v/>
      </c>
      <c r="CO55">
        <f>IF(INDEX(WIN_FOCUS,3)=1,3,10)</f>
        <v/>
      </c>
      <c r="CP55">
        <f>IF(INDEX(WIN_FOCUS,3)=1,3,10)</f>
        <v/>
      </c>
      <c r="CQ55">
        <f>IF(INDEX(WIN_FOCUS,3)=1,3,10)</f>
        <v/>
      </c>
      <c r="CR55">
        <f>IF(INDEX(WIN_FOCUS,3)=1,3,10)</f>
        <v/>
      </c>
      <c r="CS55">
        <f>IF(INDEX(WIN_FOCUS,3)=1,3,10)</f>
        <v/>
      </c>
      <c r="CT55">
        <f>IF(INDEX(WIN_FOCUS,3)=1,3,10)</f>
        <v/>
      </c>
      <c r="CU55">
        <f>IF(INDEX(WIN_FOCUS,3)=1,3,10)</f>
        <v/>
      </c>
      <c r="CV55">
        <f>IF(INDEX(WIN_FOCUS,3)=1,3,10)</f>
        <v/>
      </c>
      <c r="CW55">
        <f>IF(INDEX(WIN_FOCUS,3)=1,3,10)</f>
        <v/>
      </c>
      <c r="CX55">
        <f>IF(INDEX(WIN_FOCUS,3)=1,3,10)</f>
        <v/>
      </c>
      <c r="CY55">
        <f>IF(INDEX(WIN_FOCUS,3)=1,3,10)</f>
        <v/>
      </c>
      <c r="CZ55">
        <f>IF(INDEX(WIN_FOCUS,3)=1,3,10)</f>
        <v/>
      </c>
      <c r="DA55">
        <f>IF(INDEX(WIN_FOCUS,3)=1,3,10)</f>
        <v/>
      </c>
      <c r="DB55">
        <f>IF(INDEX(WIN_FOCUS,3)=1,3,10)</f>
        <v/>
      </c>
      <c r="DC55">
        <f>IF(INDEX(WIN_FOCUS,3)=1,3,10)</f>
        <v/>
      </c>
      <c r="DD55">
        <f>IF(INDEX(WIN_FOCUS,3)=1,3,10)</f>
        <v/>
      </c>
      <c r="DE55">
        <f>IF(INDEX(WIN_FOCUS,3)=1,3,10)</f>
        <v/>
      </c>
      <c r="DF55">
        <f>IF(INDEX(WIN_FOCUS,3)=1,3,10)</f>
        <v/>
      </c>
      <c r="DG55">
        <f>IF(INDEX(WIN_FOCUS,3)=1,3,10)</f>
        <v/>
      </c>
      <c r="DH55">
        <f>IF(INDEX(WIN_FOCUS,3)=1,3,10)</f>
        <v/>
      </c>
      <c r="DI55">
        <f>IF(INDEX(WIN_FOCUS,3)=1,3,10)</f>
        <v/>
      </c>
      <c r="DJ55">
        <f>IF(INDEX(WIN_FOCUS,3)=1,3,10)</f>
        <v/>
      </c>
      <c r="DK55">
        <f>IF(INDEX(WIN_FOCUS,3)=1,3,10)</f>
        <v/>
      </c>
      <c r="DL55">
        <f>IF(INDEX(WIN_FOCUS,3)=1,3,10)</f>
        <v/>
      </c>
      <c r="DM55">
        <f>IF(INDEX(WIN_FOCUS,3)=1,3,10)</f>
        <v/>
      </c>
      <c r="DN55">
        <f>IF(INDEX(WIN_FOCUS,3)=1,3,10)</f>
        <v/>
      </c>
      <c r="DO55">
        <f>IF(INDEX(WIN_FOCUS,3)=1,3,10)</f>
        <v/>
      </c>
      <c r="DP55">
        <f>IF(INDEX(WIN_FOCUS,3)=1,3,10)</f>
        <v/>
      </c>
      <c r="DQ55">
        <f>IF(INDEX(WIN_FOCUS,3)=1,3,10)</f>
        <v/>
      </c>
      <c r="DR55">
        <f>IF(INDEX(WIN_FOCUS,3)=1,3,10)</f>
        <v/>
      </c>
      <c r="DS55">
        <f>IF(INDEX(WIN_FOCUS,3)=1,3,10)</f>
        <v/>
      </c>
      <c r="DT55">
        <f>IF(INDEX(WIN_FOCUS,3)=1,3,10)</f>
        <v/>
      </c>
      <c r="DU55">
        <f>IF(INDEX(WIN_FOCUS,3)=1,3,10)</f>
        <v/>
      </c>
    </row>
    <row r="56">
      <c r="B56" t="inlineStr">
        <is>
          <t> </t>
        </is>
      </c>
      <c r="C56" t="inlineStr">
        <is>
          <t> </t>
        </is>
      </c>
      <c r="D56">
        <f>MID('KERNEL'!$BI$20,1,1)</f>
        <v/>
      </c>
      <c r="E56">
        <f>MID('KERNEL'!$BI$20,2,1)</f>
        <v/>
      </c>
      <c r="F56">
        <f>MID('KERNEL'!$BI$20,3,1)</f>
        <v/>
      </c>
      <c r="G56">
        <f>MID('KERNEL'!$BI$20,4,1)</f>
        <v/>
      </c>
      <c r="H56">
        <f>MID('KERNEL'!$BI$20,5,1)</f>
        <v/>
      </c>
      <c r="I56">
        <f>MID('KERNEL'!$BI$20,6,1)</f>
        <v/>
      </c>
      <c r="J56">
        <f>MID('KERNEL'!$BI$20,7,1)</f>
        <v/>
      </c>
      <c r="K56">
        <f>MID('KERNEL'!$BI$20,8,1)</f>
        <v/>
      </c>
      <c r="L56">
        <f>MID('KERNEL'!$BI$20,9,1)</f>
        <v/>
      </c>
      <c r="M56">
        <f>MID('KERNEL'!$BI$20,10,1)</f>
        <v/>
      </c>
      <c r="N56">
        <f>MID('KERNEL'!$BI$20,11,1)</f>
        <v/>
      </c>
      <c r="O56">
        <f>MID('KERNEL'!$BI$20,12,1)</f>
        <v/>
      </c>
      <c r="P56">
        <f>MID('KERNEL'!$BI$20,13,1)</f>
        <v/>
      </c>
      <c r="Q56">
        <f>MID('KERNEL'!$BI$20,14,1)</f>
        <v/>
      </c>
      <c r="R56">
        <f>MID('KERNEL'!$BI$20,15,1)</f>
        <v/>
      </c>
      <c r="S56">
        <f>MID('KERNEL'!$BI$20,16,1)</f>
        <v/>
      </c>
      <c r="T56">
        <f>MID('KERNEL'!$BI$20,17,1)</f>
        <v/>
      </c>
      <c r="U56">
        <f>MID('KERNEL'!$BI$20,18,1)</f>
        <v/>
      </c>
      <c r="V56">
        <f>MID('KERNEL'!$BI$20,19,1)</f>
        <v/>
      </c>
      <c r="W56">
        <f>MID('KERNEL'!$BI$20,20,1)</f>
        <v/>
      </c>
      <c r="X56">
        <f>MID('KERNEL'!$BI$20,21,1)</f>
        <v/>
      </c>
      <c r="Y56">
        <f>MID('KERNEL'!$BI$20,22,1)</f>
        <v/>
      </c>
      <c r="Z56">
        <f>MID('KERNEL'!$BI$20,23,1)</f>
        <v/>
      </c>
      <c r="AA56">
        <f>MID('KERNEL'!$BI$20,24,1)</f>
        <v/>
      </c>
      <c r="AB56">
        <f>MID('KERNEL'!$BI$20,25,1)</f>
        <v/>
      </c>
      <c r="AC56">
        <f>MID('KERNEL'!$BI$20,26,1)</f>
        <v/>
      </c>
      <c r="AD56">
        <f>MID('KERNEL'!$BI$20,27,1)</f>
        <v/>
      </c>
      <c r="AE56">
        <f>MID('KERNEL'!$BI$20,28,1)</f>
        <v/>
      </c>
      <c r="AF56">
        <f>MID('KERNEL'!$BI$20,29,1)</f>
        <v/>
      </c>
      <c r="AG56">
        <f>MID('KERNEL'!$BI$20,30,1)</f>
        <v/>
      </c>
      <c r="AH56">
        <f>MID('KERNEL'!$BI$20,31,1)</f>
        <v/>
      </c>
      <c r="AI56">
        <f>MID('KERNEL'!$BI$20,32,1)</f>
        <v/>
      </c>
      <c r="AJ56">
        <f>MID('KERNEL'!$BI$20,33,1)</f>
        <v/>
      </c>
      <c r="AK56">
        <f>MID('KERNEL'!$BI$20,34,1)</f>
        <v/>
      </c>
      <c r="AL56">
        <f>MID('KERNEL'!$BI$20,35,1)</f>
        <v/>
      </c>
      <c r="AM56">
        <f>MID('KERNEL'!$BI$20,36,1)</f>
        <v/>
      </c>
      <c r="AN56">
        <f>MID('KERNEL'!$BI$20,37,1)</f>
        <v/>
      </c>
      <c r="AO56">
        <f>MID('KERNEL'!$BI$20,38,1)</f>
        <v/>
      </c>
      <c r="AP56">
        <f>MID('KERNEL'!$BI$20,39,1)</f>
        <v/>
      </c>
      <c r="AQ56">
        <f>MID('KERNEL'!$BI$20,40,1)</f>
        <v/>
      </c>
      <c r="AR56">
        <f>MID('KERNEL'!$BI$20,41,1)</f>
        <v/>
      </c>
      <c r="AS56">
        <f>MID('KERNEL'!$BI$20,42,1)</f>
        <v/>
      </c>
      <c r="AT56" t="inlineStr">
        <is>
          <t> </t>
        </is>
      </c>
      <c r="AU56" t="inlineStr">
        <is>
          <t> </t>
        </is>
      </c>
      <c r="CB56" t="n">
        <v>4</v>
      </c>
      <c r="CC56" t="n">
        <v>7</v>
      </c>
      <c r="CD56" t="n">
        <v>12</v>
      </c>
      <c r="CE56" t="n">
        <v>12</v>
      </c>
      <c r="CF56" t="n">
        <v>12</v>
      </c>
      <c r="CG56" t="n">
        <v>12</v>
      </c>
      <c r="CH56" t="n">
        <v>12</v>
      </c>
      <c r="CI56" t="n">
        <v>12</v>
      </c>
      <c r="CJ56" t="n">
        <v>12</v>
      </c>
      <c r="CK56" t="n">
        <v>12</v>
      </c>
      <c r="CL56" t="n">
        <v>12</v>
      </c>
      <c r="CM56" t="n">
        <v>12</v>
      </c>
      <c r="CN56" t="n">
        <v>12</v>
      </c>
      <c r="CO56" t="n">
        <v>12</v>
      </c>
      <c r="CP56" t="n">
        <v>12</v>
      </c>
      <c r="CQ56" t="n">
        <v>12</v>
      </c>
      <c r="CR56" t="n">
        <v>12</v>
      </c>
      <c r="CS56" t="n">
        <v>12</v>
      </c>
      <c r="CT56" t="n">
        <v>12</v>
      </c>
      <c r="CU56" t="n">
        <v>12</v>
      </c>
      <c r="CV56" t="n">
        <v>12</v>
      </c>
      <c r="CW56" t="n">
        <v>12</v>
      </c>
      <c r="CX56" t="n">
        <v>12</v>
      </c>
      <c r="CY56" t="n">
        <v>12</v>
      </c>
      <c r="CZ56" t="n">
        <v>12</v>
      </c>
      <c r="DA56" t="n">
        <v>12</v>
      </c>
      <c r="DB56" t="n">
        <v>12</v>
      </c>
      <c r="DC56" t="n">
        <v>12</v>
      </c>
      <c r="DD56" t="n">
        <v>12</v>
      </c>
      <c r="DE56" t="n">
        <v>12</v>
      </c>
      <c r="DF56" t="n">
        <v>12</v>
      </c>
      <c r="DG56" t="n">
        <v>12</v>
      </c>
      <c r="DH56" t="n">
        <v>12</v>
      </c>
      <c r="DI56" t="n">
        <v>12</v>
      </c>
      <c r="DJ56" t="n">
        <v>12</v>
      </c>
      <c r="DK56" t="n">
        <v>12</v>
      </c>
      <c r="DL56" t="n">
        <v>12</v>
      </c>
      <c r="DM56" t="n">
        <v>12</v>
      </c>
      <c r="DN56" t="n">
        <v>12</v>
      </c>
      <c r="DO56" t="n">
        <v>12</v>
      </c>
      <c r="DP56" t="n">
        <v>12</v>
      </c>
      <c r="DQ56" t="n">
        <v>12</v>
      </c>
      <c r="DR56" t="n">
        <v>12</v>
      </c>
      <c r="DS56" t="n">
        <v>12</v>
      </c>
      <c r="DT56" t="n">
        <v>7</v>
      </c>
      <c r="DU56" t="n">
        <v>4</v>
      </c>
    </row>
    <row r="57">
      <c r="B57" t="inlineStr">
        <is>
          <t> </t>
        </is>
      </c>
      <c r="C57" t="inlineStr">
        <is>
          <t> </t>
        </is>
      </c>
      <c r="D57" t="inlineStr">
        <is>
          <t> </t>
        </is>
      </c>
      <c r="E57" t="inlineStr">
        <is>
          <t> </t>
        </is>
      </c>
      <c r="F57" t="inlineStr">
        <is>
          <t> </t>
        </is>
      </c>
      <c r="G57" t="inlineStr">
        <is>
          <t> </t>
        </is>
      </c>
      <c r="H57" t="inlineStr">
        <is>
          <t> </t>
        </is>
      </c>
      <c r="I57" t="inlineStr">
        <is>
          <t> </t>
        </is>
      </c>
      <c r="J57" t="inlineStr">
        <is>
          <t> </t>
        </is>
      </c>
      <c r="K57" t="inlineStr">
        <is>
          <t> </t>
        </is>
      </c>
      <c r="L57" t="inlineStr">
        <is>
          <t> </t>
        </is>
      </c>
      <c r="M57" t="inlineStr">
        <is>
          <t> </t>
        </is>
      </c>
      <c r="N57" t="inlineStr">
        <is>
          <t> </t>
        </is>
      </c>
      <c r="O57" t="inlineStr">
        <is>
          <t> </t>
        </is>
      </c>
      <c r="P57" t="inlineStr">
        <is>
          <t> </t>
        </is>
      </c>
      <c r="Q57" t="inlineStr">
        <is>
          <t> </t>
        </is>
      </c>
      <c r="R57" t="inlineStr">
        <is>
          <t> </t>
        </is>
      </c>
      <c r="S57" t="inlineStr">
        <is>
          <t> </t>
        </is>
      </c>
      <c r="T57" t="inlineStr">
        <is>
          <t> </t>
        </is>
      </c>
      <c r="U57" t="inlineStr">
        <is>
          <t> </t>
        </is>
      </c>
      <c r="V57" t="inlineStr">
        <is>
          <t> </t>
        </is>
      </c>
      <c r="W57" t="inlineStr">
        <is>
          <t> </t>
        </is>
      </c>
      <c r="X57" t="inlineStr">
        <is>
          <t> </t>
        </is>
      </c>
      <c r="Y57" t="inlineStr">
        <is>
          <t> </t>
        </is>
      </c>
      <c r="Z57" t="inlineStr">
        <is>
          <t> </t>
        </is>
      </c>
      <c r="AA57" t="inlineStr">
        <is>
          <t> </t>
        </is>
      </c>
      <c r="AB57" t="inlineStr">
        <is>
          <t> </t>
        </is>
      </c>
      <c r="AC57" t="inlineStr">
        <is>
          <t> </t>
        </is>
      </c>
      <c r="AD57" t="inlineStr">
        <is>
          <t> </t>
        </is>
      </c>
      <c r="AE57" t="inlineStr">
        <is>
          <t> </t>
        </is>
      </c>
      <c r="AF57" t="inlineStr">
        <is>
          <t> </t>
        </is>
      </c>
      <c r="AG57" t="inlineStr">
        <is>
          <t> </t>
        </is>
      </c>
      <c r="AH57" t="inlineStr">
        <is>
          <t> </t>
        </is>
      </c>
      <c r="AI57" t="inlineStr">
        <is>
          <t> </t>
        </is>
      </c>
      <c r="AJ57" t="inlineStr">
        <is>
          <t> </t>
        </is>
      </c>
      <c r="AK57" t="inlineStr">
        <is>
          <t> </t>
        </is>
      </c>
      <c r="AL57" t="inlineStr">
        <is>
          <t> </t>
        </is>
      </c>
      <c r="AM57" t="inlineStr">
        <is>
          <t> </t>
        </is>
      </c>
      <c r="AN57" t="inlineStr">
        <is>
          <t> </t>
        </is>
      </c>
      <c r="AO57" t="inlineStr">
        <is>
          <t> </t>
        </is>
      </c>
      <c r="AP57" t="inlineStr">
        <is>
          <t> </t>
        </is>
      </c>
      <c r="AQ57" t="inlineStr">
        <is>
          <t> </t>
        </is>
      </c>
      <c r="AR57" t="inlineStr">
        <is>
          <t> </t>
        </is>
      </c>
      <c r="AS57" t="inlineStr">
        <is>
          <t> </t>
        </is>
      </c>
      <c r="AT57" t="inlineStr">
        <is>
          <t> </t>
        </is>
      </c>
      <c r="AU57" t="inlineStr">
        <is>
          <t> </t>
        </is>
      </c>
      <c r="CB57" t="n">
        <v>4</v>
      </c>
      <c r="CC57" t="n">
        <v>7</v>
      </c>
      <c r="CD57">
        <f>IF(INDEX(LIFE_GRID,(LIFE_GEN-1)*13+2,2)=1,13,7)</f>
        <v/>
      </c>
      <c r="CE57">
        <f>IF(INDEX(LIFE_GRID,(LIFE_GEN-1)*13+2,3)=1,13,7)</f>
        <v/>
      </c>
      <c r="CF57">
        <f>IF(INDEX(LIFE_GRID,(LIFE_GEN-1)*13+2,4)=1,13,7)</f>
        <v/>
      </c>
      <c r="CG57">
        <f>IF(INDEX(LIFE_GRID,(LIFE_GEN-1)*13+2,5)=1,13,7)</f>
        <v/>
      </c>
      <c r="CH57">
        <f>IF(INDEX(LIFE_GRID,(LIFE_GEN-1)*13+2,6)=1,13,7)</f>
        <v/>
      </c>
      <c r="CI57">
        <f>IF(INDEX(LIFE_GRID,(LIFE_GEN-1)*13+2,7)=1,13,7)</f>
        <v/>
      </c>
      <c r="CJ57">
        <f>IF(INDEX(LIFE_GRID,(LIFE_GEN-1)*13+2,8)=1,13,7)</f>
        <v/>
      </c>
      <c r="CK57">
        <f>IF(INDEX(LIFE_GRID,(LIFE_GEN-1)*13+2,9)=1,13,7)</f>
        <v/>
      </c>
      <c r="CL57">
        <f>IF(INDEX(LIFE_GRID,(LIFE_GEN-1)*13+2,10)=1,13,7)</f>
        <v/>
      </c>
      <c r="CM57">
        <f>IF(INDEX(LIFE_GRID,(LIFE_GEN-1)*13+2,11)=1,13,7)</f>
        <v/>
      </c>
      <c r="CN57">
        <f>IF(INDEX(LIFE_GRID,(LIFE_GEN-1)*13+2,12)=1,13,7)</f>
        <v/>
      </c>
      <c r="CO57">
        <f>IF(INDEX(LIFE_GRID,(LIFE_GEN-1)*13+2,13)=1,13,7)</f>
        <v/>
      </c>
      <c r="CP57">
        <f>IF(INDEX(LIFE_GRID,(LIFE_GEN-1)*13+2,14)=1,13,7)</f>
        <v/>
      </c>
      <c r="CQ57">
        <f>IF(INDEX(LIFE_GRID,(LIFE_GEN-1)*13+2,15)=1,13,7)</f>
        <v/>
      </c>
      <c r="CR57">
        <f>IF(INDEX(LIFE_GRID,(LIFE_GEN-1)*13+2,16)=1,13,7)</f>
        <v/>
      </c>
      <c r="CS57">
        <f>IF(INDEX(LIFE_GRID,(LIFE_GEN-1)*13+2,17)=1,13,7)</f>
        <v/>
      </c>
      <c r="CT57">
        <f>IF(INDEX(LIFE_GRID,(LIFE_GEN-1)*13+2,18)=1,13,7)</f>
        <v/>
      </c>
      <c r="CU57">
        <f>IF(INDEX(LIFE_GRID,(LIFE_GEN-1)*13+2,19)=1,13,7)</f>
        <v/>
      </c>
      <c r="CV57">
        <f>IF(INDEX(LIFE_GRID,(LIFE_GEN-1)*13+2,20)=1,13,7)</f>
        <v/>
      </c>
      <c r="CW57">
        <f>IF(INDEX(LIFE_GRID,(LIFE_GEN-1)*13+2,21)=1,13,7)</f>
        <v/>
      </c>
      <c r="CX57">
        <f>IF(INDEX(LIFE_GRID,(LIFE_GEN-1)*13+2,22)=1,13,7)</f>
        <v/>
      </c>
      <c r="CY57">
        <f>IF(INDEX(LIFE_GRID,(LIFE_GEN-1)*13+2,23)=1,13,7)</f>
        <v/>
      </c>
      <c r="CZ57">
        <f>IF(INDEX(LIFE_GRID,(LIFE_GEN-1)*13+2,24)=1,13,7)</f>
        <v/>
      </c>
      <c r="DA57">
        <f>IF(INDEX(LIFE_GRID,(LIFE_GEN-1)*13+2,25)=1,13,7)</f>
        <v/>
      </c>
      <c r="DB57">
        <f>IF(INDEX(LIFE_GRID,(LIFE_GEN-1)*13+2,26)=1,13,7)</f>
        <v/>
      </c>
      <c r="DC57">
        <f>IF(INDEX(LIFE_GRID,(LIFE_GEN-1)*13+2,27)=1,13,7)</f>
        <v/>
      </c>
      <c r="DD57">
        <f>IF(INDEX(LIFE_GRID,(LIFE_GEN-1)*13+2,28)=1,13,7)</f>
        <v/>
      </c>
      <c r="DE57">
        <f>IF(INDEX(LIFE_GRID,(LIFE_GEN-1)*13+2,29)=1,13,7)</f>
        <v/>
      </c>
      <c r="DF57">
        <f>IF(INDEX(LIFE_GRID,(LIFE_GEN-1)*13+2,30)=1,13,7)</f>
        <v/>
      </c>
      <c r="DG57">
        <f>IF(INDEX(LIFE_GRID,(LIFE_GEN-1)*13+2,31)=1,13,7)</f>
        <v/>
      </c>
      <c r="DH57">
        <f>IF(INDEX(LIFE_GRID,(LIFE_GEN-1)*13+2,32)=1,13,7)</f>
        <v/>
      </c>
      <c r="DI57">
        <f>IF(INDEX(LIFE_GRID,(LIFE_GEN-1)*13+2,33)=1,13,7)</f>
        <v/>
      </c>
      <c r="DJ57">
        <f>IF(INDEX(LIFE_GRID,(LIFE_GEN-1)*13+2,34)=1,13,7)</f>
        <v/>
      </c>
      <c r="DK57">
        <f>IF(INDEX(LIFE_GRID,(LIFE_GEN-1)*13+2,35)=1,13,7)</f>
        <v/>
      </c>
      <c r="DL57">
        <f>IF(INDEX(LIFE_GRID,(LIFE_GEN-1)*13+2,36)=1,13,7)</f>
        <v/>
      </c>
      <c r="DM57">
        <f>IF(INDEX(LIFE_GRID,(LIFE_GEN-1)*13+2,37)=1,13,7)</f>
        <v/>
      </c>
      <c r="DN57">
        <f>IF(INDEX(LIFE_GRID,(LIFE_GEN-1)*13+2,38)=1,13,7)</f>
        <v/>
      </c>
      <c r="DO57">
        <f>IF(INDEX(LIFE_GRID,(LIFE_GEN-1)*13+2,39)=1,13,7)</f>
        <v/>
      </c>
      <c r="DP57">
        <f>IF(INDEX(LIFE_GRID,(LIFE_GEN-1)*13+2,40)=1,13,7)</f>
        <v/>
      </c>
      <c r="DQ57">
        <f>IF(INDEX(LIFE_GRID,(LIFE_GEN-1)*13+2,41)=1,13,7)</f>
        <v/>
      </c>
      <c r="DR57" t="n">
        <v>7</v>
      </c>
      <c r="DS57" t="n">
        <v>7</v>
      </c>
      <c r="DT57" t="n">
        <v>7</v>
      </c>
      <c r="DU57" t="n">
        <v>4</v>
      </c>
    </row>
    <row r="58">
      <c r="B58" t="inlineStr">
        <is>
          <t> </t>
        </is>
      </c>
      <c r="C58" t="inlineStr">
        <is>
          <t> </t>
        </is>
      </c>
      <c r="D58" t="inlineStr">
        <is>
          <t> </t>
        </is>
      </c>
      <c r="E58" t="inlineStr">
        <is>
          <t> </t>
        </is>
      </c>
      <c r="F58" t="inlineStr">
        <is>
          <t> </t>
        </is>
      </c>
      <c r="G58" t="inlineStr">
        <is>
          <t> </t>
        </is>
      </c>
      <c r="H58" t="inlineStr">
        <is>
          <t> </t>
        </is>
      </c>
      <c r="I58" t="inlineStr">
        <is>
          <t> </t>
        </is>
      </c>
      <c r="J58" t="inlineStr">
        <is>
          <t> </t>
        </is>
      </c>
      <c r="K58" t="inlineStr">
        <is>
          <t> </t>
        </is>
      </c>
      <c r="L58" t="inlineStr">
        <is>
          <t> </t>
        </is>
      </c>
      <c r="M58" t="inlineStr">
        <is>
          <t> </t>
        </is>
      </c>
      <c r="N58" t="inlineStr">
        <is>
          <t> </t>
        </is>
      </c>
      <c r="O58" t="inlineStr">
        <is>
          <t> </t>
        </is>
      </c>
      <c r="P58" t="inlineStr">
        <is>
          <t> </t>
        </is>
      </c>
      <c r="Q58" t="inlineStr">
        <is>
          <t> </t>
        </is>
      </c>
      <c r="R58" t="inlineStr">
        <is>
          <t> </t>
        </is>
      </c>
      <c r="S58" t="inlineStr">
        <is>
          <t> </t>
        </is>
      </c>
      <c r="T58" t="inlineStr">
        <is>
          <t> </t>
        </is>
      </c>
      <c r="U58" t="inlineStr">
        <is>
          <t> </t>
        </is>
      </c>
      <c r="V58" t="inlineStr">
        <is>
          <t> </t>
        </is>
      </c>
      <c r="W58" t="inlineStr">
        <is>
          <t> </t>
        </is>
      </c>
      <c r="X58" t="inlineStr">
        <is>
          <t> </t>
        </is>
      </c>
      <c r="Y58" t="inlineStr">
        <is>
          <t> </t>
        </is>
      </c>
      <c r="Z58" t="inlineStr">
        <is>
          <t> </t>
        </is>
      </c>
      <c r="AA58" t="inlineStr">
        <is>
          <t> </t>
        </is>
      </c>
      <c r="AB58" t="inlineStr">
        <is>
          <t> </t>
        </is>
      </c>
      <c r="AC58" t="inlineStr">
        <is>
          <t> </t>
        </is>
      </c>
      <c r="AD58" t="inlineStr">
        <is>
          <t> </t>
        </is>
      </c>
      <c r="AE58" t="inlineStr">
        <is>
          <t> </t>
        </is>
      </c>
      <c r="AF58" t="inlineStr">
        <is>
          <t> </t>
        </is>
      </c>
      <c r="AG58" t="inlineStr">
        <is>
          <t> </t>
        </is>
      </c>
      <c r="AH58" t="inlineStr">
        <is>
          <t> </t>
        </is>
      </c>
      <c r="AI58" t="inlineStr">
        <is>
          <t> </t>
        </is>
      </c>
      <c r="AJ58" t="inlineStr">
        <is>
          <t> </t>
        </is>
      </c>
      <c r="AK58" t="inlineStr">
        <is>
          <t> </t>
        </is>
      </c>
      <c r="AL58" t="inlineStr">
        <is>
          <t> </t>
        </is>
      </c>
      <c r="AM58" t="inlineStr">
        <is>
          <t> </t>
        </is>
      </c>
      <c r="AN58" t="inlineStr">
        <is>
          <t> </t>
        </is>
      </c>
      <c r="AO58" t="inlineStr">
        <is>
          <t> </t>
        </is>
      </c>
      <c r="AP58" t="inlineStr">
        <is>
          <t> </t>
        </is>
      </c>
      <c r="AQ58" t="inlineStr">
        <is>
          <t> </t>
        </is>
      </c>
      <c r="AR58" t="inlineStr">
        <is>
          <t> </t>
        </is>
      </c>
      <c r="AS58" t="inlineStr">
        <is>
          <t> </t>
        </is>
      </c>
      <c r="AT58" t="inlineStr">
        <is>
          <t> </t>
        </is>
      </c>
      <c r="AU58" t="inlineStr">
        <is>
          <t> </t>
        </is>
      </c>
      <c r="CB58" t="n">
        <v>4</v>
      </c>
      <c r="CC58" t="n">
        <v>7</v>
      </c>
      <c r="CD58">
        <f>IF(INDEX(LIFE_GRID,(LIFE_GEN-1)*13+3,2)=1,13,7)</f>
        <v/>
      </c>
      <c r="CE58">
        <f>IF(INDEX(LIFE_GRID,(LIFE_GEN-1)*13+3,3)=1,13,7)</f>
        <v/>
      </c>
      <c r="CF58">
        <f>IF(INDEX(LIFE_GRID,(LIFE_GEN-1)*13+3,4)=1,13,7)</f>
        <v/>
      </c>
      <c r="CG58">
        <f>IF(INDEX(LIFE_GRID,(LIFE_GEN-1)*13+3,5)=1,13,7)</f>
        <v/>
      </c>
      <c r="CH58">
        <f>IF(INDEX(LIFE_GRID,(LIFE_GEN-1)*13+3,6)=1,13,7)</f>
        <v/>
      </c>
      <c r="CI58">
        <f>IF(INDEX(LIFE_GRID,(LIFE_GEN-1)*13+3,7)=1,13,7)</f>
        <v/>
      </c>
      <c r="CJ58">
        <f>IF(INDEX(LIFE_GRID,(LIFE_GEN-1)*13+3,8)=1,13,7)</f>
        <v/>
      </c>
      <c r="CK58">
        <f>IF(INDEX(LIFE_GRID,(LIFE_GEN-1)*13+3,9)=1,13,7)</f>
        <v/>
      </c>
      <c r="CL58">
        <f>IF(INDEX(LIFE_GRID,(LIFE_GEN-1)*13+3,10)=1,13,7)</f>
        <v/>
      </c>
      <c r="CM58">
        <f>IF(INDEX(LIFE_GRID,(LIFE_GEN-1)*13+3,11)=1,13,7)</f>
        <v/>
      </c>
      <c r="CN58">
        <f>IF(INDEX(LIFE_GRID,(LIFE_GEN-1)*13+3,12)=1,13,7)</f>
        <v/>
      </c>
      <c r="CO58">
        <f>IF(INDEX(LIFE_GRID,(LIFE_GEN-1)*13+3,13)=1,13,7)</f>
        <v/>
      </c>
      <c r="CP58">
        <f>IF(INDEX(LIFE_GRID,(LIFE_GEN-1)*13+3,14)=1,13,7)</f>
        <v/>
      </c>
      <c r="CQ58">
        <f>IF(INDEX(LIFE_GRID,(LIFE_GEN-1)*13+3,15)=1,13,7)</f>
        <v/>
      </c>
      <c r="CR58">
        <f>IF(INDEX(LIFE_GRID,(LIFE_GEN-1)*13+3,16)=1,13,7)</f>
        <v/>
      </c>
      <c r="CS58">
        <f>IF(INDEX(LIFE_GRID,(LIFE_GEN-1)*13+3,17)=1,13,7)</f>
        <v/>
      </c>
      <c r="CT58">
        <f>IF(INDEX(LIFE_GRID,(LIFE_GEN-1)*13+3,18)=1,13,7)</f>
        <v/>
      </c>
      <c r="CU58">
        <f>IF(INDEX(LIFE_GRID,(LIFE_GEN-1)*13+3,19)=1,13,7)</f>
        <v/>
      </c>
      <c r="CV58">
        <f>IF(INDEX(LIFE_GRID,(LIFE_GEN-1)*13+3,20)=1,13,7)</f>
        <v/>
      </c>
      <c r="CW58">
        <f>IF(INDEX(LIFE_GRID,(LIFE_GEN-1)*13+3,21)=1,13,7)</f>
        <v/>
      </c>
      <c r="CX58">
        <f>IF(INDEX(LIFE_GRID,(LIFE_GEN-1)*13+3,22)=1,13,7)</f>
        <v/>
      </c>
      <c r="CY58">
        <f>IF(INDEX(LIFE_GRID,(LIFE_GEN-1)*13+3,23)=1,13,7)</f>
        <v/>
      </c>
      <c r="CZ58">
        <f>IF(INDEX(LIFE_GRID,(LIFE_GEN-1)*13+3,24)=1,13,7)</f>
        <v/>
      </c>
      <c r="DA58">
        <f>IF(INDEX(LIFE_GRID,(LIFE_GEN-1)*13+3,25)=1,13,7)</f>
        <v/>
      </c>
      <c r="DB58">
        <f>IF(INDEX(LIFE_GRID,(LIFE_GEN-1)*13+3,26)=1,13,7)</f>
        <v/>
      </c>
      <c r="DC58">
        <f>IF(INDEX(LIFE_GRID,(LIFE_GEN-1)*13+3,27)=1,13,7)</f>
        <v/>
      </c>
      <c r="DD58">
        <f>IF(INDEX(LIFE_GRID,(LIFE_GEN-1)*13+3,28)=1,13,7)</f>
        <v/>
      </c>
      <c r="DE58">
        <f>IF(INDEX(LIFE_GRID,(LIFE_GEN-1)*13+3,29)=1,13,7)</f>
        <v/>
      </c>
      <c r="DF58">
        <f>IF(INDEX(LIFE_GRID,(LIFE_GEN-1)*13+3,30)=1,13,7)</f>
        <v/>
      </c>
      <c r="DG58">
        <f>IF(INDEX(LIFE_GRID,(LIFE_GEN-1)*13+3,31)=1,13,7)</f>
        <v/>
      </c>
      <c r="DH58">
        <f>IF(INDEX(LIFE_GRID,(LIFE_GEN-1)*13+3,32)=1,13,7)</f>
        <v/>
      </c>
      <c r="DI58">
        <f>IF(INDEX(LIFE_GRID,(LIFE_GEN-1)*13+3,33)=1,13,7)</f>
        <v/>
      </c>
      <c r="DJ58">
        <f>IF(INDEX(LIFE_GRID,(LIFE_GEN-1)*13+3,34)=1,13,7)</f>
        <v/>
      </c>
      <c r="DK58">
        <f>IF(INDEX(LIFE_GRID,(LIFE_GEN-1)*13+3,35)=1,13,7)</f>
        <v/>
      </c>
      <c r="DL58">
        <f>IF(INDEX(LIFE_GRID,(LIFE_GEN-1)*13+3,36)=1,13,7)</f>
        <v/>
      </c>
      <c r="DM58">
        <f>IF(INDEX(LIFE_GRID,(LIFE_GEN-1)*13+3,37)=1,13,7)</f>
        <v/>
      </c>
      <c r="DN58">
        <f>IF(INDEX(LIFE_GRID,(LIFE_GEN-1)*13+3,38)=1,13,7)</f>
        <v/>
      </c>
      <c r="DO58">
        <f>IF(INDEX(LIFE_GRID,(LIFE_GEN-1)*13+3,39)=1,13,7)</f>
        <v/>
      </c>
      <c r="DP58">
        <f>IF(INDEX(LIFE_GRID,(LIFE_GEN-1)*13+3,40)=1,13,7)</f>
        <v/>
      </c>
      <c r="DQ58">
        <f>IF(INDEX(LIFE_GRID,(LIFE_GEN-1)*13+3,41)=1,13,7)</f>
        <v/>
      </c>
      <c r="DR58" t="n">
        <v>7</v>
      </c>
      <c r="DS58" t="n">
        <v>7</v>
      </c>
      <c r="DT58" t="n">
        <v>7</v>
      </c>
      <c r="DU58" t="n">
        <v>4</v>
      </c>
    </row>
    <row r="59">
      <c r="B59" t="inlineStr">
        <is>
          <t> </t>
        </is>
      </c>
      <c r="C59" t="inlineStr">
        <is>
          <t> </t>
        </is>
      </c>
      <c r="D59" t="inlineStr">
        <is>
          <t> </t>
        </is>
      </c>
      <c r="E59" t="inlineStr">
        <is>
          <t> </t>
        </is>
      </c>
      <c r="F59" t="inlineStr">
        <is>
          <t> </t>
        </is>
      </c>
      <c r="G59" t="inlineStr">
        <is>
          <t> </t>
        </is>
      </c>
      <c r="H59" t="inlineStr">
        <is>
          <t> </t>
        </is>
      </c>
      <c r="I59" t="inlineStr">
        <is>
          <t> </t>
        </is>
      </c>
      <c r="J59" t="inlineStr">
        <is>
          <t> </t>
        </is>
      </c>
      <c r="K59" t="inlineStr">
        <is>
          <t> </t>
        </is>
      </c>
      <c r="L59" t="inlineStr">
        <is>
          <t> </t>
        </is>
      </c>
      <c r="M59" t="inlineStr">
        <is>
          <t> </t>
        </is>
      </c>
      <c r="N59" t="inlineStr">
        <is>
          <t> </t>
        </is>
      </c>
      <c r="O59" t="inlineStr">
        <is>
          <t> </t>
        </is>
      </c>
      <c r="P59" t="inlineStr">
        <is>
          <t> </t>
        </is>
      </c>
      <c r="Q59" t="inlineStr">
        <is>
          <t> </t>
        </is>
      </c>
      <c r="R59" t="inlineStr">
        <is>
          <t> </t>
        </is>
      </c>
      <c r="S59" t="inlineStr">
        <is>
          <t> </t>
        </is>
      </c>
      <c r="T59" t="inlineStr">
        <is>
          <t> </t>
        </is>
      </c>
      <c r="U59" t="inlineStr">
        <is>
          <t> </t>
        </is>
      </c>
      <c r="V59" t="inlineStr">
        <is>
          <t> </t>
        </is>
      </c>
      <c r="W59" t="inlineStr">
        <is>
          <t> </t>
        </is>
      </c>
      <c r="X59" t="inlineStr">
        <is>
          <t> </t>
        </is>
      </c>
      <c r="Y59" t="inlineStr">
        <is>
          <t> </t>
        </is>
      </c>
      <c r="Z59" t="inlineStr">
        <is>
          <t> </t>
        </is>
      </c>
      <c r="AA59" t="inlineStr">
        <is>
          <t> </t>
        </is>
      </c>
      <c r="AB59" t="inlineStr">
        <is>
          <t> </t>
        </is>
      </c>
      <c r="AC59" t="inlineStr">
        <is>
          <t> </t>
        </is>
      </c>
      <c r="AD59" t="inlineStr">
        <is>
          <t> </t>
        </is>
      </c>
      <c r="AE59" t="inlineStr">
        <is>
          <t> </t>
        </is>
      </c>
      <c r="AF59" t="inlineStr">
        <is>
          <t> </t>
        </is>
      </c>
      <c r="AG59" t="inlineStr">
        <is>
          <t> </t>
        </is>
      </c>
      <c r="AH59" t="inlineStr">
        <is>
          <t> </t>
        </is>
      </c>
      <c r="AI59" t="inlineStr">
        <is>
          <t> </t>
        </is>
      </c>
      <c r="AJ59" t="inlineStr">
        <is>
          <t> </t>
        </is>
      </c>
      <c r="AK59" t="inlineStr">
        <is>
          <t> </t>
        </is>
      </c>
      <c r="AL59" t="inlineStr">
        <is>
          <t> </t>
        </is>
      </c>
      <c r="AM59" t="inlineStr">
        <is>
          <t> </t>
        </is>
      </c>
      <c r="AN59" t="inlineStr">
        <is>
          <t> </t>
        </is>
      </c>
      <c r="AO59" t="inlineStr">
        <is>
          <t> </t>
        </is>
      </c>
      <c r="AP59" t="inlineStr">
        <is>
          <t> </t>
        </is>
      </c>
      <c r="AQ59" t="inlineStr">
        <is>
          <t> </t>
        </is>
      </c>
      <c r="AR59" t="inlineStr">
        <is>
          <t> </t>
        </is>
      </c>
      <c r="AS59" t="inlineStr">
        <is>
          <t> </t>
        </is>
      </c>
      <c r="AT59" t="inlineStr">
        <is>
          <t> </t>
        </is>
      </c>
      <c r="AU59" t="inlineStr">
        <is>
          <t> </t>
        </is>
      </c>
      <c r="CB59" t="n">
        <v>4</v>
      </c>
      <c r="CC59" t="n">
        <v>7</v>
      </c>
      <c r="CD59">
        <f>IF(INDEX(LIFE_GRID,(LIFE_GEN-1)*13+4,2)=1,13,7)</f>
        <v/>
      </c>
      <c r="CE59">
        <f>IF(INDEX(LIFE_GRID,(LIFE_GEN-1)*13+4,3)=1,13,7)</f>
        <v/>
      </c>
      <c r="CF59">
        <f>IF(INDEX(LIFE_GRID,(LIFE_GEN-1)*13+4,4)=1,13,7)</f>
        <v/>
      </c>
      <c r="CG59">
        <f>IF(INDEX(LIFE_GRID,(LIFE_GEN-1)*13+4,5)=1,13,7)</f>
        <v/>
      </c>
      <c r="CH59">
        <f>IF(INDEX(LIFE_GRID,(LIFE_GEN-1)*13+4,6)=1,13,7)</f>
        <v/>
      </c>
      <c r="CI59">
        <f>IF(INDEX(LIFE_GRID,(LIFE_GEN-1)*13+4,7)=1,13,7)</f>
        <v/>
      </c>
      <c r="CJ59">
        <f>IF(INDEX(LIFE_GRID,(LIFE_GEN-1)*13+4,8)=1,13,7)</f>
        <v/>
      </c>
      <c r="CK59">
        <f>IF(INDEX(LIFE_GRID,(LIFE_GEN-1)*13+4,9)=1,13,7)</f>
        <v/>
      </c>
      <c r="CL59">
        <f>IF(INDEX(LIFE_GRID,(LIFE_GEN-1)*13+4,10)=1,13,7)</f>
        <v/>
      </c>
      <c r="CM59">
        <f>IF(INDEX(LIFE_GRID,(LIFE_GEN-1)*13+4,11)=1,13,7)</f>
        <v/>
      </c>
      <c r="CN59">
        <f>IF(INDEX(LIFE_GRID,(LIFE_GEN-1)*13+4,12)=1,13,7)</f>
        <v/>
      </c>
      <c r="CO59">
        <f>IF(INDEX(LIFE_GRID,(LIFE_GEN-1)*13+4,13)=1,13,7)</f>
        <v/>
      </c>
      <c r="CP59">
        <f>IF(INDEX(LIFE_GRID,(LIFE_GEN-1)*13+4,14)=1,13,7)</f>
        <v/>
      </c>
      <c r="CQ59">
        <f>IF(INDEX(LIFE_GRID,(LIFE_GEN-1)*13+4,15)=1,13,7)</f>
        <v/>
      </c>
      <c r="CR59">
        <f>IF(INDEX(LIFE_GRID,(LIFE_GEN-1)*13+4,16)=1,13,7)</f>
        <v/>
      </c>
      <c r="CS59">
        <f>IF(INDEX(LIFE_GRID,(LIFE_GEN-1)*13+4,17)=1,13,7)</f>
        <v/>
      </c>
      <c r="CT59">
        <f>IF(INDEX(LIFE_GRID,(LIFE_GEN-1)*13+4,18)=1,13,7)</f>
        <v/>
      </c>
      <c r="CU59">
        <f>IF(INDEX(LIFE_GRID,(LIFE_GEN-1)*13+4,19)=1,13,7)</f>
        <v/>
      </c>
      <c r="CV59">
        <f>IF(INDEX(LIFE_GRID,(LIFE_GEN-1)*13+4,20)=1,13,7)</f>
        <v/>
      </c>
      <c r="CW59">
        <f>IF(INDEX(LIFE_GRID,(LIFE_GEN-1)*13+4,21)=1,13,7)</f>
        <v/>
      </c>
      <c r="CX59">
        <f>IF(INDEX(LIFE_GRID,(LIFE_GEN-1)*13+4,22)=1,13,7)</f>
        <v/>
      </c>
      <c r="CY59">
        <f>IF(INDEX(LIFE_GRID,(LIFE_GEN-1)*13+4,23)=1,13,7)</f>
        <v/>
      </c>
      <c r="CZ59">
        <f>IF(INDEX(LIFE_GRID,(LIFE_GEN-1)*13+4,24)=1,13,7)</f>
        <v/>
      </c>
      <c r="DA59">
        <f>IF(INDEX(LIFE_GRID,(LIFE_GEN-1)*13+4,25)=1,13,7)</f>
        <v/>
      </c>
      <c r="DB59">
        <f>IF(INDEX(LIFE_GRID,(LIFE_GEN-1)*13+4,26)=1,13,7)</f>
        <v/>
      </c>
      <c r="DC59">
        <f>IF(INDEX(LIFE_GRID,(LIFE_GEN-1)*13+4,27)=1,13,7)</f>
        <v/>
      </c>
      <c r="DD59">
        <f>IF(INDEX(LIFE_GRID,(LIFE_GEN-1)*13+4,28)=1,13,7)</f>
        <v/>
      </c>
      <c r="DE59">
        <f>IF(INDEX(LIFE_GRID,(LIFE_GEN-1)*13+4,29)=1,13,7)</f>
        <v/>
      </c>
      <c r="DF59">
        <f>IF(INDEX(LIFE_GRID,(LIFE_GEN-1)*13+4,30)=1,13,7)</f>
        <v/>
      </c>
      <c r="DG59">
        <f>IF(INDEX(LIFE_GRID,(LIFE_GEN-1)*13+4,31)=1,13,7)</f>
        <v/>
      </c>
      <c r="DH59">
        <f>IF(INDEX(LIFE_GRID,(LIFE_GEN-1)*13+4,32)=1,13,7)</f>
        <v/>
      </c>
      <c r="DI59">
        <f>IF(INDEX(LIFE_GRID,(LIFE_GEN-1)*13+4,33)=1,13,7)</f>
        <v/>
      </c>
      <c r="DJ59">
        <f>IF(INDEX(LIFE_GRID,(LIFE_GEN-1)*13+4,34)=1,13,7)</f>
        <v/>
      </c>
      <c r="DK59">
        <f>IF(INDEX(LIFE_GRID,(LIFE_GEN-1)*13+4,35)=1,13,7)</f>
        <v/>
      </c>
      <c r="DL59">
        <f>IF(INDEX(LIFE_GRID,(LIFE_GEN-1)*13+4,36)=1,13,7)</f>
        <v/>
      </c>
      <c r="DM59">
        <f>IF(INDEX(LIFE_GRID,(LIFE_GEN-1)*13+4,37)=1,13,7)</f>
        <v/>
      </c>
      <c r="DN59">
        <f>IF(INDEX(LIFE_GRID,(LIFE_GEN-1)*13+4,38)=1,13,7)</f>
        <v/>
      </c>
      <c r="DO59">
        <f>IF(INDEX(LIFE_GRID,(LIFE_GEN-1)*13+4,39)=1,13,7)</f>
        <v/>
      </c>
      <c r="DP59">
        <f>IF(INDEX(LIFE_GRID,(LIFE_GEN-1)*13+4,40)=1,13,7)</f>
        <v/>
      </c>
      <c r="DQ59">
        <f>IF(INDEX(LIFE_GRID,(LIFE_GEN-1)*13+4,41)=1,13,7)</f>
        <v/>
      </c>
      <c r="DR59" t="n">
        <v>7</v>
      </c>
      <c r="DS59" t="n">
        <v>7</v>
      </c>
      <c r="DT59" t="n">
        <v>7</v>
      </c>
      <c r="DU59" t="n">
        <v>4</v>
      </c>
    </row>
    <row r="60">
      <c r="B60" t="inlineStr">
        <is>
          <t> </t>
        </is>
      </c>
      <c r="C60" t="inlineStr">
        <is>
          <t> </t>
        </is>
      </c>
      <c r="D60" t="inlineStr">
        <is>
          <t> </t>
        </is>
      </c>
      <c r="E60" t="inlineStr">
        <is>
          <t> </t>
        </is>
      </c>
      <c r="F60" t="inlineStr">
        <is>
          <t> </t>
        </is>
      </c>
      <c r="G60" t="inlineStr">
        <is>
          <t> </t>
        </is>
      </c>
      <c r="H60" t="inlineStr">
        <is>
          <t> </t>
        </is>
      </c>
      <c r="I60" t="inlineStr">
        <is>
          <t> </t>
        </is>
      </c>
      <c r="J60" t="inlineStr">
        <is>
          <t> </t>
        </is>
      </c>
      <c r="K60" t="inlineStr">
        <is>
          <t> </t>
        </is>
      </c>
      <c r="L60" t="inlineStr">
        <is>
          <t> </t>
        </is>
      </c>
      <c r="M60" t="inlineStr">
        <is>
          <t> </t>
        </is>
      </c>
      <c r="N60" t="inlineStr">
        <is>
          <t> </t>
        </is>
      </c>
      <c r="O60" t="inlineStr">
        <is>
          <t> </t>
        </is>
      </c>
      <c r="P60" t="inlineStr">
        <is>
          <t> </t>
        </is>
      </c>
      <c r="Q60" t="inlineStr">
        <is>
          <t> </t>
        </is>
      </c>
      <c r="R60" t="inlineStr">
        <is>
          <t> </t>
        </is>
      </c>
      <c r="S60" t="inlineStr">
        <is>
          <t> </t>
        </is>
      </c>
      <c r="T60" t="inlineStr">
        <is>
          <t> </t>
        </is>
      </c>
      <c r="U60" t="inlineStr">
        <is>
          <t> </t>
        </is>
      </c>
      <c r="V60" t="inlineStr">
        <is>
          <t> </t>
        </is>
      </c>
      <c r="W60" t="inlineStr">
        <is>
          <t> </t>
        </is>
      </c>
      <c r="X60" t="inlineStr">
        <is>
          <t> </t>
        </is>
      </c>
      <c r="Y60" t="inlineStr">
        <is>
          <t> </t>
        </is>
      </c>
      <c r="Z60" t="inlineStr">
        <is>
          <t> </t>
        </is>
      </c>
      <c r="AA60" t="inlineStr">
        <is>
          <t> </t>
        </is>
      </c>
      <c r="AB60" t="inlineStr">
        <is>
          <t> </t>
        </is>
      </c>
      <c r="AC60" t="inlineStr">
        <is>
          <t> </t>
        </is>
      </c>
      <c r="AD60" t="inlineStr">
        <is>
          <t> </t>
        </is>
      </c>
      <c r="AE60" t="inlineStr">
        <is>
          <t> </t>
        </is>
      </c>
      <c r="AF60" t="inlineStr">
        <is>
          <t> </t>
        </is>
      </c>
      <c r="AG60" t="inlineStr">
        <is>
          <t> </t>
        </is>
      </c>
      <c r="AH60" t="inlineStr">
        <is>
          <t> </t>
        </is>
      </c>
      <c r="AI60" t="inlineStr">
        <is>
          <t> </t>
        </is>
      </c>
      <c r="AJ60" t="inlineStr">
        <is>
          <t> </t>
        </is>
      </c>
      <c r="AK60" t="inlineStr">
        <is>
          <t> </t>
        </is>
      </c>
      <c r="AL60" t="inlineStr">
        <is>
          <t> </t>
        </is>
      </c>
      <c r="AM60" t="inlineStr">
        <is>
          <t> </t>
        </is>
      </c>
      <c r="AN60" t="inlineStr">
        <is>
          <t> </t>
        </is>
      </c>
      <c r="AO60" t="inlineStr">
        <is>
          <t> </t>
        </is>
      </c>
      <c r="AP60" t="inlineStr">
        <is>
          <t> </t>
        </is>
      </c>
      <c r="AQ60" t="inlineStr">
        <is>
          <t> </t>
        </is>
      </c>
      <c r="AR60" t="inlineStr">
        <is>
          <t> </t>
        </is>
      </c>
      <c r="AS60" t="inlineStr">
        <is>
          <t> </t>
        </is>
      </c>
      <c r="AT60" t="inlineStr">
        <is>
          <t> </t>
        </is>
      </c>
      <c r="AU60" t="inlineStr">
        <is>
          <t> </t>
        </is>
      </c>
      <c r="CB60" t="n">
        <v>4</v>
      </c>
      <c r="CC60" t="n">
        <v>7</v>
      </c>
      <c r="CD60">
        <f>IF(INDEX(LIFE_GRID,(LIFE_GEN-1)*13+5,2)=1,13,7)</f>
        <v/>
      </c>
      <c r="CE60">
        <f>IF(INDEX(LIFE_GRID,(LIFE_GEN-1)*13+5,3)=1,13,7)</f>
        <v/>
      </c>
      <c r="CF60">
        <f>IF(INDEX(LIFE_GRID,(LIFE_GEN-1)*13+5,4)=1,13,7)</f>
        <v/>
      </c>
      <c r="CG60">
        <f>IF(INDEX(LIFE_GRID,(LIFE_GEN-1)*13+5,5)=1,13,7)</f>
        <v/>
      </c>
      <c r="CH60">
        <f>IF(INDEX(LIFE_GRID,(LIFE_GEN-1)*13+5,6)=1,13,7)</f>
        <v/>
      </c>
      <c r="CI60">
        <f>IF(INDEX(LIFE_GRID,(LIFE_GEN-1)*13+5,7)=1,13,7)</f>
        <v/>
      </c>
      <c r="CJ60">
        <f>IF(INDEX(LIFE_GRID,(LIFE_GEN-1)*13+5,8)=1,13,7)</f>
        <v/>
      </c>
      <c r="CK60">
        <f>IF(INDEX(LIFE_GRID,(LIFE_GEN-1)*13+5,9)=1,13,7)</f>
        <v/>
      </c>
      <c r="CL60">
        <f>IF(INDEX(LIFE_GRID,(LIFE_GEN-1)*13+5,10)=1,13,7)</f>
        <v/>
      </c>
      <c r="CM60">
        <f>IF(INDEX(LIFE_GRID,(LIFE_GEN-1)*13+5,11)=1,13,7)</f>
        <v/>
      </c>
      <c r="CN60">
        <f>IF(INDEX(LIFE_GRID,(LIFE_GEN-1)*13+5,12)=1,13,7)</f>
        <v/>
      </c>
      <c r="CO60">
        <f>IF(INDEX(LIFE_GRID,(LIFE_GEN-1)*13+5,13)=1,13,7)</f>
        <v/>
      </c>
      <c r="CP60">
        <f>IF(INDEX(LIFE_GRID,(LIFE_GEN-1)*13+5,14)=1,13,7)</f>
        <v/>
      </c>
      <c r="CQ60">
        <f>IF(INDEX(LIFE_GRID,(LIFE_GEN-1)*13+5,15)=1,13,7)</f>
        <v/>
      </c>
      <c r="CR60">
        <f>IF(INDEX(LIFE_GRID,(LIFE_GEN-1)*13+5,16)=1,13,7)</f>
        <v/>
      </c>
      <c r="CS60">
        <f>IF(INDEX(LIFE_GRID,(LIFE_GEN-1)*13+5,17)=1,13,7)</f>
        <v/>
      </c>
      <c r="CT60">
        <f>IF(INDEX(LIFE_GRID,(LIFE_GEN-1)*13+5,18)=1,13,7)</f>
        <v/>
      </c>
      <c r="CU60">
        <f>IF(INDEX(LIFE_GRID,(LIFE_GEN-1)*13+5,19)=1,13,7)</f>
        <v/>
      </c>
      <c r="CV60">
        <f>IF(INDEX(LIFE_GRID,(LIFE_GEN-1)*13+5,20)=1,13,7)</f>
        <v/>
      </c>
      <c r="CW60">
        <f>IF(INDEX(LIFE_GRID,(LIFE_GEN-1)*13+5,21)=1,13,7)</f>
        <v/>
      </c>
      <c r="CX60">
        <f>IF(INDEX(LIFE_GRID,(LIFE_GEN-1)*13+5,22)=1,13,7)</f>
        <v/>
      </c>
      <c r="CY60">
        <f>IF(INDEX(LIFE_GRID,(LIFE_GEN-1)*13+5,23)=1,13,7)</f>
        <v/>
      </c>
      <c r="CZ60">
        <f>IF(INDEX(LIFE_GRID,(LIFE_GEN-1)*13+5,24)=1,13,7)</f>
        <v/>
      </c>
      <c r="DA60">
        <f>IF(INDEX(LIFE_GRID,(LIFE_GEN-1)*13+5,25)=1,13,7)</f>
        <v/>
      </c>
      <c r="DB60">
        <f>IF(INDEX(LIFE_GRID,(LIFE_GEN-1)*13+5,26)=1,13,7)</f>
        <v/>
      </c>
      <c r="DC60">
        <f>IF(INDEX(LIFE_GRID,(LIFE_GEN-1)*13+5,27)=1,13,7)</f>
        <v/>
      </c>
      <c r="DD60">
        <f>IF(INDEX(LIFE_GRID,(LIFE_GEN-1)*13+5,28)=1,13,7)</f>
        <v/>
      </c>
      <c r="DE60">
        <f>IF(INDEX(LIFE_GRID,(LIFE_GEN-1)*13+5,29)=1,13,7)</f>
        <v/>
      </c>
      <c r="DF60">
        <f>IF(INDEX(LIFE_GRID,(LIFE_GEN-1)*13+5,30)=1,13,7)</f>
        <v/>
      </c>
      <c r="DG60">
        <f>IF(INDEX(LIFE_GRID,(LIFE_GEN-1)*13+5,31)=1,13,7)</f>
        <v/>
      </c>
      <c r="DH60">
        <f>IF(INDEX(LIFE_GRID,(LIFE_GEN-1)*13+5,32)=1,13,7)</f>
        <v/>
      </c>
      <c r="DI60">
        <f>IF(INDEX(LIFE_GRID,(LIFE_GEN-1)*13+5,33)=1,13,7)</f>
        <v/>
      </c>
      <c r="DJ60">
        <f>IF(INDEX(LIFE_GRID,(LIFE_GEN-1)*13+5,34)=1,13,7)</f>
        <v/>
      </c>
      <c r="DK60">
        <f>IF(INDEX(LIFE_GRID,(LIFE_GEN-1)*13+5,35)=1,13,7)</f>
        <v/>
      </c>
      <c r="DL60">
        <f>IF(INDEX(LIFE_GRID,(LIFE_GEN-1)*13+5,36)=1,13,7)</f>
        <v/>
      </c>
      <c r="DM60">
        <f>IF(INDEX(LIFE_GRID,(LIFE_GEN-1)*13+5,37)=1,13,7)</f>
        <v/>
      </c>
      <c r="DN60">
        <f>IF(INDEX(LIFE_GRID,(LIFE_GEN-1)*13+5,38)=1,13,7)</f>
        <v/>
      </c>
      <c r="DO60">
        <f>IF(INDEX(LIFE_GRID,(LIFE_GEN-1)*13+5,39)=1,13,7)</f>
        <v/>
      </c>
      <c r="DP60">
        <f>IF(INDEX(LIFE_GRID,(LIFE_GEN-1)*13+5,40)=1,13,7)</f>
        <v/>
      </c>
      <c r="DQ60">
        <f>IF(INDEX(LIFE_GRID,(LIFE_GEN-1)*13+5,41)=1,13,7)</f>
        <v/>
      </c>
      <c r="DR60" t="n">
        <v>7</v>
      </c>
      <c r="DS60" t="n">
        <v>7</v>
      </c>
      <c r="DT60" t="n">
        <v>7</v>
      </c>
      <c r="DU60" t="n">
        <v>4</v>
      </c>
    </row>
    <row r="61">
      <c r="B61" t="inlineStr">
        <is>
          <t> </t>
        </is>
      </c>
      <c r="C61" t="inlineStr">
        <is>
          <t> </t>
        </is>
      </c>
      <c r="D61" t="inlineStr">
        <is>
          <t> </t>
        </is>
      </c>
      <c r="E61" t="inlineStr">
        <is>
          <t> </t>
        </is>
      </c>
      <c r="F61" t="inlineStr">
        <is>
          <t> </t>
        </is>
      </c>
      <c r="G61" t="inlineStr">
        <is>
          <t> </t>
        </is>
      </c>
      <c r="H61" t="inlineStr">
        <is>
          <t> </t>
        </is>
      </c>
      <c r="I61" t="inlineStr">
        <is>
          <t> </t>
        </is>
      </c>
      <c r="J61" t="inlineStr">
        <is>
          <t> </t>
        </is>
      </c>
      <c r="K61" t="inlineStr">
        <is>
          <t> </t>
        </is>
      </c>
      <c r="L61" t="inlineStr">
        <is>
          <t> </t>
        </is>
      </c>
      <c r="M61" t="inlineStr">
        <is>
          <t> </t>
        </is>
      </c>
      <c r="N61" t="inlineStr">
        <is>
          <t> </t>
        </is>
      </c>
      <c r="O61" t="inlineStr">
        <is>
          <t> </t>
        </is>
      </c>
      <c r="P61" t="inlineStr">
        <is>
          <t> </t>
        </is>
      </c>
      <c r="Q61" t="inlineStr">
        <is>
          <t> </t>
        </is>
      </c>
      <c r="R61" t="inlineStr">
        <is>
          <t> </t>
        </is>
      </c>
      <c r="S61" t="inlineStr">
        <is>
          <t> </t>
        </is>
      </c>
      <c r="T61" t="inlineStr">
        <is>
          <t> </t>
        </is>
      </c>
      <c r="U61" t="inlineStr">
        <is>
          <t> </t>
        </is>
      </c>
      <c r="V61" t="inlineStr">
        <is>
          <t> </t>
        </is>
      </c>
      <c r="W61" t="inlineStr">
        <is>
          <t> </t>
        </is>
      </c>
      <c r="X61" t="inlineStr">
        <is>
          <t> </t>
        </is>
      </c>
      <c r="Y61" t="inlineStr">
        <is>
          <t> </t>
        </is>
      </c>
      <c r="Z61" t="inlineStr">
        <is>
          <t> </t>
        </is>
      </c>
      <c r="AA61" t="inlineStr">
        <is>
          <t> </t>
        </is>
      </c>
      <c r="AB61" t="inlineStr">
        <is>
          <t> </t>
        </is>
      </c>
      <c r="AC61" t="inlineStr">
        <is>
          <t> </t>
        </is>
      </c>
      <c r="AD61" t="inlineStr">
        <is>
          <t> </t>
        </is>
      </c>
      <c r="AE61" t="inlineStr">
        <is>
          <t> </t>
        </is>
      </c>
      <c r="AF61" t="inlineStr">
        <is>
          <t> </t>
        </is>
      </c>
      <c r="AG61" t="inlineStr">
        <is>
          <t> </t>
        </is>
      </c>
      <c r="AH61" t="inlineStr">
        <is>
          <t> </t>
        </is>
      </c>
      <c r="AI61" t="inlineStr">
        <is>
          <t> </t>
        </is>
      </c>
      <c r="AJ61" t="inlineStr">
        <is>
          <t> </t>
        </is>
      </c>
      <c r="AK61" t="inlineStr">
        <is>
          <t> </t>
        </is>
      </c>
      <c r="AL61" t="inlineStr">
        <is>
          <t> </t>
        </is>
      </c>
      <c r="AM61" t="inlineStr">
        <is>
          <t> </t>
        </is>
      </c>
      <c r="AN61" t="inlineStr">
        <is>
          <t> </t>
        </is>
      </c>
      <c r="AO61" t="inlineStr">
        <is>
          <t> </t>
        </is>
      </c>
      <c r="AP61" t="inlineStr">
        <is>
          <t> </t>
        </is>
      </c>
      <c r="AQ61" t="inlineStr">
        <is>
          <t> </t>
        </is>
      </c>
      <c r="AR61" t="inlineStr">
        <is>
          <t> </t>
        </is>
      </c>
      <c r="AS61" t="inlineStr">
        <is>
          <t> </t>
        </is>
      </c>
      <c r="AT61" t="inlineStr">
        <is>
          <t> </t>
        </is>
      </c>
      <c r="AU61" t="inlineStr">
        <is>
          <t> </t>
        </is>
      </c>
      <c r="CB61" t="n">
        <v>4</v>
      </c>
      <c r="CC61" t="n">
        <v>7</v>
      </c>
      <c r="CD61">
        <f>IF(INDEX(LIFE_GRID,(LIFE_GEN-1)*13+6,2)=1,13,7)</f>
        <v/>
      </c>
      <c r="CE61">
        <f>IF(INDEX(LIFE_GRID,(LIFE_GEN-1)*13+6,3)=1,13,7)</f>
        <v/>
      </c>
      <c r="CF61">
        <f>IF(INDEX(LIFE_GRID,(LIFE_GEN-1)*13+6,4)=1,13,7)</f>
        <v/>
      </c>
      <c r="CG61">
        <f>IF(INDEX(LIFE_GRID,(LIFE_GEN-1)*13+6,5)=1,13,7)</f>
        <v/>
      </c>
      <c r="CH61">
        <f>IF(INDEX(LIFE_GRID,(LIFE_GEN-1)*13+6,6)=1,13,7)</f>
        <v/>
      </c>
      <c r="CI61">
        <f>IF(INDEX(LIFE_GRID,(LIFE_GEN-1)*13+6,7)=1,13,7)</f>
        <v/>
      </c>
      <c r="CJ61">
        <f>IF(INDEX(LIFE_GRID,(LIFE_GEN-1)*13+6,8)=1,13,7)</f>
        <v/>
      </c>
      <c r="CK61">
        <f>IF(INDEX(LIFE_GRID,(LIFE_GEN-1)*13+6,9)=1,13,7)</f>
        <v/>
      </c>
      <c r="CL61">
        <f>IF(INDEX(LIFE_GRID,(LIFE_GEN-1)*13+6,10)=1,13,7)</f>
        <v/>
      </c>
      <c r="CM61">
        <f>IF(INDEX(LIFE_GRID,(LIFE_GEN-1)*13+6,11)=1,13,7)</f>
        <v/>
      </c>
      <c r="CN61">
        <f>IF(INDEX(LIFE_GRID,(LIFE_GEN-1)*13+6,12)=1,13,7)</f>
        <v/>
      </c>
      <c r="CO61">
        <f>IF(INDEX(LIFE_GRID,(LIFE_GEN-1)*13+6,13)=1,13,7)</f>
        <v/>
      </c>
      <c r="CP61">
        <f>IF(INDEX(LIFE_GRID,(LIFE_GEN-1)*13+6,14)=1,13,7)</f>
        <v/>
      </c>
      <c r="CQ61">
        <f>IF(INDEX(LIFE_GRID,(LIFE_GEN-1)*13+6,15)=1,13,7)</f>
        <v/>
      </c>
      <c r="CR61">
        <f>IF(INDEX(LIFE_GRID,(LIFE_GEN-1)*13+6,16)=1,13,7)</f>
        <v/>
      </c>
      <c r="CS61">
        <f>IF(INDEX(LIFE_GRID,(LIFE_GEN-1)*13+6,17)=1,13,7)</f>
        <v/>
      </c>
      <c r="CT61">
        <f>IF(INDEX(LIFE_GRID,(LIFE_GEN-1)*13+6,18)=1,13,7)</f>
        <v/>
      </c>
      <c r="CU61">
        <f>IF(INDEX(LIFE_GRID,(LIFE_GEN-1)*13+6,19)=1,13,7)</f>
        <v/>
      </c>
      <c r="CV61">
        <f>IF(INDEX(LIFE_GRID,(LIFE_GEN-1)*13+6,20)=1,13,7)</f>
        <v/>
      </c>
      <c r="CW61">
        <f>IF(INDEX(LIFE_GRID,(LIFE_GEN-1)*13+6,21)=1,13,7)</f>
        <v/>
      </c>
      <c r="CX61">
        <f>IF(INDEX(LIFE_GRID,(LIFE_GEN-1)*13+6,22)=1,13,7)</f>
        <v/>
      </c>
      <c r="CY61">
        <f>IF(INDEX(LIFE_GRID,(LIFE_GEN-1)*13+6,23)=1,13,7)</f>
        <v/>
      </c>
      <c r="CZ61">
        <f>IF(INDEX(LIFE_GRID,(LIFE_GEN-1)*13+6,24)=1,13,7)</f>
        <v/>
      </c>
      <c r="DA61">
        <f>IF(INDEX(LIFE_GRID,(LIFE_GEN-1)*13+6,25)=1,13,7)</f>
        <v/>
      </c>
      <c r="DB61">
        <f>IF(INDEX(LIFE_GRID,(LIFE_GEN-1)*13+6,26)=1,13,7)</f>
        <v/>
      </c>
      <c r="DC61">
        <f>IF(INDEX(LIFE_GRID,(LIFE_GEN-1)*13+6,27)=1,13,7)</f>
        <v/>
      </c>
      <c r="DD61">
        <f>IF(INDEX(LIFE_GRID,(LIFE_GEN-1)*13+6,28)=1,13,7)</f>
        <v/>
      </c>
      <c r="DE61">
        <f>IF(INDEX(LIFE_GRID,(LIFE_GEN-1)*13+6,29)=1,13,7)</f>
        <v/>
      </c>
      <c r="DF61">
        <f>IF(INDEX(LIFE_GRID,(LIFE_GEN-1)*13+6,30)=1,13,7)</f>
        <v/>
      </c>
      <c r="DG61">
        <f>IF(INDEX(LIFE_GRID,(LIFE_GEN-1)*13+6,31)=1,13,7)</f>
        <v/>
      </c>
      <c r="DH61">
        <f>IF(INDEX(LIFE_GRID,(LIFE_GEN-1)*13+6,32)=1,13,7)</f>
        <v/>
      </c>
      <c r="DI61">
        <f>IF(INDEX(LIFE_GRID,(LIFE_GEN-1)*13+6,33)=1,13,7)</f>
        <v/>
      </c>
      <c r="DJ61">
        <f>IF(INDEX(LIFE_GRID,(LIFE_GEN-1)*13+6,34)=1,13,7)</f>
        <v/>
      </c>
      <c r="DK61">
        <f>IF(INDEX(LIFE_GRID,(LIFE_GEN-1)*13+6,35)=1,13,7)</f>
        <v/>
      </c>
      <c r="DL61">
        <f>IF(INDEX(LIFE_GRID,(LIFE_GEN-1)*13+6,36)=1,13,7)</f>
        <v/>
      </c>
      <c r="DM61">
        <f>IF(INDEX(LIFE_GRID,(LIFE_GEN-1)*13+6,37)=1,13,7)</f>
        <v/>
      </c>
      <c r="DN61">
        <f>IF(INDEX(LIFE_GRID,(LIFE_GEN-1)*13+6,38)=1,13,7)</f>
        <v/>
      </c>
      <c r="DO61">
        <f>IF(INDEX(LIFE_GRID,(LIFE_GEN-1)*13+6,39)=1,13,7)</f>
        <v/>
      </c>
      <c r="DP61">
        <f>IF(INDEX(LIFE_GRID,(LIFE_GEN-1)*13+6,40)=1,13,7)</f>
        <v/>
      </c>
      <c r="DQ61">
        <f>IF(INDEX(LIFE_GRID,(LIFE_GEN-1)*13+6,41)=1,13,7)</f>
        <v/>
      </c>
      <c r="DR61" t="n">
        <v>7</v>
      </c>
      <c r="DS61" t="n">
        <v>7</v>
      </c>
      <c r="DT61" t="n">
        <v>7</v>
      </c>
      <c r="DU61" t="n">
        <v>4</v>
      </c>
    </row>
    <row r="62">
      <c r="B62" t="inlineStr">
        <is>
          <t> </t>
        </is>
      </c>
      <c r="C62" t="inlineStr">
        <is>
          <t> </t>
        </is>
      </c>
      <c r="D62" t="inlineStr">
        <is>
          <t> </t>
        </is>
      </c>
      <c r="E62" t="inlineStr">
        <is>
          <t> </t>
        </is>
      </c>
      <c r="F62" t="inlineStr">
        <is>
          <t> </t>
        </is>
      </c>
      <c r="G62" t="inlineStr">
        <is>
          <t> </t>
        </is>
      </c>
      <c r="H62" t="inlineStr">
        <is>
          <t> </t>
        </is>
      </c>
      <c r="I62" t="inlineStr">
        <is>
          <t> </t>
        </is>
      </c>
      <c r="J62" t="inlineStr">
        <is>
          <t> </t>
        </is>
      </c>
      <c r="K62" t="inlineStr">
        <is>
          <t> </t>
        </is>
      </c>
      <c r="L62" t="inlineStr">
        <is>
          <t> </t>
        </is>
      </c>
      <c r="M62" t="inlineStr">
        <is>
          <t> </t>
        </is>
      </c>
      <c r="N62" t="inlineStr">
        <is>
          <t> </t>
        </is>
      </c>
      <c r="O62" t="inlineStr">
        <is>
          <t> </t>
        </is>
      </c>
      <c r="P62" t="inlineStr">
        <is>
          <t> </t>
        </is>
      </c>
      <c r="Q62" t="inlineStr">
        <is>
          <t> </t>
        </is>
      </c>
      <c r="R62" t="inlineStr">
        <is>
          <t> </t>
        </is>
      </c>
      <c r="S62" t="inlineStr">
        <is>
          <t> </t>
        </is>
      </c>
      <c r="T62" t="inlineStr">
        <is>
          <t> </t>
        </is>
      </c>
      <c r="U62" t="inlineStr">
        <is>
          <t> </t>
        </is>
      </c>
      <c r="V62" t="inlineStr">
        <is>
          <t> </t>
        </is>
      </c>
      <c r="W62" t="inlineStr">
        <is>
          <t> </t>
        </is>
      </c>
      <c r="X62" t="inlineStr">
        <is>
          <t> </t>
        </is>
      </c>
      <c r="Y62" t="inlineStr">
        <is>
          <t> </t>
        </is>
      </c>
      <c r="Z62" t="inlineStr">
        <is>
          <t> </t>
        </is>
      </c>
      <c r="AA62" t="inlineStr">
        <is>
          <t> </t>
        </is>
      </c>
      <c r="AB62" t="inlineStr">
        <is>
          <t> </t>
        </is>
      </c>
      <c r="AC62" t="inlineStr">
        <is>
          <t> </t>
        </is>
      </c>
      <c r="AD62" t="inlineStr">
        <is>
          <t> </t>
        </is>
      </c>
      <c r="AE62" t="inlineStr">
        <is>
          <t> </t>
        </is>
      </c>
      <c r="AF62" t="inlineStr">
        <is>
          <t> </t>
        </is>
      </c>
      <c r="AG62" t="inlineStr">
        <is>
          <t> </t>
        </is>
      </c>
      <c r="AH62" t="inlineStr">
        <is>
          <t> </t>
        </is>
      </c>
      <c r="AI62" t="inlineStr">
        <is>
          <t> </t>
        </is>
      </c>
      <c r="AJ62" t="inlineStr">
        <is>
          <t> </t>
        </is>
      </c>
      <c r="AK62" t="inlineStr">
        <is>
          <t> </t>
        </is>
      </c>
      <c r="AL62" t="inlineStr">
        <is>
          <t> </t>
        </is>
      </c>
      <c r="AM62" t="inlineStr">
        <is>
          <t> </t>
        </is>
      </c>
      <c r="AN62" t="inlineStr">
        <is>
          <t> </t>
        </is>
      </c>
      <c r="AO62" t="inlineStr">
        <is>
          <t> </t>
        </is>
      </c>
      <c r="AP62" t="inlineStr">
        <is>
          <t> </t>
        </is>
      </c>
      <c r="AQ62" t="inlineStr">
        <is>
          <t> </t>
        </is>
      </c>
      <c r="AR62" t="inlineStr">
        <is>
          <t> </t>
        </is>
      </c>
      <c r="AS62" t="inlineStr">
        <is>
          <t> </t>
        </is>
      </c>
      <c r="AT62" t="inlineStr">
        <is>
          <t> </t>
        </is>
      </c>
      <c r="AU62" t="inlineStr">
        <is>
          <t> </t>
        </is>
      </c>
      <c r="CB62" t="n">
        <v>4</v>
      </c>
      <c r="CC62" t="n">
        <v>7</v>
      </c>
      <c r="CD62">
        <f>IF(INDEX(LIFE_GRID,(LIFE_GEN-1)*13+7,2)=1,13,7)</f>
        <v/>
      </c>
      <c r="CE62">
        <f>IF(INDEX(LIFE_GRID,(LIFE_GEN-1)*13+7,3)=1,13,7)</f>
        <v/>
      </c>
      <c r="CF62">
        <f>IF(INDEX(LIFE_GRID,(LIFE_GEN-1)*13+7,4)=1,13,7)</f>
        <v/>
      </c>
      <c r="CG62">
        <f>IF(INDEX(LIFE_GRID,(LIFE_GEN-1)*13+7,5)=1,13,7)</f>
        <v/>
      </c>
      <c r="CH62">
        <f>IF(INDEX(LIFE_GRID,(LIFE_GEN-1)*13+7,6)=1,13,7)</f>
        <v/>
      </c>
      <c r="CI62">
        <f>IF(INDEX(LIFE_GRID,(LIFE_GEN-1)*13+7,7)=1,13,7)</f>
        <v/>
      </c>
      <c r="CJ62">
        <f>IF(INDEX(LIFE_GRID,(LIFE_GEN-1)*13+7,8)=1,13,7)</f>
        <v/>
      </c>
      <c r="CK62">
        <f>IF(INDEX(LIFE_GRID,(LIFE_GEN-1)*13+7,9)=1,13,7)</f>
        <v/>
      </c>
      <c r="CL62">
        <f>IF(INDEX(LIFE_GRID,(LIFE_GEN-1)*13+7,10)=1,13,7)</f>
        <v/>
      </c>
      <c r="CM62">
        <f>IF(INDEX(LIFE_GRID,(LIFE_GEN-1)*13+7,11)=1,13,7)</f>
        <v/>
      </c>
      <c r="CN62">
        <f>IF(INDEX(LIFE_GRID,(LIFE_GEN-1)*13+7,12)=1,13,7)</f>
        <v/>
      </c>
      <c r="CO62">
        <f>IF(INDEX(LIFE_GRID,(LIFE_GEN-1)*13+7,13)=1,13,7)</f>
        <v/>
      </c>
      <c r="CP62">
        <f>IF(INDEX(LIFE_GRID,(LIFE_GEN-1)*13+7,14)=1,13,7)</f>
        <v/>
      </c>
      <c r="CQ62">
        <f>IF(INDEX(LIFE_GRID,(LIFE_GEN-1)*13+7,15)=1,13,7)</f>
        <v/>
      </c>
      <c r="CR62">
        <f>IF(INDEX(LIFE_GRID,(LIFE_GEN-1)*13+7,16)=1,13,7)</f>
        <v/>
      </c>
      <c r="CS62">
        <f>IF(INDEX(LIFE_GRID,(LIFE_GEN-1)*13+7,17)=1,13,7)</f>
        <v/>
      </c>
      <c r="CT62">
        <f>IF(INDEX(LIFE_GRID,(LIFE_GEN-1)*13+7,18)=1,13,7)</f>
        <v/>
      </c>
      <c r="CU62">
        <f>IF(INDEX(LIFE_GRID,(LIFE_GEN-1)*13+7,19)=1,13,7)</f>
        <v/>
      </c>
      <c r="CV62">
        <f>IF(INDEX(LIFE_GRID,(LIFE_GEN-1)*13+7,20)=1,13,7)</f>
        <v/>
      </c>
      <c r="CW62">
        <f>IF(INDEX(LIFE_GRID,(LIFE_GEN-1)*13+7,21)=1,13,7)</f>
        <v/>
      </c>
      <c r="CX62">
        <f>IF(INDEX(LIFE_GRID,(LIFE_GEN-1)*13+7,22)=1,13,7)</f>
        <v/>
      </c>
      <c r="CY62">
        <f>IF(INDEX(LIFE_GRID,(LIFE_GEN-1)*13+7,23)=1,13,7)</f>
        <v/>
      </c>
      <c r="CZ62">
        <f>IF(INDEX(LIFE_GRID,(LIFE_GEN-1)*13+7,24)=1,13,7)</f>
        <v/>
      </c>
      <c r="DA62">
        <f>IF(INDEX(LIFE_GRID,(LIFE_GEN-1)*13+7,25)=1,13,7)</f>
        <v/>
      </c>
      <c r="DB62">
        <f>IF(INDEX(LIFE_GRID,(LIFE_GEN-1)*13+7,26)=1,13,7)</f>
        <v/>
      </c>
      <c r="DC62">
        <f>IF(INDEX(LIFE_GRID,(LIFE_GEN-1)*13+7,27)=1,13,7)</f>
        <v/>
      </c>
      <c r="DD62">
        <f>IF(INDEX(LIFE_GRID,(LIFE_GEN-1)*13+7,28)=1,13,7)</f>
        <v/>
      </c>
      <c r="DE62">
        <f>IF(INDEX(LIFE_GRID,(LIFE_GEN-1)*13+7,29)=1,13,7)</f>
        <v/>
      </c>
      <c r="DF62">
        <f>IF(INDEX(LIFE_GRID,(LIFE_GEN-1)*13+7,30)=1,13,7)</f>
        <v/>
      </c>
      <c r="DG62">
        <f>IF(INDEX(LIFE_GRID,(LIFE_GEN-1)*13+7,31)=1,13,7)</f>
        <v/>
      </c>
      <c r="DH62">
        <f>IF(INDEX(LIFE_GRID,(LIFE_GEN-1)*13+7,32)=1,13,7)</f>
        <v/>
      </c>
      <c r="DI62">
        <f>IF(INDEX(LIFE_GRID,(LIFE_GEN-1)*13+7,33)=1,13,7)</f>
        <v/>
      </c>
      <c r="DJ62">
        <f>IF(INDEX(LIFE_GRID,(LIFE_GEN-1)*13+7,34)=1,13,7)</f>
        <v/>
      </c>
      <c r="DK62">
        <f>IF(INDEX(LIFE_GRID,(LIFE_GEN-1)*13+7,35)=1,13,7)</f>
        <v/>
      </c>
      <c r="DL62">
        <f>IF(INDEX(LIFE_GRID,(LIFE_GEN-1)*13+7,36)=1,13,7)</f>
        <v/>
      </c>
      <c r="DM62">
        <f>IF(INDEX(LIFE_GRID,(LIFE_GEN-1)*13+7,37)=1,13,7)</f>
        <v/>
      </c>
      <c r="DN62">
        <f>IF(INDEX(LIFE_GRID,(LIFE_GEN-1)*13+7,38)=1,13,7)</f>
        <v/>
      </c>
      <c r="DO62">
        <f>IF(INDEX(LIFE_GRID,(LIFE_GEN-1)*13+7,39)=1,13,7)</f>
        <v/>
      </c>
      <c r="DP62">
        <f>IF(INDEX(LIFE_GRID,(LIFE_GEN-1)*13+7,40)=1,13,7)</f>
        <v/>
      </c>
      <c r="DQ62">
        <f>IF(INDEX(LIFE_GRID,(LIFE_GEN-1)*13+7,41)=1,13,7)</f>
        <v/>
      </c>
      <c r="DR62" t="n">
        <v>7</v>
      </c>
      <c r="DS62" t="n">
        <v>7</v>
      </c>
      <c r="DT62" t="n">
        <v>7</v>
      </c>
      <c r="DU62" t="n">
        <v>4</v>
      </c>
    </row>
    <row r="63">
      <c r="B63" t="inlineStr">
        <is>
          <t> </t>
        </is>
      </c>
      <c r="C63" t="inlineStr">
        <is>
          <t> </t>
        </is>
      </c>
      <c r="D63" t="inlineStr">
        <is>
          <t> </t>
        </is>
      </c>
      <c r="E63" t="inlineStr">
        <is>
          <t> </t>
        </is>
      </c>
      <c r="F63" t="inlineStr">
        <is>
          <t> </t>
        </is>
      </c>
      <c r="G63" t="inlineStr">
        <is>
          <t> </t>
        </is>
      </c>
      <c r="H63" t="inlineStr">
        <is>
          <t> </t>
        </is>
      </c>
      <c r="I63" t="inlineStr">
        <is>
          <t> </t>
        </is>
      </c>
      <c r="J63" t="inlineStr">
        <is>
          <t> </t>
        </is>
      </c>
      <c r="K63" t="inlineStr">
        <is>
          <t> </t>
        </is>
      </c>
      <c r="L63" t="inlineStr">
        <is>
          <t> </t>
        </is>
      </c>
      <c r="M63" t="inlineStr">
        <is>
          <t> </t>
        </is>
      </c>
      <c r="N63" t="inlineStr">
        <is>
          <t> </t>
        </is>
      </c>
      <c r="O63" t="inlineStr">
        <is>
          <t> </t>
        </is>
      </c>
      <c r="P63" t="inlineStr">
        <is>
          <t> </t>
        </is>
      </c>
      <c r="Q63" t="inlineStr">
        <is>
          <t> </t>
        </is>
      </c>
      <c r="R63" t="inlineStr">
        <is>
          <t> </t>
        </is>
      </c>
      <c r="S63" t="inlineStr">
        <is>
          <t> </t>
        </is>
      </c>
      <c r="T63" t="inlineStr">
        <is>
          <t> </t>
        </is>
      </c>
      <c r="U63" t="inlineStr">
        <is>
          <t> </t>
        </is>
      </c>
      <c r="V63" t="inlineStr">
        <is>
          <t> </t>
        </is>
      </c>
      <c r="W63" t="inlineStr">
        <is>
          <t> </t>
        </is>
      </c>
      <c r="X63" t="inlineStr">
        <is>
          <t> </t>
        </is>
      </c>
      <c r="Y63" t="inlineStr">
        <is>
          <t> </t>
        </is>
      </c>
      <c r="Z63" t="inlineStr">
        <is>
          <t> </t>
        </is>
      </c>
      <c r="AA63" t="inlineStr">
        <is>
          <t> </t>
        </is>
      </c>
      <c r="AB63" t="inlineStr">
        <is>
          <t> </t>
        </is>
      </c>
      <c r="AC63" t="inlineStr">
        <is>
          <t> </t>
        </is>
      </c>
      <c r="AD63" t="inlineStr">
        <is>
          <t> </t>
        </is>
      </c>
      <c r="AE63" t="inlineStr">
        <is>
          <t> </t>
        </is>
      </c>
      <c r="AF63" t="inlineStr">
        <is>
          <t> </t>
        </is>
      </c>
      <c r="AG63" t="inlineStr">
        <is>
          <t> </t>
        </is>
      </c>
      <c r="AH63" t="inlineStr">
        <is>
          <t> </t>
        </is>
      </c>
      <c r="AI63" t="inlineStr">
        <is>
          <t> </t>
        </is>
      </c>
      <c r="AJ63" t="inlineStr">
        <is>
          <t> </t>
        </is>
      </c>
      <c r="AK63" t="inlineStr">
        <is>
          <t> </t>
        </is>
      </c>
      <c r="AL63" t="inlineStr">
        <is>
          <t> </t>
        </is>
      </c>
      <c r="AM63" t="inlineStr">
        <is>
          <t> </t>
        </is>
      </c>
      <c r="AN63" t="inlineStr">
        <is>
          <t> </t>
        </is>
      </c>
      <c r="AO63" t="inlineStr">
        <is>
          <t> </t>
        </is>
      </c>
      <c r="AP63" t="inlineStr">
        <is>
          <t> </t>
        </is>
      </c>
      <c r="AQ63" t="inlineStr">
        <is>
          <t> </t>
        </is>
      </c>
      <c r="AR63" t="inlineStr">
        <is>
          <t> </t>
        </is>
      </c>
      <c r="AS63" t="inlineStr">
        <is>
          <t> </t>
        </is>
      </c>
      <c r="AT63" t="inlineStr">
        <is>
          <t> </t>
        </is>
      </c>
      <c r="AU63" t="inlineStr">
        <is>
          <t> </t>
        </is>
      </c>
      <c r="CB63" t="n">
        <v>4</v>
      </c>
      <c r="CC63" t="n">
        <v>7</v>
      </c>
      <c r="CD63">
        <f>IF(INDEX(LIFE_GRID,(LIFE_GEN-1)*13+8,2)=1,13,7)</f>
        <v/>
      </c>
      <c r="CE63">
        <f>IF(INDEX(LIFE_GRID,(LIFE_GEN-1)*13+8,3)=1,13,7)</f>
        <v/>
      </c>
      <c r="CF63">
        <f>IF(INDEX(LIFE_GRID,(LIFE_GEN-1)*13+8,4)=1,13,7)</f>
        <v/>
      </c>
      <c r="CG63">
        <f>IF(INDEX(LIFE_GRID,(LIFE_GEN-1)*13+8,5)=1,13,7)</f>
        <v/>
      </c>
      <c r="CH63">
        <f>IF(INDEX(LIFE_GRID,(LIFE_GEN-1)*13+8,6)=1,13,7)</f>
        <v/>
      </c>
      <c r="CI63">
        <f>IF(INDEX(LIFE_GRID,(LIFE_GEN-1)*13+8,7)=1,13,7)</f>
        <v/>
      </c>
      <c r="CJ63">
        <f>IF(INDEX(LIFE_GRID,(LIFE_GEN-1)*13+8,8)=1,13,7)</f>
        <v/>
      </c>
      <c r="CK63">
        <f>IF(INDEX(LIFE_GRID,(LIFE_GEN-1)*13+8,9)=1,13,7)</f>
        <v/>
      </c>
      <c r="CL63">
        <f>IF(INDEX(LIFE_GRID,(LIFE_GEN-1)*13+8,10)=1,13,7)</f>
        <v/>
      </c>
      <c r="CM63">
        <f>IF(INDEX(LIFE_GRID,(LIFE_GEN-1)*13+8,11)=1,13,7)</f>
        <v/>
      </c>
      <c r="CN63">
        <f>IF(INDEX(LIFE_GRID,(LIFE_GEN-1)*13+8,12)=1,13,7)</f>
        <v/>
      </c>
      <c r="CO63">
        <f>IF(INDEX(LIFE_GRID,(LIFE_GEN-1)*13+8,13)=1,13,7)</f>
        <v/>
      </c>
      <c r="CP63">
        <f>IF(INDEX(LIFE_GRID,(LIFE_GEN-1)*13+8,14)=1,13,7)</f>
        <v/>
      </c>
      <c r="CQ63">
        <f>IF(INDEX(LIFE_GRID,(LIFE_GEN-1)*13+8,15)=1,13,7)</f>
        <v/>
      </c>
      <c r="CR63">
        <f>IF(INDEX(LIFE_GRID,(LIFE_GEN-1)*13+8,16)=1,13,7)</f>
        <v/>
      </c>
      <c r="CS63">
        <f>IF(INDEX(LIFE_GRID,(LIFE_GEN-1)*13+8,17)=1,13,7)</f>
        <v/>
      </c>
      <c r="CT63">
        <f>IF(INDEX(LIFE_GRID,(LIFE_GEN-1)*13+8,18)=1,13,7)</f>
        <v/>
      </c>
      <c r="CU63">
        <f>IF(INDEX(LIFE_GRID,(LIFE_GEN-1)*13+8,19)=1,13,7)</f>
        <v/>
      </c>
      <c r="CV63">
        <f>IF(INDEX(LIFE_GRID,(LIFE_GEN-1)*13+8,20)=1,13,7)</f>
        <v/>
      </c>
      <c r="CW63">
        <f>IF(INDEX(LIFE_GRID,(LIFE_GEN-1)*13+8,21)=1,13,7)</f>
        <v/>
      </c>
      <c r="CX63">
        <f>IF(INDEX(LIFE_GRID,(LIFE_GEN-1)*13+8,22)=1,13,7)</f>
        <v/>
      </c>
      <c r="CY63">
        <f>IF(INDEX(LIFE_GRID,(LIFE_GEN-1)*13+8,23)=1,13,7)</f>
        <v/>
      </c>
      <c r="CZ63">
        <f>IF(INDEX(LIFE_GRID,(LIFE_GEN-1)*13+8,24)=1,13,7)</f>
        <v/>
      </c>
      <c r="DA63">
        <f>IF(INDEX(LIFE_GRID,(LIFE_GEN-1)*13+8,25)=1,13,7)</f>
        <v/>
      </c>
      <c r="DB63">
        <f>IF(INDEX(LIFE_GRID,(LIFE_GEN-1)*13+8,26)=1,13,7)</f>
        <v/>
      </c>
      <c r="DC63">
        <f>IF(INDEX(LIFE_GRID,(LIFE_GEN-1)*13+8,27)=1,13,7)</f>
        <v/>
      </c>
      <c r="DD63">
        <f>IF(INDEX(LIFE_GRID,(LIFE_GEN-1)*13+8,28)=1,13,7)</f>
        <v/>
      </c>
      <c r="DE63">
        <f>IF(INDEX(LIFE_GRID,(LIFE_GEN-1)*13+8,29)=1,13,7)</f>
        <v/>
      </c>
      <c r="DF63">
        <f>IF(INDEX(LIFE_GRID,(LIFE_GEN-1)*13+8,30)=1,13,7)</f>
        <v/>
      </c>
      <c r="DG63">
        <f>IF(INDEX(LIFE_GRID,(LIFE_GEN-1)*13+8,31)=1,13,7)</f>
        <v/>
      </c>
      <c r="DH63">
        <f>IF(INDEX(LIFE_GRID,(LIFE_GEN-1)*13+8,32)=1,13,7)</f>
        <v/>
      </c>
      <c r="DI63">
        <f>IF(INDEX(LIFE_GRID,(LIFE_GEN-1)*13+8,33)=1,13,7)</f>
        <v/>
      </c>
      <c r="DJ63">
        <f>IF(INDEX(LIFE_GRID,(LIFE_GEN-1)*13+8,34)=1,13,7)</f>
        <v/>
      </c>
      <c r="DK63">
        <f>IF(INDEX(LIFE_GRID,(LIFE_GEN-1)*13+8,35)=1,13,7)</f>
        <v/>
      </c>
      <c r="DL63">
        <f>IF(INDEX(LIFE_GRID,(LIFE_GEN-1)*13+8,36)=1,13,7)</f>
        <v/>
      </c>
      <c r="DM63">
        <f>IF(INDEX(LIFE_GRID,(LIFE_GEN-1)*13+8,37)=1,13,7)</f>
        <v/>
      </c>
      <c r="DN63">
        <f>IF(INDEX(LIFE_GRID,(LIFE_GEN-1)*13+8,38)=1,13,7)</f>
        <v/>
      </c>
      <c r="DO63">
        <f>IF(INDEX(LIFE_GRID,(LIFE_GEN-1)*13+8,39)=1,13,7)</f>
        <v/>
      </c>
      <c r="DP63">
        <f>IF(INDEX(LIFE_GRID,(LIFE_GEN-1)*13+8,40)=1,13,7)</f>
        <v/>
      </c>
      <c r="DQ63">
        <f>IF(INDEX(LIFE_GRID,(LIFE_GEN-1)*13+8,41)=1,13,7)</f>
        <v/>
      </c>
      <c r="DR63" t="n">
        <v>7</v>
      </c>
      <c r="DS63" t="n">
        <v>7</v>
      </c>
      <c r="DT63" t="n">
        <v>7</v>
      </c>
      <c r="DU63" t="n">
        <v>4</v>
      </c>
    </row>
    <row r="64">
      <c r="B64" t="inlineStr">
        <is>
          <t> </t>
        </is>
      </c>
      <c r="C64" t="inlineStr">
        <is>
          <t> </t>
        </is>
      </c>
      <c r="D64" t="inlineStr">
        <is>
          <t> </t>
        </is>
      </c>
      <c r="E64" t="inlineStr">
        <is>
          <t> </t>
        </is>
      </c>
      <c r="F64" t="inlineStr">
        <is>
          <t> </t>
        </is>
      </c>
      <c r="G64" t="inlineStr">
        <is>
          <t> </t>
        </is>
      </c>
      <c r="H64" t="inlineStr">
        <is>
          <t> </t>
        </is>
      </c>
      <c r="I64" t="inlineStr">
        <is>
          <t> </t>
        </is>
      </c>
      <c r="J64" t="inlineStr">
        <is>
          <t> </t>
        </is>
      </c>
      <c r="K64" t="inlineStr">
        <is>
          <t> </t>
        </is>
      </c>
      <c r="L64" t="inlineStr">
        <is>
          <t> </t>
        </is>
      </c>
      <c r="M64" t="inlineStr">
        <is>
          <t> </t>
        </is>
      </c>
      <c r="N64" t="inlineStr">
        <is>
          <t> </t>
        </is>
      </c>
      <c r="O64" t="inlineStr">
        <is>
          <t> </t>
        </is>
      </c>
      <c r="P64" t="inlineStr">
        <is>
          <t> </t>
        </is>
      </c>
      <c r="Q64" t="inlineStr">
        <is>
          <t> </t>
        </is>
      </c>
      <c r="R64" t="inlineStr">
        <is>
          <t> </t>
        </is>
      </c>
      <c r="S64" t="inlineStr">
        <is>
          <t> </t>
        </is>
      </c>
      <c r="T64" t="inlineStr">
        <is>
          <t> </t>
        </is>
      </c>
      <c r="U64" t="inlineStr">
        <is>
          <t> </t>
        </is>
      </c>
      <c r="V64" t="inlineStr">
        <is>
          <t> </t>
        </is>
      </c>
      <c r="W64" t="inlineStr">
        <is>
          <t> </t>
        </is>
      </c>
      <c r="X64" t="inlineStr">
        <is>
          <t> </t>
        </is>
      </c>
      <c r="Y64" t="inlineStr">
        <is>
          <t> </t>
        </is>
      </c>
      <c r="Z64" t="inlineStr">
        <is>
          <t> </t>
        </is>
      </c>
      <c r="AA64" t="inlineStr">
        <is>
          <t> </t>
        </is>
      </c>
      <c r="AB64" t="inlineStr">
        <is>
          <t> </t>
        </is>
      </c>
      <c r="AC64" t="inlineStr">
        <is>
          <t> </t>
        </is>
      </c>
      <c r="AD64" t="inlineStr">
        <is>
          <t> </t>
        </is>
      </c>
      <c r="AE64" t="inlineStr">
        <is>
          <t> </t>
        </is>
      </c>
      <c r="AF64" t="inlineStr">
        <is>
          <t> </t>
        </is>
      </c>
      <c r="AG64" t="inlineStr">
        <is>
          <t> </t>
        </is>
      </c>
      <c r="AH64" t="inlineStr">
        <is>
          <t> </t>
        </is>
      </c>
      <c r="AI64" t="inlineStr">
        <is>
          <t> </t>
        </is>
      </c>
      <c r="AJ64" t="inlineStr">
        <is>
          <t> </t>
        </is>
      </c>
      <c r="AK64" t="inlineStr">
        <is>
          <t> </t>
        </is>
      </c>
      <c r="AL64" t="inlineStr">
        <is>
          <t> </t>
        </is>
      </c>
      <c r="AM64" t="inlineStr">
        <is>
          <t> </t>
        </is>
      </c>
      <c r="AN64" t="inlineStr">
        <is>
          <t> </t>
        </is>
      </c>
      <c r="AO64" t="inlineStr">
        <is>
          <t> </t>
        </is>
      </c>
      <c r="AP64" t="inlineStr">
        <is>
          <t> </t>
        </is>
      </c>
      <c r="AQ64" t="inlineStr">
        <is>
          <t> </t>
        </is>
      </c>
      <c r="AR64" t="inlineStr">
        <is>
          <t> </t>
        </is>
      </c>
      <c r="AS64" t="inlineStr">
        <is>
          <t> </t>
        </is>
      </c>
      <c r="AT64" t="inlineStr">
        <is>
          <t> </t>
        </is>
      </c>
      <c r="AU64" t="inlineStr">
        <is>
          <t> </t>
        </is>
      </c>
      <c r="CB64" t="n">
        <v>4</v>
      </c>
      <c r="CC64" t="n">
        <v>7</v>
      </c>
      <c r="CD64">
        <f>IF(INDEX(LIFE_GRID,(LIFE_GEN-1)*13+9,2)=1,13,7)</f>
        <v/>
      </c>
      <c r="CE64">
        <f>IF(INDEX(LIFE_GRID,(LIFE_GEN-1)*13+9,3)=1,13,7)</f>
        <v/>
      </c>
      <c r="CF64">
        <f>IF(INDEX(LIFE_GRID,(LIFE_GEN-1)*13+9,4)=1,13,7)</f>
        <v/>
      </c>
      <c r="CG64">
        <f>IF(INDEX(LIFE_GRID,(LIFE_GEN-1)*13+9,5)=1,13,7)</f>
        <v/>
      </c>
      <c r="CH64">
        <f>IF(INDEX(LIFE_GRID,(LIFE_GEN-1)*13+9,6)=1,13,7)</f>
        <v/>
      </c>
      <c r="CI64">
        <f>IF(INDEX(LIFE_GRID,(LIFE_GEN-1)*13+9,7)=1,13,7)</f>
        <v/>
      </c>
      <c r="CJ64">
        <f>IF(INDEX(LIFE_GRID,(LIFE_GEN-1)*13+9,8)=1,13,7)</f>
        <v/>
      </c>
      <c r="CK64">
        <f>IF(INDEX(LIFE_GRID,(LIFE_GEN-1)*13+9,9)=1,13,7)</f>
        <v/>
      </c>
      <c r="CL64">
        <f>IF(INDEX(LIFE_GRID,(LIFE_GEN-1)*13+9,10)=1,13,7)</f>
        <v/>
      </c>
      <c r="CM64">
        <f>IF(INDEX(LIFE_GRID,(LIFE_GEN-1)*13+9,11)=1,13,7)</f>
        <v/>
      </c>
      <c r="CN64">
        <f>IF(INDEX(LIFE_GRID,(LIFE_GEN-1)*13+9,12)=1,13,7)</f>
        <v/>
      </c>
      <c r="CO64">
        <f>IF(INDEX(LIFE_GRID,(LIFE_GEN-1)*13+9,13)=1,13,7)</f>
        <v/>
      </c>
      <c r="CP64">
        <f>IF(INDEX(LIFE_GRID,(LIFE_GEN-1)*13+9,14)=1,13,7)</f>
        <v/>
      </c>
      <c r="CQ64">
        <f>IF(INDEX(LIFE_GRID,(LIFE_GEN-1)*13+9,15)=1,13,7)</f>
        <v/>
      </c>
      <c r="CR64">
        <f>IF(INDEX(LIFE_GRID,(LIFE_GEN-1)*13+9,16)=1,13,7)</f>
        <v/>
      </c>
      <c r="CS64">
        <f>IF(INDEX(LIFE_GRID,(LIFE_GEN-1)*13+9,17)=1,13,7)</f>
        <v/>
      </c>
      <c r="CT64">
        <f>IF(INDEX(LIFE_GRID,(LIFE_GEN-1)*13+9,18)=1,13,7)</f>
        <v/>
      </c>
      <c r="CU64">
        <f>IF(INDEX(LIFE_GRID,(LIFE_GEN-1)*13+9,19)=1,13,7)</f>
        <v/>
      </c>
      <c r="CV64">
        <f>IF(INDEX(LIFE_GRID,(LIFE_GEN-1)*13+9,20)=1,13,7)</f>
        <v/>
      </c>
      <c r="CW64">
        <f>IF(INDEX(LIFE_GRID,(LIFE_GEN-1)*13+9,21)=1,13,7)</f>
        <v/>
      </c>
      <c r="CX64">
        <f>IF(INDEX(LIFE_GRID,(LIFE_GEN-1)*13+9,22)=1,13,7)</f>
        <v/>
      </c>
      <c r="CY64">
        <f>IF(INDEX(LIFE_GRID,(LIFE_GEN-1)*13+9,23)=1,13,7)</f>
        <v/>
      </c>
      <c r="CZ64">
        <f>IF(INDEX(LIFE_GRID,(LIFE_GEN-1)*13+9,24)=1,13,7)</f>
        <v/>
      </c>
      <c r="DA64">
        <f>IF(INDEX(LIFE_GRID,(LIFE_GEN-1)*13+9,25)=1,13,7)</f>
        <v/>
      </c>
      <c r="DB64">
        <f>IF(INDEX(LIFE_GRID,(LIFE_GEN-1)*13+9,26)=1,13,7)</f>
        <v/>
      </c>
      <c r="DC64">
        <f>IF(INDEX(LIFE_GRID,(LIFE_GEN-1)*13+9,27)=1,13,7)</f>
        <v/>
      </c>
      <c r="DD64">
        <f>IF(INDEX(LIFE_GRID,(LIFE_GEN-1)*13+9,28)=1,13,7)</f>
        <v/>
      </c>
      <c r="DE64">
        <f>IF(INDEX(LIFE_GRID,(LIFE_GEN-1)*13+9,29)=1,13,7)</f>
        <v/>
      </c>
      <c r="DF64">
        <f>IF(INDEX(LIFE_GRID,(LIFE_GEN-1)*13+9,30)=1,13,7)</f>
        <v/>
      </c>
      <c r="DG64">
        <f>IF(INDEX(LIFE_GRID,(LIFE_GEN-1)*13+9,31)=1,13,7)</f>
        <v/>
      </c>
      <c r="DH64">
        <f>IF(INDEX(LIFE_GRID,(LIFE_GEN-1)*13+9,32)=1,13,7)</f>
        <v/>
      </c>
      <c r="DI64">
        <f>IF(INDEX(LIFE_GRID,(LIFE_GEN-1)*13+9,33)=1,13,7)</f>
        <v/>
      </c>
      <c r="DJ64">
        <f>IF(INDEX(LIFE_GRID,(LIFE_GEN-1)*13+9,34)=1,13,7)</f>
        <v/>
      </c>
      <c r="DK64">
        <f>IF(INDEX(LIFE_GRID,(LIFE_GEN-1)*13+9,35)=1,13,7)</f>
        <v/>
      </c>
      <c r="DL64">
        <f>IF(INDEX(LIFE_GRID,(LIFE_GEN-1)*13+9,36)=1,13,7)</f>
        <v/>
      </c>
      <c r="DM64">
        <f>IF(INDEX(LIFE_GRID,(LIFE_GEN-1)*13+9,37)=1,13,7)</f>
        <v/>
      </c>
      <c r="DN64">
        <f>IF(INDEX(LIFE_GRID,(LIFE_GEN-1)*13+9,38)=1,13,7)</f>
        <v/>
      </c>
      <c r="DO64">
        <f>IF(INDEX(LIFE_GRID,(LIFE_GEN-1)*13+9,39)=1,13,7)</f>
        <v/>
      </c>
      <c r="DP64">
        <f>IF(INDEX(LIFE_GRID,(LIFE_GEN-1)*13+9,40)=1,13,7)</f>
        <v/>
      </c>
      <c r="DQ64">
        <f>IF(INDEX(LIFE_GRID,(LIFE_GEN-1)*13+9,41)=1,13,7)</f>
        <v/>
      </c>
      <c r="DR64" t="n">
        <v>7</v>
      </c>
      <c r="DS64" t="n">
        <v>7</v>
      </c>
      <c r="DT64" t="n">
        <v>7</v>
      </c>
      <c r="DU64" t="n">
        <v>4</v>
      </c>
    </row>
    <row r="65">
      <c r="B65" t="inlineStr">
        <is>
          <t> </t>
        </is>
      </c>
      <c r="C65" t="inlineStr">
        <is>
          <t> </t>
        </is>
      </c>
      <c r="D65" t="inlineStr">
        <is>
          <t> </t>
        </is>
      </c>
      <c r="E65" t="inlineStr">
        <is>
          <t> </t>
        </is>
      </c>
      <c r="F65" t="inlineStr">
        <is>
          <t> </t>
        </is>
      </c>
      <c r="G65" t="inlineStr">
        <is>
          <t> </t>
        </is>
      </c>
      <c r="H65" t="inlineStr">
        <is>
          <t> </t>
        </is>
      </c>
      <c r="I65" t="inlineStr">
        <is>
          <t> </t>
        </is>
      </c>
      <c r="J65" t="inlineStr">
        <is>
          <t> </t>
        </is>
      </c>
      <c r="K65" t="inlineStr">
        <is>
          <t> </t>
        </is>
      </c>
      <c r="L65" t="inlineStr">
        <is>
          <t> </t>
        </is>
      </c>
      <c r="M65" t="inlineStr">
        <is>
          <t> </t>
        </is>
      </c>
      <c r="N65" t="inlineStr">
        <is>
          <t> </t>
        </is>
      </c>
      <c r="O65" t="inlineStr">
        <is>
          <t> </t>
        </is>
      </c>
      <c r="P65" t="inlineStr">
        <is>
          <t> </t>
        </is>
      </c>
      <c r="Q65" t="inlineStr">
        <is>
          <t> </t>
        </is>
      </c>
      <c r="R65" t="inlineStr">
        <is>
          <t> </t>
        </is>
      </c>
      <c r="S65" t="inlineStr">
        <is>
          <t> </t>
        </is>
      </c>
      <c r="T65" t="inlineStr">
        <is>
          <t> </t>
        </is>
      </c>
      <c r="U65" t="inlineStr">
        <is>
          <t> </t>
        </is>
      </c>
      <c r="V65" t="inlineStr">
        <is>
          <t> </t>
        </is>
      </c>
      <c r="W65" t="inlineStr">
        <is>
          <t> </t>
        </is>
      </c>
      <c r="X65" t="inlineStr">
        <is>
          <t> </t>
        </is>
      </c>
      <c r="Y65" t="inlineStr">
        <is>
          <t> </t>
        </is>
      </c>
      <c r="Z65" t="inlineStr">
        <is>
          <t> </t>
        </is>
      </c>
      <c r="AA65" t="inlineStr">
        <is>
          <t> </t>
        </is>
      </c>
      <c r="AB65" t="inlineStr">
        <is>
          <t> </t>
        </is>
      </c>
      <c r="AC65" t="inlineStr">
        <is>
          <t> </t>
        </is>
      </c>
      <c r="AD65" t="inlineStr">
        <is>
          <t> </t>
        </is>
      </c>
      <c r="AE65" t="inlineStr">
        <is>
          <t> </t>
        </is>
      </c>
      <c r="AF65" t="inlineStr">
        <is>
          <t> </t>
        </is>
      </c>
      <c r="AG65" t="inlineStr">
        <is>
          <t> </t>
        </is>
      </c>
      <c r="AH65" t="inlineStr">
        <is>
          <t> </t>
        </is>
      </c>
      <c r="AI65" t="inlineStr">
        <is>
          <t> </t>
        </is>
      </c>
      <c r="AJ65" t="inlineStr">
        <is>
          <t> </t>
        </is>
      </c>
      <c r="AK65" t="inlineStr">
        <is>
          <t> </t>
        </is>
      </c>
      <c r="AL65" t="inlineStr">
        <is>
          <t> </t>
        </is>
      </c>
      <c r="AM65" t="inlineStr">
        <is>
          <t> </t>
        </is>
      </c>
      <c r="AN65" t="inlineStr">
        <is>
          <t> </t>
        </is>
      </c>
      <c r="AO65" t="inlineStr">
        <is>
          <t> </t>
        </is>
      </c>
      <c r="AP65" t="inlineStr">
        <is>
          <t> </t>
        </is>
      </c>
      <c r="AQ65" t="inlineStr">
        <is>
          <t> </t>
        </is>
      </c>
      <c r="AR65" t="inlineStr">
        <is>
          <t> </t>
        </is>
      </c>
      <c r="AS65" t="inlineStr">
        <is>
          <t> </t>
        </is>
      </c>
      <c r="AT65" t="inlineStr">
        <is>
          <t> </t>
        </is>
      </c>
      <c r="AU65" t="inlineStr">
        <is>
          <t> </t>
        </is>
      </c>
      <c r="CB65" t="n">
        <v>4</v>
      </c>
      <c r="CC65" t="n">
        <v>7</v>
      </c>
      <c r="CD65">
        <f>IF(INDEX(LIFE_GRID,(LIFE_GEN-1)*13+10,2)=1,13,7)</f>
        <v/>
      </c>
      <c r="CE65">
        <f>IF(INDEX(LIFE_GRID,(LIFE_GEN-1)*13+10,3)=1,13,7)</f>
        <v/>
      </c>
      <c r="CF65">
        <f>IF(INDEX(LIFE_GRID,(LIFE_GEN-1)*13+10,4)=1,13,7)</f>
        <v/>
      </c>
      <c r="CG65">
        <f>IF(INDEX(LIFE_GRID,(LIFE_GEN-1)*13+10,5)=1,13,7)</f>
        <v/>
      </c>
      <c r="CH65">
        <f>IF(INDEX(LIFE_GRID,(LIFE_GEN-1)*13+10,6)=1,13,7)</f>
        <v/>
      </c>
      <c r="CI65">
        <f>IF(INDEX(LIFE_GRID,(LIFE_GEN-1)*13+10,7)=1,13,7)</f>
        <v/>
      </c>
      <c r="CJ65">
        <f>IF(INDEX(LIFE_GRID,(LIFE_GEN-1)*13+10,8)=1,13,7)</f>
        <v/>
      </c>
      <c r="CK65">
        <f>IF(INDEX(LIFE_GRID,(LIFE_GEN-1)*13+10,9)=1,13,7)</f>
        <v/>
      </c>
      <c r="CL65">
        <f>IF(INDEX(LIFE_GRID,(LIFE_GEN-1)*13+10,10)=1,13,7)</f>
        <v/>
      </c>
      <c r="CM65">
        <f>IF(INDEX(LIFE_GRID,(LIFE_GEN-1)*13+10,11)=1,13,7)</f>
        <v/>
      </c>
      <c r="CN65">
        <f>IF(INDEX(LIFE_GRID,(LIFE_GEN-1)*13+10,12)=1,13,7)</f>
        <v/>
      </c>
      <c r="CO65">
        <f>IF(INDEX(LIFE_GRID,(LIFE_GEN-1)*13+10,13)=1,13,7)</f>
        <v/>
      </c>
      <c r="CP65">
        <f>IF(INDEX(LIFE_GRID,(LIFE_GEN-1)*13+10,14)=1,13,7)</f>
        <v/>
      </c>
      <c r="CQ65">
        <f>IF(INDEX(LIFE_GRID,(LIFE_GEN-1)*13+10,15)=1,13,7)</f>
        <v/>
      </c>
      <c r="CR65">
        <f>IF(INDEX(LIFE_GRID,(LIFE_GEN-1)*13+10,16)=1,13,7)</f>
        <v/>
      </c>
      <c r="CS65">
        <f>IF(INDEX(LIFE_GRID,(LIFE_GEN-1)*13+10,17)=1,13,7)</f>
        <v/>
      </c>
      <c r="CT65">
        <f>IF(INDEX(LIFE_GRID,(LIFE_GEN-1)*13+10,18)=1,13,7)</f>
        <v/>
      </c>
      <c r="CU65">
        <f>IF(INDEX(LIFE_GRID,(LIFE_GEN-1)*13+10,19)=1,13,7)</f>
        <v/>
      </c>
      <c r="CV65">
        <f>IF(INDEX(LIFE_GRID,(LIFE_GEN-1)*13+10,20)=1,13,7)</f>
        <v/>
      </c>
      <c r="CW65">
        <f>IF(INDEX(LIFE_GRID,(LIFE_GEN-1)*13+10,21)=1,13,7)</f>
        <v/>
      </c>
      <c r="CX65">
        <f>IF(INDEX(LIFE_GRID,(LIFE_GEN-1)*13+10,22)=1,13,7)</f>
        <v/>
      </c>
      <c r="CY65">
        <f>IF(INDEX(LIFE_GRID,(LIFE_GEN-1)*13+10,23)=1,13,7)</f>
        <v/>
      </c>
      <c r="CZ65">
        <f>IF(INDEX(LIFE_GRID,(LIFE_GEN-1)*13+10,24)=1,13,7)</f>
        <v/>
      </c>
      <c r="DA65">
        <f>IF(INDEX(LIFE_GRID,(LIFE_GEN-1)*13+10,25)=1,13,7)</f>
        <v/>
      </c>
      <c r="DB65">
        <f>IF(INDEX(LIFE_GRID,(LIFE_GEN-1)*13+10,26)=1,13,7)</f>
        <v/>
      </c>
      <c r="DC65">
        <f>IF(INDEX(LIFE_GRID,(LIFE_GEN-1)*13+10,27)=1,13,7)</f>
        <v/>
      </c>
      <c r="DD65">
        <f>IF(INDEX(LIFE_GRID,(LIFE_GEN-1)*13+10,28)=1,13,7)</f>
        <v/>
      </c>
      <c r="DE65">
        <f>IF(INDEX(LIFE_GRID,(LIFE_GEN-1)*13+10,29)=1,13,7)</f>
        <v/>
      </c>
      <c r="DF65">
        <f>IF(INDEX(LIFE_GRID,(LIFE_GEN-1)*13+10,30)=1,13,7)</f>
        <v/>
      </c>
      <c r="DG65">
        <f>IF(INDEX(LIFE_GRID,(LIFE_GEN-1)*13+10,31)=1,13,7)</f>
        <v/>
      </c>
      <c r="DH65">
        <f>IF(INDEX(LIFE_GRID,(LIFE_GEN-1)*13+10,32)=1,13,7)</f>
        <v/>
      </c>
      <c r="DI65">
        <f>IF(INDEX(LIFE_GRID,(LIFE_GEN-1)*13+10,33)=1,13,7)</f>
        <v/>
      </c>
      <c r="DJ65">
        <f>IF(INDEX(LIFE_GRID,(LIFE_GEN-1)*13+10,34)=1,13,7)</f>
        <v/>
      </c>
      <c r="DK65">
        <f>IF(INDEX(LIFE_GRID,(LIFE_GEN-1)*13+10,35)=1,13,7)</f>
        <v/>
      </c>
      <c r="DL65">
        <f>IF(INDEX(LIFE_GRID,(LIFE_GEN-1)*13+10,36)=1,13,7)</f>
        <v/>
      </c>
      <c r="DM65">
        <f>IF(INDEX(LIFE_GRID,(LIFE_GEN-1)*13+10,37)=1,13,7)</f>
        <v/>
      </c>
      <c r="DN65">
        <f>IF(INDEX(LIFE_GRID,(LIFE_GEN-1)*13+10,38)=1,13,7)</f>
        <v/>
      </c>
      <c r="DO65">
        <f>IF(INDEX(LIFE_GRID,(LIFE_GEN-1)*13+10,39)=1,13,7)</f>
        <v/>
      </c>
      <c r="DP65">
        <f>IF(INDEX(LIFE_GRID,(LIFE_GEN-1)*13+10,40)=1,13,7)</f>
        <v/>
      </c>
      <c r="DQ65">
        <f>IF(INDEX(LIFE_GRID,(LIFE_GEN-1)*13+10,41)=1,13,7)</f>
        <v/>
      </c>
      <c r="DR65" t="n">
        <v>7</v>
      </c>
      <c r="DS65" t="n">
        <v>7</v>
      </c>
      <c r="DT65" t="n">
        <v>7</v>
      </c>
      <c r="DU65" t="n">
        <v>4</v>
      </c>
    </row>
    <row r="66">
      <c r="B66" t="inlineStr">
        <is>
          <t> </t>
        </is>
      </c>
      <c r="C66" t="inlineStr">
        <is>
          <t> </t>
        </is>
      </c>
      <c r="D66" t="inlineStr">
        <is>
          <t> </t>
        </is>
      </c>
      <c r="E66" t="inlineStr">
        <is>
          <t> </t>
        </is>
      </c>
      <c r="F66" t="inlineStr">
        <is>
          <t> </t>
        </is>
      </c>
      <c r="G66" t="inlineStr">
        <is>
          <t> </t>
        </is>
      </c>
      <c r="H66" t="inlineStr">
        <is>
          <t> </t>
        </is>
      </c>
      <c r="I66" t="inlineStr">
        <is>
          <t> </t>
        </is>
      </c>
      <c r="J66" t="inlineStr">
        <is>
          <t> </t>
        </is>
      </c>
      <c r="K66" t="inlineStr">
        <is>
          <t> </t>
        </is>
      </c>
      <c r="L66" t="inlineStr">
        <is>
          <t> </t>
        </is>
      </c>
      <c r="M66" t="inlineStr">
        <is>
          <t> </t>
        </is>
      </c>
      <c r="N66" t="inlineStr">
        <is>
          <t> </t>
        </is>
      </c>
      <c r="O66" t="inlineStr">
        <is>
          <t> </t>
        </is>
      </c>
      <c r="P66" t="inlineStr">
        <is>
          <t> </t>
        </is>
      </c>
      <c r="Q66" t="inlineStr">
        <is>
          <t> </t>
        </is>
      </c>
      <c r="R66" t="inlineStr">
        <is>
          <t> </t>
        </is>
      </c>
      <c r="S66" t="inlineStr">
        <is>
          <t> </t>
        </is>
      </c>
      <c r="T66" t="inlineStr">
        <is>
          <t> </t>
        </is>
      </c>
      <c r="U66" t="inlineStr">
        <is>
          <t> </t>
        </is>
      </c>
      <c r="V66" t="inlineStr">
        <is>
          <t> </t>
        </is>
      </c>
      <c r="W66" t="inlineStr">
        <is>
          <t> </t>
        </is>
      </c>
      <c r="X66" t="inlineStr">
        <is>
          <t> </t>
        </is>
      </c>
      <c r="Y66" t="inlineStr">
        <is>
          <t> </t>
        </is>
      </c>
      <c r="Z66" t="inlineStr">
        <is>
          <t> </t>
        </is>
      </c>
      <c r="AA66" t="inlineStr">
        <is>
          <t> </t>
        </is>
      </c>
      <c r="AB66" t="inlineStr">
        <is>
          <t> </t>
        </is>
      </c>
      <c r="AC66" t="inlineStr">
        <is>
          <t> </t>
        </is>
      </c>
      <c r="AD66" t="inlineStr">
        <is>
          <t> </t>
        </is>
      </c>
      <c r="AE66" t="inlineStr">
        <is>
          <t> </t>
        </is>
      </c>
      <c r="AF66" t="inlineStr">
        <is>
          <t> </t>
        </is>
      </c>
      <c r="AG66" t="inlineStr">
        <is>
          <t> </t>
        </is>
      </c>
      <c r="AH66" t="inlineStr">
        <is>
          <t> </t>
        </is>
      </c>
      <c r="AI66" t="inlineStr">
        <is>
          <t> </t>
        </is>
      </c>
      <c r="AJ66" t="inlineStr">
        <is>
          <t> </t>
        </is>
      </c>
      <c r="AK66" t="inlineStr">
        <is>
          <t> </t>
        </is>
      </c>
      <c r="AL66" t="inlineStr">
        <is>
          <t> </t>
        </is>
      </c>
      <c r="AM66" t="inlineStr">
        <is>
          <t> </t>
        </is>
      </c>
      <c r="AN66" t="inlineStr">
        <is>
          <t> </t>
        </is>
      </c>
      <c r="AO66" t="inlineStr">
        <is>
          <t> </t>
        </is>
      </c>
      <c r="AP66" t="inlineStr">
        <is>
          <t> </t>
        </is>
      </c>
      <c r="AQ66" t="inlineStr">
        <is>
          <t> </t>
        </is>
      </c>
      <c r="AR66" t="inlineStr">
        <is>
          <t> </t>
        </is>
      </c>
      <c r="AS66" t="inlineStr">
        <is>
          <t> </t>
        </is>
      </c>
      <c r="AT66" t="inlineStr">
        <is>
          <t> </t>
        </is>
      </c>
      <c r="AU66" t="inlineStr">
        <is>
          <t> </t>
        </is>
      </c>
      <c r="CB66" t="n">
        <v>4</v>
      </c>
      <c r="CC66" t="n">
        <v>7</v>
      </c>
      <c r="CD66">
        <f>IF(INDEX(LIFE_GRID,(LIFE_GEN-1)*13+11,2)=1,13,7)</f>
        <v/>
      </c>
      <c r="CE66">
        <f>IF(INDEX(LIFE_GRID,(LIFE_GEN-1)*13+11,3)=1,13,7)</f>
        <v/>
      </c>
      <c r="CF66">
        <f>IF(INDEX(LIFE_GRID,(LIFE_GEN-1)*13+11,4)=1,13,7)</f>
        <v/>
      </c>
      <c r="CG66">
        <f>IF(INDEX(LIFE_GRID,(LIFE_GEN-1)*13+11,5)=1,13,7)</f>
        <v/>
      </c>
      <c r="CH66">
        <f>IF(INDEX(LIFE_GRID,(LIFE_GEN-1)*13+11,6)=1,13,7)</f>
        <v/>
      </c>
      <c r="CI66">
        <f>IF(INDEX(LIFE_GRID,(LIFE_GEN-1)*13+11,7)=1,13,7)</f>
        <v/>
      </c>
      <c r="CJ66">
        <f>IF(INDEX(LIFE_GRID,(LIFE_GEN-1)*13+11,8)=1,13,7)</f>
        <v/>
      </c>
      <c r="CK66">
        <f>IF(INDEX(LIFE_GRID,(LIFE_GEN-1)*13+11,9)=1,13,7)</f>
        <v/>
      </c>
      <c r="CL66">
        <f>IF(INDEX(LIFE_GRID,(LIFE_GEN-1)*13+11,10)=1,13,7)</f>
        <v/>
      </c>
      <c r="CM66">
        <f>IF(INDEX(LIFE_GRID,(LIFE_GEN-1)*13+11,11)=1,13,7)</f>
        <v/>
      </c>
      <c r="CN66">
        <f>IF(INDEX(LIFE_GRID,(LIFE_GEN-1)*13+11,12)=1,13,7)</f>
        <v/>
      </c>
      <c r="CO66">
        <f>IF(INDEX(LIFE_GRID,(LIFE_GEN-1)*13+11,13)=1,13,7)</f>
        <v/>
      </c>
      <c r="CP66">
        <f>IF(INDEX(LIFE_GRID,(LIFE_GEN-1)*13+11,14)=1,13,7)</f>
        <v/>
      </c>
      <c r="CQ66">
        <f>IF(INDEX(LIFE_GRID,(LIFE_GEN-1)*13+11,15)=1,13,7)</f>
        <v/>
      </c>
      <c r="CR66">
        <f>IF(INDEX(LIFE_GRID,(LIFE_GEN-1)*13+11,16)=1,13,7)</f>
        <v/>
      </c>
      <c r="CS66">
        <f>IF(INDEX(LIFE_GRID,(LIFE_GEN-1)*13+11,17)=1,13,7)</f>
        <v/>
      </c>
      <c r="CT66">
        <f>IF(INDEX(LIFE_GRID,(LIFE_GEN-1)*13+11,18)=1,13,7)</f>
        <v/>
      </c>
      <c r="CU66">
        <f>IF(INDEX(LIFE_GRID,(LIFE_GEN-1)*13+11,19)=1,13,7)</f>
        <v/>
      </c>
      <c r="CV66">
        <f>IF(INDEX(LIFE_GRID,(LIFE_GEN-1)*13+11,20)=1,13,7)</f>
        <v/>
      </c>
      <c r="CW66">
        <f>IF(INDEX(LIFE_GRID,(LIFE_GEN-1)*13+11,21)=1,13,7)</f>
        <v/>
      </c>
      <c r="CX66">
        <f>IF(INDEX(LIFE_GRID,(LIFE_GEN-1)*13+11,22)=1,13,7)</f>
        <v/>
      </c>
      <c r="CY66">
        <f>IF(INDEX(LIFE_GRID,(LIFE_GEN-1)*13+11,23)=1,13,7)</f>
        <v/>
      </c>
      <c r="CZ66">
        <f>IF(INDEX(LIFE_GRID,(LIFE_GEN-1)*13+11,24)=1,13,7)</f>
        <v/>
      </c>
      <c r="DA66">
        <f>IF(INDEX(LIFE_GRID,(LIFE_GEN-1)*13+11,25)=1,13,7)</f>
        <v/>
      </c>
      <c r="DB66">
        <f>IF(INDEX(LIFE_GRID,(LIFE_GEN-1)*13+11,26)=1,13,7)</f>
        <v/>
      </c>
      <c r="DC66">
        <f>IF(INDEX(LIFE_GRID,(LIFE_GEN-1)*13+11,27)=1,13,7)</f>
        <v/>
      </c>
      <c r="DD66">
        <f>IF(INDEX(LIFE_GRID,(LIFE_GEN-1)*13+11,28)=1,13,7)</f>
        <v/>
      </c>
      <c r="DE66">
        <f>IF(INDEX(LIFE_GRID,(LIFE_GEN-1)*13+11,29)=1,13,7)</f>
        <v/>
      </c>
      <c r="DF66">
        <f>IF(INDEX(LIFE_GRID,(LIFE_GEN-1)*13+11,30)=1,13,7)</f>
        <v/>
      </c>
      <c r="DG66">
        <f>IF(INDEX(LIFE_GRID,(LIFE_GEN-1)*13+11,31)=1,13,7)</f>
        <v/>
      </c>
      <c r="DH66">
        <f>IF(INDEX(LIFE_GRID,(LIFE_GEN-1)*13+11,32)=1,13,7)</f>
        <v/>
      </c>
      <c r="DI66">
        <f>IF(INDEX(LIFE_GRID,(LIFE_GEN-1)*13+11,33)=1,13,7)</f>
        <v/>
      </c>
      <c r="DJ66">
        <f>IF(INDEX(LIFE_GRID,(LIFE_GEN-1)*13+11,34)=1,13,7)</f>
        <v/>
      </c>
      <c r="DK66">
        <f>IF(INDEX(LIFE_GRID,(LIFE_GEN-1)*13+11,35)=1,13,7)</f>
        <v/>
      </c>
      <c r="DL66">
        <f>IF(INDEX(LIFE_GRID,(LIFE_GEN-1)*13+11,36)=1,13,7)</f>
        <v/>
      </c>
      <c r="DM66">
        <f>IF(INDEX(LIFE_GRID,(LIFE_GEN-1)*13+11,37)=1,13,7)</f>
        <v/>
      </c>
      <c r="DN66">
        <f>IF(INDEX(LIFE_GRID,(LIFE_GEN-1)*13+11,38)=1,13,7)</f>
        <v/>
      </c>
      <c r="DO66">
        <f>IF(INDEX(LIFE_GRID,(LIFE_GEN-1)*13+11,39)=1,13,7)</f>
        <v/>
      </c>
      <c r="DP66">
        <f>IF(INDEX(LIFE_GRID,(LIFE_GEN-1)*13+11,40)=1,13,7)</f>
        <v/>
      </c>
      <c r="DQ66">
        <f>IF(INDEX(LIFE_GRID,(LIFE_GEN-1)*13+11,41)=1,13,7)</f>
        <v/>
      </c>
      <c r="DR66" t="n">
        <v>7</v>
      </c>
      <c r="DS66" t="n">
        <v>7</v>
      </c>
      <c r="DT66" t="n">
        <v>7</v>
      </c>
      <c r="DU66" t="n">
        <v>4</v>
      </c>
    </row>
    <row r="67">
      <c r="B67" t="inlineStr">
        <is>
          <t> </t>
        </is>
      </c>
      <c r="C67" t="inlineStr">
        <is>
          <t> </t>
        </is>
      </c>
      <c r="D67" t="inlineStr">
        <is>
          <t> </t>
        </is>
      </c>
      <c r="E67" t="inlineStr">
        <is>
          <t> </t>
        </is>
      </c>
      <c r="F67" t="inlineStr">
        <is>
          <t> </t>
        </is>
      </c>
      <c r="G67" t="inlineStr">
        <is>
          <t> </t>
        </is>
      </c>
      <c r="H67" t="inlineStr">
        <is>
          <t> </t>
        </is>
      </c>
      <c r="I67" t="inlineStr">
        <is>
          <t> </t>
        </is>
      </c>
      <c r="J67" t="inlineStr">
        <is>
          <t> </t>
        </is>
      </c>
      <c r="K67" t="inlineStr">
        <is>
          <t> </t>
        </is>
      </c>
      <c r="L67" t="inlineStr">
        <is>
          <t> </t>
        </is>
      </c>
      <c r="M67" t="inlineStr">
        <is>
          <t> </t>
        </is>
      </c>
      <c r="N67" t="inlineStr">
        <is>
          <t> </t>
        </is>
      </c>
      <c r="O67" t="inlineStr">
        <is>
          <t> </t>
        </is>
      </c>
      <c r="P67" t="inlineStr">
        <is>
          <t> </t>
        </is>
      </c>
      <c r="Q67" t="inlineStr">
        <is>
          <t> </t>
        </is>
      </c>
      <c r="R67" t="inlineStr">
        <is>
          <t> </t>
        </is>
      </c>
      <c r="S67" t="inlineStr">
        <is>
          <t> </t>
        </is>
      </c>
      <c r="T67" t="inlineStr">
        <is>
          <t> </t>
        </is>
      </c>
      <c r="U67" t="inlineStr">
        <is>
          <t> </t>
        </is>
      </c>
      <c r="V67" t="inlineStr">
        <is>
          <t> </t>
        </is>
      </c>
      <c r="W67" t="inlineStr">
        <is>
          <t> </t>
        </is>
      </c>
      <c r="X67" t="inlineStr">
        <is>
          <t> </t>
        </is>
      </c>
      <c r="Y67" t="inlineStr">
        <is>
          <t> </t>
        </is>
      </c>
      <c r="Z67" t="inlineStr">
        <is>
          <t> </t>
        </is>
      </c>
      <c r="AA67" t="inlineStr">
        <is>
          <t> </t>
        </is>
      </c>
      <c r="AB67" t="inlineStr">
        <is>
          <t> </t>
        </is>
      </c>
      <c r="AC67" t="inlineStr">
        <is>
          <t> </t>
        </is>
      </c>
      <c r="AD67" t="inlineStr">
        <is>
          <t> </t>
        </is>
      </c>
      <c r="AE67" t="inlineStr">
        <is>
          <t> </t>
        </is>
      </c>
      <c r="AF67" t="inlineStr">
        <is>
          <t> </t>
        </is>
      </c>
      <c r="AG67" t="inlineStr">
        <is>
          <t> </t>
        </is>
      </c>
      <c r="AH67" t="inlineStr">
        <is>
          <t> </t>
        </is>
      </c>
      <c r="AI67" t="inlineStr">
        <is>
          <t> </t>
        </is>
      </c>
      <c r="AJ67" t="inlineStr">
        <is>
          <t> </t>
        </is>
      </c>
      <c r="AK67" t="inlineStr">
        <is>
          <t> </t>
        </is>
      </c>
      <c r="AL67" t="inlineStr">
        <is>
          <t> </t>
        </is>
      </c>
      <c r="AM67" t="inlineStr">
        <is>
          <t> </t>
        </is>
      </c>
      <c r="AN67" t="inlineStr">
        <is>
          <t> </t>
        </is>
      </c>
      <c r="AO67" t="inlineStr">
        <is>
          <t> </t>
        </is>
      </c>
      <c r="AP67" t="inlineStr">
        <is>
          <t> </t>
        </is>
      </c>
      <c r="AQ67" t="inlineStr">
        <is>
          <t> </t>
        </is>
      </c>
      <c r="AR67" t="inlineStr">
        <is>
          <t> </t>
        </is>
      </c>
      <c r="AS67" t="inlineStr">
        <is>
          <t> </t>
        </is>
      </c>
      <c r="AT67" t="inlineStr">
        <is>
          <t> </t>
        </is>
      </c>
      <c r="AU67" t="inlineStr">
        <is>
          <t> </t>
        </is>
      </c>
      <c r="CB67" t="n">
        <v>4</v>
      </c>
      <c r="CC67" t="n">
        <v>7</v>
      </c>
      <c r="CD67" t="n">
        <v>7</v>
      </c>
      <c r="CE67" t="n">
        <v>7</v>
      </c>
      <c r="CF67" t="n">
        <v>7</v>
      </c>
      <c r="CG67" t="n">
        <v>7</v>
      </c>
      <c r="CH67" t="n">
        <v>7</v>
      </c>
      <c r="CI67" t="n">
        <v>7</v>
      </c>
      <c r="CJ67" t="n">
        <v>7</v>
      </c>
      <c r="CK67" t="n">
        <v>7</v>
      </c>
      <c r="CL67" t="n">
        <v>7</v>
      </c>
      <c r="CM67" t="n">
        <v>7</v>
      </c>
      <c r="CN67" t="n">
        <v>7</v>
      </c>
      <c r="CO67" t="n">
        <v>7</v>
      </c>
      <c r="CP67" t="n">
        <v>7</v>
      </c>
      <c r="CQ67" t="n">
        <v>7</v>
      </c>
      <c r="CR67" t="n">
        <v>7</v>
      </c>
      <c r="CS67" t="n">
        <v>7</v>
      </c>
      <c r="CT67" t="n">
        <v>7</v>
      </c>
      <c r="CU67" t="n">
        <v>7</v>
      </c>
      <c r="CV67" t="n">
        <v>7</v>
      </c>
      <c r="CW67" t="n">
        <v>7</v>
      </c>
      <c r="CX67" t="n">
        <v>7</v>
      </c>
      <c r="CY67" t="n">
        <v>7</v>
      </c>
      <c r="CZ67" t="n">
        <v>7</v>
      </c>
      <c r="DA67" t="n">
        <v>7</v>
      </c>
      <c r="DB67" t="n">
        <v>7</v>
      </c>
      <c r="DC67" t="n">
        <v>7</v>
      </c>
      <c r="DD67" t="n">
        <v>7</v>
      </c>
      <c r="DE67" t="n">
        <v>7</v>
      </c>
      <c r="DF67" t="n">
        <v>7</v>
      </c>
      <c r="DG67" t="n">
        <v>7</v>
      </c>
      <c r="DH67" t="n">
        <v>7</v>
      </c>
      <c r="DI67" t="n">
        <v>7</v>
      </c>
      <c r="DJ67" t="n">
        <v>7</v>
      </c>
      <c r="DK67" t="n">
        <v>7</v>
      </c>
      <c r="DL67" t="n">
        <v>7</v>
      </c>
      <c r="DM67" t="n">
        <v>7</v>
      </c>
      <c r="DN67" t="n">
        <v>7</v>
      </c>
      <c r="DO67" t="n">
        <v>7</v>
      </c>
      <c r="DP67" t="n">
        <v>7</v>
      </c>
      <c r="DQ67" t="n">
        <v>7</v>
      </c>
      <c r="DR67" t="n">
        <v>7</v>
      </c>
      <c r="DS67" t="n">
        <v>7</v>
      </c>
      <c r="DT67" t="n">
        <v>7</v>
      </c>
      <c r="DU67" t="n">
        <v>4</v>
      </c>
    </row>
    <row r="68">
      <c r="B68" t="inlineStr">
        <is>
          <t> </t>
        </is>
      </c>
      <c r="C68" t="inlineStr">
        <is>
          <t> </t>
        </is>
      </c>
      <c r="D68" t="inlineStr">
        <is>
          <t>c</t>
        </is>
      </c>
      <c r="E68" t="inlineStr">
        <is>
          <t>o</t>
        </is>
      </c>
      <c r="F68" t="inlineStr">
        <is>
          <t>m</t>
        </is>
      </c>
      <c r="G68" t="inlineStr">
        <is>
          <t>p</t>
        </is>
      </c>
      <c r="H68" t="inlineStr">
        <is>
          <t>u</t>
        </is>
      </c>
      <c r="I68" t="inlineStr">
        <is>
          <t>t</t>
        </is>
      </c>
      <c r="J68" t="inlineStr">
        <is>
          <t>e</t>
        </is>
      </c>
      <c r="K68" t="inlineStr">
        <is>
          <t>d</t>
        </is>
      </c>
      <c r="L68" t="inlineStr">
        <is>
          <t> </t>
        </is>
      </c>
      <c r="M68" t="inlineStr">
        <is>
          <t>f</t>
        </is>
      </c>
      <c r="N68" t="inlineStr">
        <is>
          <t>r</t>
        </is>
      </c>
      <c r="O68" t="inlineStr">
        <is>
          <t>o</t>
        </is>
      </c>
      <c r="P68" t="inlineStr">
        <is>
          <t>m</t>
        </is>
      </c>
      <c r="Q68" t="inlineStr">
        <is>
          <t> </t>
        </is>
      </c>
      <c r="R68" t="inlineStr">
        <is>
          <t>t</t>
        </is>
      </c>
      <c r="S68" t="inlineStr">
        <is>
          <t>h</t>
        </is>
      </c>
      <c r="T68" t="inlineStr">
        <is>
          <t>e</t>
        </is>
      </c>
      <c r="U68" t="inlineStr">
        <is>
          <t> </t>
        </is>
      </c>
      <c r="V68" t="inlineStr">
        <is>
          <t>g</t>
        </is>
      </c>
      <c r="W68" t="inlineStr">
        <is>
          <t>e</t>
        </is>
      </c>
      <c r="X68" t="inlineStr">
        <is>
          <t>n</t>
        </is>
      </c>
      <c r="Y68" t="inlineStr">
        <is>
          <t>e</t>
        </is>
      </c>
      <c r="Z68" t="inlineStr">
        <is>
          <t>r</t>
        </is>
      </c>
      <c r="AA68" t="inlineStr">
        <is>
          <t>a</t>
        </is>
      </c>
      <c r="AB68" t="inlineStr">
        <is>
          <t>t</t>
        </is>
      </c>
      <c r="AC68" t="inlineStr">
        <is>
          <t>i</t>
        </is>
      </c>
      <c r="AD68" t="inlineStr">
        <is>
          <t>o</t>
        </is>
      </c>
      <c r="AE68" t="inlineStr">
        <is>
          <t>n</t>
        </is>
      </c>
      <c r="AF68" t="inlineStr">
        <is>
          <t> </t>
        </is>
      </c>
      <c r="AG68" t="inlineStr">
        <is>
          <t>a</t>
        </is>
      </c>
      <c r="AH68" t="inlineStr">
        <is>
          <t>b</t>
        </is>
      </c>
      <c r="AI68" t="inlineStr">
        <is>
          <t>o</t>
        </is>
      </c>
      <c r="AJ68" t="inlineStr">
        <is>
          <t>v</t>
        </is>
      </c>
      <c r="AK68" t="inlineStr">
        <is>
          <t>e</t>
        </is>
      </c>
      <c r="AL68" t="inlineStr">
        <is>
          <t> </t>
        </is>
      </c>
      <c r="AM68" t="inlineStr">
        <is>
          <t>i</t>
        </is>
      </c>
      <c r="AN68" t="inlineStr">
        <is>
          <t>t</t>
        </is>
      </c>
      <c r="AO68" t="inlineStr">
        <is>
          <t> </t>
        </is>
      </c>
      <c r="AP68" t="inlineStr">
        <is>
          <t> </t>
        </is>
      </c>
      <c r="AQ68" t="inlineStr">
        <is>
          <t> </t>
        </is>
      </c>
      <c r="AR68" t="inlineStr">
        <is>
          <t> </t>
        </is>
      </c>
      <c r="AS68" t="inlineStr">
        <is>
          <t> </t>
        </is>
      </c>
      <c r="AT68" t="inlineStr">
        <is>
          <t> </t>
        </is>
      </c>
      <c r="AU68" t="inlineStr">
        <is>
          <t> </t>
        </is>
      </c>
      <c r="CB68" t="n">
        <v>4</v>
      </c>
      <c r="CC68" t="n">
        <v>4</v>
      </c>
      <c r="CD68" t="n">
        <v>4</v>
      </c>
      <c r="CE68" t="n">
        <v>4</v>
      </c>
      <c r="CF68" t="n">
        <v>4</v>
      </c>
      <c r="CG68" t="n">
        <v>4</v>
      </c>
      <c r="CH68" t="n">
        <v>4</v>
      </c>
      <c r="CI68" t="n">
        <v>4</v>
      </c>
      <c r="CJ68" t="n">
        <v>4</v>
      </c>
      <c r="CK68" t="n">
        <v>4</v>
      </c>
      <c r="CL68" t="n">
        <v>4</v>
      </c>
      <c r="CM68" t="n">
        <v>4</v>
      </c>
      <c r="CN68" t="n">
        <v>4</v>
      </c>
      <c r="CO68" t="n">
        <v>4</v>
      </c>
      <c r="CP68" t="n">
        <v>4</v>
      </c>
      <c r="CQ68" t="n">
        <v>4</v>
      </c>
      <c r="CR68" t="n">
        <v>4</v>
      </c>
      <c r="CS68" t="n">
        <v>4</v>
      </c>
      <c r="CT68" t="n">
        <v>4</v>
      </c>
      <c r="CU68" t="n">
        <v>4</v>
      </c>
      <c r="CV68" t="n">
        <v>4</v>
      </c>
      <c r="CW68" t="n">
        <v>4</v>
      </c>
      <c r="CX68" t="n">
        <v>4</v>
      </c>
      <c r="CY68" t="n">
        <v>4</v>
      </c>
      <c r="CZ68" t="n">
        <v>4</v>
      </c>
      <c r="DA68" t="n">
        <v>4</v>
      </c>
      <c r="DB68" t="n">
        <v>4</v>
      </c>
      <c r="DC68" t="n">
        <v>4</v>
      </c>
      <c r="DD68" t="n">
        <v>4</v>
      </c>
      <c r="DE68" t="n">
        <v>4</v>
      </c>
      <c r="DF68" t="n">
        <v>4</v>
      </c>
      <c r="DG68" t="n">
        <v>4</v>
      </c>
      <c r="DH68" t="n">
        <v>4</v>
      </c>
      <c r="DI68" t="n">
        <v>4</v>
      </c>
      <c r="DJ68" t="n">
        <v>4</v>
      </c>
      <c r="DK68" t="n">
        <v>4</v>
      </c>
      <c r="DL68" t="n">
        <v>4</v>
      </c>
      <c r="DM68" t="n">
        <v>4</v>
      </c>
      <c r="DN68" t="n">
        <v>4</v>
      </c>
      <c r="DO68" t="n">
        <v>4</v>
      </c>
      <c r="DP68" t="n">
        <v>4</v>
      </c>
      <c r="DQ68" t="n">
        <v>4</v>
      </c>
      <c r="DR68" t="n">
        <v>4</v>
      </c>
      <c r="DS68" t="n">
        <v>4</v>
      </c>
      <c r="DT68" t="n">
        <v>4</v>
      </c>
      <c r="DU68" t="n">
        <v>4</v>
      </c>
    </row>
    <row r="69"/>
    <row r="70"/>
    <row r="71"/>
    <row r="72"/>
    <row r="73"/>
    <row r="74"/>
    <row r="75"/>
    <row r="76"/>
    <row r="77"/>
    <row r="78"/>
    <row r="79"/>
    <row r="80">
      <c r="B80" t="inlineStr">
        <is>
          <t>▸ CLOCK — characters</t>
        </is>
      </c>
      <c r="CB80" t="inlineStr">
        <is>
          <t>▸ CLOCK — attributes</t>
        </is>
      </c>
    </row>
    <row r="81">
      <c r="B81" t="inlineStr">
        <is>
          <t> </t>
        </is>
      </c>
      <c r="C81" t="inlineStr">
        <is>
          <t> </t>
        </is>
      </c>
      <c r="D81" t="inlineStr">
        <is>
          <t>■</t>
        </is>
      </c>
      <c r="E81" t="inlineStr">
        <is>
          <t> </t>
        </is>
      </c>
      <c r="F81" t="inlineStr">
        <is>
          <t>C</t>
        </is>
      </c>
      <c r="G81" t="inlineStr">
        <is>
          <t>H</t>
        </is>
      </c>
      <c r="H81" t="inlineStr">
        <is>
          <t>R</t>
        </is>
      </c>
      <c r="I81" t="inlineStr">
        <is>
          <t>O</t>
        </is>
      </c>
      <c r="J81" t="inlineStr">
        <is>
          <t>N</t>
        </is>
      </c>
      <c r="K81" t="inlineStr">
        <is>
          <t>O</t>
        </is>
      </c>
      <c r="L81" t="inlineStr">
        <is>
          <t>M</t>
        </is>
      </c>
      <c r="M81" t="inlineStr">
        <is>
          <t>E</t>
        </is>
      </c>
      <c r="N81" t="inlineStr">
        <is>
          <t>T</t>
        </is>
      </c>
      <c r="O81" t="inlineStr">
        <is>
          <t>E</t>
        </is>
      </c>
      <c r="P81" t="inlineStr">
        <is>
          <t>R</t>
        </is>
      </c>
      <c r="Q81" t="inlineStr">
        <is>
          <t> </t>
        </is>
      </c>
      <c r="R81" t="inlineStr">
        <is>
          <t> </t>
        </is>
      </c>
      <c r="S81" t="inlineStr">
        <is>
          <t> </t>
        </is>
      </c>
      <c r="T81" t="inlineStr">
        <is>
          <t> </t>
        </is>
      </c>
      <c r="U81" t="inlineStr">
        <is>
          <t> </t>
        </is>
      </c>
      <c r="V81" t="inlineStr">
        <is>
          <t> </t>
        </is>
      </c>
      <c r="W81" t="inlineStr">
        <is>
          <t> </t>
        </is>
      </c>
      <c r="X81" t="inlineStr">
        <is>
          <t> </t>
        </is>
      </c>
      <c r="Y81" t="inlineStr">
        <is>
          <t> </t>
        </is>
      </c>
      <c r="Z81" t="inlineStr">
        <is>
          <t> </t>
        </is>
      </c>
      <c r="AA81" t="inlineStr">
        <is>
          <t> </t>
        </is>
      </c>
      <c r="AB81" t="inlineStr">
        <is>
          <t> </t>
        </is>
      </c>
      <c r="AC81" t="inlineStr">
        <is>
          <t> </t>
        </is>
      </c>
      <c r="AD81" t="inlineStr">
        <is>
          <t> </t>
        </is>
      </c>
      <c r="AE81" t="inlineStr">
        <is>
          <t> </t>
        </is>
      </c>
      <c r="AF81" t="inlineStr">
        <is>
          <t> </t>
        </is>
      </c>
      <c r="AG81" t="inlineStr">
        <is>
          <t> </t>
        </is>
      </c>
      <c r="AH81" t="inlineStr">
        <is>
          <t> </t>
        </is>
      </c>
      <c r="AI81" t="inlineStr">
        <is>
          <t> </t>
        </is>
      </c>
      <c r="AJ81" t="inlineStr">
        <is>
          <t> </t>
        </is>
      </c>
      <c r="AK81" t="inlineStr">
        <is>
          <t>[</t>
        </is>
      </c>
      <c r="AL81" t="inlineStr">
        <is>
          <t>_</t>
        </is>
      </c>
      <c r="AM81" t="inlineStr">
        <is>
          <t>]</t>
        </is>
      </c>
      <c r="AN81" t="inlineStr">
        <is>
          <t>[</t>
        </is>
      </c>
      <c r="AO81" t="inlineStr">
        <is>
          <t>□</t>
        </is>
      </c>
      <c r="AP81" t="inlineStr">
        <is>
          <t>]</t>
        </is>
      </c>
      <c r="AQ81" t="inlineStr">
        <is>
          <t>[</t>
        </is>
      </c>
      <c r="AR81" t="inlineStr">
        <is>
          <t>X</t>
        </is>
      </c>
      <c r="AS81" t="inlineStr">
        <is>
          <t>]</t>
        </is>
      </c>
      <c r="AT81" t="inlineStr">
        <is>
          <t> </t>
        </is>
      </c>
      <c r="AU81" t="inlineStr">
        <is>
          <t> </t>
        </is>
      </c>
      <c r="CB81">
        <f>IF(INDEX(WIN_FOCUS,4)=1,3,10)</f>
        <v/>
      </c>
      <c r="CC81">
        <f>IF(INDEX(WIN_FOCUS,4)=1,3,10)</f>
        <v/>
      </c>
      <c r="CD81">
        <f>IF(INDEX(WIN_FOCUS,4)=1,3,10)</f>
        <v/>
      </c>
      <c r="CE81">
        <f>IF(INDEX(WIN_FOCUS,4)=1,3,10)</f>
        <v/>
      </c>
      <c r="CF81">
        <f>IF(INDEX(WIN_FOCUS,4)=1,3,10)</f>
        <v/>
      </c>
      <c r="CG81">
        <f>IF(INDEX(WIN_FOCUS,4)=1,3,10)</f>
        <v/>
      </c>
      <c r="CH81">
        <f>IF(INDEX(WIN_FOCUS,4)=1,3,10)</f>
        <v/>
      </c>
      <c r="CI81">
        <f>IF(INDEX(WIN_FOCUS,4)=1,3,10)</f>
        <v/>
      </c>
      <c r="CJ81">
        <f>IF(INDEX(WIN_FOCUS,4)=1,3,10)</f>
        <v/>
      </c>
      <c r="CK81">
        <f>IF(INDEX(WIN_FOCUS,4)=1,3,10)</f>
        <v/>
      </c>
      <c r="CL81">
        <f>IF(INDEX(WIN_FOCUS,4)=1,3,10)</f>
        <v/>
      </c>
      <c r="CM81">
        <f>IF(INDEX(WIN_FOCUS,4)=1,3,10)</f>
        <v/>
      </c>
      <c r="CN81">
        <f>IF(INDEX(WIN_FOCUS,4)=1,3,10)</f>
        <v/>
      </c>
      <c r="CO81">
        <f>IF(INDEX(WIN_FOCUS,4)=1,3,10)</f>
        <v/>
      </c>
      <c r="CP81">
        <f>IF(INDEX(WIN_FOCUS,4)=1,3,10)</f>
        <v/>
      </c>
      <c r="CQ81">
        <f>IF(INDEX(WIN_FOCUS,4)=1,3,10)</f>
        <v/>
      </c>
      <c r="CR81">
        <f>IF(INDEX(WIN_FOCUS,4)=1,3,10)</f>
        <v/>
      </c>
      <c r="CS81">
        <f>IF(INDEX(WIN_FOCUS,4)=1,3,10)</f>
        <v/>
      </c>
      <c r="CT81">
        <f>IF(INDEX(WIN_FOCUS,4)=1,3,10)</f>
        <v/>
      </c>
      <c r="CU81">
        <f>IF(INDEX(WIN_FOCUS,4)=1,3,10)</f>
        <v/>
      </c>
      <c r="CV81">
        <f>IF(INDEX(WIN_FOCUS,4)=1,3,10)</f>
        <v/>
      </c>
      <c r="CW81">
        <f>IF(INDEX(WIN_FOCUS,4)=1,3,10)</f>
        <v/>
      </c>
      <c r="CX81">
        <f>IF(INDEX(WIN_FOCUS,4)=1,3,10)</f>
        <v/>
      </c>
      <c r="CY81">
        <f>IF(INDEX(WIN_FOCUS,4)=1,3,10)</f>
        <v/>
      </c>
      <c r="CZ81">
        <f>IF(INDEX(WIN_FOCUS,4)=1,3,10)</f>
        <v/>
      </c>
      <c r="DA81">
        <f>IF(INDEX(WIN_FOCUS,4)=1,3,10)</f>
        <v/>
      </c>
      <c r="DB81">
        <f>IF(INDEX(WIN_FOCUS,4)=1,3,10)</f>
        <v/>
      </c>
      <c r="DC81">
        <f>IF(INDEX(WIN_FOCUS,4)=1,3,10)</f>
        <v/>
      </c>
      <c r="DD81">
        <f>IF(INDEX(WIN_FOCUS,4)=1,3,10)</f>
        <v/>
      </c>
      <c r="DE81">
        <f>IF(INDEX(WIN_FOCUS,4)=1,3,10)</f>
        <v/>
      </c>
      <c r="DF81">
        <f>IF(INDEX(WIN_FOCUS,4)=1,3,10)</f>
        <v/>
      </c>
      <c r="DG81">
        <f>IF(INDEX(WIN_FOCUS,4)=1,3,10)</f>
        <v/>
      </c>
      <c r="DH81">
        <f>IF(INDEX(WIN_FOCUS,4)=1,3,10)</f>
        <v/>
      </c>
      <c r="DI81">
        <f>IF(INDEX(WIN_FOCUS,4)=1,3,10)</f>
        <v/>
      </c>
      <c r="DJ81">
        <f>IF(INDEX(WIN_FOCUS,4)=1,3,10)</f>
        <v/>
      </c>
      <c r="DK81">
        <f>IF(INDEX(WIN_FOCUS,4)=1,3,10)</f>
        <v/>
      </c>
      <c r="DL81">
        <f>IF(INDEX(WIN_FOCUS,4)=1,3,10)</f>
        <v/>
      </c>
      <c r="DM81">
        <f>IF(INDEX(WIN_FOCUS,4)=1,3,10)</f>
        <v/>
      </c>
      <c r="DN81">
        <f>IF(INDEX(WIN_FOCUS,4)=1,3,10)</f>
        <v/>
      </c>
      <c r="DO81">
        <f>IF(INDEX(WIN_FOCUS,4)=1,3,10)</f>
        <v/>
      </c>
      <c r="DP81">
        <f>IF(INDEX(WIN_FOCUS,4)=1,3,10)</f>
        <v/>
      </c>
      <c r="DQ81">
        <f>IF(INDEX(WIN_FOCUS,4)=1,3,10)</f>
        <v/>
      </c>
      <c r="DR81">
        <f>IF(INDEX(WIN_FOCUS,4)=1,3,10)</f>
        <v/>
      </c>
      <c r="DS81">
        <f>IF(INDEX(WIN_FOCUS,4)=1,3,10)</f>
        <v/>
      </c>
      <c r="DT81">
        <f>IF(INDEX(WIN_FOCUS,4)=1,3,10)</f>
        <v/>
      </c>
      <c r="DU81">
        <f>IF(INDEX(WIN_FOCUS,4)=1,3,10)</f>
        <v/>
      </c>
    </row>
    <row r="82">
      <c r="B82" t="inlineStr">
        <is>
          <t> </t>
        </is>
      </c>
      <c r="C82" t="inlineStr">
        <is>
          <t> </t>
        </is>
      </c>
      <c r="D82" t="inlineStr">
        <is>
          <t> </t>
        </is>
      </c>
      <c r="E82" t="inlineStr">
        <is>
          <t> </t>
        </is>
      </c>
      <c r="F82" t="inlineStr">
        <is>
          <t> </t>
        </is>
      </c>
      <c r="G82" t="inlineStr">
        <is>
          <t> </t>
        </is>
      </c>
      <c r="H82" t="inlineStr">
        <is>
          <t> </t>
        </is>
      </c>
      <c r="I82" t="inlineStr">
        <is>
          <t> </t>
        </is>
      </c>
      <c r="J82" t="inlineStr">
        <is>
          <t> </t>
        </is>
      </c>
      <c r="K82" t="inlineStr">
        <is>
          <t> </t>
        </is>
      </c>
      <c r="L82" t="inlineStr">
        <is>
          <t> </t>
        </is>
      </c>
      <c r="M82" t="inlineStr">
        <is>
          <t> </t>
        </is>
      </c>
      <c r="N82" t="inlineStr">
        <is>
          <t> </t>
        </is>
      </c>
      <c r="O82" t="inlineStr">
        <is>
          <t> </t>
        </is>
      </c>
      <c r="P82" t="inlineStr">
        <is>
          <t> </t>
        </is>
      </c>
      <c r="Q82" t="inlineStr">
        <is>
          <t> </t>
        </is>
      </c>
      <c r="R82" t="inlineStr">
        <is>
          <t> </t>
        </is>
      </c>
      <c r="S82" t="inlineStr">
        <is>
          <t> </t>
        </is>
      </c>
      <c r="T82" t="inlineStr">
        <is>
          <t> </t>
        </is>
      </c>
      <c r="U82" t="inlineStr">
        <is>
          <t> </t>
        </is>
      </c>
      <c r="V82" t="inlineStr">
        <is>
          <t> </t>
        </is>
      </c>
      <c r="W82" t="inlineStr">
        <is>
          <t> </t>
        </is>
      </c>
      <c r="X82" t="inlineStr">
        <is>
          <t> </t>
        </is>
      </c>
      <c r="Y82" t="inlineStr">
        <is>
          <t> </t>
        </is>
      </c>
      <c r="Z82" t="inlineStr">
        <is>
          <t> </t>
        </is>
      </c>
      <c r="AA82" t="inlineStr">
        <is>
          <t> </t>
        </is>
      </c>
      <c r="AB82" t="inlineStr">
        <is>
          <t> </t>
        </is>
      </c>
      <c r="AC82" t="inlineStr">
        <is>
          <t> </t>
        </is>
      </c>
      <c r="AD82" t="inlineStr">
        <is>
          <t>L</t>
        </is>
      </c>
      <c r="AE82" t="inlineStr">
        <is>
          <t>O</t>
        </is>
      </c>
      <c r="AF82" t="inlineStr">
        <is>
          <t>C</t>
        </is>
      </c>
      <c r="AG82" t="inlineStr">
        <is>
          <t>A</t>
        </is>
      </c>
      <c r="AH82" t="inlineStr">
        <is>
          <t>L</t>
        </is>
      </c>
      <c r="AI82" t="inlineStr">
        <is>
          <t> </t>
        </is>
      </c>
      <c r="AJ82" t="inlineStr">
        <is>
          <t>T</t>
        </is>
      </c>
      <c r="AK82" t="inlineStr">
        <is>
          <t>I</t>
        </is>
      </c>
      <c r="AL82" t="inlineStr">
        <is>
          <t>M</t>
        </is>
      </c>
      <c r="AM82" t="inlineStr">
        <is>
          <t>E</t>
        </is>
      </c>
      <c r="AN82" t="inlineStr">
        <is>
          <t> </t>
        </is>
      </c>
      <c r="AO82" t="inlineStr">
        <is>
          <t> </t>
        </is>
      </c>
      <c r="AP82" t="inlineStr">
        <is>
          <t> </t>
        </is>
      </c>
      <c r="AQ82" t="inlineStr">
        <is>
          <t> </t>
        </is>
      </c>
      <c r="AR82" t="inlineStr">
        <is>
          <t> </t>
        </is>
      </c>
      <c r="AS82" t="inlineStr">
        <is>
          <t> </t>
        </is>
      </c>
      <c r="AT82" t="inlineStr">
        <is>
          <t> </t>
        </is>
      </c>
      <c r="AU82" t="inlineStr">
        <is>
          <t> </t>
        </is>
      </c>
      <c r="CB82" t="n">
        <v>4</v>
      </c>
      <c r="CC82" t="n">
        <v>7</v>
      </c>
      <c r="CD82" t="n">
        <v>7</v>
      </c>
      <c r="CE82" t="n">
        <v>7</v>
      </c>
      <c r="CF82" t="n">
        <v>7</v>
      </c>
      <c r="CG82" t="n">
        <v>7</v>
      </c>
      <c r="CH82" t="n">
        <v>7</v>
      </c>
      <c r="CI82" t="n">
        <v>7</v>
      </c>
      <c r="CJ82" t="n">
        <v>7</v>
      </c>
      <c r="CK82" t="n">
        <v>7</v>
      </c>
      <c r="CL82" t="n">
        <v>7</v>
      </c>
      <c r="CM82" t="n">
        <v>7</v>
      </c>
      <c r="CN82" t="n">
        <v>7</v>
      </c>
      <c r="CO82" t="n">
        <v>7</v>
      </c>
      <c r="CP82" t="n">
        <v>7</v>
      </c>
      <c r="CQ82" t="n">
        <v>7</v>
      </c>
      <c r="CR82" t="n">
        <v>7</v>
      </c>
      <c r="CS82" t="n">
        <v>7</v>
      </c>
      <c r="CT82" t="n">
        <v>7</v>
      </c>
      <c r="CU82" t="n">
        <v>7</v>
      </c>
      <c r="CV82" t="n">
        <v>7</v>
      </c>
      <c r="CW82" t="n">
        <v>7</v>
      </c>
      <c r="CX82" t="n">
        <v>7</v>
      </c>
      <c r="CY82" t="n">
        <v>7</v>
      </c>
      <c r="CZ82" t="n">
        <v>7</v>
      </c>
      <c r="DA82" t="n">
        <v>7</v>
      </c>
      <c r="DB82" t="n">
        <v>7</v>
      </c>
      <c r="DC82" t="n">
        <v>7</v>
      </c>
      <c r="DD82" t="n">
        <v>12</v>
      </c>
      <c r="DE82" t="n">
        <v>12</v>
      </c>
      <c r="DF82" t="n">
        <v>12</v>
      </c>
      <c r="DG82" t="n">
        <v>12</v>
      </c>
      <c r="DH82" t="n">
        <v>12</v>
      </c>
      <c r="DI82" t="n">
        <v>12</v>
      </c>
      <c r="DJ82" t="n">
        <v>12</v>
      </c>
      <c r="DK82" t="n">
        <v>12</v>
      </c>
      <c r="DL82" t="n">
        <v>12</v>
      </c>
      <c r="DM82" t="n">
        <v>12</v>
      </c>
      <c r="DN82" t="n">
        <v>7</v>
      </c>
      <c r="DO82" t="n">
        <v>7</v>
      </c>
      <c r="DP82" t="n">
        <v>7</v>
      </c>
      <c r="DQ82" t="n">
        <v>7</v>
      </c>
      <c r="DR82" t="n">
        <v>7</v>
      </c>
      <c r="DS82" t="n">
        <v>7</v>
      </c>
      <c r="DT82" t="n">
        <v>7</v>
      </c>
      <c r="DU82" t="n">
        <v>4</v>
      </c>
    </row>
    <row r="83">
      <c r="B83" t="inlineStr">
        <is>
          <t> </t>
        </is>
      </c>
      <c r="C83" t="inlineStr">
        <is>
          <t> </t>
        </is>
      </c>
      <c r="D83" t="inlineStr">
        <is>
          <t> </t>
        </is>
      </c>
      <c r="E83" t="inlineStr">
        <is>
          <t> </t>
        </is>
      </c>
      <c r="F83" t="inlineStr">
        <is>
          <t> </t>
        </is>
      </c>
      <c r="G83" t="inlineStr">
        <is>
          <t> </t>
        </is>
      </c>
      <c r="H83" t="inlineStr">
        <is>
          <t> </t>
        </is>
      </c>
      <c r="I83" t="inlineStr">
        <is>
          <t> </t>
        </is>
      </c>
      <c r="J83" t="inlineStr">
        <is>
          <t> </t>
        </is>
      </c>
      <c r="K83" t="inlineStr">
        <is>
          <t> </t>
        </is>
      </c>
      <c r="L83" t="inlineStr">
        <is>
          <t> </t>
        </is>
      </c>
      <c r="M83" t="inlineStr">
        <is>
          <t> </t>
        </is>
      </c>
      <c r="N83" t="inlineStr">
        <is>
          <t> </t>
        </is>
      </c>
      <c r="O83" t="inlineStr">
        <is>
          <t> </t>
        </is>
      </c>
      <c r="P83" t="inlineStr">
        <is>
          <t> </t>
        </is>
      </c>
      <c r="Q83" t="inlineStr">
        <is>
          <t> </t>
        </is>
      </c>
      <c r="R83" t="inlineStr">
        <is>
          <t> </t>
        </is>
      </c>
      <c r="S83" t="inlineStr">
        <is>
          <t> </t>
        </is>
      </c>
      <c r="T83" t="inlineStr">
        <is>
          <t> </t>
        </is>
      </c>
      <c r="U83" t="inlineStr">
        <is>
          <t> </t>
        </is>
      </c>
      <c r="V83" t="inlineStr">
        <is>
          <t> </t>
        </is>
      </c>
      <c r="W83" t="inlineStr">
        <is>
          <t> </t>
        </is>
      </c>
      <c r="X83" t="inlineStr">
        <is>
          <t> </t>
        </is>
      </c>
      <c r="Y83" t="inlineStr">
        <is>
          <t> </t>
        </is>
      </c>
      <c r="Z83" t="inlineStr">
        <is>
          <t> </t>
        </is>
      </c>
      <c r="AA83" t="inlineStr">
        <is>
          <t> </t>
        </is>
      </c>
      <c r="AB83" t="inlineStr">
        <is>
          <t> </t>
        </is>
      </c>
      <c r="AC83" t="inlineStr">
        <is>
          <t> </t>
        </is>
      </c>
      <c r="AD83">
        <f>MID('KERNEL'!$BI$5,1,1)</f>
        <v/>
      </c>
      <c r="AE83">
        <f>MID('KERNEL'!$BI$5,2,1)</f>
        <v/>
      </c>
      <c r="AF83">
        <f>MID('KERNEL'!$BI$5,3,1)</f>
        <v/>
      </c>
      <c r="AG83">
        <f>MID('KERNEL'!$BI$5,4,1)</f>
        <v/>
      </c>
      <c r="AH83">
        <f>MID('KERNEL'!$BI$5,5,1)</f>
        <v/>
      </c>
      <c r="AI83">
        <f>MID('KERNEL'!$BI$5,6,1)</f>
        <v/>
      </c>
      <c r="AJ83">
        <f>MID('KERNEL'!$BI$5,7,1)</f>
        <v/>
      </c>
      <c r="AK83">
        <f>MID('KERNEL'!$BI$5,8,1)</f>
        <v/>
      </c>
      <c r="AL83">
        <f>MID('KERNEL'!$BI$5,9,1)</f>
        <v/>
      </c>
      <c r="AM83">
        <f>MID('KERNEL'!$BI$5,10,1)</f>
        <v/>
      </c>
      <c r="AN83">
        <f>MID('KERNEL'!$BI$5,11,1)</f>
        <v/>
      </c>
      <c r="AO83">
        <f>MID('KERNEL'!$BI$5,12,1)</f>
        <v/>
      </c>
      <c r="AP83">
        <f>MID('KERNEL'!$BI$5,13,1)</f>
        <v/>
      </c>
      <c r="AQ83">
        <f>MID('KERNEL'!$BI$5,14,1)</f>
        <v/>
      </c>
      <c r="AR83">
        <f>MID('KERNEL'!$BI$5,15,1)</f>
        <v/>
      </c>
      <c r="AS83">
        <f>MID('KERNEL'!$BI$5,16,1)</f>
        <v/>
      </c>
      <c r="AT83" t="inlineStr">
        <is>
          <t> </t>
        </is>
      </c>
      <c r="AU83" t="inlineStr">
        <is>
          <t> </t>
        </is>
      </c>
      <c r="CB83" t="n">
        <v>4</v>
      </c>
      <c r="CC83" t="n">
        <v>7</v>
      </c>
      <c r="CD83" t="n">
        <v>7</v>
      </c>
      <c r="CE83" t="n">
        <v>7</v>
      </c>
      <c r="CF83" t="n">
        <v>7</v>
      </c>
      <c r="CG83" t="n">
        <v>7</v>
      </c>
      <c r="CH83">
        <f>IF(AND((-51.9*SEC_UX+-85.1*SEC_UY)&gt;=0,(-51.9*SEC_UX+-85.1*SEC_UY)&lt;=84.0,ABS(-51.9*SEC_UY--85.1*SEC_UX)&lt;=((7.41*ABS(SEC_UY)+17.01*ABS(SEC_UX))*0.500)),15,IF(AND((-51.9*MIN_UX+-85.1*MIN_UY)&gt;=0,(-51.9*MIN_UX+-85.1*MIN_UY)&lt;=74.0,ABS(-51.9*MIN_UY--85.1*MIN_UX)&lt;=((7.41*ABS(MIN_UY)+17.01*ABS(MIN_UX))*0.500)),13,IF(AND((-51.9*HR_UX+-85.1*HR_UY)&gt;=0,(-51.9*HR_UX+-85.1*HR_UY)&lt;=52.0,ABS(-51.9*HR_UY--85.1*HR_UX)&lt;=((7.41*ABS(HR_UY)+17.01*ABS(HR_UX))*0.650)),13,7)))</f>
        <v/>
      </c>
      <c r="CI83">
        <f>IF(AND((-44.5*SEC_UX+-85.1*SEC_UY)&gt;=0,(-44.5*SEC_UX+-85.1*SEC_UY)&lt;=84.0,ABS(-44.5*SEC_UY--85.1*SEC_UX)&lt;=((7.41*ABS(SEC_UY)+17.01*ABS(SEC_UX))*0.500)),15,IF(AND((-44.5*MIN_UX+-85.1*MIN_UY)&gt;=0,(-44.5*MIN_UX+-85.1*MIN_UY)&lt;=74.0,ABS(-44.5*MIN_UY--85.1*MIN_UX)&lt;=((7.41*ABS(MIN_UY)+17.01*ABS(MIN_UX))*0.500)),13,IF(AND((-44.5*HR_UX+-85.1*HR_UY)&gt;=0,(-44.5*HR_UX+-85.1*HR_UY)&lt;=52.0,ABS(-44.5*HR_UY--85.1*HR_UX)&lt;=((7.41*ABS(HR_UY)+17.01*ABS(HR_UX))*0.650)),13,13)))</f>
        <v/>
      </c>
      <c r="CJ83">
        <f>IF(AND((-37.0*SEC_UX+-85.1*SEC_UY)&gt;=0,(-37.0*SEC_UX+-85.1*SEC_UY)&lt;=84.0,ABS(-37.0*SEC_UY--85.1*SEC_UX)&lt;=((7.41*ABS(SEC_UY)+17.01*ABS(SEC_UX))*0.500)),15,IF(AND((-37.0*MIN_UX+-85.1*MIN_UY)&gt;=0,(-37.0*MIN_UX+-85.1*MIN_UY)&lt;=74.0,ABS(-37.0*MIN_UY--85.1*MIN_UX)&lt;=((7.41*ABS(MIN_UY)+17.01*ABS(MIN_UX))*0.500)),13,IF(AND((-37.0*HR_UX+-85.1*HR_UY)&gt;=0,(-37.0*HR_UX+-85.1*HR_UY)&lt;=52.0,ABS(-37.0*HR_UY--85.1*HR_UX)&lt;=((7.41*ABS(HR_UY)+17.01*ABS(HR_UX))*0.650)),13,14)))</f>
        <v/>
      </c>
      <c r="CK83">
        <f>IF(AND((-29.6*SEC_UX+-85.1*SEC_UY)&gt;=0,(-29.6*SEC_UX+-85.1*SEC_UY)&lt;=84.0,ABS(-29.6*SEC_UY--85.1*SEC_UX)&lt;=((7.41*ABS(SEC_UY)+17.01*ABS(SEC_UX))*0.500)),15,IF(AND((-29.6*MIN_UX+-85.1*MIN_UY)&gt;=0,(-29.6*MIN_UX+-85.1*MIN_UY)&lt;=74.0,ABS(-29.6*MIN_UY--85.1*MIN_UX)&lt;=((7.41*ABS(MIN_UY)+17.01*ABS(MIN_UX))*0.500)),13,IF(AND((-29.6*HR_UX+-85.1*HR_UY)&gt;=0,(-29.6*HR_UX+-85.1*HR_UY)&lt;=52.0,ABS(-29.6*HR_UY--85.1*HR_UX)&lt;=((7.41*ABS(HR_UY)+17.01*ABS(HR_UX))*0.650)),13,14)))</f>
        <v/>
      </c>
      <c r="CL83">
        <f>IF(AND((-22.2*SEC_UX+-85.1*SEC_UY)&gt;=0,(-22.2*SEC_UX+-85.1*SEC_UY)&lt;=84.0,ABS(-22.2*SEC_UY--85.1*SEC_UX)&lt;=((7.41*ABS(SEC_UY)+17.01*ABS(SEC_UX))*0.500)),15,IF(AND((-22.2*MIN_UX+-85.1*MIN_UY)&gt;=0,(-22.2*MIN_UX+-85.1*MIN_UY)&lt;=74.0,ABS(-22.2*MIN_UY--85.1*MIN_UX)&lt;=((7.41*ABS(MIN_UY)+17.01*ABS(MIN_UX))*0.500)),13,IF(AND((-22.2*HR_UX+-85.1*HR_UY)&gt;=0,(-22.2*HR_UX+-85.1*HR_UY)&lt;=52.0,ABS(-22.2*HR_UY--85.1*HR_UX)&lt;=((7.41*ABS(HR_UY)+17.01*ABS(HR_UX))*0.650)),13,14)))</f>
        <v/>
      </c>
      <c r="CM83">
        <f>IF(AND((-14.8*SEC_UX+-85.1*SEC_UY)&gt;=0,(-14.8*SEC_UX+-85.1*SEC_UY)&lt;=84.0,ABS(-14.8*SEC_UY--85.1*SEC_UX)&lt;=((7.41*ABS(SEC_UY)+17.01*ABS(SEC_UX))*0.500)),15,IF(AND((-14.8*MIN_UX+-85.1*MIN_UY)&gt;=0,(-14.8*MIN_UX+-85.1*MIN_UY)&lt;=74.0,ABS(-14.8*MIN_UY--85.1*MIN_UX)&lt;=((7.41*ABS(MIN_UY)+17.01*ABS(MIN_UX))*0.500)),13,IF(AND((-14.8*HR_UX+-85.1*HR_UY)&gt;=0,(-14.8*HR_UX+-85.1*HR_UY)&lt;=52.0,ABS(-14.8*HR_UY--85.1*HR_UX)&lt;=((7.41*ABS(HR_UY)+17.01*ABS(HR_UX))*0.650)),13,14)))</f>
        <v/>
      </c>
      <c r="CN83">
        <f>IF(AND((-7.4*SEC_UX+-85.1*SEC_UY)&gt;=0,(-7.4*SEC_UX+-85.1*SEC_UY)&lt;=84.0,ABS(-7.4*SEC_UY--85.1*SEC_UX)&lt;=((7.41*ABS(SEC_UY)+17.01*ABS(SEC_UX))*0.500)),15,IF(AND((-7.4*MIN_UX+-85.1*MIN_UY)&gt;=0,(-7.4*MIN_UX+-85.1*MIN_UY)&lt;=74.0,ABS(-7.4*MIN_UY--85.1*MIN_UX)&lt;=((7.41*ABS(MIN_UY)+17.01*ABS(MIN_UX))*0.500)),13,IF(AND((-7.4*HR_UX+-85.1*HR_UY)&gt;=0,(-7.4*HR_UX+-85.1*HR_UY)&lt;=52.0,ABS(-7.4*HR_UY--85.1*HR_UX)&lt;=((7.41*ABS(HR_UY)+17.01*ABS(HR_UX))*0.650)),13,14)))</f>
        <v/>
      </c>
      <c r="CO83">
        <f>IF(AND((0.0*SEC_UX+-85.1*SEC_UY)&gt;=0,(0.0*SEC_UX+-85.1*SEC_UY)&lt;=84.0,ABS(0.0*SEC_UY--85.1*SEC_UX)&lt;=((7.41*ABS(SEC_UY)+17.01*ABS(SEC_UX))*0.500)),15,IF(AND((0.0*MIN_UX+-85.1*MIN_UY)&gt;=0,(0.0*MIN_UX+-85.1*MIN_UY)&lt;=74.0,ABS(0.0*MIN_UY--85.1*MIN_UX)&lt;=((7.41*ABS(MIN_UY)+17.01*ABS(MIN_UX))*0.500)),13,IF(AND((0.0*HR_UX+-85.1*HR_UY)&gt;=0,(0.0*HR_UX+-85.1*HR_UY)&lt;=52.0,ABS(0.0*HR_UY--85.1*HR_UX)&lt;=((7.41*ABS(HR_UY)+17.01*ABS(HR_UX))*0.650)),13,13)))</f>
        <v/>
      </c>
      <c r="CP83">
        <f>IF(AND((7.4*SEC_UX+-85.1*SEC_UY)&gt;=0,(7.4*SEC_UX+-85.1*SEC_UY)&lt;=84.0,ABS(7.4*SEC_UY--85.1*SEC_UX)&lt;=((7.41*ABS(SEC_UY)+17.01*ABS(SEC_UX))*0.500)),15,IF(AND((7.4*MIN_UX+-85.1*MIN_UY)&gt;=0,(7.4*MIN_UX+-85.1*MIN_UY)&lt;=74.0,ABS(7.4*MIN_UY--85.1*MIN_UX)&lt;=((7.41*ABS(MIN_UY)+17.01*ABS(MIN_UX))*0.500)),13,IF(AND((7.4*HR_UX+-85.1*HR_UY)&gt;=0,(7.4*HR_UX+-85.1*HR_UY)&lt;=52.0,ABS(7.4*HR_UY--85.1*HR_UX)&lt;=((7.41*ABS(HR_UY)+17.01*ABS(HR_UX))*0.650)),13,14)))</f>
        <v/>
      </c>
      <c r="CQ83">
        <f>IF(AND((14.8*SEC_UX+-85.1*SEC_UY)&gt;=0,(14.8*SEC_UX+-85.1*SEC_UY)&lt;=84.0,ABS(14.8*SEC_UY--85.1*SEC_UX)&lt;=((7.41*ABS(SEC_UY)+17.01*ABS(SEC_UX))*0.500)),15,IF(AND((14.8*MIN_UX+-85.1*MIN_UY)&gt;=0,(14.8*MIN_UX+-85.1*MIN_UY)&lt;=74.0,ABS(14.8*MIN_UY--85.1*MIN_UX)&lt;=((7.41*ABS(MIN_UY)+17.01*ABS(MIN_UX))*0.500)),13,IF(AND((14.8*HR_UX+-85.1*HR_UY)&gt;=0,(14.8*HR_UX+-85.1*HR_UY)&lt;=52.0,ABS(14.8*HR_UY--85.1*HR_UX)&lt;=((7.41*ABS(HR_UY)+17.01*ABS(HR_UX))*0.650)),13,14)))</f>
        <v/>
      </c>
      <c r="CR83">
        <f>IF(AND((22.2*SEC_UX+-85.1*SEC_UY)&gt;=0,(22.2*SEC_UX+-85.1*SEC_UY)&lt;=84.0,ABS(22.2*SEC_UY--85.1*SEC_UX)&lt;=((7.41*ABS(SEC_UY)+17.01*ABS(SEC_UX))*0.500)),15,IF(AND((22.2*MIN_UX+-85.1*MIN_UY)&gt;=0,(22.2*MIN_UX+-85.1*MIN_UY)&lt;=74.0,ABS(22.2*MIN_UY--85.1*MIN_UX)&lt;=((7.41*ABS(MIN_UY)+17.01*ABS(MIN_UX))*0.500)),13,IF(AND((22.2*HR_UX+-85.1*HR_UY)&gt;=0,(22.2*HR_UX+-85.1*HR_UY)&lt;=52.0,ABS(22.2*HR_UY--85.1*HR_UX)&lt;=((7.41*ABS(HR_UY)+17.01*ABS(HR_UX))*0.650)),13,14)))</f>
        <v/>
      </c>
      <c r="CS83">
        <f>IF(AND((29.6*SEC_UX+-85.1*SEC_UY)&gt;=0,(29.6*SEC_UX+-85.1*SEC_UY)&lt;=84.0,ABS(29.6*SEC_UY--85.1*SEC_UX)&lt;=((7.41*ABS(SEC_UY)+17.01*ABS(SEC_UX))*0.500)),15,IF(AND((29.6*MIN_UX+-85.1*MIN_UY)&gt;=0,(29.6*MIN_UX+-85.1*MIN_UY)&lt;=74.0,ABS(29.6*MIN_UY--85.1*MIN_UX)&lt;=((7.41*ABS(MIN_UY)+17.01*ABS(MIN_UX))*0.500)),13,IF(AND((29.6*HR_UX+-85.1*HR_UY)&gt;=0,(29.6*HR_UX+-85.1*HR_UY)&lt;=52.0,ABS(29.6*HR_UY--85.1*HR_UX)&lt;=((7.41*ABS(HR_UY)+17.01*ABS(HR_UX))*0.650)),13,14)))</f>
        <v/>
      </c>
      <c r="CT83">
        <f>IF(AND((37.0*SEC_UX+-85.1*SEC_UY)&gt;=0,(37.0*SEC_UX+-85.1*SEC_UY)&lt;=84.0,ABS(37.0*SEC_UY--85.1*SEC_UX)&lt;=((7.41*ABS(SEC_UY)+17.01*ABS(SEC_UX))*0.500)),15,IF(AND((37.0*MIN_UX+-85.1*MIN_UY)&gt;=0,(37.0*MIN_UX+-85.1*MIN_UY)&lt;=74.0,ABS(37.0*MIN_UY--85.1*MIN_UX)&lt;=((7.41*ABS(MIN_UY)+17.01*ABS(MIN_UX))*0.500)),13,IF(AND((37.0*HR_UX+-85.1*HR_UY)&gt;=0,(37.0*HR_UX+-85.1*HR_UY)&lt;=52.0,ABS(37.0*HR_UY--85.1*HR_UX)&lt;=((7.41*ABS(HR_UY)+17.01*ABS(HR_UX))*0.650)),13,14)))</f>
        <v/>
      </c>
      <c r="CU83">
        <f>IF(AND((44.5*SEC_UX+-85.1*SEC_UY)&gt;=0,(44.5*SEC_UX+-85.1*SEC_UY)&lt;=84.0,ABS(44.5*SEC_UY--85.1*SEC_UX)&lt;=((7.41*ABS(SEC_UY)+17.01*ABS(SEC_UX))*0.500)),15,IF(AND((44.5*MIN_UX+-85.1*MIN_UY)&gt;=0,(44.5*MIN_UX+-85.1*MIN_UY)&lt;=74.0,ABS(44.5*MIN_UY--85.1*MIN_UX)&lt;=((7.41*ABS(MIN_UY)+17.01*ABS(MIN_UX))*0.500)),13,IF(AND((44.5*HR_UX+-85.1*HR_UY)&gt;=0,(44.5*HR_UX+-85.1*HR_UY)&lt;=52.0,ABS(44.5*HR_UY--85.1*HR_UX)&lt;=((7.41*ABS(HR_UY)+17.01*ABS(HR_UX))*0.650)),13,13)))</f>
        <v/>
      </c>
      <c r="CV83">
        <f>IF(AND((51.9*SEC_UX+-85.1*SEC_UY)&gt;=0,(51.9*SEC_UX+-85.1*SEC_UY)&lt;=84.0,ABS(51.9*SEC_UY--85.1*SEC_UX)&lt;=((7.41*ABS(SEC_UY)+17.01*ABS(SEC_UX))*0.500)),15,IF(AND((51.9*MIN_UX+-85.1*MIN_UY)&gt;=0,(51.9*MIN_UX+-85.1*MIN_UY)&lt;=74.0,ABS(51.9*MIN_UY--85.1*MIN_UX)&lt;=((7.41*ABS(MIN_UY)+17.01*ABS(MIN_UX))*0.500)),13,IF(AND((51.9*HR_UX+-85.1*HR_UY)&gt;=0,(51.9*HR_UX+-85.1*HR_UY)&lt;=52.0,ABS(51.9*HR_UY--85.1*HR_UX)&lt;=((7.41*ABS(HR_UY)+17.01*ABS(HR_UX))*0.650)),13,7)))</f>
        <v/>
      </c>
      <c r="CW83" t="n">
        <v>7</v>
      </c>
      <c r="CX83" t="n">
        <v>7</v>
      </c>
      <c r="CY83" t="n">
        <v>7</v>
      </c>
      <c r="CZ83" t="n">
        <v>7</v>
      </c>
      <c r="DA83" t="n">
        <v>7</v>
      </c>
      <c r="DB83" t="n">
        <v>7</v>
      </c>
      <c r="DC83" t="n">
        <v>7</v>
      </c>
      <c r="DD83" t="n">
        <v>2</v>
      </c>
      <c r="DE83" t="n">
        <v>2</v>
      </c>
      <c r="DF83" t="n">
        <v>2</v>
      </c>
      <c r="DG83" t="n">
        <v>2</v>
      </c>
      <c r="DH83" t="n">
        <v>2</v>
      </c>
      <c r="DI83" t="n">
        <v>2</v>
      </c>
      <c r="DJ83" t="n">
        <v>2</v>
      </c>
      <c r="DK83" t="n">
        <v>2</v>
      </c>
      <c r="DL83" t="n">
        <v>2</v>
      </c>
      <c r="DM83" t="n">
        <v>2</v>
      </c>
      <c r="DN83" t="n">
        <v>2</v>
      </c>
      <c r="DO83" t="n">
        <v>2</v>
      </c>
      <c r="DP83" t="n">
        <v>2</v>
      </c>
      <c r="DQ83" t="n">
        <v>2</v>
      </c>
      <c r="DR83" t="n">
        <v>2</v>
      </c>
      <c r="DS83" t="n">
        <v>2</v>
      </c>
      <c r="DT83" t="n">
        <v>7</v>
      </c>
      <c r="DU83" t="n">
        <v>4</v>
      </c>
    </row>
    <row r="84">
      <c r="B84" t="inlineStr">
        <is>
          <t> </t>
        </is>
      </c>
      <c r="C84" t="inlineStr">
        <is>
          <t> </t>
        </is>
      </c>
      <c r="D84" t="inlineStr">
        <is>
          <t> </t>
        </is>
      </c>
      <c r="E84" t="inlineStr">
        <is>
          <t> </t>
        </is>
      </c>
      <c r="F84" t="inlineStr">
        <is>
          <t> </t>
        </is>
      </c>
      <c r="G84" t="inlineStr">
        <is>
          <t> </t>
        </is>
      </c>
      <c r="H84" t="inlineStr">
        <is>
          <t> </t>
        </is>
      </c>
      <c r="I84" t="inlineStr">
        <is>
          <t> </t>
        </is>
      </c>
      <c r="J84" t="inlineStr">
        <is>
          <t> </t>
        </is>
      </c>
      <c r="K84" t="inlineStr">
        <is>
          <t> </t>
        </is>
      </c>
      <c r="L84" t="inlineStr">
        <is>
          <t> </t>
        </is>
      </c>
      <c r="M84" t="inlineStr">
        <is>
          <t> </t>
        </is>
      </c>
      <c r="N84" t="inlineStr">
        <is>
          <t> </t>
        </is>
      </c>
      <c r="O84" t="inlineStr">
        <is>
          <t> </t>
        </is>
      </c>
      <c r="P84" t="inlineStr">
        <is>
          <t> </t>
        </is>
      </c>
      <c r="Q84" t="inlineStr">
        <is>
          <t> </t>
        </is>
      </c>
      <c r="R84" t="inlineStr">
        <is>
          <t> </t>
        </is>
      </c>
      <c r="S84" t="inlineStr">
        <is>
          <t> </t>
        </is>
      </c>
      <c r="T84" t="inlineStr">
        <is>
          <t> </t>
        </is>
      </c>
      <c r="U84" t="inlineStr">
        <is>
          <t> </t>
        </is>
      </c>
      <c r="V84" t="inlineStr">
        <is>
          <t> </t>
        </is>
      </c>
      <c r="W84" t="inlineStr">
        <is>
          <t> </t>
        </is>
      </c>
      <c r="X84" t="inlineStr">
        <is>
          <t> </t>
        </is>
      </c>
      <c r="Y84" t="inlineStr">
        <is>
          <t> </t>
        </is>
      </c>
      <c r="Z84" t="inlineStr">
        <is>
          <t> </t>
        </is>
      </c>
      <c r="AA84" t="inlineStr">
        <is>
          <t> </t>
        </is>
      </c>
      <c r="AB84" t="inlineStr">
        <is>
          <t> </t>
        </is>
      </c>
      <c r="AC84" t="inlineStr">
        <is>
          <t> </t>
        </is>
      </c>
      <c r="AD84">
        <f>MID('KERNEL'!$BI$6,1,1)</f>
        <v/>
      </c>
      <c r="AE84">
        <f>MID('KERNEL'!$BI$6,2,1)</f>
        <v/>
      </c>
      <c r="AF84">
        <f>MID('KERNEL'!$BI$6,3,1)</f>
        <v/>
      </c>
      <c r="AG84">
        <f>MID('KERNEL'!$BI$6,4,1)</f>
        <v/>
      </c>
      <c r="AH84">
        <f>MID('KERNEL'!$BI$6,5,1)</f>
        <v/>
      </c>
      <c r="AI84">
        <f>MID('KERNEL'!$BI$6,6,1)</f>
        <v/>
      </c>
      <c r="AJ84">
        <f>MID('KERNEL'!$BI$6,7,1)</f>
        <v/>
      </c>
      <c r="AK84">
        <f>MID('KERNEL'!$BI$6,8,1)</f>
        <v/>
      </c>
      <c r="AL84">
        <f>MID('KERNEL'!$BI$6,9,1)</f>
        <v/>
      </c>
      <c r="AM84">
        <f>MID('KERNEL'!$BI$6,10,1)</f>
        <v/>
      </c>
      <c r="AN84">
        <f>MID('KERNEL'!$BI$6,11,1)</f>
        <v/>
      </c>
      <c r="AO84">
        <f>MID('KERNEL'!$BI$6,12,1)</f>
        <v/>
      </c>
      <c r="AP84">
        <f>MID('KERNEL'!$BI$6,13,1)</f>
        <v/>
      </c>
      <c r="AQ84">
        <f>MID('KERNEL'!$BI$6,14,1)</f>
        <v/>
      </c>
      <c r="AR84">
        <f>MID('KERNEL'!$BI$6,15,1)</f>
        <v/>
      </c>
      <c r="AS84">
        <f>MID('KERNEL'!$BI$6,16,1)</f>
        <v/>
      </c>
      <c r="AT84" t="inlineStr">
        <is>
          <t> </t>
        </is>
      </c>
      <c r="AU84" t="inlineStr">
        <is>
          <t> </t>
        </is>
      </c>
      <c r="CB84" t="n">
        <v>4</v>
      </c>
      <c r="CC84" t="n">
        <v>7</v>
      </c>
      <c r="CD84" t="n">
        <v>7</v>
      </c>
      <c r="CE84" t="n">
        <v>7</v>
      </c>
      <c r="CF84">
        <f>IF(AND((-66.7*SEC_UX+-68.0*SEC_UY)&gt;=0,(-66.7*SEC_UX+-68.0*SEC_UY)&lt;=84.0,ABS(-66.7*SEC_UY--68.0*SEC_UX)&lt;=((7.41*ABS(SEC_UY)+17.01*ABS(SEC_UX))*0.500)),15,IF(AND((-66.7*MIN_UX+-68.0*MIN_UY)&gt;=0,(-66.7*MIN_UX+-68.0*MIN_UY)&lt;=74.0,ABS(-66.7*MIN_UY--68.0*MIN_UX)&lt;=((7.41*ABS(MIN_UY)+17.01*ABS(MIN_UX))*0.500)),13,IF(AND((-66.7*HR_UX+-68.0*HR_UY)&gt;=0,(-66.7*HR_UX+-68.0*HR_UY)&lt;=52.0,ABS(-66.7*HR_UY--68.0*HR_UX)&lt;=((7.41*ABS(HR_UY)+17.01*ABS(HR_UX))*0.650)),13,14)))</f>
        <v/>
      </c>
      <c r="CG84">
        <f>IF(AND((-59.3*SEC_UX+-68.0*SEC_UY)&gt;=0,(-59.3*SEC_UX+-68.0*SEC_UY)&lt;=84.0,ABS(-59.3*SEC_UY--68.0*SEC_UX)&lt;=((7.41*ABS(SEC_UY)+17.01*ABS(SEC_UX))*0.500)),15,IF(AND((-59.3*MIN_UX+-68.0*MIN_UY)&gt;=0,(-59.3*MIN_UX+-68.0*MIN_UY)&lt;=74.0,ABS(-59.3*MIN_UY--68.0*MIN_UX)&lt;=((7.41*ABS(MIN_UY)+17.01*ABS(MIN_UX))*0.500)),13,IF(AND((-59.3*HR_UX+-68.0*HR_UY)&gt;=0,(-59.3*HR_UX+-68.0*HR_UY)&lt;=52.0,ABS(-59.3*HR_UY--68.0*HR_UX)&lt;=((7.41*ABS(HR_UY)+17.01*ABS(HR_UX))*0.650)),13,14)))</f>
        <v/>
      </c>
      <c r="CH84">
        <f>IF(AND((-51.9*SEC_UX+-68.0*SEC_UY)&gt;=0,(-51.9*SEC_UX+-68.0*SEC_UY)&lt;=84.0,ABS(-51.9*SEC_UY--68.0*SEC_UX)&lt;=((7.41*ABS(SEC_UY)+17.01*ABS(SEC_UX))*0.500)),15,IF(AND((-51.9*MIN_UX+-68.0*MIN_UY)&gt;=0,(-51.9*MIN_UX+-68.0*MIN_UY)&lt;=74.0,ABS(-51.9*MIN_UY--68.0*MIN_UX)&lt;=((7.41*ABS(MIN_UY)+17.01*ABS(MIN_UX))*0.500)),13,IF(AND((-51.9*HR_UX+-68.0*HR_UY)&gt;=0,(-51.9*HR_UX+-68.0*HR_UY)&lt;=52.0,ABS(-51.9*HR_UY--68.0*HR_UX)&lt;=((7.41*ABS(HR_UY)+17.01*ABS(HR_UX))*0.650)),13,14)))</f>
        <v/>
      </c>
      <c r="CI84">
        <f>IF(AND((-44.5*SEC_UX+-68.0*SEC_UY)&gt;=0,(-44.5*SEC_UX+-68.0*SEC_UY)&lt;=84.0,ABS(-44.5*SEC_UY--68.0*SEC_UX)&lt;=((7.41*ABS(SEC_UY)+17.01*ABS(SEC_UX))*0.500)),15,IF(AND((-44.5*MIN_UX+-68.0*MIN_UY)&gt;=0,(-44.5*MIN_UX+-68.0*MIN_UY)&lt;=74.0,ABS(-44.5*MIN_UY--68.0*MIN_UX)&lt;=((7.41*ABS(MIN_UY)+17.01*ABS(MIN_UX))*0.500)),13,IF(AND((-44.5*HR_UX+-68.0*HR_UY)&gt;=0,(-44.5*HR_UX+-68.0*HR_UY)&lt;=52.0,ABS(-44.5*HR_UY--68.0*HR_UX)&lt;=((7.41*ABS(HR_UY)+17.01*ABS(HR_UX))*0.650)),13,14)))</f>
        <v/>
      </c>
      <c r="CJ84">
        <f>IF(AND((-37.0*SEC_UX+-68.0*SEC_UY)&gt;=0,(-37.0*SEC_UX+-68.0*SEC_UY)&lt;=84.0,ABS(-37.0*SEC_UY--68.0*SEC_UX)&lt;=((7.41*ABS(SEC_UY)+17.01*ABS(SEC_UX))*0.500)),15,IF(AND((-37.0*MIN_UX+-68.0*MIN_UY)&gt;=0,(-37.0*MIN_UX+-68.0*MIN_UY)&lt;=74.0,ABS(-37.0*MIN_UY--68.0*MIN_UX)&lt;=((7.41*ABS(MIN_UY)+17.01*ABS(MIN_UX))*0.500)),13,IF(AND((-37.0*HR_UX+-68.0*HR_UY)&gt;=0,(-37.0*HR_UX+-68.0*HR_UY)&lt;=52.0,ABS(-37.0*HR_UY--68.0*HR_UX)&lt;=((7.41*ABS(HR_UY)+17.01*ABS(HR_UX))*0.650)),13,7)))</f>
        <v/>
      </c>
      <c r="CK84">
        <f>IF(AND((-29.6*SEC_UX+-68.0*SEC_UY)&gt;=0,(-29.6*SEC_UX+-68.0*SEC_UY)&lt;=84.0,ABS(-29.6*SEC_UY--68.0*SEC_UX)&lt;=((7.41*ABS(SEC_UY)+17.01*ABS(SEC_UX))*0.500)),15,IF(AND((-29.6*MIN_UX+-68.0*MIN_UY)&gt;=0,(-29.6*MIN_UX+-68.0*MIN_UY)&lt;=74.0,ABS(-29.6*MIN_UY--68.0*MIN_UX)&lt;=((7.41*ABS(MIN_UY)+17.01*ABS(MIN_UX))*0.500)),13,IF(AND((-29.6*HR_UX+-68.0*HR_UY)&gt;=0,(-29.6*HR_UX+-68.0*HR_UY)&lt;=52.0,ABS(-29.6*HR_UY--68.0*HR_UX)&lt;=((7.41*ABS(HR_UY)+17.01*ABS(HR_UX))*0.650)),13,7)))</f>
        <v/>
      </c>
      <c r="CL84">
        <f>IF(AND((-22.2*SEC_UX+-68.0*SEC_UY)&gt;=0,(-22.2*SEC_UX+-68.0*SEC_UY)&lt;=84.0,ABS(-22.2*SEC_UY--68.0*SEC_UX)&lt;=((7.41*ABS(SEC_UY)+17.01*ABS(SEC_UX))*0.500)),15,IF(AND((-22.2*MIN_UX+-68.0*MIN_UY)&gt;=0,(-22.2*MIN_UX+-68.0*MIN_UY)&lt;=74.0,ABS(-22.2*MIN_UY--68.0*MIN_UX)&lt;=((7.41*ABS(MIN_UY)+17.01*ABS(MIN_UX))*0.500)),13,IF(AND((-22.2*HR_UX+-68.0*HR_UY)&gt;=0,(-22.2*HR_UX+-68.0*HR_UY)&lt;=52.0,ABS(-22.2*HR_UY--68.0*HR_UX)&lt;=((7.41*ABS(HR_UY)+17.01*ABS(HR_UX))*0.650)),13,7)))</f>
        <v/>
      </c>
      <c r="CM84">
        <f>IF(AND((-14.8*SEC_UX+-68.0*SEC_UY)&gt;=0,(-14.8*SEC_UX+-68.0*SEC_UY)&lt;=84.0,ABS(-14.8*SEC_UY--68.0*SEC_UX)&lt;=((7.41*ABS(SEC_UY)+17.01*ABS(SEC_UX))*0.500)),15,IF(AND((-14.8*MIN_UX+-68.0*MIN_UY)&gt;=0,(-14.8*MIN_UX+-68.0*MIN_UY)&lt;=74.0,ABS(-14.8*MIN_UY--68.0*MIN_UX)&lt;=((7.41*ABS(MIN_UY)+17.01*ABS(MIN_UX))*0.500)),13,IF(AND((-14.8*HR_UX+-68.0*HR_UY)&gt;=0,(-14.8*HR_UX+-68.0*HR_UY)&lt;=52.0,ABS(-14.8*HR_UY--68.0*HR_UX)&lt;=((7.41*ABS(HR_UY)+17.01*ABS(HR_UX))*0.650)),13,7)))</f>
        <v/>
      </c>
      <c r="CN84">
        <f>IF(AND((-7.4*SEC_UX+-68.0*SEC_UY)&gt;=0,(-7.4*SEC_UX+-68.0*SEC_UY)&lt;=84.0,ABS(-7.4*SEC_UY--68.0*SEC_UX)&lt;=((7.41*ABS(SEC_UY)+17.01*ABS(SEC_UX))*0.500)),15,IF(AND((-7.4*MIN_UX+-68.0*MIN_UY)&gt;=0,(-7.4*MIN_UX+-68.0*MIN_UY)&lt;=74.0,ABS(-7.4*MIN_UY--68.0*MIN_UX)&lt;=((7.41*ABS(MIN_UY)+17.01*ABS(MIN_UX))*0.500)),13,IF(AND((-7.4*HR_UX+-68.0*HR_UY)&gt;=0,(-7.4*HR_UX+-68.0*HR_UY)&lt;=52.0,ABS(-7.4*HR_UY--68.0*HR_UX)&lt;=((7.41*ABS(HR_UY)+17.01*ABS(HR_UX))*0.650)),13,7)))</f>
        <v/>
      </c>
      <c r="CO84">
        <f>IF(AND((0.0*SEC_UX+-68.0*SEC_UY)&gt;=0,(0.0*SEC_UX+-68.0*SEC_UY)&lt;=84.0,ABS(0.0*SEC_UY--68.0*SEC_UX)&lt;=((7.41*ABS(SEC_UY)+17.01*ABS(SEC_UX))*0.500)),15,IF(AND((0.0*MIN_UX+-68.0*MIN_UY)&gt;=0,(0.0*MIN_UX+-68.0*MIN_UY)&lt;=74.0,ABS(0.0*MIN_UY--68.0*MIN_UX)&lt;=((7.41*ABS(MIN_UY)+17.01*ABS(MIN_UX))*0.500)),13,IF(AND((0.0*HR_UX+-68.0*HR_UY)&gt;=0,(0.0*HR_UX+-68.0*HR_UY)&lt;=52.0,ABS(0.0*HR_UY--68.0*HR_UX)&lt;=((7.41*ABS(HR_UY)+17.01*ABS(HR_UX))*0.650)),13,7)))</f>
        <v/>
      </c>
      <c r="CP84">
        <f>IF(AND((7.4*SEC_UX+-68.0*SEC_UY)&gt;=0,(7.4*SEC_UX+-68.0*SEC_UY)&lt;=84.0,ABS(7.4*SEC_UY--68.0*SEC_UX)&lt;=((7.41*ABS(SEC_UY)+17.01*ABS(SEC_UX))*0.500)),15,IF(AND((7.4*MIN_UX+-68.0*MIN_UY)&gt;=0,(7.4*MIN_UX+-68.0*MIN_UY)&lt;=74.0,ABS(7.4*MIN_UY--68.0*MIN_UX)&lt;=((7.41*ABS(MIN_UY)+17.01*ABS(MIN_UX))*0.500)),13,IF(AND((7.4*HR_UX+-68.0*HR_UY)&gt;=0,(7.4*HR_UX+-68.0*HR_UY)&lt;=52.0,ABS(7.4*HR_UY--68.0*HR_UX)&lt;=((7.41*ABS(HR_UY)+17.01*ABS(HR_UX))*0.650)),13,7)))</f>
        <v/>
      </c>
      <c r="CQ84">
        <f>IF(AND((14.8*SEC_UX+-68.0*SEC_UY)&gt;=0,(14.8*SEC_UX+-68.0*SEC_UY)&lt;=84.0,ABS(14.8*SEC_UY--68.0*SEC_UX)&lt;=((7.41*ABS(SEC_UY)+17.01*ABS(SEC_UX))*0.500)),15,IF(AND((14.8*MIN_UX+-68.0*MIN_UY)&gt;=0,(14.8*MIN_UX+-68.0*MIN_UY)&lt;=74.0,ABS(14.8*MIN_UY--68.0*MIN_UX)&lt;=((7.41*ABS(MIN_UY)+17.01*ABS(MIN_UX))*0.500)),13,IF(AND((14.8*HR_UX+-68.0*HR_UY)&gt;=0,(14.8*HR_UX+-68.0*HR_UY)&lt;=52.0,ABS(14.8*HR_UY--68.0*HR_UX)&lt;=((7.41*ABS(HR_UY)+17.01*ABS(HR_UX))*0.650)),13,7)))</f>
        <v/>
      </c>
      <c r="CR84">
        <f>IF(AND((22.2*SEC_UX+-68.0*SEC_UY)&gt;=0,(22.2*SEC_UX+-68.0*SEC_UY)&lt;=84.0,ABS(22.2*SEC_UY--68.0*SEC_UX)&lt;=((7.41*ABS(SEC_UY)+17.01*ABS(SEC_UX))*0.500)),15,IF(AND((22.2*MIN_UX+-68.0*MIN_UY)&gt;=0,(22.2*MIN_UX+-68.0*MIN_UY)&lt;=74.0,ABS(22.2*MIN_UY--68.0*MIN_UX)&lt;=((7.41*ABS(MIN_UY)+17.01*ABS(MIN_UX))*0.500)),13,IF(AND((22.2*HR_UX+-68.0*HR_UY)&gt;=0,(22.2*HR_UX+-68.0*HR_UY)&lt;=52.0,ABS(22.2*HR_UY--68.0*HR_UX)&lt;=((7.41*ABS(HR_UY)+17.01*ABS(HR_UX))*0.650)),13,7)))</f>
        <v/>
      </c>
      <c r="CS84">
        <f>IF(AND((29.6*SEC_UX+-68.0*SEC_UY)&gt;=0,(29.6*SEC_UX+-68.0*SEC_UY)&lt;=84.0,ABS(29.6*SEC_UY--68.0*SEC_UX)&lt;=((7.41*ABS(SEC_UY)+17.01*ABS(SEC_UX))*0.500)),15,IF(AND((29.6*MIN_UX+-68.0*MIN_UY)&gt;=0,(29.6*MIN_UX+-68.0*MIN_UY)&lt;=74.0,ABS(29.6*MIN_UY--68.0*MIN_UX)&lt;=((7.41*ABS(MIN_UY)+17.01*ABS(MIN_UX))*0.500)),13,IF(AND((29.6*HR_UX+-68.0*HR_UY)&gt;=0,(29.6*HR_UX+-68.0*HR_UY)&lt;=52.0,ABS(29.6*HR_UY--68.0*HR_UX)&lt;=((7.41*ABS(HR_UY)+17.01*ABS(HR_UX))*0.650)),13,7)))</f>
        <v/>
      </c>
      <c r="CT84">
        <f>IF(AND((37.0*SEC_UX+-68.0*SEC_UY)&gt;=0,(37.0*SEC_UX+-68.0*SEC_UY)&lt;=84.0,ABS(37.0*SEC_UY--68.0*SEC_UX)&lt;=((7.41*ABS(SEC_UY)+17.01*ABS(SEC_UX))*0.500)),15,IF(AND((37.0*MIN_UX+-68.0*MIN_UY)&gt;=0,(37.0*MIN_UX+-68.0*MIN_UY)&lt;=74.0,ABS(37.0*MIN_UY--68.0*MIN_UX)&lt;=((7.41*ABS(MIN_UY)+17.01*ABS(MIN_UX))*0.500)),13,IF(AND((37.0*HR_UX+-68.0*HR_UY)&gt;=0,(37.0*HR_UX+-68.0*HR_UY)&lt;=52.0,ABS(37.0*HR_UY--68.0*HR_UX)&lt;=((7.41*ABS(HR_UY)+17.01*ABS(HR_UX))*0.650)),13,7)))</f>
        <v/>
      </c>
      <c r="CU84">
        <f>IF(AND((44.5*SEC_UX+-68.0*SEC_UY)&gt;=0,(44.5*SEC_UX+-68.0*SEC_UY)&lt;=84.0,ABS(44.5*SEC_UY--68.0*SEC_UX)&lt;=((7.41*ABS(SEC_UY)+17.01*ABS(SEC_UX))*0.500)),15,IF(AND((44.5*MIN_UX+-68.0*MIN_UY)&gt;=0,(44.5*MIN_UX+-68.0*MIN_UY)&lt;=74.0,ABS(44.5*MIN_UY--68.0*MIN_UX)&lt;=((7.41*ABS(MIN_UY)+17.01*ABS(MIN_UX))*0.500)),13,IF(AND((44.5*HR_UX+-68.0*HR_UY)&gt;=0,(44.5*HR_UX+-68.0*HR_UY)&lt;=52.0,ABS(44.5*HR_UY--68.0*HR_UX)&lt;=((7.41*ABS(HR_UY)+17.01*ABS(HR_UX))*0.650)),13,14)))</f>
        <v/>
      </c>
      <c r="CV84">
        <f>IF(AND((51.9*SEC_UX+-68.0*SEC_UY)&gt;=0,(51.9*SEC_UX+-68.0*SEC_UY)&lt;=84.0,ABS(51.9*SEC_UY--68.0*SEC_UX)&lt;=((7.41*ABS(SEC_UY)+17.01*ABS(SEC_UX))*0.500)),15,IF(AND((51.9*MIN_UX+-68.0*MIN_UY)&gt;=0,(51.9*MIN_UX+-68.0*MIN_UY)&lt;=74.0,ABS(51.9*MIN_UY--68.0*MIN_UX)&lt;=((7.41*ABS(MIN_UY)+17.01*ABS(MIN_UX))*0.500)),13,IF(AND((51.9*HR_UX+-68.0*HR_UY)&gt;=0,(51.9*HR_UX+-68.0*HR_UY)&lt;=52.0,ABS(51.9*HR_UY--68.0*HR_UX)&lt;=((7.41*ABS(HR_UY)+17.01*ABS(HR_UX))*0.650)),13,14)))</f>
        <v/>
      </c>
      <c r="CW84">
        <f>IF(AND((59.3*SEC_UX+-68.0*SEC_UY)&gt;=0,(59.3*SEC_UX+-68.0*SEC_UY)&lt;=84.0,ABS(59.3*SEC_UY--68.0*SEC_UX)&lt;=((7.41*ABS(SEC_UY)+17.01*ABS(SEC_UX))*0.500)),15,IF(AND((59.3*MIN_UX+-68.0*MIN_UY)&gt;=0,(59.3*MIN_UX+-68.0*MIN_UY)&lt;=74.0,ABS(59.3*MIN_UY--68.0*MIN_UX)&lt;=((7.41*ABS(MIN_UY)+17.01*ABS(MIN_UX))*0.500)),13,IF(AND((59.3*HR_UX+-68.0*HR_UY)&gt;=0,(59.3*HR_UX+-68.0*HR_UY)&lt;=52.0,ABS(59.3*HR_UY--68.0*HR_UX)&lt;=((7.41*ABS(HR_UY)+17.01*ABS(HR_UX))*0.650)),13,14)))</f>
        <v/>
      </c>
      <c r="CX84">
        <f>IF(AND((66.7*SEC_UX+-68.0*SEC_UY)&gt;=0,(66.7*SEC_UX+-68.0*SEC_UY)&lt;=84.0,ABS(66.7*SEC_UY--68.0*SEC_UX)&lt;=((7.41*ABS(SEC_UY)+17.01*ABS(SEC_UX))*0.500)),15,IF(AND((66.7*MIN_UX+-68.0*MIN_UY)&gt;=0,(66.7*MIN_UX+-68.0*MIN_UY)&lt;=74.0,ABS(66.7*MIN_UY--68.0*MIN_UX)&lt;=((7.41*ABS(MIN_UY)+17.01*ABS(MIN_UX))*0.500)),13,IF(AND((66.7*HR_UX+-68.0*HR_UY)&gt;=0,(66.7*HR_UX+-68.0*HR_UY)&lt;=52.0,ABS(66.7*HR_UY--68.0*HR_UX)&lt;=((7.41*ABS(HR_UY)+17.01*ABS(HR_UX))*0.650)),13,14)))</f>
        <v/>
      </c>
      <c r="CY84" t="n">
        <v>7</v>
      </c>
      <c r="CZ84" t="n">
        <v>7</v>
      </c>
      <c r="DA84" t="n">
        <v>7</v>
      </c>
      <c r="DB84" t="n">
        <v>7</v>
      </c>
      <c r="DC84" t="n">
        <v>7</v>
      </c>
      <c r="DD84" t="n">
        <v>1</v>
      </c>
      <c r="DE84" t="n">
        <v>1</v>
      </c>
      <c r="DF84" t="n">
        <v>1</v>
      </c>
      <c r="DG84" t="n">
        <v>1</v>
      </c>
      <c r="DH84" t="n">
        <v>1</v>
      </c>
      <c r="DI84" t="n">
        <v>1</v>
      </c>
      <c r="DJ84" t="n">
        <v>1</v>
      </c>
      <c r="DK84" t="n">
        <v>1</v>
      </c>
      <c r="DL84" t="n">
        <v>1</v>
      </c>
      <c r="DM84" t="n">
        <v>1</v>
      </c>
      <c r="DN84" t="n">
        <v>1</v>
      </c>
      <c r="DO84" t="n">
        <v>1</v>
      </c>
      <c r="DP84" t="n">
        <v>1</v>
      </c>
      <c r="DQ84" t="n">
        <v>1</v>
      </c>
      <c r="DR84" t="n">
        <v>1</v>
      </c>
      <c r="DS84" t="n">
        <v>1</v>
      </c>
      <c r="DT84" t="n">
        <v>7</v>
      </c>
      <c r="DU84" t="n">
        <v>4</v>
      </c>
    </row>
    <row r="85">
      <c r="B85" t="inlineStr">
        <is>
          <t> </t>
        </is>
      </c>
      <c r="C85" t="inlineStr">
        <is>
          <t> </t>
        </is>
      </c>
      <c r="D85" t="inlineStr">
        <is>
          <t> </t>
        </is>
      </c>
      <c r="E85" t="inlineStr">
        <is>
          <t> </t>
        </is>
      </c>
      <c r="F85" t="inlineStr">
        <is>
          <t> </t>
        </is>
      </c>
      <c r="G85" t="inlineStr">
        <is>
          <t> </t>
        </is>
      </c>
      <c r="H85" t="inlineStr">
        <is>
          <t> </t>
        </is>
      </c>
      <c r="I85" t="inlineStr">
        <is>
          <t> </t>
        </is>
      </c>
      <c r="J85" t="inlineStr">
        <is>
          <t> </t>
        </is>
      </c>
      <c r="K85" t="inlineStr">
        <is>
          <t> </t>
        </is>
      </c>
      <c r="L85" t="inlineStr">
        <is>
          <t> </t>
        </is>
      </c>
      <c r="M85" t="inlineStr">
        <is>
          <t> </t>
        </is>
      </c>
      <c r="N85" t="inlineStr">
        <is>
          <t> </t>
        </is>
      </c>
      <c r="O85" t="inlineStr">
        <is>
          <t> </t>
        </is>
      </c>
      <c r="P85" t="inlineStr">
        <is>
          <t> </t>
        </is>
      </c>
      <c r="Q85" t="inlineStr">
        <is>
          <t> </t>
        </is>
      </c>
      <c r="R85" t="inlineStr">
        <is>
          <t> </t>
        </is>
      </c>
      <c r="S85" t="inlineStr">
        <is>
          <t> </t>
        </is>
      </c>
      <c r="T85" t="inlineStr">
        <is>
          <t> </t>
        </is>
      </c>
      <c r="U85" t="inlineStr">
        <is>
          <t> </t>
        </is>
      </c>
      <c r="V85" t="inlineStr">
        <is>
          <t> </t>
        </is>
      </c>
      <c r="W85" t="inlineStr">
        <is>
          <t> </t>
        </is>
      </c>
      <c r="X85" t="inlineStr">
        <is>
          <t> </t>
        </is>
      </c>
      <c r="Y85" t="inlineStr">
        <is>
          <t> </t>
        </is>
      </c>
      <c r="Z85" t="inlineStr">
        <is>
          <t> </t>
        </is>
      </c>
      <c r="AA85" t="inlineStr">
        <is>
          <t> </t>
        </is>
      </c>
      <c r="AB85" t="inlineStr">
        <is>
          <t> </t>
        </is>
      </c>
      <c r="AC85" t="inlineStr">
        <is>
          <t> </t>
        </is>
      </c>
      <c r="AD85" t="inlineStr">
        <is>
          <t> </t>
        </is>
      </c>
      <c r="AE85" t="inlineStr">
        <is>
          <t> </t>
        </is>
      </c>
      <c r="AF85" t="inlineStr">
        <is>
          <t> </t>
        </is>
      </c>
      <c r="AG85" t="inlineStr">
        <is>
          <t> </t>
        </is>
      </c>
      <c r="AH85" t="inlineStr">
        <is>
          <t> </t>
        </is>
      </c>
      <c r="AI85" t="inlineStr">
        <is>
          <t> </t>
        </is>
      </c>
      <c r="AJ85" t="inlineStr">
        <is>
          <t> </t>
        </is>
      </c>
      <c r="AK85" t="inlineStr">
        <is>
          <t> </t>
        </is>
      </c>
      <c r="AL85" t="inlineStr">
        <is>
          <t> </t>
        </is>
      </c>
      <c r="AM85" t="inlineStr">
        <is>
          <t> </t>
        </is>
      </c>
      <c r="AN85" t="inlineStr">
        <is>
          <t> </t>
        </is>
      </c>
      <c r="AO85" t="inlineStr">
        <is>
          <t> </t>
        </is>
      </c>
      <c r="AP85" t="inlineStr">
        <is>
          <t> </t>
        </is>
      </c>
      <c r="AQ85" t="inlineStr">
        <is>
          <t> </t>
        </is>
      </c>
      <c r="AR85" t="inlineStr">
        <is>
          <t> </t>
        </is>
      </c>
      <c r="AS85" t="inlineStr">
        <is>
          <t> </t>
        </is>
      </c>
      <c r="AT85" t="inlineStr">
        <is>
          <t> </t>
        </is>
      </c>
      <c r="AU85" t="inlineStr">
        <is>
          <t> </t>
        </is>
      </c>
      <c r="CB85" t="n">
        <v>4</v>
      </c>
      <c r="CC85" t="n">
        <v>7</v>
      </c>
      <c r="CD85">
        <f>IF(AND((-81.5*SEC_UX+-51.0*SEC_UY)&gt;=0,(-81.5*SEC_UX+-51.0*SEC_UY)&lt;=84.0,ABS(-81.5*SEC_UY--51.0*SEC_UX)&lt;=((7.41*ABS(SEC_UY)+17.01*ABS(SEC_UX))*0.500)),15,IF(AND((-81.5*MIN_UX+-51.0*MIN_UY)&gt;=0,(-81.5*MIN_UX+-51.0*MIN_UY)&lt;=74.0,ABS(-81.5*MIN_UY--51.0*MIN_UX)&lt;=((7.41*ABS(MIN_UY)+17.01*ABS(MIN_UX))*0.500)),13,IF(AND((-81.5*HR_UX+-51.0*HR_UY)&gt;=0,(-81.5*HR_UX+-51.0*HR_UY)&lt;=52.0,ABS(-81.5*HR_UY--51.0*HR_UX)&lt;=((7.41*ABS(HR_UY)+17.01*ABS(HR_UX))*0.650)),13,13)))</f>
        <v/>
      </c>
      <c r="CE85">
        <f>IF(AND((-74.1*SEC_UX+-51.0*SEC_UY)&gt;=0,(-74.1*SEC_UX+-51.0*SEC_UY)&lt;=84.0,ABS(-74.1*SEC_UY--51.0*SEC_UX)&lt;=((7.41*ABS(SEC_UY)+17.01*ABS(SEC_UX))*0.500)),15,IF(AND((-74.1*MIN_UX+-51.0*MIN_UY)&gt;=0,(-74.1*MIN_UX+-51.0*MIN_UY)&lt;=74.0,ABS(-74.1*MIN_UY--51.0*MIN_UX)&lt;=((7.41*ABS(MIN_UY)+17.01*ABS(MIN_UX))*0.500)),13,IF(AND((-74.1*HR_UX+-51.0*HR_UY)&gt;=0,(-74.1*HR_UX+-51.0*HR_UY)&lt;=52.0,ABS(-74.1*HR_UY--51.0*HR_UX)&lt;=((7.41*ABS(HR_UY)+17.01*ABS(HR_UX))*0.650)),13,14)))</f>
        <v/>
      </c>
      <c r="CF85">
        <f>IF(AND((-66.7*SEC_UX+-51.0*SEC_UY)&gt;=0,(-66.7*SEC_UX+-51.0*SEC_UY)&lt;=84.0,ABS(-66.7*SEC_UY--51.0*SEC_UX)&lt;=((7.41*ABS(SEC_UY)+17.01*ABS(SEC_UX))*0.500)),15,IF(AND((-66.7*MIN_UX+-51.0*MIN_UY)&gt;=0,(-66.7*MIN_UX+-51.0*MIN_UY)&lt;=74.0,ABS(-66.7*MIN_UY--51.0*MIN_UX)&lt;=((7.41*ABS(MIN_UY)+17.01*ABS(MIN_UX))*0.500)),13,IF(AND((-66.7*HR_UX+-51.0*HR_UY)&gt;=0,(-66.7*HR_UX+-51.0*HR_UY)&lt;=52.0,ABS(-66.7*HR_UY--51.0*HR_UX)&lt;=((7.41*ABS(HR_UY)+17.01*ABS(HR_UX))*0.650)),13,14)))</f>
        <v/>
      </c>
      <c r="CG85">
        <f>IF(AND((-59.3*SEC_UX+-51.0*SEC_UY)&gt;=0,(-59.3*SEC_UX+-51.0*SEC_UY)&lt;=84.0,ABS(-59.3*SEC_UY--51.0*SEC_UX)&lt;=((7.41*ABS(SEC_UY)+17.01*ABS(SEC_UX))*0.500)),15,IF(AND((-59.3*MIN_UX+-51.0*MIN_UY)&gt;=0,(-59.3*MIN_UX+-51.0*MIN_UY)&lt;=74.0,ABS(-59.3*MIN_UY--51.0*MIN_UX)&lt;=((7.41*ABS(MIN_UY)+17.01*ABS(MIN_UX))*0.500)),13,IF(AND((-59.3*HR_UX+-51.0*HR_UY)&gt;=0,(-59.3*HR_UX+-51.0*HR_UY)&lt;=52.0,ABS(-59.3*HR_UY--51.0*HR_UX)&lt;=((7.41*ABS(HR_UY)+17.01*ABS(HR_UX))*0.650)),13,7)))</f>
        <v/>
      </c>
      <c r="CH85">
        <f>IF(AND((-51.9*SEC_UX+-51.0*SEC_UY)&gt;=0,(-51.9*SEC_UX+-51.0*SEC_UY)&lt;=84.0,ABS(-51.9*SEC_UY--51.0*SEC_UX)&lt;=((7.41*ABS(SEC_UY)+17.01*ABS(SEC_UX))*0.500)),15,IF(AND((-51.9*MIN_UX+-51.0*MIN_UY)&gt;=0,(-51.9*MIN_UX+-51.0*MIN_UY)&lt;=74.0,ABS(-51.9*MIN_UY--51.0*MIN_UX)&lt;=((7.41*ABS(MIN_UY)+17.01*ABS(MIN_UX))*0.500)),13,IF(AND((-51.9*HR_UX+-51.0*HR_UY)&gt;=0,(-51.9*HR_UX+-51.0*HR_UY)&lt;=52.0,ABS(-51.9*HR_UY--51.0*HR_UX)&lt;=((7.41*ABS(HR_UY)+17.01*ABS(HR_UX))*0.650)),13,7)))</f>
        <v/>
      </c>
      <c r="CI85">
        <f>IF(AND((-44.5*SEC_UX+-51.0*SEC_UY)&gt;=0,(-44.5*SEC_UX+-51.0*SEC_UY)&lt;=84.0,ABS(-44.5*SEC_UY--51.0*SEC_UX)&lt;=((7.41*ABS(SEC_UY)+17.01*ABS(SEC_UX))*0.500)),15,IF(AND((-44.5*MIN_UX+-51.0*MIN_UY)&gt;=0,(-44.5*MIN_UX+-51.0*MIN_UY)&lt;=74.0,ABS(-44.5*MIN_UY--51.0*MIN_UX)&lt;=((7.41*ABS(MIN_UY)+17.01*ABS(MIN_UX))*0.500)),13,IF(AND((-44.5*HR_UX+-51.0*HR_UY)&gt;=0,(-44.5*HR_UX+-51.0*HR_UY)&lt;=52.0,ABS(-44.5*HR_UY--51.0*HR_UX)&lt;=((7.41*ABS(HR_UY)+17.01*ABS(HR_UX))*0.650)),13,7)))</f>
        <v/>
      </c>
      <c r="CJ85">
        <f>IF(AND((-37.0*SEC_UX+-51.0*SEC_UY)&gt;=0,(-37.0*SEC_UX+-51.0*SEC_UY)&lt;=84.0,ABS(-37.0*SEC_UY--51.0*SEC_UX)&lt;=((7.41*ABS(SEC_UY)+17.01*ABS(SEC_UX))*0.500)),15,IF(AND((-37.0*MIN_UX+-51.0*MIN_UY)&gt;=0,(-37.0*MIN_UX+-51.0*MIN_UY)&lt;=74.0,ABS(-37.0*MIN_UY--51.0*MIN_UX)&lt;=((7.41*ABS(MIN_UY)+17.01*ABS(MIN_UX))*0.500)),13,IF(AND((-37.0*HR_UX+-51.0*HR_UY)&gt;=0,(-37.0*HR_UX+-51.0*HR_UY)&lt;=52.0,ABS(-37.0*HR_UY--51.0*HR_UX)&lt;=((7.41*ABS(HR_UY)+17.01*ABS(HR_UX))*0.650)),13,7)))</f>
        <v/>
      </c>
      <c r="CK85">
        <f>IF(AND((-29.6*SEC_UX+-51.0*SEC_UY)&gt;=0,(-29.6*SEC_UX+-51.0*SEC_UY)&lt;=84.0,ABS(-29.6*SEC_UY--51.0*SEC_UX)&lt;=((7.41*ABS(SEC_UY)+17.01*ABS(SEC_UX))*0.500)),15,IF(AND((-29.6*MIN_UX+-51.0*MIN_UY)&gt;=0,(-29.6*MIN_UX+-51.0*MIN_UY)&lt;=74.0,ABS(-29.6*MIN_UY--51.0*MIN_UX)&lt;=((7.41*ABS(MIN_UY)+17.01*ABS(MIN_UX))*0.500)),13,IF(AND((-29.6*HR_UX+-51.0*HR_UY)&gt;=0,(-29.6*HR_UX+-51.0*HR_UY)&lt;=52.0,ABS(-29.6*HR_UY--51.0*HR_UX)&lt;=((7.41*ABS(HR_UY)+17.01*ABS(HR_UX))*0.650)),13,7)))</f>
        <v/>
      </c>
      <c r="CL85">
        <f>IF(AND((-22.2*SEC_UX+-51.0*SEC_UY)&gt;=0,(-22.2*SEC_UX+-51.0*SEC_UY)&lt;=84.0,ABS(-22.2*SEC_UY--51.0*SEC_UX)&lt;=((7.41*ABS(SEC_UY)+17.01*ABS(SEC_UX))*0.500)),15,IF(AND((-22.2*MIN_UX+-51.0*MIN_UY)&gt;=0,(-22.2*MIN_UX+-51.0*MIN_UY)&lt;=74.0,ABS(-22.2*MIN_UY--51.0*MIN_UX)&lt;=((7.41*ABS(MIN_UY)+17.01*ABS(MIN_UX))*0.500)),13,IF(AND((-22.2*HR_UX+-51.0*HR_UY)&gt;=0,(-22.2*HR_UX+-51.0*HR_UY)&lt;=52.0,ABS(-22.2*HR_UY--51.0*HR_UX)&lt;=((7.41*ABS(HR_UY)+17.01*ABS(HR_UX))*0.650)),13,7)))</f>
        <v/>
      </c>
      <c r="CM85">
        <f>IF(AND((-14.8*SEC_UX+-51.0*SEC_UY)&gt;=0,(-14.8*SEC_UX+-51.0*SEC_UY)&lt;=84.0,ABS(-14.8*SEC_UY--51.0*SEC_UX)&lt;=((7.41*ABS(SEC_UY)+17.01*ABS(SEC_UX))*0.500)),15,IF(AND((-14.8*MIN_UX+-51.0*MIN_UY)&gt;=0,(-14.8*MIN_UX+-51.0*MIN_UY)&lt;=74.0,ABS(-14.8*MIN_UY--51.0*MIN_UX)&lt;=((7.41*ABS(MIN_UY)+17.01*ABS(MIN_UX))*0.500)),13,IF(AND((-14.8*HR_UX+-51.0*HR_UY)&gt;=0,(-14.8*HR_UX+-51.0*HR_UY)&lt;=52.0,ABS(-14.8*HR_UY--51.0*HR_UX)&lt;=((7.41*ABS(HR_UY)+17.01*ABS(HR_UX))*0.650)),13,7)))</f>
        <v/>
      </c>
      <c r="CN85">
        <f>IF(AND((-7.4*SEC_UX+-51.0*SEC_UY)&gt;=0,(-7.4*SEC_UX+-51.0*SEC_UY)&lt;=84.0,ABS(-7.4*SEC_UY--51.0*SEC_UX)&lt;=((7.41*ABS(SEC_UY)+17.01*ABS(SEC_UX))*0.500)),15,IF(AND((-7.4*MIN_UX+-51.0*MIN_UY)&gt;=0,(-7.4*MIN_UX+-51.0*MIN_UY)&lt;=74.0,ABS(-7.4*MIN_UY--51.0*MIN_UX)&lt;=((7.41*ABS(MIN_UY)+17.01*ABS(MIN_UX))*0.500)),13,IF(AND((-7.4*HR_UX+-51.0*HR_UY)&gt;=0,(-7.4*HR_UX+-51.0*HR_UY)&lt;=52.0,ABS(-7.4*HR_UY--51.0*HR_UX)&lt;=((7.41*ABS(HR_UY)+17.01*ABS(HR_UX))*0.650)),13,7)))</f>
        <v/>
      </c>
      <c r="CO85">
        <f>IF(AND((0.0*SEC_UX+-51.0*SEC_UY)&gt;=0,(0.0*SEC_UX+-51.0*SEC_UY)&lt;=84.0,ABS(0.0*SEC_UY--51.0*SEC_UX)&lt;=((7.41*ABS(SEC_UY)+17.01*ABS(SEC_UX))*0.500)),15,IF(AND((0.0*MIN_UX+-51.0*MIN_UY)&gt;=0,(0.0*MIN_UX+-51.0*MIN_UY)&lt;=74.0,ABS(0.0*MIN_UY--51.0*MIN_UX)&lt;=((7.41*ABS(MIN_UY)+17.01*ABS(MIN_UX))*0.500)),13,IF(AND((0.0*HR_UX+-51.0*HR_UY)&gt;=0,(0.0*HR_UX+-51.0*HR_UY)&lt;=52.0,ABS(0.0*HR_UY--51.0*HR_UX)&lt;=((7.41*ABS(HR_UY)+17.01*ABS(HR_UX))*0.650)),13,7)))</f>
        <v/>
      </c>
      <c r="CP85">
        <f>IF(AND((7.4*SEC_UX+-51.0*SEC_UY)&gt;=0,(7.4*SEC_UX+-51.0*SEC_UY)&lt;=84.0,ABS(7.4*SEC_UY--51.0*SEC_UX)&lt;=((7.41*ABS(SEC_UY)+17.01*ABS(SEC_UX))*0.500)),15,IF(AND((7.4*MIN_UX+-51.0*MIN_UY)&gt;=0,(7.4*MIN_UX+-51.0*MIN_UY)&lt;=74.0,ABS(7.4*MIN_UY--51.0*MIN_UX)&lt;=((7.41*ABS(MIN_UY)+17.01*ABS(MIN_UX))*0.500)),13,IF(AND((7.4*HR_UX+-51.0*HR_UY)&gt;=0,(7.4*HR_UX+-51.0*HR_UY)&lt;=52.0,ABS(7.4*HR_UY--51.0*HR_UX)&lt;=((7.41*ABS(HR_UY)+17.01*ABS(HR_UX))*0.650)),13,7)))</f>
        <v/>
      </c>
      <c r="CQ85">
        <f>IF(AND((14.8*SEC_UX+-51.0*SEC_UY)&gt;=0,(14.8*SEC_UX+-51.0*SEC_UY)&lt;=84.0,ABS(14.8*SEC_UY--51.0*SEC_UX)&lt;=((7.41*ABS(SEC_UY)+17.01*ABS(SEC_UX))*0.500)),15,IF(AND((14.8*MIN_UX+-51.0*MIN_UY)&gt;=0,(14.8*MIN_UX+-51.0*MIN_UY)&lt;=74.0,ABS(14.8*MIN_UY--51.0*MIN_UX)&lt;=((7.41*ABS(MIN_UY)+17.01*ABS(MIN_UX))*0.500)),13,IF(AND((14.8*HR_UX+-51.0*HR_UY)&gt;=0,(14.8*HR_UX+-51.0*HR_UY)&lt;=52.0,ABS(14.8*HR_UY--51.0*HR_UX)&lt;=((7.41*ABS(HR_UY)+17.01*ABS(HR_UX))*0.650)),13,7)))</f>
        <v/>
      </c>
      <c r="CR85">
        <f>IF(AND((22.2*SEC_UX+-51.0*SEC_UY)&gt;=0,(22.2*SEC_UX+-51.0*SEC_UY)&lt;=84.0,ABS(22.2*SEC_UY--51.0*SEC_UX)&lt;=((7.41*ABS(SEC_UY)+17.01*ABS(SEC_UX))*0.500)),15,IF(AND((22.2*MIN_UX+-51.0*MIN_UY)&gt;=0,(22.2*MIN_UX+-51.0*MIN_UY)&lt;=74.0,ABS(22.2*MIN_UY--51.0*MIN_UX)&lt;=((7.41*ABS(MIN_UY)+17.01*ABS(MIN_UX))*0.500)),13,IF(AND((22.2*HR_UX+-51.0*HR_UY)&gt;=0,(22.2*HR_UX+-51.0*HR_UY)&lt;=52.0,ABS(22.2*HR_UY--51.0*HR_UX)&lt;=((7.41*ABS(HR_UY)+17.01*ABS(HR_UX))*0.650)),13,7)))</f>
        <v/>
      </c>
      <c r="CS85">
        <f>IF(AND((29.6*SEC_UX+-51.0*SEC_UY)&gt;=0,(29.6*SEC_UX+-51.0*SEC_UY)&lt;=84.0,ABS(29.6*SEC_UY--51.0*SEC_UX)&lt;=((7.41*ABS(SEC_UY)+17.01*ABS(SEC_UX))*0.500)),15,IF(AND((29.6*MIN_UX+-51.0*MIN_UY)&gt;=0,(29.6*MIN_UX+-51.0*MIN_UY)&lt;=74.0,ABS(29.6*MIN_UY--51.0*MIN_UX)&lt;=((7.41*ABS(MIN_UY)+17.01*ABS(MIN_UX))*0.500)),13,IF(AND((29.6*HR_UX+-51.0*HR_UY)&gt;=0,(29.6*HR_UX+-51.0*HR_UY)&lt;=52.0,ABS(29.6*HR_UY--51.0*HR_UX)&lt;=((7.41*ABS(HR_UY)+17.01*ABS(HR_UX))*0.650)),13,7)))</f>
        <v/>
      </c>
      <c r="CT85">
        <f>IF(AND((37.0*SEC_UX+-51.0*SEC_UY)&gt;=0,(37.0*SEC_UX+-51.0*SEC_UY)&lt;=84.0,ABS(37.0*SEC_UY--51.0*SEC_UX)&lt;=((7.41*ABS(SEC_UY)+17.01*ABS(SEC_UX))*0.500)),15,IF(AND((37.0*MIN_UX+-51.0*MIN_UY)&gt;=0,(37.0*MIN_UX+-51.0*MIN_UY)&lt;=74.0,ABS(37.0*MIN_UY--51.0*MIN_UX)&lt;=((7.41*ABS(MIN_UY)+17.01*ABS(MIN_UX))*0.500)),13,IF(AND((37.0*HR_UX+-51.0*HR_UY)&gt;=0,(37.0*HR_UX+-51.0*HR_UY)&lt;=52.0,ABS(37.0*HR_UY--51.0*HR_UX)&lt;=((7.41*ABS(HR_UY)+17.01*ABS(HR_UX))*0.650)),13,7)))</f>
        <v/>
      </c>
      <c r="CU85">
        <f>IF(AND((44.5*SEC_UX+-51.0*SEC_UY)&gt;=0,(44.5*SEC_UX+-51.0*SEC_UY)&lt;=84.0,ABS(44.5*SEC_UY--51.0*SEC_UX)&lt;=((7.41*ABS(SEC_UY)+17.01*ABS(SEC_UX))*0.500)),15,IF(AND((44.5*MIN_UX+-51.0*MIN_UY)&gt;=0,(44.5*MIN_UX+-51.0*MIN_UY)&lt;=74.0,ABS(44.5*MIN_UY--51.0*MIN_UX)&lt;=((7.41*ABS(MIN_UY)+17.01*ABS(MIN_UX))*0.500)),13,IF(AND((44.5*HR_UX+-51.0*HR_UY)&gt;=0,(44.5*HR_UX+-51.0*HR_UY)&lt;=52.0,ABS(44.5*HR_UY--51.0*HR_UX)&lt;=((7.41*ABS(HR_UY)+17.01*ABS(HR_UX))*0.650)),13,7)))</f>
        <v/>
      </c>
      <c r="CV85">
        <f>IF(AND((51.9*SEC_UX+-51.0*SEC_UY)&gt;=0,(51.9*SEC_UX+-51.0*SEC_UY)&lt;=84.0,ABS(51.9*SEC_UY--51.0*SEC_UX)&lt;=((7.41*ABS(SEC_UY)+17.01*ABS(SEC_UX))*0.500)),15,IF(AND((51.9*MIN_UX+-51.0*MIN_UY)&gt;=0,(51.9*MIN_UX+-51.0*MIN_UY)&lt;=74.0,ABS(51.9*MIN_UY--51.0*MIN_UX)&lt;=((7.41*ABS(MIN_UY)+17.01*ABS(MIN_UX))*0.500)),13,IF(AND((51.9*HR_UX+-51.0*HR_UY)&gt;=0,(51.9*HR_UX+-51.0*HR_UY)&lt;=52.0,ABS(51.9*HR_UY--51.0*HR_UX)&lt;=((7.41*ABS(HR_UY)+17.01*ABS(HR_UX))*0.650)),13,7)))</f>
        <v/>
      </c>
      <c r="CW85">
        <f>IF(AND((59.3*SEC_UX+-51.0*SEC_UY)&gt;=0,(59.3*SEC_UX+-51.0*SEC_UY)&lt;=84.0,ABS(59.3*SEC_UY--51.0*SEC_UX)&lt;=((7.41*ABS(SEC_UY)+17.01*ABS(SEC_UX))*0.500)),15,IF(AND((59.3*MIN_UX+-51.0*MIN_UY)&gt;=0,(59.3*MIN_UX+-51.0*MIN_UY)&lt;=74.0,ABS(59.3*MIN_UY--51.0*MIN_UX)&lt;=((7.41*ABS(MIN_UY)+17.01*ABS(MIN_UX))*0.500)),13,IF(AND((59.3*HR_UX+-51.0*HR_UY)&gt;=0,(59.3*HR_UX+-51.0*HR_UY)&lt;=52.0,ABS(59.3*HR_UY--51.0*HR_UX)&lt;=((7.41*ABS(HR_UY)+17.01*ABS(HR_UX))*0.650)),13,7)))</f>
        <v/>
      </c>
      <c r="CX85">
        <f>IF(AND((66.7*SEC_UX+-51.0*SEC_UY)&gt;=0,(66.7*SEC_UX+-51.0*SEC_UY)&lt;=84.0,ABS(66.7*SEC_UY--51.0*SEC_UX)&lt;=((7.41*ABS(SEC_UY)+17.01*ABS(SEC_UX))*0.500)),15,IF(AND((66.7*MIN_UX+-51.0*MIN_UY)&gt;=0,(66.7*MIN_UX+-51.0*MIN_UY)&lt;=74.0,ABS(66.7*MIN_UY--51.0*MIN_UX)&lt;=((7.41*ABS(MIN_UY)+17.01*ABS(MIN_UX))*0.500)),13,IF(AND((66.7*HR_UX+-51.0*HR_UY)&gt;=0,(66.7*HR_UX+-51.0*HR_UY)&lt;=52.0,ABS(66.7*HR_UY--51.0*HR_UX)&lt;=((7.41*ABS(HR_UY)+17.01*ABS(HR_UX))*0.650)),13,14)))</f>
        <v/>
      </c>
      <c r="CY85">
        <f>IF(AND((74.1*SEC_UX+-51.0*SEC_UY)&gt;=0,(74.1*SEC_UX+-51.0*SEC_UY)&lt;=84.0,ABS(74.1*SEC_UY--51.0*SEC_UX)&lt;=((7.41*ABS(SEC_UY)+17.01*ABS(SEC_UX))*0.500)),15,IF(AND((74.1*MIN_UX+-51.0*MIN_UY)&gt;=0,(74.1*MIN_UX+-51.0*MIN_UY)&lt;=74.0,ABS(74.1*MIN_UY--51.0*MIN_UX)&lt;=((7.41*ABS(MIN_UY)+17.01*ABS(MIN_UX))*0.500)),13,IF(AND((74.1*HR_UX+-51.0*HR_UY)&gt;=0,(74.1*HR_UX+-51.0*HR_UY)&lt;=52.0,ABS(74.1*HR_UY--51.0*HR_UX)&lt;=((7.41*ABS(HR_UY)+17.01*ABS(HR_UX))*0.650)),13,14)))</f>
        <v/>
      </c>
      <c r="CZ85">
        <f>IF(AND((81.5*SEC_UX+-51.0*SEC_UY)&gt;=0,(81.5*SEC_UX+-51.0*SEC_UY)&lt;=84.0,ABS(81.5*SEC_UY--51.0*SEC_UX)&lt;=((7.41*ABS(SEC_UY)+17.01*ABS(SEC_UX))*0.500)),15,IF(AND((81.5*MIN_UX+-51.0*MIN_UY)&gt;=0,(81.5*MIN_UX+-51.0*MIN_UY)&lt;=74.0,ABS(81.5*MIN_UY--51.0*MIN_UX)&lt;=((7.41*ABS(MIN_UY)+17.01*ABS(MIN_UX))*0.500)),13,IF(AND((81.5*HR_UX+-51.0*HR_UY)&gt;=0,(81.5*HR_UX+-51.0*HR_UY)&lt;=52.0,ABS(81.5*HR_UY--51.0*HR_UX)&lt;=((7.41*ABS(HR_UY)+17.01*ABS(HR_UX))*0.650)),13,13)))</f>
        <v/>
      </c>
      <c r="DA85" t="n">
        <v>7</v>
      </c>
      <c r="DB85" t="n">
        <v>7</v>
      </c>
      <c r="DC85" t="n">
        <v>7</v>
      </c>
      <c r="DD85" t="n">
        <v>7</v>
      </c>
      <c r="DE85" t="n">
        <v>7</v>
      </c>
      <c r="DF85" t="n">
        <v>7</v>
      </c>
      <c r="DG85" t="n">
        <v>7</v>
      </c>
      <c r="DH85" t="n">
        <v>7</v>
      </c>
      <c r="DI85" t="n">
        <v>7</v>
      </c>
      <c r="DJ85" t="n">
        <v>7</v>
      </c>
      <c r="DK85" t="n">
        <v>7</v>
      </c>
      <c r="DL85" t="n">
        <v>7</v>
      </c>
      <c r="DM85" t="n">
        <v>7</v>
      </c>
      <c r="DN85" t="n">
        <v>7</v>
      </c>
      <c r="DO85" t="n">
        <v>7</v>
      </c>
      <c r="DP85" t="n">
        <v>7</v>
      </c>
      <c r="DQ85" t="n">
        <v>7</v>
      </c>
      <c r="DR85" t="n">
        <v>7</v>
      </c>
      <c r="DS85" t="n">
        <v>7</v>
      </c>
      <c r="DT85" t="n">
        <v>7</v>
      </c>
      <c r="DU85" t="n">
        <v>4</v>
      </c>
    </row>
    <row r="86">
      <c r="B86" t="inlineStr">
        <is>
          <t> </t>
        </is>
      </c>
      <c r="C86" t="inlineStr">
        <is>
          <t> </t>
        </is>
      </c>
      <c r="D86" t="inlineStr">
        <is>
          <t> </t>
        </is>
      </c>
      <c r="E86" t="inlineStr">
        <is>
          <t> </t>
        </is>
      </c>
      <c r="F86" t="inlineStr">
        <is>
          <t> </t>
        </is>
      </c>
      <c r="G86" t="inlineStr">
        <is>
          <t> </t>
        </is>
      </c>
      <c r="H86" t="inlineStr">
        <is>
          <t> </t>
        </is>
      </c>
      <c r="I86" t="inlineStr">
        <is>
          <t> </t>
        </is>
      </c>
      <c r="J86" t="inlineStr">
        <is>
          <t> </t>
        </is>
      </c>
      <c r="K86" t="inlineStr">
        <is>
          <t> </t>
        </is>
      </c>
      <c r="L86" t="inlineStr">
        <is>
          <t> </t>
        </is>
      </c>
      <c r="M86" t="inlineStr">
        <is>
          <t> </t>
        </is>
      </c>
      <c r="N86" t="inlineStr">
        <is>
          <t> </t>
        </is>
      </c>
      <c r="O86" t="inlineStr">
        <is>
          <t> </t>
        </is>
      </c>
      <c r="P86" t="inlineStr">
        <is>
          <t> </t>
        </is>
      </c>
      <c r="Q86" t="inlineStr">
        <is>
          <t> </t>
        </is>
      </c>
      <c r="R86" t="inlineStr">
        <is>
          <t> </t>
        </is>
      </c>
      <c r="S86" t="inlineStr">
        <is>
          <t> </t>
        </is>
      </c>
      <c r="T86" t="inlineStr">
        <is>
          <t> </t>
        </is>
      </c>
      <c r="U86" t="inlineStr">
        <is>
          <t> </t>
        </is>
      </c>
      <c r="V86" t="inlineStr">
        <is>
          <t> </t>
        </is>
      </c>
      <c r="W86" t="inlineStr">
        <is>
          <t> </t>
        </is>
      </c>
      <c r="X86" t="inlineStr">
        <is>
          <t> </t>
        </is>
      </c>
      <c r="Y86" t="inlineStr">
        <is>
          <t> </t>
        </is>
      </c>
      <c r="Z86" t="inlineStr">
        <is>
          <t> </t>
        </is>
      </c>
      <c r="AA86" t="inlineStr">
        <is>
          <t> </t>
        </is>
      </c>
      <c r="AB86" t="inlineStr">
        <is>
          <t> </t>
        </is>
      </c>
      <c r="AC86" t="inlineStr">
        <is>
          <t> </t>
        </is>
      </c>
      <c r="AD86" t="inlineStr">
        <is>
          <t>S</t>
        </is>
      </c>
      <c r="AE86" t="inlineStr">
        <is>
          <t>E</t>
        </is>
      </c>
      <c r="AF86" t="inlineStr">
        <is>
          <t>C</t>
        </is>
      </c>
      <c r="AG86" t="inlineStr">
        <is>
          <t>O</t>
        </is>
      </c>
      <c r="AH86" t="inlineStr">
        <is>
          <t>N</t>
        </is>
      </c>
      <c r="AI86" t="inlineStr">
        <is>
          <t>D</t>
        </is>
      </c>
      <c r="AJ86" t="inlineStr">
        <is>
          <t>S</t>
        </is>
      </c>
      <c r="AK86" t="inlineStr">
        <is>
          <t> </t>
        </is>
      </c>
      <c r="AL86" t="inlineStr">
        <is>
          <t>T</t>
        </is>
      </c>
      <c r="AM86" t="inlineStr">
        <is>
          <t>O</t>
        </is>
      </c>
      <c r="AN86" t="inlineStr">
        <is>
          <t>D</t>
        </is>
      </c>
      <c r="AO86" t="inlineStr">
        <is>
          <t>A</t>
        </is>
      </c>
      <c r="AP86" t="inlineStr">
        <is>
          <t>Y</t>
        </is>
      </c>
      <c r="AQ86" t="inlineStr">
        <is>
          <t> </t>
        </is>
      </c>
      <c r="AR86" t="inlineStr">
        <is>
          <t> </t>
        </is>
      </c>
      <c r="AS86" t="inlineStr">
        <is>
          <t> </t>
        </is>
      </c>
      <c r="AT86" t="inlineStr">
        <is>
          <t> </t>
        </is>
      </c>
      <c r="AU86" t="inlineStr">
        <is>
          <t> </t>
        </is>
      </c>
      <c r="CB86" t="n">
        <v>4</v>
      </c>
      <c r="CC86">
        <f>IF(AND((-88.9*SEC_UX+-34.0*SEC_UY)&gt;=0,(-88.9*SEC_UX+-34.0*SEC_UY)&lt;=84.0,ABS(-88.9*SEC_UY--34.0*SEC_UX)&lt;=((7.41*ABS(SEC_UY)+17.01*ABS(SEC_UX))*0.500)),15,IF(AND((-88.9*MIN_UX+-34.0*MIN_UY)&gt;=0,(-88.9*MIN_UX+-34.0*MIN_UY)&lt;=74.0,ABS(-88.9*MIN_UY--34.0*MIN_UX)&lt;=((7.41*ABS(MIN_UY)+17.01*ABS(MIN_UX))*0.500)),13,IF(AND((-88.9*HR_UX+-34.0*HR_UY)&gt;=0,(-88.9*HR_UX+-34.0*HR_UY)&lt;=52.0,ABS(-88.9*HR_UY--34.0*HR_UX)&lt;=((7.41*ABS(HR_UY)+17.01*ABS(HR_UX))*0.650)),13,14)))</f>
        <v/>
      </c>
      <c r="CD86">
        <f>IF(AND((-81.5*SEC_UX+-34.0*SEC_UY)&gt;=0,(-81.5*SEC_UX+-34.0*SEC_UY)&lt;=84.0,ABS(-81.5*SEC_UY--34.0*SEC_UX)&lt;=((7.41*ABS(SEC_UY)+17.01*ABS(SEC_UX))*0.500)),15,IF(AND((-81.5*MIN_UX+-34.0*MIN_UY)&gt;=0,(-81.5*MIN_UX+-34.0*MIN_UY)&lt;=74.0,ABS(-81.5*MIN_UY--34.0*MIN_UX)&lt;=((7.41*ABS(MIN_UY)+17.01*ABS(MIN_UX))*0.500)),13,IF(AND((-81.5*HR_UX+-34.0*HR_UY)&gt;=0,(-81.5*HR_UX+-34.0*HR_UY)&lt;=52.0,ABS(-81.5*HR_UY--34.0*HR_UX)&lt;=((7.41*ABS(HR_UY)+17.01*ABS(HR_UX))*0.650)),13,14)))</f>
        <v/>
      </c>
      <c r="CE86">
        <f>IF(AND((-74.1*SEC_UX+-34.0*SEC_UY)&gt;=0,(-74.1*SEC_UX+-34.0*SEC_UY)&lt;=84.0,ABS(-74.1*SEC_UY--34.0*SEC_UX)&lt;=((7.41*ABS(SEC_UY)+17.01*ABS(SEC_UX))*0.500)),15,IF(AND((-74.1*MIN_UX+-34.0*MIN_UY)&gt;=0,(-74.1*MIN_UX+-34.0*MIN_UY)&lt;=74.0,ABS(-74.1*MIN_UY--34.0*MIN_UX)&lt;=((7.41*ABS(MIN_UY)+17.01*ABS(MIN_UX))*0.500)),13,IF(AND((-74.1*HR_UX+-34.0*HR_UY)&gt;=0,(-74.1*HR_UX+-34.0*HR_UY)&lt;=52.0,ABS(-74.1*HR_UY--34.0*HR_UX)&lt;=((7.41*ABS(HR_UY)+17.01*ABS(HR_UX))*0.650)),13,7)))</f>
        <v/>
      </c>
      <c r="CF86">
        <f>IF(AND((-66.7*SEC_UX+-34.0*SEC_UY)&gt;=0,(-66.7*SEC_UX+-34.0*SEC_UY)&lt;=84.0,ABS(-66.7*SEC_UY--34.0*SEC_UX)&lt;=((7.41*ABS(SEC_UY)+17.01*ABS(SEC_UX))*0.500)),15,IF(AND((-66.7*MIN_UX+-34.0*MIN_UY)&gt;=0,(-66.7*MIN_UX+-34.0*MIN_UY)&lt;=74.0,ABS(-66.7*MIN_UY--34.0*MIN_UX)&lt;=((7.41*ABS(MIN_UY)+17.01*ABS(MIN_UX))*0.500)),13,IF(AND((-66.7*HR_UX+-34.0*HR_UY)&gt;=0,(-66.7*HR_UX+-34.0*HR_UY)&lt;=52.0,ABS(-66.7*HR_UY--34.0*HR_UX)&lt;=((7.41*ABS(HR_UY)+17.01*ABS(HR_UX))*0.650)),13,7)))</f>
        <v/>
      </c>
      <c r="CG86">
        <f>IF(AND((-59.3*SEC_UX+-34.0*SEC_UY)&gt;=0,(-59.3*SEC_UX+-34.0*SEC_UY)&lt;=84.0,ABS(-59.3*SEC_UY--34.0*SEC_UX)&lt;=((7.41*ABS(SEC_UY)+17.01*ABS(SEC_UX))*0.500)),15,IF(AND((-59.3*MIN_UX+-34.0*MIN_UY)&gt;=0,(-59.3*MIN_UX+-34.0*MIN_UY)&lt;=74.0,ABS(-59.3*MIN_UY--34.0*MIN_UX)&lt;=((7.41*ABS(MIN_UY)+17.01*ABS(MIN_UX))*0.500)),13,IF(AND((-59.3*HR_UX+-34.0*HR_UY)&gt;=0,(-59.3*HR_UX+-34.0*HR_UY)&lt;=52.0,ABS(-59.3*HR_UY--34.0*HR_UX)&lt;=((7.41*ABS(HR_UY)+17.01*ABS(HR_UX))*0.650)),13,7)))</f>
        <v/>
      </c>
      <c r="CH86">
        <f>IF(AND((-51.9*SEC_UX+-34.0*SEC_UY)&gt;=0,(-51.9*SEC_UX+-34.0*SEC_UY)&lt;=84.0,ABS(-51.9*SEC_UY--34.0*SEC_UX)&lt;=((7.41*ABS(SEC_UY)+17.01*ABS(SEC_UX))*0.500)),15,IF(AND((-51.9*MIN_UX+-34.0*MIN_UY)&gt;=0,(-51.9*MIN_UX+-34.0*MIN_UY)&lt;=74.0,ABS(-51.9*MIN_UY--34.0*MIN_UX)&lt;=((7.41*ABS(MIN_UY)+17.01*ABS(MIN_UX))*0.500)),13,IF(AND((-51.9*HR_UX+-34.0*HR_UY)&gt;=0,(-51.9*HR_UX+-34.0*HR_UY)&lt;=52.0,ABS(-51.9*HR_UY--34.0*HR_UX)&lt;=((7.41*ABS(HR_UY)+17.01*ABS(HR_UX))*0.650)),13,7)))</f>
        <v/>
      </c>
      <c r="CI86">
        <f>IF(AND((-44.5*SEC_UX+-34.0*SEC_UY)&gt;=0,(-44.5*SEC_UX+-34.0*SEC_UY)&lt;=84.0,ABS(-44.5*SEC_UY--34.0*SEC_UX)&lt;=((7.41*ABS(SEC_UY)+17.01*ABS(SEC_UX))*0.500)),15,IF(AND((-44.5*MIN_UX+-34.0*MIN_UY)&gt;=0,(-44.5*MIN_UX+-34.0*MIN_UY)&lt;=74.0,ABS(-44.5*MIN_UY--34.0*MIN_UX)&lt;=((7.41*ABS(MIN_UY)+17.01*ABS(MIN_UX))*0.500)),13,IF(AND((-44.5*HR_UX+-34.0*HR_UY)&gt;=0,(-44.5*HR_UX+-34.0*HR_UY)&lt;=52.0,ABS(-44.5*HR_UY--34.0*HR_UX)&lt;=((7.41*ABS(HR_UY)+17.01*ABS(HR_UX))*0.650)),13,7)))</f>
        <v/>
      </c>
      <c r="CJ86">
        <f>IF(AND((-37.0*SEC_UX+-34.0*SEC_UY)&gt;=0,(-37.0*SEC_UX+-34.0*SEC_UY)&lt;=84.0,ABS(-37.0*SEC_UY--34.0*SEC_UX)&lt;=((7.41*ABS(SEC_UY)+17.01*ABS(SEC_UX))*0.500)),15,IF(AND((-37.0*MIN_UX+-34.0*MIN_UY)&gt;=0,(-37.0*MIN_UX+-34.0*MIN_UY)&lt;=74.0,ABS(-37.0*MIN_UY--34.0*MIN_UX)&lt;=((7.41*ABS(MIN_UY)+17.01*ABS(MIN_UX))*0.500)),13,IF(AND((-37.0*HR_UX+-34.0*HR_UY)&gt;=0,(-37.0*HR_UX+-34.0*HR_UY)&lt;=52.0,ABS(-37.0*HR_UY--34.0*HR_UX)&lt;=((7.41*ABS(HR_UY)+17.01*ABS(HR_UX))*0.650)),13,7)))</f>
        <v/>
      </c>
      <c r="CK86">
        <f>IF(AND((-29.6*SEC_UX+-34.0*SEC_UY)&gt;=0,(-29.6*SEC_UX+-34.0*SEC_UY)&lt;=84.0,ABS(-29.6*SEC_UY--34.0*SEC_UX)&lt;=((7.41*ABS(SEC_UY)+17.01*ABS(SEC_UX))*0.500)),15,IF(AND((-29.6*MIN_UX+-34.0*MIN_UY)&gt;=0,(-29.6*MIN_UX+-34.0*MIN_UY)&lt;=74.0,ABS(-29.6*MIN_UY--34.0*MIN_UX)&lt;=((7.41*ABS(MIN_UY)+17.01*ABS(MIN_UX))*0.500)),13,IF(AND((-29.6*HR_UX+-34.0*HR_UY)&gt;=0,(-29.6*HR_UX+-34.0*HR_UY)&lt;=52.0,ABS(-29.6*HR_UY--34.0*HR_UX)&lt;=((7.41*ABS(HR_UY)+17.01*ABS(HR_UX))*0.650)),13,7)))</f>
        <v/>
      </c>
      <c r="CL86">
        <f>IF(AND((-22.2*SEC_UX+-34.0*SEC_UY)&gt;=0,(-22.2*SEC_UX+-34.0*SEC_UY)&lt;=84.0,ABS(-22.2*SEC_UY--34.0*SEC_UX)&lt;=((7.41*ABS(SEC_UY)+17.01*ABS(SEC_UX))*0.500)),15,IF(AND((-22.2*MIN_UX+-34.0*MIN_UY)&gt;=0,(-22.2*MIN_UX+-34.0*MIN_UY)&lt;=74.0,ABS(-22.2*MIN_UY--34.0*MIN_UX)&lt;=((7.41*ABS(MIN_UY)+17.01*ABS(MIN_UX))*0.500)),13,IF(AND((-22.2*HR_UX+-34.0*HR_UY)&gt;=0,(-22.2*HR_UX+-34.0*HR_UY)&lt;=52.0,ABS(-22.2*HR_UY--34.0*HR_UX)&lt;=((7.41*ABS(HR_UY)+17.01*ABS(HR_UX))*0.650)),13,7)))</f>
        <v/>
      </c>
      <c r="CM86">
        <f>IF(AND((-14.8*SEC_UX+-34.0*SEC_UY)&gt;=0,(-14.8*SEC_UX+-34.0*SEC_UY)&lt;=84.0,ABS(-14.8*SEC_UY--34.0*SEC_UX)&lt;=((7.41*ABS(SEC_UY)+17.01*ABS(SEC_UX))*0.500)),15,IF(AND((-14.8*MIN_UX+-34.0*MIN_UY)&gt;=0,(-14.8*MIN_UX+-34.0*MIN_UY)&lt;=74.0,ABS(-14.8*MIN_UY--34.0*MIN_UX)&lt;=((7.41*ABS(MIN_UY)+17.01*ABS(MIN_UX))*0.500)),13,IF(AND((-14.8*HR_UX+-34.0*HR_UY)&gt;=0,(-14.8*HR_UX+-34.0*HR_UY)&lt;=52.0,ABS(-14.8*HR_UY--34.0*HR_UX)&lt;=((7.41*ABS(HR_UY)+17.01*ABS(HR_UX))*0.650)),13,7)))</f>
        <v/>
      </c>
      <c r="CN86">
        <f>IF(AND((-7.4*SEC_UX+-34.0*SEC_UY)&gt;=0,(-7.4*SEC_UX+-34.0*SEC_UY)&lt;=84.0,ABS(-7.4*SEC_UY--34.0*SEC_UX)&lt;=((7.41*ABS(SEC_UY)+17.01*ABS(SEC_UX))*0.500)),15,IF(AND((-7.4*MIN_UX+-34.0*MIN_UY)&gt;=0,(-7.4*MIN_UX+-34.0*MIN_UY)&lt;=74.0,ABS(-7.4*MIN_UY--34.0*MIN_UX)&lt;=((7.41*ABS(MIN_UY)+17.01*ABS(MIN_UX))*0.500)),13,IF(AND((-7.4*HR_UX+-34.0*HR_UY)&gt;=0,(-7.4*HR_UX+-34.0*HR_UY)&lt;=52.0,ABS(-7.4*HR_UY--34.0*HR_UX)&lt;=((7.41*ABS(HR_UY)+17.01*ABS(HR_UX))*0.650)),13,7)))</f>
        <v/>
      </c>
      <c r="CO86">
        <f>IF(AND((0.0*SEC_UX+-34.0*SEC_UY)&gt;=0,(0.0*SEC_UX+-34.0*SEC_UY)&lt;=84.0,ABS(0.0*SEC_UY--34.0*SEC_UX)&lt;=((7.41*ABS(SEC_UY)+17.01*ABS(SEC_UX))*0.500)),15,IF(AND((0.0*MIN_UX+-34.0*MIN_UY)&gt;=0,(0.0*MIN_UX+-34.0*MIN_UY)&lt;=74.0,ABS(0.0*MIN_UY--34.0*MIN_UX)&lt;=((7.41*ABS(MIN_UY)+17.01*ABS(MIN_UX))*0.500)),13,IF(AND((0.0*HR_UX+-34.0*HR_UY)&gt;=0,(0.0*HR_UX+-34.0*HR_UY)&lt;=52.0,ABS(0.0*HR_UY--34.0*HR_UX)&lt;=((7.41*ABS(HR_UY)+17.01*ABS(HR_UX))*0.650)),13,7)))</f>
        <v/>
      </c>
      <c r="CP86">
        <f>IF(AND((7.4*SEC_UX+-34.0*SEC_UY)&gt;=0,(7.4*SEC_UX+-34.0*SEC_UY)&lt;=84.0,ABS(7.4*SEC_UY--34.0*SEC_UX)&lt;=((7.41*ABS(SEC_UY)+17.01*ABS(SEC_UX))*0.500)),15,IF(AND((7.4*MIN_UX+-34.0*MIN_UY)&gt;=0,(7.4*MIN_UX+-34.0*MIN_UY)&lt;=74.0,ABS(7.4*MIN_UY--34.0*MIN_UX)&lt;=((7.41*ABS(MIN_UY)+17.01*ABS(MIN_UX))*0.500)),13,IF(AND((7.4*HR_UX+-34.0*HR_UY)&gt;=0,(7.4*HR_UX+-34.0*HR_UY)&lt;=52.0,ABS(7.4*HR_UY--34.0*HR_UX)&lt;=((7.41*ABS(HR_UY)+17.01*ABS(HR_UX))*0.650)),13,7)))</f>
        <v/>
      </c>
      <c r="CQ86">
        <f>IF(AND((14.8*SEC_UX+-34.0*SEC_UY)&gt;=0,(14.8*SEC_UX+-34.0*SEC_UY)&lt;=84.0,ABS(14.8*SEC_UY--34.0*SEC_UX)&lt;=((7.41*ABS(SEC_UY)+17.01*ABS(SEC_UX))*0.500)),15,IF(AND((14.8*MIN_UX+-34.0*MIN_UY)&gt;=0,(14.8*MIN_UX+-34.0*MIN_UY)&lt;=74.0,ABS(14.8*MIN_UY--34.0*MIN_UX)&lt;=((7.41*ABS(MIN_UY)+17.01*ABS(MIN_UX))*0.500)),13,IF(AND((14.8*HR_UX+-34.0*HR_UY)&gt;=0,(14.8*HR_UX+-34.0*HR_UY)&lt;=52.0,ABS(14.8*HR_UY--34.0*HR_UX)&lt;=((7.41*ABS(HR_UY)+17.01*ABS(HR_UX))*0.650)),13,7)))</f>
        <v/>
      </c>
      <c r="CR86">
        <f>IF(AND((22.2*SEC_UX+-34.0*SEC_UY)&gt;=0,(22.2*SEC_UX+-34.0*SEC_UY)&lt;=84.0,ABS(22.2*SEC_UY--34.0*SEC_UX)&lt;=((7.41*ABS(SEC_UY)+17.01*ABS(SEC_UX))*0.500)),15,IF(AND((22.2*MIN_UX+-34.0*MIN_UY)&gt;=0,(22.2*MIN_UX+-34.0*MIN_UY)&lt;=74.0,ABS(22.2*MIN_UY--34.0*MIN_UX)&lt;=((7.41*ABS(MIN_UY)+17.01*ABS(MIN_UX))*0.500)),13,IF(AND((22.2*HR_UX+-34.0*HR_UY)&gt;=0,(22.2*HR_UX+-34.0*HR_UY)&lt;=52.0,ABS(22.2*HR_UY--34.0*HR_UX)&lt;=((7.41*ABS(HR_UY)+17.01*ABS(HR_UX))*0.650)),13,7)))</f>
        <v/>
      </c>
      <c r="CS86">
        <f>IF(AND((29.6*SEC_UX+-34.0*SEC_UY)&gt;=0,(29.6*SEC_UX+-34.0*SEC_UY)&lt;=84.0,ABS(29.6*SEC_UY--34.0*SEC_UX)&lt;=((7.41*ABS(SEC_UY)+17.01*ABS(SEC_UX))*0.500)),15,IF(AND((29.6*MIN_UX+-34.0*MIN_UY)&gt;=0,(29.6*MIN_UX+-34.0*MIN_UY)&lt;=74.0,ABS(29.6*MIN_UY--34.0*MIN_UX)&lt;=((7.41*ABS(MIN_UY)+17.01*ABS(MIN_UX))*0.500)),13,IF(AND((29.6*HR_UX+-34.0*HR_UY)&gt;=0,(29.6*HR_UX+-34.0*HR_UY)&lt;=52.0,ABS(29.6*HR_UY--34.0*HR_UX)&lt;=((7.41*ABS(HR_UY)+17.01*ABS(HR_UX))*0.650)),13,7)))</f>
        <v/>
      </c>
      <c r="CT86">
        <f>IF(AND((37.0*SEC_UX+-34.0*SEC_UY)&gt;=0,(37.0*SEC_UX+-34.0*SEC_UY)&lt;=84.0,ABS(37.0*SEC_UY--34.0*SEC_UX)&lt;=((7.41*ABS(SEC_UY)+17.01*ABS(SEC_UX))*0.500)),15,IF(AND((37.0*MIN_UX+-34.0*MIN_UY)&gt;=0,(37.0*MIN_UX+-34.0*MIN_UY)&lt;=74.0,ABS(37.0*MIN_UY--34.0*MIN_UX)&lt;=((7.41*ABS(MIN_UY)+17.01*ABS(MIN_UX))*0.500)),13,IF(AND((37.0*HR_UX+-34.0*HR_UY)&gt;=0,(37.0*HR_UX+-34.0*HR_UY)&lt;=52.0,ABS(37.0*HR_UY--34.0*HR_UX)&lt;=((7.41*ABS(HR_UY)+17.01*ABS(HR_UX))*0.650)),13,7)))</f>
        <v/>
      </c>
      <c r="CU86">
        <f>IF(AND((44.5*SEC_UX+-34.0*SEC_UY)&gt;=0,(44.5*SEC_UX+-34.0*SEC_UY)&lt;=84.0,ABS(44.5*SEC_UY--34.0*SEC_UX)&lt;=((7.41*ABS(SEC_UY)+17.01*ABS(SEC_UX))*0.500)),15,IF(AND((44.5*MIN_UX+-34.0*MIN_UY)&gt;=0,(44.5*MIN_UX+-34.0*MIN_UY)&lt;=74.0,ABS(44.5*MIN_UY--34.0*MIN_UX)&lt;=((7.41*ABS(MIN_UY)+17.01*ABS(MIN_UX))*0.500)),13,IF(AND((44.5*HR_UX+-34.0*HR_UY)&gt;=0,(44.5*HR_UX+-34.0*HR_UY)&lt;=52.0,ABS(44.5*HR_UY--34.0*HR_UX)&lt;=((7.41*ABS(HR_UY)+17.01*ABS(HR_UX))*0.650)),13,7)))</f>
        <v/>
      </c>
      <c r="CV86">
        <f>IF(AND((51.9*SEC_UX+-34.0*SEC_UY)&gt;=0,(51.9*SEC_UX+-34.0*SEC_UY)&lt;=84.0,ABS(51.9*SEC_UY--34.0*SEC_UX)&lt;=((7.41*ABS(SEC_UY)+17.01*ABS(SEC_UX))*0.500)),15,IF(AND((51.9*MIN_UX+-34.0*MIN_UY)&gt;=0,(51.9*MIN_UX+-34.0*MIN_UY)&lt;=74.0,ABS(51.9*MIN_UY--34.0*MIN_UX)&lt;=((7.41*ABS(MIN_UY)+17.01*ABS(MIN_UX))*0.500)),13,IF(AND((51.9*HR_UX+-34.0*HR_UY)&gt;=0,(51.9*HR_UX+-34.0*HR_UY)&lt;=52.0,ABS(51.9*HR_UY--34.0*HR_UX)&lt;=((7.41*ABS(HR_UY)+17.01*ABS(HR_UX))*0.650)),13,7)))</f>
        <v/>
      </c>
      <c r="CW86">
        <f>IF(AND((59.3*SEC_UX+-34.0*SEC_UY)&gt;=0,(59.3*SEC_UX+-34.0*SEC_UY)&lt;=84.0,ABS(59.3*SEC_UY--34.0*SEC_UX)&lt;=((7.41*ABS(SEC_UY)+17.01*ABS(SEC_UX))*0.500)),15,IF(AND((59.3*MIN_UX+-34.0*MIN_UY)&gt;=0,(59.3*MIN_UX+-34.0*MIN_UY)&lt;=74.0,ABS(59.3*MIN_UY--34.0*MIN_UX)&lt;=((7.41*ABS(MIN_UY)+17.01*ABS(MIN_UX))*0.500)),13,IF(AND((59.3*HR_UX+-34.0*HR_UY)&gt;=0,(59.3*HR_UX+-34.0*HR_UY)&lt;=52.0,ABS(59.3*HR_UY--34.0*HR_UX)&lt;=((7.41*ABS(HR_UY)+17.01*ABS(HR_UX))*0.650)),13,7)))</f>
        <v/>
      </c>
      <c r="CX86">
        <f>IF(AND((66.7*SEC_UX+-34.0*SEC_UY)&gt;=0,(66.7*SEC_UX+-34.0*SEC_UY)&lt;=84.0,ABS(66.7*SEC_UY--34.0*SEC_UX)&lt;=((7.41*ABS(SEC_UY)+17.01*ABS(SEC_UX))*0.500)),15,IF(AND((66.7*MIN_UX+-34.0*MIN_UY)&gt;=0,(66.7*MIN_UX+-34.0*MIN_UY)&lt;=74.0,ABS(66.7*MIN_UY--34.0*MIN_UX)&lt;=((7.41*ABS(MIN_UY)+17.01*ABS(MIN_UX))*0.500)),13,IF(AND((66.7*HR_UX+-34.0*HR_UY)&gt;=0,(66.7*HR_UX+-34.0*HR_UY)&lt;=52.0,ABS(66.7*HR_UY--34.0*HR_UX)&lt;=((7.41*ABS(HR_UY)+17.01*ABS(HR_UX))*0.650)),13,7)))</f>
        <v/>
      </c>
      <c r="CY86">
        <f>IF(AND((74.1*SEC_UX+-34.0*SEC_UY)&gt;=0,(74.1*SEC_UX+-34.0*SEC_UY)&lt;=84.0,ABS(74.1*SEC_UY--34.0*SEC_UX)&lt;=((7.41*ABS(SEC_UY)+17.01*ABS(SEC_UX))*0.500)),15,IF(AND((74.1*MIN_UX+-34.0*MIN_UY)&gt;=0,(74.1*MIN_UX+-34.0*MIN_UY)&lt;=74.0,ABS(74.1*MIN_UY--34.0*MIN_UX)&lt;=((7.41*ABS(MIN_UY)+17.01*ABS(MIN_UX))*0.500)),13,IF(AND((74.1*HR_UX+-34.0*HR_UY)&gt;=0,(74.1*HR_UX+-34.0*HR_UY)&lt;=52.0,ABS(74.1*HR_UY--34.0*HR_UX)&lt;=((7.41*ABS(HR_UY)+17.01*ABS(HR_UX))*0.650)),13,7)))</f>
        <v/>
      </c>
      <c r="CZ86">
        <f>IF(AND((81.5*SEC_UX+-34.0*SEC_UY)&gt;=0,(81.5*SEC_UX+-34.0*SEC_UY)&lt;=84.0,ABS(81.5*SEC_UY--34.0*SEC_UX)&lt;=((7.41*ABS(SEC_UY)+17.01*ABS(SEC_UX))*0.500)),15,IF(AND((81.5*MIN_UX+-34.0*MIN_UY)&gt;=0,(81.5*MIN_UX+-34.0*MIN_UY)&lt;=74.0,ABS(81.5*MIN_UY--34.0*MIN_UX)&lt;=((7.41*ABS(MIN_UY)+17.01*ABS(MIN_UX))*0.500)),13,IF(AND((81.5*HR_UX+-34.0*HR_UY)&gt;=0,(81.5*HR_UX+-34.0*HR_UY)&lt;=52.0,ABS(81.5*HR_UY--34.0*HR_UX)&lt;=((7.41*ABS(HR_UY)+17.01*ABS(HR_UX))*0.650)),13,14)))</f>
        <v/>
      </c>
      <c r="DA86">
        <f>IF(AND((88.9*SEC_UX+-34.0*SEC_UY)&gt;=0,(88.9*SEC_UX+-34.0*SEC_UY)&lt;=84.0,ABS(88.9*SEC_UY--34.0*SEC_UX)&lt;=((7.41*ABS(SEC_UY)+17.01*ABS(SEC_UX))*0.500)),15,IF(AND((88.9*MIN_UX+-34.0*MIN_UY)&gt;=0,(88.9*MIN_UX+-34.0*MIN_UY)&lt;=74.0,ABS(88.9*MIN_UY--34.0*MIN_UX)&lt;=((7.41*ABS(MIN_UY)+17.01*ABS(MIN_UX))*0.500)),13,IF(AND((88.9*HR_UX+-34.0*HR_UY)&gt;=0,(88.9*HR_UX+-34.0*HR_UY)&lt;=52.0,ABS(88.9*HR_UY--34.0*HR_UX)&lt;=((7.41*ABS(HR_UY)+17.01*ABS(HR_UX))*0.650)),13,14)))</f>
        <v/>
      </c>
      <c r="DB86" t="n">
        <v>7</v>
      </c>
      <c r="DC86" t="n">
        <v>7</v>
      </c>
      <c r="DD86" t="n">
        <v>12</v>
      </c>
      <c r="DE86" t="n">
        <v>12</v>
      </c>
      <c r="DF86" t="n">
        <v>12</v>
      </c>
      <c r="DG86" t="n">
        <v>12</v>
      </c>
      <c r="DH86" t="n">
        <v>12</v>
      </c>
      <c r="DI86" t="n">
        <v>12</v>
      </c>
      <c r="DJ86" t="n">
        <v>12</v>
      </c>
      <c r="DK86" t="n">
        <v>12</v>
      </c>
      <c r="DL86" t="n">
        <v>12</v>
      </c>
      <c r="DM86" t="n">
        <v>12</v>
      </c>
      <c r="DN86" t="n">
        <v>12</v>
      </c>
      <c r="DO86" t="n">
        <v>12</v>
      </c>
      <c r="DP86" t="n">
        <v>12</v>
      </c>
      <c r="DQ86" t="n">
        <v>7</v>
      </c>
      <c r="DR86" t="n">
        <v>7</v>
      </c>
      <c r="DS86" t="n">
        <v>7</v>
      </c>
      <c r="DT86" t="n">
        <v>7</v>
      </c>
      <c r="DU86" t="n">
        <v>4</v>
      </c>
    </row>
    <row r="87">
      <c r="B87" t="inlineStr">
        <is>
          <t> </t>
        </is>
      </c>
      <c r="C87" t="inlineStr">
        <is>
          <t> </t>
        </is>
      </c>
      <c r="D87" t="inlineStr">
        <is>
          <t> </t>
        </is>
      </c>
      <c r="E87" t="inlineStr">
        <is>
          <t> </t>
        </is>
      </c>
      <c r="F87" t="inlineStr">
        <is>
          <t> </t>
        </is>
      </c>
      <c r="G87" t="inlineStr">
        <is>
          <t> </t>
        </is>
      </c>
      <c r="H87" t="inlineStr">
        <is>
          <t> </t>
        </is>
      </c>
      <c r="I87" t="inlineStr">
        <is>
          <t> </t>
        </is>
      </c>
      <c r="J87" t="inlineStr">
        <is>
          <t> </t>
        </is>
      </c>
      <c r="K87" t="inlineStr">
        <is>
          <t> </t>
        </is>
      </c>
      <c r="L87" t="inlineStr">
        <is>
          <t> </t>
        </is>
      </c>
      <c r="M87" t="inlineStr">
        <is>
          <t> </t>
        </is>
      </c>
      <c r="N87" t="inlineStr">
        <is>
          <t> </t>
        </is>
      </c>
      <c r="O87" t="inlineStr">
        <is>
          <t> </t>
        </is>
      </c>
      <c r="P87" t="inlineStr">
        <is>
          <t> </t>
        </is>
      </c>
      <c r="Q87" t="inlineStr">
        <is>
          <t> </t>
        </is>
      </c>
      <c r="R87" t="inlineStr">
        <is>
          <t> </t>
        </is>
      </c>
      <c r="S87" t="inlineStr">
        <is>
          <t> </t>
        </is>
      </c>
      <c r="T87" t="inlineStr">
        <is>
          <t> </t>
        </is>
      </c>
      <c r="U87" t="inlineStr">
        <is>
          <t> </t>
        </is>
      </c>
      <c r="V87" t="inlineStr">
        <is>
          <t> </t>
        </is>
      </c>
      <c r="W87" t="inlineStr">
        <is>
          <t> </t>
        </is>
      </c>
      <c r="X87" t="inlineStr">
        <is>
          <t> </t>
        </is>
      </c>
      <c r="Y87" t="inlineStr">
        <is>
          <t> </t>
        </is>
      </c>
      <c r="Z87" t="inlineStr">
        <is>
          <t> </t>
        </is>
      </c>
      <c r="AA87" t="inlineStr">
        <is>
          <t> </t>
        </is>
      </c>
      <c r="AB87" t="inlineStr">
        <is>
          <t> </t>
        </is>
      </c>
      <c r="AC87" t="inlineStr">
        <is>
          <t> </t>
        </is>
      </c>
      <c r="AD87">
        <f>MID('KERNEL'!$BI$7,1,1)</f>
        <v/>
      </c>
      <c r="AE87">
        <f>MID('KERNEL'!$BI$7,2,1)</f>
        <v/>
      </c>
      <c r="AF87">
        <f>MID('KERNEL'!$BI$7,3,1)</f>
        <v/>
      </c>
      <c r="AG87">
        <f>MID('KERNEL'!$BI$7,4,1)</f>
        <v/>
      </c>
      <c r="AH87">
        <f>MID('KERNEL'!$BI$7,5,1)</f>
        <v/>
      </c>
      <c r="AI87">
        <f>MID('KERNEL'!$BI$7,6,1)</f>
        <v/>
      </c>
      <c r="AJ87">
        <f>MID('KERNEL'!$BI$7,7,1)</f>
        <v/>
      </c>
      <c r="AK87">
        <f>MID('KERNEL'!$BI$7,8,1)</f>
        <v/>
      </c>
      <c r="AL87">
        <f>MID('KERNEL'!$BI$7,9,1)</f>
        <v/>
      </c>
      <c r="AM87">
        <f>MID('KERNEL'!$BI$7,10,1)</f>
        <v/>
      </c>
      <c r="AN87">
        <f>MID('KERNEL'!$BI$7,11,1)</f>
        <v/>
      </c>
      <c r="AO87">
        <f>MID('KERNEL'!$BI$7,12,1)</f>
        <v/>
      </c>
      <c r="AP87">
        <f>MID('KERNEL'!$BI$7,13,1)</f>
        <v/>
      </c>
      <c r="AQ87">
        <f>MID('KERNEL'!$BI$7,14,1)</f>
        <v/>
      </c>
      <c r="AR87">
        <f>MID('KERNEL'!$BI$7,15,1)</f>
        <v/>
      </c>
      <c r="AS87">
        <f>MID('KERNEL'!$BI$7,16,1)</f>
        <v/>
      </c>
      <c r="AT87" t="inlineStr">
        <is>
          <t> </t>
        </is>
      </c>
      <c r="AU87" t="inlineStr">
        <is>
          <t> </t>
        </is>
      </c>
      <c r="CB87" t="n">
        <v>4</v>
      </c>
      <c r="CC87">
        <f>IF(AND((-88.9*SEC_UX+-17.0*SEC_UY)&gt;=0,(-88.9*SEC_UX+-17.0*SEC_UY)&lt;=84.0,ABS(-88.9*SEC_UY--17.0*SEC_UX)&lt;=((7.41*ABS(SEC_UY)+17.01*ABS(SEC_UX))*0.500)),15,IF(AND((-88.9*MIN_UX+-17.0*MIN_UY)&gt;=0,(-88.9*MIN_UX+-17.0*MIN_UY)&lt;=74.0,ABS(-88.9*MIN_UY--17.0*MIN_UX)&lt;=((7.41*ABS(MIN_UY)+17.01*ABS(MIN_UX))*0.500)),13,IF(AND((-88.9*HR_UX+-17.0*HR_UY)&gt;=0,(-88.9*HR_UX+-17.0*HR_UY)&lt;=52.0,ABS(-88.9*HR_UY--17.0*HR_UX)&lt;=((7.41*ABS(HR_UY)+17.01*ABS(HR_UX))*0.650)),13,14)))</f>
        <v/>
      </c>
      <c r="CD87">
        <f>IF(AND((-81.5*SEC_UX+-17.0*SEC_UY)&gt;=0,(-81.5*SEC_UX+-17.0*SEC_UY)&lt;=84.0,ABS(-81.5*SEC_UY--17.0*SEC_UX)&lt;=((7.41*ABS(SEC_UY)+17.01*ABS(SEC_UX))*0.500)),15,IF(AND((-81.5*MIN_UX+-17.0*MIN_UY)&gt;=0,(-81.5*MIN_UX+-17.0*MIN_UY)&lt;=74.0,ABS(-81.5*MIN_UY--17.0*MIN_UX)&lt;=((7.41*ABS(MIN_UY)+17.01*ABS(MIN_UX))*0.500)),13,IF(AND((-81.5*HR_UX+-17.0*HR_UY)&gt;=0,(-81.5*HR_UX+-17.0*HR_UY)&lt;=52.0,ABS(-81.5*HR_UY--17.0*HR_UX)&lt;=((7.41*ABS(HR_UY)+17.01*ABS(HR_UX))*0.650)),13,7)))</f>
        <v/>
      </c>
      <c r="CE87">
        <f>IF(AND((-74.1*SEC_UX+-17.0*SEC_UY)&gt;=0,(-74.1*SEC_UX+-17.0*SEC_UY)&lt;=84.0,ABS(-74.1*SEC_UY--17.0*SEC_UX)&lt;=((7.41*ABS(SEC_UY)+17.01*ABS(SEC_UX))*0.500)),15,IF(AND((-74.1*MIN_UX+-17.0*MIN_UY)&gt;=0,(-74.1*MIN_UX+-17.0*MIN_UY)&lt;=74.0,ABS(-74.1*MIN_UY--17.0*MIN_UX)&lt;=((7.41*ABS(MIN_UY)+17.01*ABS(MIN_UX))*0.500)),13,IF(AND((-74.1*HR_UX+-17.0*HR_UY)&gt;=0,(-74.1*HR_UX+-17.0*HR_UY)&lt;=52.0,ABS(-74.1*HR_UY--17.0*HR_UX)&lt;=((7.41*ABS(HR_UY)+17.01*ABS(HR_UX))*0.650)),13,7)))</f>
        <v/>
      </c>
      <c r="CF87">
        <f>IF(AND((-66.7*SEC_UX+-17.0*SEC_UY)&gt;=0,(-66.7*SEC_UX+-17.0*SEC_UY)&lt;=84.0,ABS(-66.7*SEC_UY--17.0*SEC_UX)&lt;=((7.41*ABS(SEC_UY)+17.01*ABS(SEC_UX))*0.500)),15,IF(AND((-66.7*MIN_UX+-17.0*MIN_UY)&gt;=0,(-66.7*MIN_UX+-17.0*MIN_UY)&lt;=74.0,ABS(-66.7*MIN_UY--17.0*MIN_UX)&lt;=((7.41*ABS(MIN_UY)+17.01*ABS(MIN_UX))*0.500)),13,IF(AND((-66.7*HR_UX+-17.0*HR_UY)&gt;=0,(-66.7*HR_UX+-17.0*HR_UY)&lt;=52.0,ABS(-66.7*HR_UY--17.0*HR_UX)&lt;=((7.41*ABS(HR_UY)+17.01*ABS(HR_UX))*0.650)),13,7)))</f>
        <v/>
      </c>
      <c r="CG87">
        <f>IF(AND((-59.3*SEC_UX+-17.0*SEC_UY)&gt;=0,(-59.3*SEC_UX+-17.0*SEC_UY)&lt;=84.0,ABS(-59.3*SEC_UY--17.0*SEC_UX)&lt;=((7.41*ABS(SEC_UY)+17.01*ABS(SEC_UX))*0.500)),15,IF(AND((-59.3*MIN_UX+-17.0*MIN_UY)&gt;=0,(-59.3*MIN_UX+-17.0*MIN_UY)&lt;=74.0,ABS(-59.3*MIN_UY--17.0*MIN_UX)&lt;=((7.41*ABS(MIN_UY)+17.01*ABS(MIN_UX))*0.500)),13,IF(AND((-59.3*HR_UX+-17.0*HR_UY)&gt;=0,(-59.3*HR_UX+-17.0*HR_UY)&lt;=52.0,ABS(-59.3*HR_UY--17.0*HR_UX)&lt;=((7.41*ABS(HR_UY)+17.01*ABS(HR_UX))*0.650)),13,7)))</f>
        <v/>
      </c>
      <c r="CH87">
        <f>IF(AND((-51.9*SEC_UX+-17.0*SEC_UY)&gt;=0,(-51.9*SEC_UX+-17.0*SEC_UY)&lt;=84.0,ABS(-51.9*SEC_UY--17.0*SEC_UX)&lt;=((7.41*ABS(SEC_UY)+17.01*ABS(SEC_UX))*0.500)),15,IF(AND((-51.9*MIN_UX+-17.0*MIN_UY)&gt;=0,(-51.9*MIN_UX+-17.0*MIN_UY)&lt;=74.0,ABS(-51.9*MIN_UY--17.0*MIN_UX)&lt;=((7.41*ABS(MIN_UY)+17.01*ABS(MIN_UX))*0.500)),13,IF(AND((-51.9*HR_UX+-17.0*HR_UY)&gt;=0,(-51.9*HR_UX+-17.0*HR_UY)&lt;=52.0,ABS(-51.9*HR_UY--17.0*HR_UX)&lt;=((7.41*ABS(HR_UY)+17.01*ABS(HR_UX))*0.650)),13,7)))</f>
        <v/>
      </c>
      <c r="CI87">
        <f>IF(AND((-44.5*SEC_UX+-17.0*SEC_UY)&gt;=0,(-44.5*SEC_UX+-17.0*SEC_UY)&lt;=84.0,ABS(-44.5*SEC_UY--17.0*SEC_UX)&lt;=((7.41*ABS(SEC_UY)+17.01*ABS(SEC_UX))*0.500)),15,IF(AND((-44.5*MIN_UX+-17.0*MIN_UY)&gt;=0,(-44.5*MIN_UX+-17.0*MIN_UY)&lt;=74.0,ABS(-44.5*MIN_UY--17.0*MIN_UX)&lt;=((7.41*ABS(MIN_UY)+17.01*ABS(MIN_UX))*0.500)),13,IF(AND((-44.5*HR_UX+-17.0*HR_UY)&gt;=0,(-44.5*HR_UX+-17.0*HR_UY)&lt;=52.0,ABS(-44.5*HR_UY--17.0*HR_UX)&lt;=((7.41*ABS(HR_UY)+17.01*ABS(HR_UX))*0.650)),13,7)))</f>
        <v/>
      </c>
      <c r="CJ87">
        <f>IF(AND((-37.0*SEC_UX+-17.0*SEC_UY)&gt;=0,(-37.0*SEC_UX+-17.0*SEC_UY)&lt;=84.0,ABS(-37.0*SEC_UY--17.0*SEC_UX)&lt;=((7.41*ABS(SEC_UY)+17.01*ABS(SEC_UX))*0.500)),15,IF(AND((-37.0*MIN_UX+-17.0*MIN_UY)&gt;=0,(-37.0*MIN_UX+-17.0*MIN_UY)&lt;=74.0,ABS(-37.0*MIN_UY--17.0*MIN_UX)&lt;=((7.41*ABS(MIN_UY)+17.01*ABS(MIN_UX))*0.500)),13,IF(AND((-37.0*HR_UX+-17.0*HR_UY)&gt;=0,(-37.0*HR_UX+-17.0*HR_UY)&lt;=52.0,ABS(-37.0*HR_UY--17.0*HR_UX)&lt;=((7.41*ABS(HR_UY)+17.01*ABS(HR_UX))*0.650)),13,7)))</f>
        <v/>
      </c>
      <c r="CK87">
        <f>IF(AND((-29.6*SEC_UX+-17.0*SEC_UY)&gt;=0,(-29.6*SEC_UX+-17.0*SEC_UY)&lt;=84.0,ABS(-29.6*SEC_UY--17.0*SEC_UX)&lt;=((7.41*ABS(SEC_UY)+17.01*ABS(SEC_UX))*0.500)),15,IF(AND((-29.6*MIN_UX+-17.0*MIN_UY)&gt;=0,(-29.6*MIN_UX+-17.0*MIN_UY)&lt;=74.0,ABS(-29.6*MIN_UY--17.0*MIN_UX)&lt;=((7.41*ABS(MIN_UY)+17.01*ABS(MIN_UX))*0.500)),13,IF(AND((-29.6*HR_UX+-17.0*HR_UY)&gt;=0,(-29.6*HR_UX+-17.0*HR_UY)&lt;=52.0,ABS(-29.6*HR_UY--17.0*HR_UX)&lt;=((7.41*ABS(HR_UY)+17.01*ABS(HR_UX))*0.650)),13,7)))</f>
        <v/>
      </c>
      <c r="CL87">
        <f>IF(AND((-22.2*SEC_UX+-17.0*SEC_UY)&gt;=0,(-22.2*SEC_UX+-17.0*SEC_UY)&lt;=84.0,ABS(-22.2*SEC_UY--17.0*SEC_UX)&lt;=((7.41*ABS(SEC_UY)+17.01*ABS(SEC_UX))*0.500)),15,IF(AND((-22.2*MIN_UX+-17.0*MIN_UY)&gt;=0,(-22.2*MIN_UX+-17.0*MIN_UY)&lt;=74.0,ABS(-22.2*MIN_UY--17.0*MIN_UX)&lt;=((7.41*ABS(MIN_UY)+17.01*ABS(MIN_UX))*0.500)),13,IF(AND((-22.2*HR_UX+-17.0*HR_UY)&gt;=0,(-22.2*HR_UX+-17.0*HR_UY)&lt;=52.0,ABS(-22.2*HR_UY--17.0*HR_UX)&lt;=((7.41*ABS(HR_UY)+17.01*ABS(HR_UX))*0.650)),13,7)))</f>
        <v/>
      </c>
      <c r="CM87">
        <f>IF(AND((-14.8*SEC_UX+-17.0*SEC_UY)&gt;=0,(-14.8*SEC_UX+-17.0*SEC_UY)&lt;=84.0,ABS(-14.8*SEC_UY--17.0*SEC_UX)&lt;=((7.41*ABS(SEC_UY)+17.01*ABS(SEC_UX))*0.500)),15,IF(AND((-14.8*MIN_UX+-17.0*MIN_UY)&gt;=0,(-14.8*MIN_UX+-17.0*MIN_UY)&lt;=74.0,ABS(-14.8*MIN_UY--17.0*MIN_UX)&lt;=((7.41*ABS(MIN_UY)+17.01*ABS(MIN_UX))*0.500)),13,IF(AND((-14.8*HR_UX+-17.0*HR_UY)&gt;=0,(-14.8*HR_UX+-17.0*HR_UY)&lt;=52.0,ABS(-14.8*HR_UY--17.0*HR_UX)&lt;=((7.41*ABS(HR_UY)+17.01*ABS(HR_UX))*0.650)),13,7)))</f>
        <v/>
      </c>
      <c r="CN87">
        <f>IF(AND((-7.4*SEC_UX+-17.0*SEC_UY)&gt;=0,(-7.4*SEC_UX+-17.0*SEC_UY)&lt;=84.0,ABS(-7.4*SEC_UY--17.0*SEC_UX)&lt;=((7.41*ABS(SEC_UY)+17.01*ABS(SEC_UX))*0.500)),15,IF(AND((-7.4*MIN_UX+-17.0*MIN_UY)&gt;=0,(-7.4*MIN_UX+-17.0*MIN_UY)&lt;=74.0,ABS(-7.4*MIN_UY--17.0*MIN_UX)&lt;=((7.41*ABS(MIN_UY)+17.01*ABS(MIN_UX))*0.500)),13,IF(AND((-7.4*HR_UX+-17.0*HR_UY)&gt;=0,(-7.4*HR_UX+-17.0*HR_UY)&lt;=52.0,ABS(-7.4*HR_UY--17.0*HR_UX)&lt;=((7.41*ABS(HR_UY)+17.01*ABS(HR_UX))*0.650)),13,7)))</f>
        <v/>
      </c>
      <c r="CO87">
        <f>IF(AND((0.0*SEC_UX+-17.0*SEC_UY)&gt;=0,(0.0*SEC_UX+-17.0*SEC_UY)&lt;=84.0,ABS(0.0*SEC_UY--17.0*SEC_UX)&lt;=((7.41*ABS(SEC_UY)+17.01*ABS(SEC_UX))*0.500)),15,IF(AND((0.0*MIN_UX+-17.0*MIN_UY)&gt;=0,(0.0*MIN_UX+-17.0*MIN_UY)&lt;=74.0,ABS(0.0*MIN_UY--17.0*MIN_UX)&lt;=((7.41*ABS(MIN_UY)+17.01*ABS(MIN_UX))*0.500)),13,IF(AND((0.0*HR_UX+-17.0*HR_UY)&gt;=0,(0.0*HR_UX+-17.0*HR_UY)&lt;=52.0,ABS(0.0*HR_UY--17.0*HR_UX)&lt;=((7.41*ABS(HR_UY)+17.01*ABS(HR_UX))*0.650)),13,7)))</f>
        <v/>
      </c>
      <c r="CP87">
        <f>IF(AND((7.4*SEC_UX+-17.0*SEC_UY)&gt;=0,(7.4*SEC_UX+-17.0*SEC_UY)&lt;=84.0,ABS(7.4*SEC_UY--17.0*SEC_UX)&lt;=((7.41*ABS(SEC_UY)+17.01*ABS(SEC_UX))*0.500)),15,IF(AND((7.4*MIN_UX+-17.0*MIN_UY)&gt;=0,(7.4*MIN_UX+-17.0*MIN_UY)&lt;=74.0,ABS(7.4*MIN_UY--17.0*MIN_UX)&lt;=((7.41*ABS(MIN_UY)+17.01*ABS(MIN_UX))*0.500)),13,IF(AND((7.4*HR_UX+-17.0*HR_UY)&gt;=0,(7.4*HR_UX+-17.0*HR_UY)&lt;=52.0,ABS(7.4*HR_UY--17.0*HR_UX)&lt;=((7.41*ABS(HR_UY)+17.01*ABS(HR_UX))*0.650)),13,7)))</f>
        <v/>
      </c>
      <c r="CQ87">
        <f>IF(AND((14.8*SEC_UX+-17.0*SEC_UY)&gt;=0,(14.8*SEC_UX+-17.0*SEC_UY)&lt;=84.0,ABS(14.8*SEC_UY--17.0*SEC_UX)&lt;=((7.41*ABS(SEC_UY)+17.01*ABS(SEC_UX))*0.500)),15,IF(AND((14.8*MIN_UX+-17.0*MIN_UY)&gt;=0,(14.8*MIN_UX+-17.0*MIN_UY)&lt;=74.0,ABS(14.8*MIN_UY--17.0*MIN_UX)&lt;=((7.41*ABS(MIN_UY)+17.01*ABS(MIN_UX))*0.500)),13,IF(AND((14.8*HR_UX+-17.0*HR_UY)&gt;=0,(14.8*HR_UX+-17.0*HR_UY)&lt;=52.0,ABS(14.8*HR_UY--17.0*HR_UX)&lt;=((7.41*ABS(HR_UY)+17.01*ABS(HR_UX))*0.650)),13,7)))</f>
        <v/>
      </c>
      <c r="CR87">
        <f>IF(AND((22.2*SEC_UX+-17.0*SEC_UY)&gt;=0,(22.2*SEC_UX+-17.0*SEC_UY)&lt;=84.0,ABS(22.2*SEC_UY--17.0*SEC_UX)&lt;=((7.41*ABS(SEC_UY)+17.01*ABS(SEC_UX))*0.500)),15,IF(AND((22.2*MIN_UX+-17.0*MIN_UY)&gt;=0,(22.2*MIN_UX+-17.0*MIN_UY)&lt;=74.0,ABS(22.2*MIN_UY--17.0*MIN_UX)&lt;=((7.41*ABS(MIN_UY)+17.01*ABS(MIN_UX))*0.500)),13,IF(AND((22.2*HR_UX+-17.0*HR_UY)&gt;=0,(22.2*HR_UX+-17.0*HR_UY)&lt;=52.0,ABS(22.2*HR_UY--17.0*HR_UX)&lt;=((7.41*ABS(HR_UY)+17.01*ABS(HR_UX))*0.650)),13,7)))</f>
        <v/>
      </c>
      <c r="CS87">
        <f>IF(AND((29.6*SEC_UX+-17.0*SEC_UY)&gt;=0,(29.6*SEC_UX+-17.0*SEC_UY)&lt;=84.0,ABS(29.6*SEC_UY--17.0*SEC_UX)&lt;=((7.41*ABS(SEC_UY)+17.01*ABS(SEC_UX))*0.500)),15,IF(AND((29.6*MIN_UX+-17.0*MIN_UY)&gt;=0,(29.6*MIN_UX+-17.0*MIN_UY)&lt;=74.0,ABS(29.6*MIN_UY--17.0*MIN_UX)&lt;=((7.41*ABS(MIN_UY)+17.01*ABS(MIN_UX))*0.500)),13,IF(AND((29.6*HR_UX+-17.0*HR_UY)&gt;=0,(29.6*HR_UX+-17.0*HR_UY)&lt;=52.0,ABS(29.6*HR_UY--17.0*HR_UX)&lt;=((7.41*ABS(HR_UY)+17.01*ABS(HR_UX))*0.650)),13,7)))</f>
        <v/>
      </c>
      <c r="CT87">
        <f>IF(AND((37.0*SEC_UX+-17.0*SEC_UY)&gt;=0,(37.0*SEC_UX+-17.0*SEC_UY)&lt;=84.0,ABS(37.0*SEC_UY--17.0*SEC_UX)&lt;=((7.41*ABS(SEC_UY)+17.01*ABS(SEC_UX))*0.500)),15,IF(AND((37.0*MIN_UX+-17.0*MIN_UY)&gt;=0,(37.0*MIN_UX+-17.0*MIN_UY)&lt;=74.0,ABS(37.0*MIN_UY--17.0*MIN_UX)&lt;=((7.41*ABS(MIN_UY)+17.01*ABS(MIN_UX))*0.500)),13,IF(AND((37.0*HR_UX+-17.0*HR_UY)&gt;=0,(37.0*HR_UX+-17.0*HR_UY)&lt;=52.0,ABS(37.0*HR_UY--17.0*HR_UX)&lt;=((7.41*ABS(HR_UY)+17.01*ABS(HR_UX))*0.650)),13,7)))</f>
        <v/>
      </c>
      <c r="CU87">
        <f>IF(AND((44.5*SEC_UX+-17.0*SEC_UY)&gt;=0,(44.5*SEC_UX+-17.0*SEC_UY)&lt;=84.0,ABS(44.5*SEC_UY--17.0*SEC_UX)&lt;=((7.41*ABS(SEC_UY)+17.01*ABS(SEC_UX))*0.500)),15,IF(AND((44.5*MIN_UX+-17.0*MIN_UY)&gt;=0,(44.5*MIN_UX+-17.0*MIN_UY)&lt;=74.0,ABS(44.5*MIN_UY--17.0*MIN_UX)&lt;=((7.41*ABS(MIN_UY)+17.01*ABS(MIN_UX))*0.500)),13,IF(AND((44.5*HR_UX+-17.0*HR_UY)&gt;=0,(44.5*HR_UX+-17.0*HR_UY)&lt;=52.0,ABS(44.5*HR_UY--17.0*HR_UX)&lt;=((7.41*ABS(HR_UY)+17.01*ABS(HR_UX))*0.650)),13,7)))</f>
        <v/>
      </c>
      <c r="CV87">
        <f>IF(AND((51.9*SEC_UX+-17.0*SEC_UY)&gt;=0,(51.9*SEC_UX+-17.0*SEC_UY)&lt;=84.0,ABS(51.9*SEC_UY--17.0*SEC_UX)&lt;=((7.41*ABS(SEC_UY)+17.01*ABS(SEC_UX))*0.500)),15,IF(AND((51.9*MIN_UX+-17.0*MIN_UY)&gt;=0,(51.9*MIN_UX+-17.0*MIN_UY)&lt;=74.0,ABS(51.9*MIN_UY--17.0*MIN_UX)&lt;=((7.41*ABS(MIN_UY)+17.01*ABS(MIN_UX))*0.500)),13,IF(AND((51.9*HR_UX+-17.0*HR_UY)&gt;=0,(51.9*HR_UX+-17.0*HR_UY)&lt;=52.0,ABS(51.9*HR_UY--17.0*HR_UX)&lt;=((7.41*ABS(HR_UY)+17.01*ABS(HR_UX))*0.650)),13,7)))</f>
        <v/>
      </c>
      <c r="CW87">
        <f>IF(AND((59.3*SEC_UX+-17.0*SEC_UY)&gt;=0,(59.3*SEC_UX+-17.0*SEC_UY)&lt;=84.0,ABS(59.3*SEC_UY--17.0*SEC_UX)&lt;=((7.41*ABS(SEC_UY)+17.01*ABS(SEC_UX))*0.500)),15,IF(AND((59.3*MIN_UX+-17.0*MIN_UY)&gt;=0,(59.3*MIN_UX+-17.0*MIN_UY)&lt;=74.0,ABS(59.3*MIN_UY--17.0*MIN_UX)&lt;=((7.41*ABS(MIN_UY)+17.01*ABS(MIN_UX))*0.500)),13,IF(AND((59.3*HR_UX+-17.0*HR_UY)&gt;=0,(59.3*HR_UX+-17.0*HR_UY)&lt;=52.0,ABS(59.3*HR_UY--17.0*HR_UX)&lt;=((7.41*ABS(HR_UY)+17.01*ABS(HR_UX))*0.650)),13,7)))</f>
        <v/>
      </c>
      <c r="CX87">
        <f>IF(AND((66.7*SEC_UX+-17.0*SEC_UY)&gt;=0,(66.7*SEC_UX+-17.0*SEC_UY)&lt;=84.0,ABS(66.7*SEC_UY--17.0*SEC_UX)&lt;=((7.41*ABS(SEC_UY)+17.01*ABS(SEC_UX))*0.500)),15,IF(AND((66.7*MIN_UX+-17.0*MIN_UY)&gt;=0,(66.7*MIN_UX+-17.0*MIN_UY)&lt;=74.0,ABS(66.7*MIN_UY--17.0*MIN_UX)&lt;=((7.41*ABS(MIN_UY)+17.01*ABS(MIN_UX))*0.500)),13,IF(AND((66.7*HR_UX+-17.0*HR_UY)&gt;=0,(66.7*HR_UX+-17.0*HR_UY)&lt;=52.0,ABS(66.7*HR_UY--17.0*HR_UX)&lt;=((7.41*ABS(HR_UY)+17.01*ABS(HR_UX))*0.650)),13,7)))</f>
        <v/>
      </c>
      <c r="CY87">
        <f>IF(AND((74.1*SEC_UX+-17.0*SEC_UY)&gt;=0,(74.1*SEC_UX+-17.0*SEC_UY)&lt;=84.0,ABS(74.1*SEC_UY--17.0*SEC_UX)&lt;=((7.41*ABS(SEC_UY)+17.01*ABS(SEC_UX))*0.500)),15,IF(AND((74.1*MIN_UX+-17.0*MIN_UY)&gt;=0,(74.1*MIN_UX+-17.0*MIN_UY)&lt;=74.0,ABS(74.1*MIN_UY--17.0*MIN_UX)&lt;=((7.41*ABS(MIN_UY)+17.01*ABS(MIN_UX))*0.500)),13,IF(AND((74.1*HR_UX+-17.0*HR_UY)&gt;=0,(74.1*HR_UX+-17.0*HR_UY)&lt;=52.0,ABS(74.1*HR_UY--17.0*HR_UX)&lt;=((7.41*ABS(HR_UY)+17.01*ABS(HR_UX))*0.650)),13,7)))</f>
        <v/>
      </c>
      <c r="CZ87">
        <f>IF(AND((81.5*SEC_UX+-17.0*SEC_UY)&gt;=0,(81.5*SEC_UX+-17.0*SEC_UY)&lt;=84.0,ABS(81.5*SEC_UY--17.0*SEC_UX)&lt;=((7.41*ABS(SEC_UY)+17.01*ABS(SEC_UX))*0.500)),15,IF(AND((81.5*MIN_UX+-17.0*MIN_UY)&gt;=0,(81.5*MIN_UX+-17.0*MIN_UY)&lt;=74.0,ABS(81.5*MIN_UY--17.0*MIN_UX)&lt;=((7.41*ABS(MIN_UY)+17.01*ABS(MIN_UX))*0.500)),13,IF(AND((81.5*HR_UX+-17.0*HR_UY)&gt;=0,(81.5*HR_UX+-17.0*HR_UY)&lt;=52.0,ABS(81.5*HR_UY--17.0*HR_UX)&lt;=((7.41*ABS(HR_UY)+17.01*ABS(HR_UX))*0.650)),13,7)))</f>
        <v/>
      </c>
      <c r="DA87">
        <f>IF(AND((88.9*SEC_UX+-17.0*SEC_UY)&gt;=0,(88.9*SEC_UX+-17.0*SEC_UY)&lt;=84.0,ABS(88.9*SEC_UY--17.0*SEC_UX)&lt;=((7.41*ABS(SEC_UY)+17.01*ABS(SEC_UX))*0.500)),15,IF(AND((88.9*MIN_UX+-17.0*MIN_UY)&gt;=0,(88.9*MIN_UX+-17.0*MIN_UY)&lt;=74.0,ABS(88.9*MIN_UY--17.0*MIN_UX)&lt;=((7.41*ABS(MIN_UY)+17.01*ABS(MIN_UX))*0.500)),13,IF(AND((88.9*HR_UX+-17.0*HR_UY)&gt;=0,(88.9*HR_UX+-17.0*HR_UY)&lt;=52.0,ABS(88.9*HR_UY--17.0*HR_UX)&lt;=((7.41*ABS(HR_UY)+17.01*ABS(HR_UX))*0.650)),13,14)))</f>
        <v/>
      </c>
      <c r="DB87">
        <f>IF(AND((96.3*SEC_UX+-17.0*SEC_UY)&gt;=0,(96.3*SEC_UX+-17.0*SEC_UY)&lt;=84.0,ABS(96.3*SEC_UY--17.0*SEC_UX)&lt;=((7.41*ABS(SEC_UY)+17.01*ABS(SEC_UX))*0.500)),15,IF(AND((96.3*MIN_UX+-17.0*MIN_UY)&gt;=0,(96.3*MIN_UX+-17.0*MIN_UY)&lt;=74.0,ABS(96.3*MIN_UY--17.0*MIN_UX)&lt;=((7.41*ABS(MIN_UY)+17.01*ABS(MIN_UX))*0.500)),13,IF(AND((96.3*HR_UX+-17.0*HR_UY)&gt;=0,(96.3*HR_UX+-17.0*HR_UY)&lt;=52.0,ABS(96.3*HR_UY--17.0*HR_UX)&lt;=((7.41*ABS(HR_UY)+17.01*ABS(HR_UX))*0.650)),13,7)))</f>
        <v/>
      </c>
      <c r="DC87" t="n">
        <v>7</v>
      </c>
      <c r="DD87" t="n">
        <v>6</v>
      </c>
      <c r="DE87" t="n">
        <v>6</v>
      </c>
      <c r="DF87" t="n">
        <v>6</v>
      </c>
      <c r="DG87" t="n">
        <v>6</v>
      </c>
      <c r="DH87" t="n">
        <v>6</v>
      </c>
      <c r="DI87" t="n">
        <v>6</v>
      </c>
      <c r="DJ87" t="n">
        <v>6</v>
      </c>
      <c r="DK87" t="n">
        <v>6</v>
      </c>
      <c r="DL87" t="n">
        <v>6</v>
      </c>
      <c r="DM87" t="n">
        <v>6</v>
      </c>
      <c r="DN87" t="n">
        <v>6</v>
      </c>
      <c r="DO87" t="n">
        <v>6</v>
      </c>
      <c r="DP87" t="n">
        <v>6</v>
      </c>
      <c r="DQ87" t="n">
        <v>6</v>
      </c>
      <c r="DR87" t="n">
        <v>6</v>
      </c>
      <c r="DS87" t="n">
        <v>6</v>
      </c>
      <c r="DT87" t="n">
        <v>7</v>
      </c>
      <c r="DU87" t="n">
        <v>4</v>
      </c>
    </row>
    <row r="88">
      <c r="B88" t="inlineStr">
        <is>
          <t> </t>
        </is>
      </c>
      <c r="C88" t="inlineStr">
        <is>
          <t> </t>
        </is>
      </c>
      <c r="D88" t="inlineStr">
        <is>
          <t> </t>
        </is>
      </c>
      <c r="E88" t="inlineStr">
        <is>
          <t> </t>
        </is>
      </c>
      <c r="F88" t="inlineStr">
        <is>
          <t> </t>
        </is>
      </c>
      <c r="G88" t="inlineStr">
        <is>
          <t> </t>
        </is>
      </c>
      <c r="H88" t="inlineStr">
        <is>
          <t> </t>
        </is>
      </c>
      <c r="I88" t="inlineStr">
        <is>
          <t> </t>
        </is>
      </c>
      <c r="J88" t="inlineStr">
        <is>
          <t> </t>
        </is>
      </c>
      <c r="K88" t="inlineStr">
        <is>
          <t> </t>
        </is>
      </c>
      <c r="L88" t="inlineStr">
        <is>
          <t> </t>
        </is>
      </c>
      <c r="M88" t="inlineStr">
        <is>
          <t> </t>
        </is>
      </c>
      <c r="N88" t="inlineStr">
        <is>
          <t> </t>
        </is>
      </c>
      <c r="O88" t="inlineStr">
        <is>
          <t> </t>
        </is>
      </c>
      <c r="P88" t="inlineStr">
        <is>
          <t> </t>
        </is>
      </c>
      <c r="Q88" t="inlineStr">
        <is>
          <t> </t>
        </is>
      </c>
      <c r="R88" t="inlineStr">
        <is>
          <t> </t>
        </is>
      </c>
      <c r="S88" t="inlineStr">
        <is>
          <t> </t>
        </is>
      </c>
      <c r="T88" t="inlineStr">
        <is>
          <t> </t>
        </is>
      </c>
      <c r="U88" t="inlineStr">
        <is>
          <t> </t>
        </is>
      </c>
      <c r="V88" t="inlineStr">
        <is>
          <t> </t>
        </is>
      </c>
      <c r="W88" t="inlineStr">
        <is>
          <t> </t>
        </is>
      </c>
      <c r="X88" t="inlineStr">
        <is>
          <t> </t>
        </is>
      </c>
      <c r="Y88" t="inlineStr">
        <is>
          <t> </t>
        </is>
      </c>
      <c r="Z88" t="inlineStr">
        <is>
          <t> </t>
        </is>
      </c>
      <c r="AA88" t="inlineStr">
        <is>
          <t> </t>
        </is>
      </c>
      <c r="AB88" t="inlineStr">
        <is>
          <t> </t>
        </is>
      </c>
      <c r="AC88" t="inlineStr">
        <is>
          <t> </t>
        </is>
      </c>
      <c r="AD88" t="inlineStr">
        <is>
          <t> </t>
        </is>
      </c>
      <c r="AE88" t="inlineStr">
        <is>
          <t> </t>
        </is>
      </c>
      <c r="AF88" t="inlineStr">
        <is>
          <t> </t>
        </is>
      </c>
      <c r="AG88" t="inlineStr">
        <is>
          <t> </t>
        </is>
      </c>
      <c r="AH88" t="inlineStr">
        <is>
          <t> </t>
        </is>
      </c>
      <c r="AI88" t="inlineStr">
        <is>
          <t> </t>
        </is>
      </c>
      <c r="AJ88" t="inlineStr">
        <is>
          <t> </t>
        </is>
      </c>
      <c r="AK88" t="inlineStr">
        <is>
          <t> </t>
        </is>
      </c>
      <c r="AL88" t="inlineStr">
        <is>
          <t> </t>
        </is>
      </c>
      <c r="AM88" t="inlineStr">
        <is>
          <t> </t>
        </is>
      </c>
      <c r="AN88" t="inlineStr">
        <is>
          <t> </t>
        </is>
      </c>
      <c r="AO88" t="inlineStr">
        <is>
          <t> </t>
        </is>
      </c>
      <c r="AP88" t="inlineStr">
        <is>
          <t> </t>
        </is>
      </c>
      <c r="AQ88" t="inlineStr">
        <is>
          <t> </t>
        </is>
      </c>
      <c r="AR88" t="inlineStr">
        <is>
          <t> </t>
        </is>
      </c>
      <c r="AS88" t="inlineStr">
        <is>
          <t> </t>
        </is>
      </c>
      <c r="AT88" t="inlineStr">
        <is>
          <t> </t>
        </is>
      </c>
      <c r="AU88" t="inlineStr">
        <is>
          <t> </t>
        </is>
      </c>
      <c r="CB88" t="n">
        <v>4</v>
      </c>
      <c r="CC88">
        <f>IF(AND((-88.9*SEC_UX+0.0*SEC_UY)&gt;=0,(-88.9*SEC_UX+0.0*SEC_UY)&lt;=84.0,ABS(-88.9*SEC_UY-0.0*SEC_UX)&lt;=((7.41*ABS(SEC_UY)+17.01*ABS(SEC_UX))*0.500)),15,IF(AND((-88.9*MIN_UX+0.0*MIN_UY)&gt;=0,(-88.9*MIN_UX+0.0*MIN_UY)&lt;=74.0,ABS(-88.9*MIN_UY-0.0*MIN_UX)&lt;=((7.41*ABS(MIN_UY)+17.01*ABS(MIN_UX))*0.500)),13,IF(AND((-88.9*HR_UX+0.0*HR_UY)&gt;=0,(-88.9*HR_UX+0.0*HR_UY)&lt;=52.0,ABS(-88.9*HR_UY-0.0*HR_UX)&lt;=((7.41*ABS(HR_UY)+17.01*ABS(HR_UX))*0.650)),13,13)))</f>
        <v/>
      </c>
      <c r="CD88">
        <f>IF(AND((-81.5*SEC_UX+0.0*SEC_UY)&gt;=0,(-81.5*SEC_UX+0.0*SEC_UY)&lt;=84.0,ABS(-81.5*SEC_UY-0.0*SEC_UX)&lt;=((7.41*ABS(SEC_UY)+17.01*ABS(SEC_UX))*0.500)),15,IF(AND((-81.5*MIN_UX+0.0*MIN_UY)&gt;=0,(-81.5*MIN_UX+0.0*MIN_UY)&lt;=74.0,ABS(-81.5*MIN_UY-0.0*MIN_UX)&lt;=((7.41*ABS(MIN_UY)+17.01*ABS(MIN_UX))*0.500)),13,IF(AND((-81.5*HR_UX+0.0*HR_UY)&gt;=0,(-81.5*HR_UX+0.0*HR_UY)&lt;=52.0,ABS(-81.5*HR_UY-0.0*HR_UX)&lt;=((7.41*ABS(HR_UY)+17.01*ABS(HR_UX))*0.650)),13,7)))</f>
        <v/>
      </c>
      <c r="CE88">
        <f>IF(AND((-74.1*SEC_UX+0.0*SEC_UY)&gt;=0,(-74.1*SEC_UX+0.0*SEC_UY)&lt;=84.0,ABS(-74.1*SEC_UY-0.0*SEC_UX)&lt;=((7.41*ABS(SEC_UY)+17.01*ABS(SEC_UX))*0.500)),15,IF(AND((-74.1*MIN_UX+0.0*MIN_UY)&gt;=0,(-74.1*MIN_UX+0.0*MIN_UY)&lt;=74.0,ABS(-74.1*MIN_UY-0.0*MIN_UX)&lt;=((7.41*ABS(MIN_UY)+17.01*ABS(MIN_UX))*0.500)),13,IF(AND((-74.1*HR_UX+0.0*HR_UY)&gt;=0,(-74.1*HR_UX+0.0*HR_UY)&lt;=52.0,ABS(-74.1*HR_UY-0.0*HR_UX)&lt;=((7.41*ABS(HR_UY)+17.01*ABS(HR_UX))*0.650)),13,7)))</f>
        <v/>
      </c>
      <c r="CF88">
        <f>IF(AND((-66.7*SEC_UX+0.0*SEC_UY)&gt;=0,(-66.7*SEC_UX+0.0*SEC_UY)&lt;=84.0,ABS(-66.7*SEC_UY-0.0*SEC_UX)&lt;=((7.41*ABS(SEC_UY)+17.01*ABS(SEC_UX))*0.500)),15,IF(AND((-66.7*MIN_UX+0.0*MIN_UY)&gt;=0,(-66.7*MIN_UX+0.0*MIN_UY)&lt;=74.0,ABS(-66.7*MIN_UY-0.0*MIN_UX)&lt;=((7.41*ABS(MIN_UY)+17.01*ABS(MIN_UX))*0.500)),13,IF(AND((-66.7*HR_UX+0.0*HR_UY)&gt;=0,(-66.7*HR_UX+0.0*HR_UY)&lt;=52.0,ABS(-66.7*HR_UY-0.0*HR_UX)&lt;=((7.41*ABS(HR_UY)+17.01*ABS(HR_UX))*0.650)),13,7)))</f>
        <v/>
      </c>
      <c r="CG88">
        <f>IF(AND((-59.3*SEC_UX+0.0*SEC_UY)&gt;=0,(-59.3*SEC_UX+0.0*SEC_UY)&lt;=84.0,ABS(-59.3*SEC_UY-0.0*SEC_UX)&lt;=((7.41*ABS(SEC_UY)+17.01*ABS(SEC_UX))*0.500)),15,IF(AND((-59.3*MIN_UX+0.0*MIN_UY)&gt;=0,(-59.3*MIN_UX+0.0*MIN_UY)&lt;=74.0,ABS(-59.3*MIN_UY-0.0*MIN_UX)&lt;=((7.41*ABS(MIN_UY)+17.01*ABS(MIN_UX))*0.500)),13,IF(AND((-59.3*HR_UX+0.0*HR_UY)&gt;=0,(-59.3*HR_UX+0.0*HR_UY)&lt;=52.0,ABS(-59.3*HR_UY-0.0*HR_UX)&lt;=((7.41*ABS(HR_UY)+17.01*ABS(HR_UX))*0.650)),13,7)))</f>
        <v/>
      </c>
      <c r="CH88">
        <f>IF(AND((-51.9*SEC_UX+0.0*SEC_UY)&gt;=0,(-51.9*SEC_UX+0.0*SEC_UY)&lt;=84.0,ABS(-51.9*SEC_UY-0.0*SEC_UX)&lt;=((7.41*ABS(SEC_UY)+17.01*ABS(SEC_UX))*0.500)),15,IF(AND((-51.9*MIN_UX+0.0*MIN_UY)&gt;=0,(-51.9*MIN_UX+0.0*MIN_UY)&lt;=74.0,ABS(-51.9*MIN_UY-0.0*MIN_UX)&lt;=((7.41*ABS(MIN_UY)+17.01*ABS(MIN_UX))*0.500)),13,IF(AND((-51.9*HR_UX+0.0*HR_UY)&gt;=0,(-51.9*HR_UX+0.0*HR_UY)&lt;=52.0,ABS(-51.9*HR_UY-0.0*HR_UX)&lt;=((7.41*ABS(HR_UY)+17.01*ABS(HR_UX))*0.650)),13,7)))</f>
        <v/>
      </c>
      <c r="CI88">
        <f>IF(AND((-44.5*SEC_UX+0.0*SEC_UY)&gt;=0,(-44.5*SEC_UX+0.0*SEC_UY)&lt;=84.0,ABS(-44.5*SEC_UY-0.0*SEC_UX)&lt;=((7.41*ABS(SEC_UY)+17.01*ABS(SEC_UX))*0.500)),15,IF(AND((-44.5*MIN_UX+0.0*MIN_UY)&gt;=0,(-44.5*MIN_UX+0.0*MIN_UY)&lt;=74.0,ABS(-44.5*MIN_UY-0.0*MIN_UX)&lt;=((7.41*ABS(MIN_UY)+17.01*ABS(MIN_UX))*0.500)),13,IF(AND((-44.5*HR_UX+0.0*HR_UY)&gt;=0,(-44.5*HR_UX+0.0*HR_UY)&lt;=52.0,ABS(-44.5*HR_UY-0.0*HR_UX)&lt;=((7.41*ABS(HR_UY)+17.01*ABS(HR_UX))*0.650)),13,7)))</f>
        <v/>
      </c>
      <c r="CJ88">
        <f>IF(AND((-37.0*SEC_UX+0.0*SEC_UY)&gt;=0,(-37.0*SEC_UX+0.0*SEC_UY)&lt;=84.0,ABS(-37.0*SEC_UY-0.0*SEC_UX)&lt;=((7.41*ABS(SEC_UY)+17.01*ABS(SEC_UX))*0.500)),15,IF(AND((-37.0*MIN_UX+0.0*MIN_UY)&gt;=0,(-37.0*MIN_UX+0.0*MIN_UY)&lt;=74.0,ABS(-37.0*MIN_UY-0.0*MIN_UX)&lt;=((7.41*ABS(MIN_UY)+17.01*ABS(MIN_UX))*0.500)),13,IF(AND((-37.0*HR_UX+0.0*HR_UY)&gt;=0,(-37.0*HR_UX+0.0*HR_UY)&lt;=52.0,ABS(-37.0*HR_UY-0.0*HR_UX)&lt;=((7.41*ABS(HR_UY)+17.01*ABS(HR_UX))*0.650)),13,7)))</f>
        <v/>
      </c>
      <c r="CK88">
        <f>IF(AND((-29.6*SEC_UX+0.0*SEC_UY)&gt;=0,(-29.6*SEC_UX+0.0*SEC_UY)&lt;=84.0,ABS(-29.6*SEC_UY-0.0*SEC_UX)&lt;=((7.41*ABS(SEC_UY)+17.01*ABS(SEC_UX))*0.500)),15,IF(AND((-29.6*MIN_UX+0.0*MIN_UY)&gt;=0,(-29.6*MIN_UX+0.0*MIN_UY)&lt;=74.0,ABS(-29.6*MIN_UY-0.0*MIN_UX)&lt;=((7.41*ABS(MIN_UY)+17.01*ABS(MIN_UX))*0.500)),13,IF(AND((-29.6*HR_UX+0.0*HR_UY)&gt;=0,(-29.6*HR_UX+0.0*HR_UY)&lt;=52.0,ABS(-29.6*HR_UY-0.0*HR_UX)&lt;=((7.41*ABS(HR_UY)+17.01*ABS(HR_UX))*0.650)),13,7)))</f>
        <v/>
      </c>
      <c r="CL88">
        <f>IF(AND((-22.2*SEC_UX+0.0*SEC_UY)&gt;=0,(-22.2*SEC_UX+0.0*SEC_UY)&lt;=84.0,ABS(-22.2*SEC_UY-0.0*SEC_UX)&lt;=((7.41*ABS(SEC_UY)+17.01*ABS(SEC_UX))*0.500)),15,IF(AND((-22.2*MIN_UX+0.0*MIN_UY)&gt;=0,(-22.2*MIN_UX+0.0*MIN_UY)&lt;=74.0,ABS(-22.2*MIN_UY-0.0*MIN_UX)&lt;=((7.41*ABS(MIN_UY)+17.01*ABS(MIN_UX))*0.500)),13,IF(AND((-22.2*HR_UX+0.0*HR_UY)&gt;=0,(-22.2*HR_UX+0.0*HR_UY)&lt;=52.0,ABS(-22.2*HR_UY-0.0*HR_UX)&lt;=((7.41*ABS(HR_UY)+17.01*ABS(HR_UX))*0.650)),13,7)))</f>
        <v/>
      </c>
      <c r="CM88">
        <f>IF(AND((-14.8*SEC_UX+0.0*SEC_UY)&gt;=0,(-14.8*SEC_UX+0.0*SEC_UY)&lt;=84.0,ABS(-14.8*SEC_UY-0.0*SEC_UX)&lt;=((7.41*ABS(SEC_UY)+17.01*ABS(SEC_UX))*0.500)),15,IF(AND((-14.8*MIN_UX+0.0*MIN_UY)&gt;=0,(-14.8*MIN_UX+0.0*MIN_UY)&lt;=74.0,ABS(-14.8*MIN_UY-0.0*MIN_UX)&lt;=((7.41*ABS(MIN_UY)+17.01*ABS(MIN_UX))*0.500)),13,IF(AND((-14.8*HR_UX+0.0*HR_UY)&gt;=0,(-14.8*HR_UX+0.0*HR_UY)&lt;=52.0,ABS(-14.8*HR_UY-0.0*HR_UX)&lt;=((7.41*ABS(HR_UY)+17.01*ABS(HR_UX))*0.650)),13,7)))</f>
        <v/>
      </c>
      <c r="CN88">
        <f>IF(AND((-7.4*SEC_UX+0.0*SEC_UY)&gt;=0,(-7.4*SEC_UX+0.0*SEC_UY)&lt;=84.0,ABS(-7.4*SEC_UY-0.0*SEC_UX)&lt;=((7.41*ABS(SEC_UY)+17.01*ABS(SEC_UX))*0.500)),15,IF(AND((-7.4*MIN_UX+0.0*MIN_UY)&gt;=0,(-7.4*MIN_UX+0.0*MIN_UY)&lt;=74.0,ABS(-7.4*MIN_UY-0.0*MIN_UX)&lt;=((7.41*ABS(MIN_UY)+17.01*ABS(MIN_UX))*0.500)),13,IF(AND((-7.4*HR_UX+0.0*HR_UY)&gt;=0,(-7.4*HR_UX+0.0*HR_UY)&lt;=52.0,ABS(-7.4*HR_UY-0.0*HR_UX)&lt;=((7.41*ABS(HR_UY)+17.01*ABS(HR_UX))*0.650)),13,13)))</f>
        <v/>
      </c>
      <c r="CO88">
        <f>IF(AND((0.0*SEC_UX+0.0*SEC_UY)&gt;=0,(0.0*SEC_UX+0.0*SEC_UY)&lt;=84.0,ABS(0.0*SEC_UY-0.0*SEC_UX)&lt;=((7.41*ABS(SEC_UY)+17.01*ABS(SEC_UX))*0.500)),15,IF(AND((0.0*MIN_UX+0.0*MIN_UY)&gt;=0,(0.0*MIN_UX+0.0*MIN_UY)&lt;=74.0,ABS(0.0*MIN_UY-0.0*MIN_UX)&lt;=((7.41*ABS(MIN_UY)+17.01*ABS(MIN_UX))*0.500)),13,IF(AND((0.0*HR_UX+0.0*HR_UY)&gt;=0,(0.0*HR_UX+0.0*HR_UY)&lt;=52.0,ABS(0.0*HR_UY-0.0*HR_UX)&lt;=((7.41*ABS(HR_UY)+17.01*ABS(HR_UX))*0.650)),13,13)))</f>
        <v/>
      </c>
      <c r="CP88">
        <f>IF(AND((7.4*SEC_UX+0.0*SEC_UY)&gt;=0,(7.4*SEC_UX+0.0*SEC_UY)&lt;=84.0,ABS(7.4*SEC_UY-0.0*SEC_UX)&lt;=((7.41*ABS(SEC_UY)+17.01*ABS(SEC_UX))*0.500)),15,IF(AND((7.4*MIN_UX+0.0*MIN_UY)&gt;=0,(7.4*MIN_UX+0.0*MIN_UY)&lt;=74.0,ABS(7.4*MIN_UY-0.0*MIN_UX)&lt;=((7.41*ABS(MIN_UY)+17.01*ABS(MIN_UX))*0.500)),13,IF(AND((7.4*HR_UX+0.0*HR_UY)&gt;=0,(7.4*HR_UX+0.0*HR_UY)&lt;=52.0,ABS(7.4*HR_UY-0.0*HR_UX)&lt;=((7.41*ABS(HR_UY)+17.01*ABS(HR_UX))*0.650)),13,13)))</f>
        <v/>
      </c>
      <c r="CQ88">
        <f>IF(AND((14.8*SEC_UX+0.0*SEC_UY)&gt;=0,(14.8*SEC_UX+0.0*SEC_UY)&lt;=84.0,ABS(14.8*SEC_UY-0.0*SEC_UX)&lt;=((7.41*ABS(SEC_UY)+17.01*ABS(SEC_UX))*0.500)),15,IF(AND((14.8*MIN_UX+0.0*MIN_UY)&gt;=0,(14.8*MIN_UX+0.0*MIN_UY)&lt;=74.0,ABS(14.8*MIN_UY-0.0*MIN_UX)&lt;=((7.41*ABS(MIN_UY)+17.01*ABS(MIN_UX))*0.500)),13,IF(AND((14.8*HR_UX+0.0*HR_UY)&gt;=0,(14.8*HR_UX+0.0*HR_UY)&lt;=52.0,ABS(14.8*HR_UY-0.0*HR_UX)&lt;=((7.41*ABS(HR_UY)+17.01*ABS(HR_UX))*0.650)),13,7)))</f>
        <v/>
      </c>
      <c r="CR88">
        <f>IF(AND((22.2*SEC_UX+0.0*SEC_UY)&gt;=0,(22.2*SEC_UX+0.0*SEC_UY)&lt;=84.0,ABS(22.2*SEC_UY-0.0*SEC_UX)&lt;=((7.41*ABS(SEC_UY)+17.01*ABS(SEC_UX))*0.500)),15,IF(AND((22.2*MIN_UX+0.0*MIN_UY)&gt;=0,(22.2*MIN_UX+0.0*MIN_UY)&lt;=74.0,ABS(22.2*MIN_UY-0.0*MIN_UX)&lt;=((7.41*ABS(MIN_UY)+17.01*ABS(MIN_UX))*0.500)),13,IF(AND((22.2*HR_UX+0.0*HR_UY)&gt;=0,(22.2*HR_UX+0.0*HR_UY)&lt;=52.0,ABS(22.2*HR_UY-0.0*HR_UX)&lt;=((7.41*ABS(HR_UY)+17.01*ABS(HR_UX))*0.650)),13,7)))</f>
        <v/>
      </c>
      <c r="CS88">
        <f>IF(AND((29.6*SEC_UX+0.0*SEC_UY)&gt;=0,(29.6*SEC_UX+0.0*SEC_UY)&lt;=84.0,ABS(29.6*SEC_UY-0.0*SEC_UX)&lt;=((7.41*ABS(SEC_UY)+17.01*ABS(SEC_UX))*0.500)),15,IF(AND((29.6*MIN_UX+0.0*MIN_UY)&gt;=0,(29.6*MIN_UX+0.0*MIN_UY)&lt;=74.0,ABS(29.6*MIN_UY-0.0*MIN_UX)&lt;=((7.41*ABS(MIN_UY)+17.01*ABS(MIN_UX))*0.500)),13,IF(AND((29.6*HR_UX+0.0*HR_UY)&gt;=0,(29.6*HR_UX+0.0*HR_UY)&lt;=52.0,ABS(29.6*HR_UY-0.0*HR_UX)&lt;=((7.41*ABS(HR_UY)+17.01*ABS(HR_UX))*0.650)),13,7)))</f>
        <v/>
      </c>
      <c r="CT88">
        <f>IF(AND((37.0*SEC_UX+0.0*SEC_UY)&gt;=0,(37.0*SEC_UX+0.0*SEC_UY)&lt;=84.0,ABS(37.0*SEC_UY-0.0*SEC_UX)&lt;=((7.41*ABS(SEC_UY)+17.01*ABS(SEC_UX))*0.500)),15,IF(AND((37.0*MIN_UX+0.0*MIN_UY)&gt;=0,(37.0*MIN_UX+0.0*MIN_UY)&lt;=74.0,ABS(37.0*MIN_UY-0.0*MIN_UX)&lt;=((7.41*ABS(MIN_UY)+17.01*ABS(MIN_UX))*0.500)),13,IF(AND((37.0*HR_UX+0.0*HR_UY)&gt;=0,(37.0*HR_UX+0.0*HR_UY)&lt;=52.0,ABS(37.0*HR_UY-0.0*HR_UX)&lt;=((7.41*ABS(HR_UY)+17.01*ABS(HR_UX))*0.650)),13,7)))</f>
        <v/>
      </c>
      <c r="CU88">
        <f>IF(AND((44.5*SEC_UX+0.0*SEC_UY)&gt;=0,(44.5*SEC_UX+0.0*SEC_UY)&lt;=84.0,ABS(44.5*SEC_UY-0.0*SEC_UX)&lt;=((7.41*ABS(SEC_UY)+17.01*ABS(SEC_UX))*0.500)),15,IF(AND((44.5*MIN_UX+0.0*MIN_UY)&gt;=0,(44.5*MIN_UX+0.0*MIN_UY)&lt;=74.0,ABS(44.5*MIN_UY-0.0*MIN_UX)&lt;=((7.41*ABS(MIN_UY)+17.01*ABS(MIN_UX))*0.500)),13,IF(AND((44.5*HR_UX+0.0*HR_UY)&gt;=0,(44.5*HR_UX+0.0*HR_UY)&lt;=52.0,ABS(44.5*HR_UY-0.0*HR_UX)&lt;=((7.41*ABS(HR_UY)+17.01*ABS(HR_UX))*0.650)),13,7)))</f>
        <v/>
      </c>
      <c r="CV88">
        <f>IF(AND((51.9*SEC_UX+0.0*SEC_UY)&gt;=0,(51.9*SEC_UX+0.0*SEC_UY)&lt;=84.0,ABS(51.9*SEC_UY-0.0*SEC_UX)&lt;=((7.41*ABS(SEC_UY)+17.01*ABS(SEC_UX))*0.500)),15,IF(AND((51.9*MIN_UX+0.0*MIN_UY)&gt;=0,(51.9*MIN_UX+0.0*MIN_UY)&lt;=74.0,ABS(51.9*MIN_UY-0.0*MIN_UX)&lt;=((7.41*ABS(MIN_UY)+17.01*ABS(MIN_UX))*0.500)),13,IF(AND((51.9*HR_UX+0.0*HR_UY)&gt;=0,(51.9*HR_UX+0.0*HR_UY)&lt;=52.0,ABS(51.9*HR_UY-0.0*HR_UX)&lt;=((7.41*ABS(HR_UY)+17.01*ABS(HR_UX))*0.650)),13,7)))</f>
        <v/>
      </c>
      <c r="CW88">
        <f>IF(AND((59.3*SEC_UX+0.0*SEC_UY)&gt;=0,(59.3*SEC_UX+0.0*SEC_UY)&lt;=84.0,ABS(59.3*SEC_UY-0.0*SEC_UX)&lt;=((7.41*ABS(SEC_UY)+17.01*ABS(SEC_UX))*0.500)),15,IF(AND((59.3*MIN_UX+0.0*MIN_UY)&gt;=0,(59.3*MIN_UX+0.0*MIN_UY)&lt;=74.0,ABS(59.3*MIN_UY-0.0*MIN_UX)&lt;=((7.41*ABS(MIN_UY)+17.01*ABS(MIN_UX))*0.500)),13,IF(AND((59.3*HR_UX+0.0*HR_UY)&gt;=0,(59.3*HR_UX+0.0*HR_UY)&lt;=52.0,ABS(59.3*HR_UY-0.0*HR_UX)&lt;=((7.41*ABS(HR_UY)+17.01*ABS(HR_UX))*0.650)),13,7)))</f>
        <v/>
      </c>
      <c r="CX88">
        <f>IF(AND((66.7*SEC_UX+0.0*SEC_UY)&gt;=0,(66.7*SEC_UX+0.0*SEC_UY)&lt;=84.0,ABS(66.7*SEC_UY-0.0*SEC_UX)&lt;=((7.41*ABS(SEC_UY)+17.01*ABS(SEC_UX))*0.500)),15,IF(AND((66.7*MIN_UX+0.0*MIN_UY)&gt;=0,(66.7*MIN_UX+0.0*MIN_UY)&lt;=74.0,ABS(66.7*MIN_UY-0.0*MIN_UX)&lt;=((7.41*ABS(MIN_UY)+17.01*ABS(MIN_UX))*0.500)),13,IF(AND((66.7*HR_UX+0.0*HR_UY)&gt;=0,(66.7*HR_UX+0.0*HR_UY)&lt;=52.0,ABS(66.7*HR_UY-0.0*HR_UX)&lt;=((7.41*ABS(HR_UY)+17.01*ABS(HR_UX))*0.650)),13,7)))</f>
        <v/>
      </c>
      <c r="CY88">
        <f>IF(AND((74.1*SEC_UX+0.0*SEC_UY)&gt;=0,(74.1*SEC_UX+0.0*SEC_UY)&lt;=84.0,ABS(74.1*SEC_UY-0.0*SEC_UX)&lt;=((7.41*ABS(SEC_UY)+17.01*ABS(SEC_UX))*0.500)),15,IF(AND((74.1*MIN_UX+0.0*MIN_UY)&gt;=0,(74.1*MIN_UX+0.0*MIN_UY)&lt;=74.0,ABS(74.1*MIN_UY-0.0*MIN_UX)&lt;=((7.41*ABS(MIN_UY)+17.01*ABS(MIN_UX))*0.500)),13,IF(AND((74.1*HR_UX+0.0*HR_UY)&gt;=0,(74.1*HR_UX+0.0*HR_UY)&lt;=52.0,ABS(74.1*HR_UY-0.0*HR_UX)&lt;=((7.41*ABS(HR_UY)+17.01*ABS(HR_UX))*0.650)),13,7)))</f>
        <v/>
      </c>
      <c r="CZ88">
        <f>IF(AND((81.5*SEC_UX+0.0*SEC_UY)&gt;=0,(81.5*SEC_UX+0.0*SEC_UY)&lt;=84.0,ABS(81.5*SEC_UY-0.0*SEC_UX)&lt;=((7.41*ABS(SEC_UY)+17.01*ABS(SEC_UX))*0.500)),15,IF(AND((81.5*MIN_UX+0.0*MIN_UY)&gt;=0,(81.5*MIN_UX+0.0*MIN_UY)&lt;=74.0,ABS(81.5*MIN_UY-0.0*MIN_UX)&lt;=((7.41*ABS(MIN_UY)+17.01*ABS(MIN_UX))*0.500)),13,IF(AND((81.5*HR_UX+0.0*HR_UY)&gt;=0,(81.5*HR_UX+0.0*HR_UY)&lt;=52.0,ABS(81.5*HR_UY-0.0*HR_UX)&lt;=((7.41*ABS(HR_UY)+17.01*ABS(HR_UX))*0.650)),13,7)))</f>
        <v/>
      </c>
      <c r="DA88">
        <f>IF(AND((88.9*SEC_UX+0.0*SEC_UY)&gt;=0,(88.9*SEC_UX+0.0*SEC_UY)&lt;=84.0,ABS(88.9*SEC_UY-0.0*SEC_UX)&lt;=((7.41*ABS(SEC_UY)+17.01*ABS(SEC_UX))*0.500)),15,IF(AND((88.9*MIN_UX+0.0*MIN_UY)&gt;=0,(88.9*MIN_UX+0.0*MIN_UY)&lt;=74.0,ABS(88.9*MIN_UY-0.0*MIN_UX)&lt;=((7.41*ABS(MIN_UY)+17.01*ABS(MIN_UX))*0.500)),13,IF(AND((88.9*HR_UX+0.0*HR_UY)&gt;=0,(88.9*HR_UX+0.0*HR_UY)&lt;=52.0,ABS(88.9*HR_UY-0.0*HR_UX)&lt;=((7.41*ABS(HR_UY)+17.01*ABS(HR_UX))*0.650)),13,13)))</f>
        <v/>
      </c>
      <c r="DB88">
        <f>IF(AND((96.3*SEC_UX+0.0*SEC_UY)&gt;=0,(96.3*SEC_UX+0.0*SEC_UY)&lt;=84.0,ABS(96.3*SEC_UY-0.0*SEC_UX)&lt;=((7.41*ABS(SEC_UY)+17.01*ABS(SEC_UX))*0.500)),15,IF(AND((96.3*MIN_UX+0.0*MIN_UY)&gt;=0,(96.3*MIN_UX+0.0*MIN_UY)&lt;=74.0,ABS(96.3*MIN_UY-0.0*MIN_UX)&lt;=((7.41*ABS(MIN_UY)+17.01*ABS(MIN_UX))*0.500)),13,IF(AND((96.3*HR_UX+0.0*HR_UY)&gt;=0,(96.3*HR_UX+0.0*HR_UY)&lt;=52.0,ABS(96.3*HR_UY-0.0*HR_UX)&lt;=((7.41*ABS(HR_UY)+17.01*ABS(HR_UX))*0.650)),13,7)))</f>
        <v/>
      </c>
      <c r="DC88" t="n">
        <v>7</v>
      </c>
      <c r="DD88" t="n">
        <v>7</v>
      </c>
      <c r="DE88" t="n">
        <v>7</v>
      </c>
      <c r="DF88" t="n">
        <v>7</v>
      </c>
      <c r="DG88" t="n">
        <v>7</v>
      </c>
      <c r="DH88" t="n">
        <v>7</v>
      </c>
      <c r="DI88" t="n">
        <v>7</v>
      </c>
      <c r="DJ88" t="n">
        <v>7</v>
      </c>
      <c r="DK88" t="n">
        <v>7</v>
      </c>
      <c r="DL88" t="n">
        <v>7</v>
      </c>
      <c r="DM88" t="n">
        <v>7</v>
      </c>
      <c r="DN88" t="n">
        <v>7</v>
      </c>
      <c r="DO88" t="n">
        <v>7</v>
      </c>
      <c r="DP88" t="n">
        <v>7</v>
      </c>
      <c r="DQ88" t="n">
        <v>7</v>
      </c>
      <c r="DR88" t="n">
        <v>7</v>
      </c>
      <c r="DS88" t="n">
        <v>7</v>
      </c>
      <c r="DT88" t="n">
        <v>7</v>
      </c>
      <c r="DU88" t="n">
        <v>4</v>
      </c>
    </row>
    <row r="89">
      <c r="B89" t="inlineStr">
        <is>
          <t> </t>
        </is>
      </c>
      <c r="C89" t="inlineStr">
        <is>
          <t> </t>
        </is>
      </c>
      <c r="D89" t="inlineStr">
        <is>
          <t> </t>
        </is>
      </c>
      <c r="E89" t="inlineStr">
        <is>
          <t> </t>
        </is>
      </c>
      <c r="F89" t="inlineStr">
        <is>
          <t> </t>
        </is>
      </c>
      <c r="G89" t="inlineStr">
        <is>
          <t> </t>
        </is>
      </c>
      <c r="H89" t="inlineStr">
        <is>
          <t> </t>
        </is>
      </c>
      <c r="I89" t="inlineStr">
        <is>
          <t> </t>
        </is>
      </c>
      <c r="J89" t="inlineStr">
        <is>
          <t> </t>
        </is>
      </c>
      <c r="K89" t="inlineStr">
        <is>
          <t> </t>
        </is>
      </c>
      <c r="L89" t="inlineStr">
        <is>
          <t> </t>
        </is>
      </c>
      <c r="M89" t="inlineStr">
        <is>
          <t> </t>
        </is>
      </c>
      <c r="N89" t="inlineStr">
        <is>
          <t> </t>
        </is>
      </c>
      <c r="O89" t="inlineStr">
        <is>
          <t> </t>
        </is>
      </c>
      <c r="P89" t="inlineStr">
        <is>
          <t> </t>
        </is>
      </c>
      <c r="Q89" t="inlineStr">
        <is>
          <t> </t>
        </is>
      </c>
      <c r="R89" t="inlineStr">
        <is>
          <t> </t>
        </is>
      </c>
      <c r="S89" t="inlineStr">
        <is>
          <t> </t>
        </is>
      </c>
      <c r="T89" t="inlineStr">
        <is>
          <t> </t>
        </is>
      </c>
      <c r="U89" t="inlineStr">
        <is>
          <t> </t>
        </is>
      </c>
      <c r="V89" t="inlineStr">
        <is>
          <t> </t>
        </is>
      </c>
      <c r="W89" t="inlineStr">
        <is>
          <t> </t>
        </is>
      </c>
      <c r="X89" t="inlineStr">
        <is>
          <t> </t>
        </is>
      </c>
      <c r="Y89" t="inlineStr">
        <is>
          <t> </t>
        </is>
      </c>
      <c r="Z89" t="inlineStr">
        <is>
          <t> </t>
        </is>
      </c>
      <c r="AA89" t="inlineStr">
        <is>
          <t> </t>
        </is>
      </c>
      <c r="AB89" t="inlineStr">
        <is>
          <t> </t>
        </is>
      </c>
      <c r="AC89" t="inlineStr">
        <is>
          <t> </t>
        </is>
      </c>
      <c r="AD89" t="inlineStr">
        <is>
          <t>W</t>
        </is>
      </c>
      <c r="AE89" t="inlineStr">
        <is>
          <t>E</t>
        </is>
      </c>
      <c r="AF89" t="inlineStr">
        <is>
          <t>E</t>
        </is>
      </c>
      <c r="AG89" t="inlineStr">
        <is>
          <t>K</t>
        </is>
      </c>
      <c r="AH89" t="inlineStr">
        <is>
          <t> </t>
        </is>
      </c>
      <c r="AI89" t="inlineStr">
        <is>
          <t>/</t>
        </is>
      </c>
      <c r="AJ89" t="inlineStr">
        <is>
          <t> </t>
        </is>
      </c>
      <c r="AK89" t="inlineStr">
        <is>
          <t>D</t>
        </is>
      </c>
      <c r="AL89" t="inlineStr">
        <is>
          <t>A</t>
        </is>
      </c>
      <c r="AM89" t="inlineStr">
        <is>
          <t>Y</t>
        </is>
      </c>
      <c r="AN89" t="inlineStr">
        <is>
          <t> </t>
        </is>
      </c>
      <c r="AO89" t="inlineStr">
        <is>
          <t> </t>
        </is>
      </c>
      <c r="AP89" t="inlineStr">
        <is>
          <t> </t>
        </is>
      </c>
      <c r="AQ89" t="inlineStr">
        <is>
          <t> </t>
        </is>
      </c>
      <c r="AR89" t="inlineStr">
        <is>
          <t> </t>
        </is>
      </c>
      <c r="AS89" t="inlineStr">
        <is>
          <t> </t>
        </is>
      </c>
      <c r="AT89" t="inlineStr">
        <is>
          <t> </t>
        </is>
      </c>
      <c r="AU89" t="inlineStr">
        <is>
          <t> </t>
        </is>
      </c>
      <c r="CB89" t="n">
        <v>4</v>
      </c>
      <c r="CC89">
        <f>IF(AND((-88.9*SEC_UX+17.0*SEC_UY)&gt;=0,(-88.9*SEC_UX+17.0*SEC_UY)&lt;=84.0,ABS(-88.9*SEC_UY-17.0*SEC_UX)&lt;=((7.41*ABS(SEC_UY)+17.01*ABS(SEC_UX))*0.500)),15,IF(AND((-88.9*MIN_UX+17.0*MIN_UY)&gt;=0,(-88.9*MIN_UX+17.0*MIN_UY)&lt;=74.0,ABS(-88.9*MIN_UY-17.0*MIN_UX)&lt;=((7.41*ABS(MIN_UY)+17.01*ABS(MIN_UX))*0.500)),13,IF(AND((-88.9*HR_UX+17.0*HR_UY)&gt;=0,(-88.9*HR_UX+17.0*HR_UY)&lt;=52.0,ABS(-88.9*HR_UY-17.0*HR_UX)&lt;=((7.41*ABS(HR_UY)+17.01*ABS(HR_UX))*0.650)),13,14)))</f>
        <v/>
      </c>
      <c r="CD89">
        <f>IF(AND((-81.5*SEC_UX+17.0*SEC_UY)&gt;=0,(-81.5*SEC_UX+17.0*SEC_UY)&lt;=84.0,ABS(-81.5*SEC_UY-17.0*SEC_UX)&lt;=((7.41*ABS(SEC_UY)+17.01*ABS(SEC_UX))*0.500)),15,IF(AND((-81.5*MIN_UX+17.0*MIN_UY)&gt;=0,(-81.5*MIN_UX+17.0*MIN_UY)&lt;=74.0,ABS(-81.5*MIN_UY-17.0*MIN_UX)&lt;=((7.41*ABS(MIN_UY)+17.01*ABS(MIN_UX))*0.500)),13,IF(AND((-81.5*HR_UX+17.0*HR_UY)&gt;=0,(-81.5*HR_UX+17.0*HR_UY)&lt;=52.0,ABS(-81.5*HR_UY-17.0*HR_UX)&lt;=((7.41*ABS(HR_UY)+17.01*ABS(HR_UX))*0.650)),13,7)))</f>
        <v/>
      </c>
      <c r="CE89">
        <f>IF(AND((-74.1*SEC_UX+17.0*SEC_UY)&gt;=0,(-74.1*SEC_UX+17.0*SEC_UY)&lt;=84.0,ABS(-74.1*SEC_UY-17.0*SEC_UX)&lt;=((7.41*ABS(SEC_UY)+17.01*ABS(SEC_UX))*0.500)),15,IF(AND((-74.1*MIN_UX+17.0*MIN_UY)&gt;=0,(-74.1*MIN_UX+17.0*MIN_UY)&lt;=74.0,ABS(-74.1*MIN_UY-17.0*MIN_UX)&lt;=((7.41*ABS(MIN_UY)+17.01*ABS(MIN_UX))*0.500)),13,IF(AND((-74.1*HR_UX+17.0*HR_UY)&gt;=0,(-74.1*HR_UX+17.0*HR_UY)&lt;=52.0,ABS(-74.1*HR_UY-17.0*HR_UX)&lt;=((7.41*ABS(HR_UY)+17.01*ABS(HR_UX))*0.650)),13,7)))</f>
        <v/>
      </c>
      <c r="CF89">
        <f>IF(AND((-66.7*SEC_UX+17.0*SEC_UY)&gt;=0,(-66.7*SEC_UX+17.0*SEC_UY)&lt;=84.0,ABS(-66.7*SEC_UY-17.0*SEC_UX)&lt;=((7.41*ABS(SEC_UY)+17.01*ABS(SEC_UX))*0.500)),15,IF(AND((-66.7*MIN_UX+17.0*MIN_UY)&gt;=0,(-66.7*MIN_UX+17.0*MIN_UY)&lt;=74.0,ABS(-66.7*MIN_UY-17.0*MIN_UX)&lt;=((7.41*ABS(MIN_UY)+17.01*ABS(MIN_UX))*0.500)),13,IF(AND((-66.7*HR_UX+17.0*HR_UY)&gt;=0,(-66.7*HR_UX+17.0*HR_UY)&lt;=52.0,ABS(-66.7*HR_UY-17.0*HR_UX)&lt;=((7.41*ABS(HR_UY)+17.01*ABS(HR_UX))*0.650)),13,7)))</f>
        <v/>
      </c>
      <c r="CG89">
        <f>IF(AND((-59.3*SEC_UX+17.0*SEC_UY)&gt;=0,(-59.3*SEC_UX+17.0*SEC_UY)&lt;=84.0,ABS(-59.3*SEC_UY-17.0*SEC_UX)&lt;=((7.41*ABS(SEC_UY)+17.01*ABS(SEC_UX))*0.500)),15,IF(AND((-59.3*MIN_UX+17.0*MIN_UY)&gt;=0,(-59.3*MIN_UX+17.0*MIN_UY)&lt;=74.0,ABS(-59.3*MIN_UY-17.0*MIN_UX)&lt;=((7.41*ABS(MIN_UY)+17.01*ABS(MIN_UX))*0.500)),13,IF(AND((-59.3*HR_UX+17.0*HR_UY)&gt;=0,(-59.3*HR_UX+17.0*HR_UY)&lt;=52.0,ABS(-59.3*HR_UY-17.0*HR_UX)&lt;=((7.41*ABS(HR_UY)+17.01*ABS(HR_UX))*0.650)),13,7)))</f>
        <v/>
      </c>
      <c r="CH89">
        <f>IF(AND((-51.9*SEC_UX+17.0*SEC_UY)&gt;=0,(-51.9*SEC_UX+17.0*SEC_UY)&lt;=84.0,ABS(-51.9*SEC_UY-17.0*SEC_UX)&lt;=((7.41*ABS(SEC_UY)+17.01*ABS(SEC_UX))*0.500)),15,IF(AND((-51.9*MIN_UX+17.0*MIN_UY)&gt;=0,(-51.9*MIN_UX+17.0*MIN_UY)&lt;=74.0,ABS(-51.9*MIN_UY-17.0*MIN_UX)&lt;=((7.41*ABS(MIN_UY)+17.01*ABS(MIN_UX))*0.500)),13,IF(AND((-51.9*HR_UX+17.0*HR_UY)&gt;=0,(-51.9*HR_UX+17.0*HR_UY)&lt;=52.0,ABS(-51.9*HR_UY-17.0*HR_UX)&lt;=((7.41*ABS(HR_UY)+17.01*ABS(HR_UX))*0.650)),13,7)))</f>
        <v/>
      </c>
      <c r="CI89">
        <f>IF(AND((-44.5*SEC_UX+17.0*SEC_UY)&gt;=0,(-44.5*SEC_UX+17.0*SEC_UY)&lt;=84.0,ABS(-44.5*SEC_UY-17.0*SEC_UX)&lt;=((7.41*ABS(SEC_UY)+17.01*ABS(SEC_UX))*0.500)),15,IF(AND((-44.5*MIN_UX+17.0*MIN_UY)&gt;=0,(-44.5*MIN_UX+17.0*MIN_UY)&lt;=74.0,ABS(-44.5*MIN_UY-17.0*MIN_UX)&lt;=((7.41*ABS(MIN_UY)+17.01*ABS(MIN_UX))*0.500)),13,IF(AND((-44.5*HR_UX+17.0*HR_UY)&gt;=0,(-44.5*HR_UX+17.0*HR_UY)&lt;=52.0,ABS(-44.5*HR_UY-17.0*HR_UX)&lt;=((7.41*ABS(HR_UY)+17.01*ABS(HR_UX))*0.650)),13,7)))</f>
        <v/>
      </c>
      <c r="CJ89">
        <f>IF(AND((-37.0*SEC_UX+17.0*SEC_UY)&gt;=0,(-37.0*SEC_UX+17.0*SEC_UY)&lt;=84.0,ABS(-37.0*SEC_UY-17.0*SEC_UX)&lt;=((7.41*ABS(SEC_UY)+17.01*ABS(SEC_UX))*0.500)),15,IF(AND((-37.0*MIN_UX+17.0*MIN_UY)&gt;=0,(-37.0*MIN_UX+17.0*MIN_UY)&lt;=74.0,ABS(-37.0*MIN_UY-17.0*MIN_UX)&lt;=((7.41*ABS(MIN_UY)+17.01*ABS(MIN_UX))*0.500)),13,IF(AND((-37.0*HR_UX+17.0*HR_UY)&gt;=0,(-37.0*HR_UX+17.0*HR_UY)&lt;=52.0,ABS(-37.0*HR_UY-17.0*HR_UX)&lt;=((7.41*ABS(HR_UY)+17.01*ABS(HR_UX))*0.650)),13,7)))</f>
        <v/>
      </c>
      <c r="CK89">
        <f>IF(AND((-29.6*SEC_UX+17.0*SEC_UY)&gt;=0,(-29.6*SEC_UX+17.0*SEC_UY)&lt;=84.0,ABS(-29.6*SEC_UY-17.0*SEC_UX)&lt;=((7.41*ABS(SEC_UY)+17.01*ABS(SEC_UX))*0.500)),15,IF(AND((-29.6*MIN_UX+17.0*MIN_UY)&gt;=0,(-29.6*MIN_UX+17.0*MIN_UY)&lt;=74.0,ABS(-29.6*MIN_UY-17.0*MIN_UX)&lt;=((7.41*ABS(MIN_UY)+17.01*ABS(MIN_UX))*0.500)),13,IF(AND((-29.6*HR_UX+17.0*HR_UY)&gt;=0,(-29.6*HR_UX+17.0*HR_UY)&lt;=52.0,ABS(-29.6*HR_UY-17.0*HR_UX)&lt;=((7.41*ABS(HR_UY)+17.01*ABS(HR_UX))*0.650)),13,7)))</f>
        <v/>
      </c>
      <c r="CL89">
        <f>IF(AND((-22.2*SEC_UX+17.0*SEC_UY)&gt;=0,(-22.2*SEC_UX+17.0*SEC_UY)&lt;=84.0,ABS(-22.2*SEC_UY-17.0*SEC_UX)&lt;=((7.41*ABS(SEC_UY)+17.01*ABS(SEC_UX))*0.500)),15,IF(AND((-22.2*MIN_UX+17.0*MIN_UY)&gt;=0,(-22.2*MIN_UX+17.0*MIN_UY)&lt;=74.0,ABS(-22.2*MIN_UY-17.0*MIN_UX)&lt;=((7.41*ABS(MIN_UY)+17.01*ABS(MIN_UX))*0.500)),13,IF(AND((-22.2*HR_UX+17.0*HR_UY)&gt;=0,(-22.2*HR_UX+17.0*HR_UY)&lt;=52.0,ABS(-22.2*HR_UY-17.0*HR_UX)&lt;=((7.41*ABS(HR_UY)+17.01*ABS(HR_UX))*0.650)),13,7)))</f>
        <v/>
      </c>
      <c r="CM89">
        <f>IF(AND((-14.8*SEC_UX+17.0*SEC_UY)&gt;=0,(-14.8*SEC_UX+17.0*SEC_UY)&lt;=84.0,ABS(-14.8*SEC_UY-17.0*SEC_UX)&lt;=((7.41*ABS(SEC_UY)+17.01*ABS(SEC_UX))*0.500)),15,IF(AND((-14.8*MIN_UX+17.0*MIN_UY)&gt;=0,(-14.8*MIN_UX+17.0*MIN_UY)&lt;=74.0,ABS(-14.8*MIN_UY-17.0*MIN_UX)&lt;=((7.41*ABS(MIN_UY)+17.01*ABS(MIN_UX))*0.500)),13,IF(AND((-14.8*HR_UX+17.0*HR_UY)&gt;=0,(-14.8*HR_UX+17.0*HR_UY)&lt;=52.0,ABS(-14.8*HR_UY-17.0*HR_UX)&lt;=((7.41*ABS(HR_UY)+17.01*ABS(HR_UX))*0.650)),13,7)))</f>
        <v/>
      </c>
      <c r="CN89">
        <f>IF(AND((-7.4*SEC_UX+17.0*SEC_UY)&gt;=0,(-7.4*SEC_UX+17.0*SEC_UY)&lt;=84.0,ABS(-7.4*SEC_UY-17.0*SEC_UX)&lt;=((7.41*ABS(SEC_UY)+17.01*ABS(SEC_UX))*0.500)),15,IF(AND((-7.4*MIN_UX+17.0*MIN_UY)&gt;=0,(-7.4*MIN_UX+17.0*MIN_UY)&lt;=74.0,ABS(-7.4*MIN_UY-17.0*MIN_UX)&lt;=((7.41*ABS(MIN_UY)+17.01*ABS(MIN_UX))*0.500)),13,IF(AND((-7.4*HR_UX+17.0*HR_UY)&gt;=0,(-7.4*HR_UX+17.0*HR_UY)&lt;=52.0,ABS(-7.4*HR_UY-17.0*HR_UX)&lt;=((7.41*ABS(HR_UY)+17.01*ABS(HR_UX))*0.650)),13,7)))</f>
        <v/>
      </c>
      <c r="CO89">
        <f>IF(AND((0.0*SEC_UX+17.0*SEC_UY)&gt;=0,(0.0*SEC_UX+17.0*SEC_UY)&lt;=84.0,ABS(0.0*SEC_UY-17.0*SEC_UX)&lt;=((7.41*ABS(SEC_UY)+17.01*ABS(SEC_UX))*0.500)),15,IF(AND((0.0*MIN_UX+17.0*MIN_UY)&gt;=0,(0.0*MIN_UX+17.0*MIN_UY)&lt;=74.0,ABS(0.0*MIN_UY-17.0*MIN_UX)&lt;=((7.41*ABS(MIN_UY)+17.01*ABS(MIN_UX))*0.500)),13,IF(AND((0.0*HR_UX+17.0*HR_UY)&gt;=0,(0.0*HR_UX+17.0*HR_UY)&lt;=52.0,ABS(0.0*HR_UY-17.0*HR_UX)&lt;=((7.41*ABS(HR_UY)+17.01*ABS(HR_UX))*0.650)),13,7)))</f>
        <v/>
      </c>
      <c r="CP89">
        <f>IF(AND((7.4*SEC_UX+17.0*SEC_UY)&gt;=0,(7.4*SEC_UX+17.0*SEC_UY)&lt;=84.0,ABS(7.4*SEC_UY-17.0*SEC_UX)&lt;=((7.41*ABS(SEC_UY)+17.01*ABS(SEC_UX))*0.500)),15,IF(AND((7.4*MIN_UX+17.0*MIN_UY)&gt;=0,(7.4*MIN_UX+17.0*MIN_UY)&lt;=74.0,ABS(7.4*MIN_UY-17.0*MIN_UX)&lt;=((7.41*ABS(MIN_UY)+17.01*ABS(MIN_UX))*0.500)),13,IF(AND((7.4*HR_UX+17.0*HR_UY)&gt;=0,(7.4*HR_UX+17.0*HR_UY)&lt;=52.0,ABS(7.4*HR_UY-17.0*HR_UX)&lt;=((7.41*ABS(HR_UY)+17.01*ABS(HR_UX))*0.650)),13,7)))</f>
        <v/>
      </c>
      <c r="CQ89">
        <f>IF(AND((14.8*SEC_UX+17.0*SEC_UY)&gt;=0,(14.8*SEC_UX+17.0*SEC_UY)&lt;=84.0,ABS(14.8*SEC_UY-17.0*SEC_UX)&lt;=((7.41*ABS(SEC_UY)+17.01*ABS(SEC_UX))*0.500)),15,IF(AND((14.8*MIN_UX+17.0*MIN_UY)&gt;=0,(14.8*MIN_UX+17.0*MIN_UY)&lt;=74.0,ABS(14.8*MIN_UY-17.0*MIN_UX)&lt;=((7.41*ABS(MIN_UY)+17.01*ABS(MIN_UX))*0.500)),13,IF(AND((14.8*HR_UX+17.0*HR_UY)&gt;=0,(14.8*HR_UX+17.0*HR_UY)&lt;=52.0,ABS(14.8*HR_UY-17.0*HR_UX)&lt;=((7.41*ABS(HR_UY)+17.01*ABS(HR_UX))*0.650)),13,7)))</f>
        <v/>
      </c>
      <c r="CR89">
        <f>IF(AND((22.2*SEC_UX+17.0*SEC_UY)&gt;=0,(22.2*SEC_UX+17.0*SEC_UY)&lt;=84.0,ABS(22.2*SEC_UY-17.0*SEC_UX)&lt;=((7.41*ABS(SEC_UY)+17.01*ABS(SEC_UX))*0.500)),15,IF(AND((22.2*MIN_UX+17.0*MIN_UY)&gt;=0,(22.2*MIN_UX+17.0*MIN_UY)&lt;=74.0,ABS(22.2*MIN_UY-17.0*MIN_UX)&lt;=((7.41*ABS(MIN_UY)+17.01*ABS(MIN_UX))*0.500)),13,IF(AND((22.2*HR_UX+17.0*HR_UY)&gt;=0,(22.2*HR_UX+17.0*HR_UY)&lt;=52.0,ABS(22.2*HR_UY-17.0*HR_UX)&lt;=((7.41*ABS(HR_UY)+17.01*ABS(HR_UX))*0.650)),13,7)))</f>
        <v/>
      </c>
      <c r="CS89">
        <f>IF(AND((29.6*SEC_UX+17.0*SEC_UY)&gt;=0,(29.6*SEC_UX+17.0*SEC_UY)&lt;=84.0,ABS(29.6*SEC_UY-17.0*SEC_UX)&lt;=((7.41*ABS(SEC_UY)+17.01*ABS(SEC_UX))*0.500)),15,IF(AND((29.6*MIN_UX+17.0*MIN_UY)&gt;=0,(29.6*MIN_UX+17.0*MIN_UY)&lt;=74.0,ABS(29.6*MIN_UY-17.0*MIN_UX)&lt;=((7.41*ABS(MIN_UY)+17.01*ABS(MIN_UX))*0.500)),13,IF(AND((29.6*HR_UX+17.0*HR_UY)&gt;=0,(29.6*HR_UX+17.0*HR_UY)&lt;=52.0,ABS(29.6*HR_UY-17.0*HR_UX)&lt;=((7.41*ABS(HR_UY)+17.01*ABS(HR_UX))*0.650)),13,7)))</f>
        <v/>
      </c>
      <c r="CT89">
        <f>IF(AND((37.0*SEC_UX+17.0*SEC_UY)&gt;=0,(37.0*SEC_UX+17.0*SEC_UY)&lt;=84.0,ABS(37.0*SEC_UY-17.0*SEC_UX)&lt;=((7.41*ABS(SEC_UY)+17.01*ABS(SEC_UX))*0.500)),15,IF(AND((37.0*MIN_UX+17.0*MIN_UY)&gt;=0,(37.0*MIN_UX+17.0*MIN_UY)&lt;=74.0,ABS(37.0*MIN_UY-17.0*MIN_UX)&lt;=((7.41*ABS(MIN_UY)+17.01*ABS(MIN_UX))*0.500)),13,IF(AND((37.0*HR_UX+17.0*HR_UY)&gt;=0,(37.0*HR_UX+17.0*HR_UY)&lt;=52.0,ABS(37.0*HR_UY-17.0*HR_UX)&lt;=((7.41*ABS(HR_UY)+17.01*ABS(HR_UX))*0.650)),13,7)))</f>
        <v/>
      </c>
      <c r="CU89">
        <f>IF(AND((44.5*SEC_UX+17.0*SEC_UY)&gt;=0,(44.5*SEC_UX+17.0*SEC_UY)&lt;=84.0,ABS(44.5*SEC_UY-17.0*SEC_UX)&lt;=((7.41*ABS(SEC_UY)+17.01*ABS(SEC_UX))*0.500)),15,IF(AND((44.5*MIN_UX+17.0*MIN_UY)&gt;=0,(44.5*MIN_UX+17.0*MIN_UY)&lt;=74.0,ABS(44.5*MIN_UY-17.0*MIN_UX)&lt;=((7.41*ABS(MIN_UY)+17.01*ABS(MIN_UX))*0.500)),13,IF(AND((44.5*HR_UX+17.0*HR_UY)&gt;=0,(44.5*HR_UX+17.0*HR_UY)&lt;=52.0,ABS(44.5*HR_UY-17.0*HR_UX)&lt;=((7.41*ABS(HR_UY)+17.01*ABS(HR_UX))*0.650)),13,7)))</f>
        <v/>
      </c>
      <c r="CV89">
        <f>IF(AND((51.9*SEC_UX+17.0*SEC_UY)&gt;=0,(51.9*SEC_UX+17.0*SEC_UY)&lt;=84.0,ABS(51.9*SEC_UY-17.0*SEC_UX)&lt;=((7.41*ABS(SEC_UY)+17.01*ABS(SEC_UX))*0.500)),15,IF(AND((51.9*MIN_UX+17.0*MIN_UY)&gt;=0,(51.9*MIN_UX+17.0*MIN_UY)&lt;=74.0,ABS(51.9*MIN_UY-17.0*MIN_UX)&lt;=((7.41*ABS(MIN_UY)+17.01*ABS(MIN_UX))*0.500)),13,IF(AND((51.9*HR_UX+17.0*HR_UY)&gt;=0,(51.9*HR_UX+17.0*HR_UY)&lt;=52.0,ABS(51.9*HR_UY-17.0*HR_UX)&lt;=((7.41*ABS(HR_UY)+17.01*ABS(HR_UX))*0.650)),13,7)))</f>
        <v/>
      </c>
      <c r="CW89">
        <f>IF(AND((59.3*SEC_UX+17.0*SEC_UY)&gt;=0,(59.3*SEC_UX+17.0*SEC_UY)&lt;=84.0,ABS(59.3*SEC_UY-17.0*SEC_UX)&lt;=((7.41*ABS(SEC_UY)+17.01*ABS(SEC_UX))*0.500)),15,IF(AND((59.3*MIN_UX+17.0*MIN_UY)&gt;=0,(59.3*MIN_UX+17.0*MIN_UY)&lt;=74.0,ABS(59.3*MIN_UY-17.0*MIN_UX)&lt;=((7.41*ABS(MIN_UY)+17.01*ABS(MIN_UX))*0.500)),13,IF(AND((59.3*HR_UX+17.0*HR_UY)&gt;=0,(59.3*HR_UX+17.0*HR_UY)&lt;=52.0,ABS(59.3*HR_UY-17.0*HR_UX)&lt;=((7.41*ABS(HR_UY)+17.01*ABS(HR_UX))*0.650)),13,7)))</f>
        <v/>
      </c>
      <c r="CX89">
        <f>IF(AND((66.7*SEC_UX+17.0*SEC_UY)&gt;=0,(66.7*SEC_UX+17.0*SEC_UY)&lt;=84.0,ABS(66.7*SEC_UY-17.0*SEC_UX)&lt;=((7.41*ABS(SEC_UY)+17.01*ABS(SEC_UX))*0.500)),15,IF(AND((66.7*MIN_UX+17.0*MIN_UY)&gt;=0,(66.7*MIN_UX+17.0*MIN_UY)&lt;=74.0,ABS(66.7*MIN_UY-17.0*MIN_UX)&lt;=((7.41*ABS(MIN_UY)+17.01*ABS(MIN_UX))*0.500)),13,IF(AND((66.7*HR_UX+17.0*HR_UY)&gt;=0,(66.7*HR_UX+17.0*HR_UY)&lt;=52.0,ABS(66.7*HR_UY-17.0*HR_UX)&lt;=((7.41*ABS(HR_UY)+17.01*ABS(HR_UX))*0.650)),13,7)))</f>
        <v/>
      </c>
      <c r="CY89">
        <f>IF(AND((74.1*SEC_UX+17.0*SEC_UY)&gt;=0,(74.1*SEC_UX+17.0*SEC_UY)&lt;=84.0,ABS(74.1*SEC_UY-17.0*SEC_UX)&lt;=((7.41*ABS(SEC_UY)+17.01*ABS(SEC_UX))*0.500)),15,IF(AND((74.1*MIN_UX+17.0*MIN_UY)&gt;=0,(74.1*MIN_UX+17.0*MIN_UY)&lt;=74.0,ABS(74.1*MIN_UY-17.0*MIN_UX)&lt;=((7.41*ABS(MIN_UY)+17.01*ABS(MIN_UX))*0.500)),13,IF(AND((74.1*HR_UX+17.0*HR_UY)&gt;=0,(74.1*HR_UX+17.0*HR_UY)&lt;=52.0,ABS(74.1*HR_UY-17.0*HR_UX)&lt;=((7.41*ABS(HR_UY)+17.01*ABS(HR_UX))*0.650)),13,7)))</f>
        <v/>
      </c>
      <c r="CZ89">
        <f>IF(AND((81.5*SEC_UX+17.0*SEC_UY)&gt;=0,(81.5*SEC_UX+17.0*SEC_UY)&lt;=84.0,ABS(81.5*SEC_UY-17.0*SEC_UX)&lt;=((7.41*ABS(SEC_UY)+17.01*ABS(SEC_UX))*0.500)),15,IF(AND((81.5*MIN_UX+17.0*MIN_UY)&gt;=0,(81.5*MIN_UX+17.0*MIN_UY)&lt;=74.0,ABS(81.5*MIN_UY-17.0*MIN_UX)&lt;=((7.41*ABS(MIN_UY)+17.01*ABS(MIN_UX))*0.500)),13,IF(AND((81.5*HR_UX+17.0*HR_UY)&gt;=0,(81.5*HR_UX+17.0*HR_UY)&lt;=52.0,ABS(81.5*HR_UY-17.0*HR_UX)&lt;=((7.41*ABS(HR_UY)+17.01*ABS(HR_UX))*0.650)),13,7)))</f>
        <v/>
      </c>
      <c r="DA89">
        <f>IF(AND((88.9*SEC_UX+17.0*SEC_UY)&gt;=0,(88.9*SEC_UX+17.0*SEC_UY)&lt;=84.0,ABS(88.9*SEC_UY-17.0*SEC_UX)&lt;=((7.41*ABS(SEC_UY)+17.01*ABS(SEC_UX))*0.500)),15,IF(AND((88.9*MIN_UX+17.0*MIN_UY)&gt;=0,(88.9*MIN_UX+17.0*MIN_UY)&lt;=74.0,ABS(88.9*MIN_UY-17.0*MIN_UX)&lt;=((7.41*ABS(MIN_UY)+17.01*ABS(MIN_UX))*0.500)),13,IF(AND((88.9*HR_UX+17.0*HR_UY)&gt;=0,(88.9*HR_UX+17.0*HR_UY)&lt;=52.0,ABS(88.9*HR_UY-17.0*HR_UX)&lt;=((7.41*ABS(HR_UY)+17.01*ABS(HR_UX))*0.650)),13,14)))</f>
        <v/>
      </c>
      <c r="DB89">
        <f>IF(AND((96.3*SEC_UX+17.0*SEC_UY)&gt;=0,(96.3*SEC_UX+17.0*SEC_UY)&lt;=84.0,ABS(96.3*SEC_UY-17.0*SEC_UX)&lt;=((7.41*ABS(SEC_UY)+17.01*ABS(SEC_UX))*0.500)),15,IF(AND((96.3*MIN_UX+17.0*MIN_UY)&gt;=0,(96.3*MIN_UX+17.0*MIN_UY)&lt;=74.0,ABS(96.3*MIN_UY-17.0*MIN_UX)&lt;=((7.41*ABS(MIN_UY)+17.01*ABS(MIN_UX))*0.500)),13,IF(AND((96.3*HR_UX+17.0*HR_UY)&gt;=0,(96.3*HR_UX+17.0*HR_UY)&lt;=52.0,ABS(96.3*HR_UY-17.0*HR_UX)&lt;=((7.41*ABS(HR_UY)+17.01*ABS(HR_UX))*0.650)),13,7)))</f>
        <v/>
      </c>
      <c r="DC89" t="n">
        <v>7</v>
      </c>
      <c r="DD89" t="n">
        <v>12</v>
      </c>
      <c r="DE89" t="n">
        <v>12</v>
      </c>
      <c r="DF89" t="n">
        <v>12</v>
      </c>
      <c r="DG89" t="n">
        <v>12</v>
      </c>
      <c r="DH89" t="n">
        <v>12</v>
      </c>
      <c r="DI89" t="n">
        <v>12</v>
      </c>
      <c r="DJ89" t="n">
        <v>12</v>
      </c>
      <c r="DK89" t="n">
        <v>12</v>
      </c>
      <c r="DL89" t="n">
        <v>12</v>
      </c>
      <c r="DM89" t="n">
        <v>12</v>
      </c>
      <c r="DN89" t="n">
        <v>7</v>
      </c>
      <c r="DO89" t="n">
        <v>7</v>
      </c>
      <c r="DP89" t="n">
        <v>7</v>
      </c>
      <c r="DQ89" t="n">
        <v>7</v>
      </c>
      <c r="DR89" t="n">
        <v>7</v>
      </c>
      <c r="DS89" t="n">
        <v>7</v>
      </c>
      <c r="DT89" t="n">
        <v>7</v>
      </c>
      <c r="DU89" t="n">
        <v>4</v>
      </c>
    </row>
    <row r="90">
      <c r="B90" t="inlineStr">
        <is>
          <t> </t>
        </is>
      </c>
      <c r="C90" t="inlineStr">
        <is>
          <t> </t>
        </is>
      </c>
      <c r="D90" t="inlineStr">
        <is>
          <t> </t>
        </is>
      </c>
      <c r="E90" t="inlineStr">
        <is>
          <t> </t>
        </is>
      </c>
      <c r="F90" t="inlineStr">
        <is>
          <t> </t>
        </is>
      </c>
      <c r="G90" t="inlineStr">
        <is>
          <t> </t>
        </is>
      </c>
      <c r="H90" t="inlineStr">
        <is>
          <t> </t>
        </is>
      </c>
      <c r="I90" t="inlineStr">
        <is>
          <t> </t>
        </is>
      </c>
      <c r="J90" t="inlineStr">
        <is>
          <t> </t>
        </is>
      </c>
      <c r="K90" t="inlineStr">
        <is>
          <t> </t>
        </is>
      </c>
      <c r="L90" t="inlineStr">
        <is>
          <t> </t>
        </is>
      </c>
      <c r="M90" t="inlineStr">
        <is>
          <t> </t>
        </is>
      </c>
      <c r="N90" t="inlineStr">
        <is>
          <t> </t>
        </is>
      </c>
      <c r="O90" t="inlineStr">
        <is>
          <t> </t>
        </is>
      </c>
      <c r="P90" t="inlineStr">
        <is>
          <t> </t>
        </is>
      </c>
      <c r="Q90" t="inlineStr">
        <is>
          <t> </t>
        </is>
      </c>
      <c r="R90" t="inlineStr">
        <is>
          <t> </t>
        </is>
      </c>
      <c r="S90" t="inlineStr">
        <is>
          <t> </t>
        </is>
      </c>
      <c r="T90" t="inlineStr">
        <is>
          <t> </t>
        </is>
      </c>
      <c r="U90" t="inlineStr">
        <is>
          <t> </t>
        </is>
      </c>
      <c r="V90" t="inlineStr">
        <is>
          <t> </t>
        </is>
      </c>
      <c r="W90" t="inlineStr">
        <is>
          <t> </t>
        </is>
      </c>
      <c r="X90" t="inlineStr">
        <is>
          <t> </t>
        </is>
      </c>
      <c r="Y90" t="inlineStr">
        <is>
          <t> </t>
        </is>
      </c>
      <c r="Z90" t="inlineStr">
        <is>
          <t> </t>
        </is>
      </c>
      <c r="AA90" t="inlineStr">
        <is>
          <t> </t>
        </is>
      </c>
      <c r="AB90" t="inlineStr">
        <is>
          <t> </t>
        </is>
      </c>
      <c r="AC90" t="inlineStr">
        <is>
          <t> </t>
        </is>
      </c>
      <c r="AD90">
        <f>MID('KERNEL'!$BI$8,1,1)</f>
        <v/>
      </c>
      <c r="AE90">
        <f>MID('KERNEL'!$BI$8,2,1)</f>
        <v/>
      </c>
      <c r="AF90">
        <f>MID('KERNEL'!$BI$8,3,1)</f>
        <v/>
      </c>
      <c r="AG90">
        <f>MID('KERNEL'!$BI$8,4,1)</f>
        <v/>
      </c>
      <c r="AH90">
        <f>MID('KERNEL'!$BI$8,5,1)</f>
        <v/>
      </c>
      <c r="AI90">
        <f>MID('KERNEL'!$BI$8,6,1)</f>
        <v/>
      </c>
      <c r="AJ90">
        <f>MID('KERNEL'!$BI$8,7,1)</f>
        <v/>
      </c>
      <c r="AK90">
        <f>MID('KERNEL'!$BI$8,8,1)</f>
        <v/>
      </c>
      <c r="AL90">
        <f>MID('KERNEL'!$BI$8,9,1)</f>
        <v/>
      </c>
      <c r="AM90">
        <f>MID('KERNEL'!$BI$8,10,1)</f>
        <v/>
      </c>
      <c r="AN90">
        <f>MID('KERNEL'!$BI$8,11,1)</f>
        <v/>
      </c>
      <c r="AO90">
        <f>MID('KERNEL'!$BI$8,12,1)</f>
        <v/>
      </c>
      <c r="AP90">
        <f>MID('KERNEL'!$BI$8,13,1)</f>
        <v/>
      </c>
      <c r="AQ90">
        <f>MID('KERNEL'!$BI$8,14,1)</f>
        <v/>
      </c>
      <c r="AR90">
        <f>MID('KERNEL'!$BI$8,15,1)</f>
        <v/>
      </c>
      <c r="AS90">
        <f>MID('KERNEL'!$BI$8,16,1)</f>
        <v/>
      </c>
      <c r="AT90" t="inlineStr">
        <is>
          <t> </t>
        </is>
      </c>
      <c r="AU90" t="inlineStr">
        <is>
          <t> </t>
        </is>
      </c>
      <c r="CB90" t="n">
        <v>4</v>
      </c>
      <c r="CC90">
        <f>IF(AND((-88.9*SEC_UX+34.0*SEC_UY)&gt;=0,(-88.9*SEC_UX+34.0*SEC_UY)&lt;=84.0,ABS(-88.9*SEC_UY-34.0*SEC_UX)&lt;=((7.41*ABS(SEC_UY)+17.01*ABS(SEC_UX))*0.500)),15,IF(AND((-88.9*MIN_UX+34.0*MIN_UY)&gt;=0,(-88.9*MIN_UX+34.0*MIN_UY)&lt;=74.0,ABS(-88.9*MIN_UY-34.0*MIN_UX)&lt;=((7.41*ABS(MIN_UY)+17.01*ABS(MIN_UX))*0.500)),13,IF(AND((-88.9*HR_UX+34.0*HR_UY)&gt;=0,(-88.9*HR_UX+34.0*HR_UY)&lt;=52.0,ABS(-88.9*HR_UY-34.0*HR_UX)&lt;=((7.41*ABS(HR_UY)+17.01*ABS(HR_UX))*0.650)),13,14)))</f>
        <v/>
      </c>
      <c r="CD90">
        <f>IF(AND((-81.5*SEC_UX+34.0*SEC_UY)&gt;=0,(-81.5*SEC_UX+34.0*SEC_UY)&lt;=84.0,ABS(-81.5*SEC_UY-34.0*SEC_UX)&lt;=((7.41*ABS(SEC_UY)+17.01*ABS(SEC_UX))*0.500)),15,IF(AND((-81.5*MIN_UX+34.0*MIN_UY)&gt;=0,(-81.5*MIN_UX+34.0*MIN_UY)&lt;=74.0,ABS(-81.5*MIN_UY-34.0*MIN_UX)&lt;=((7.41*ABS(MIN_UY)+17.01*ABS(MIN_UX))*0.500)),13,IF(AND((-81.5*HR_UX+34.0*HR_UY)&gt;=0,(-81.5*HR_UX+34.0*HR_UY)&lt;=52.0,ABS(-81.5*HR_UY-34.0*HR_UX)&lt;=((7.41*ABS(HR_UY)+17.01*ABS(HR_UX))*0.650)),13,14)))</f>
        <v/>
      </c>
      <c r="CE90">
        <f>IF(AND((-74.1*SEC_UX+34.0*SEC_UY)&gt;=0,(-74.1*SEC_UX+34.0*SEC_UY)&lt;=84.0,ABS(-74.1*SEC_UY-34.0*SEC_UX)&lt;=((7.41*ABS(SEC_UY)+17.01*ABS(SEC_UX))*0.500)),15,IF(AND((-74.1*MIN_UX+34.0*MIN_UY)&gt;=0,(-74.1*MIN_UX+34.0*MIN_UY)&lt;=74.0,ABS(-74.1*MIN_UY-34.0*MIN_UX)&lt;=((7.41*ABS(MIN_UY)+17.01*ABS(MIN_UX))*0.500)),13,IF(AND((-74.1*HR_UX+34.0*HR_UY)&gt;=0,(-74.1*HR_UX+34.0*HR_UY)&lt;=52.0,ABS(-74.1*HR_UY-34.0*HR_UX)&lt;=((7.41*ABS(HR_UY)+17.01*ABS(HR_UX))*0.650)),13,7)))</f>
        <v/>
      </c>
      <c r="CF90">
        <f>IF(AND((-66.7*SEC_UX+34.0*SEC_UY)&gt;=0,(-66.7*SEC_UX+34.0*SEC_UY)&lt;=84.0,ABS(-66.7*SEC_UY-34.0*SEC_UX)&lt;=((7.41*ABS(SEC_UY)+17.01*ABS(SEC_UX))*0.500)),15,IF(AND((-66.7*MIN_UX+34.0*MIN_UY)&gt;=0,(-66.7*MIN_UX+34.0*MIN_UY)&lt;=74.0,ABS(-66.7*MIN_UY-34.0*MIN_UX)&lt;=((7.41*ABS(MIN_UY)+17.01*ABS(MIN_UX))*0.500)),13,IF(AND((-66.7*HR_UX+34.0*HR_UY)&gt;=0,(-66.7*HR_UX+34.0*HR_UY)&lt;=52.0,ABS(-66.7*HR_UY-34.0*HR_UX)&lt;=((7.41*ABS(HR_UY)+17.01*ABS(HR_UX))*0.650)),13,7)))</f>
        <v/>
      </c>
      <c r="CG90">
        <f>IF(AND((-59.3*SEC_UX+34.0*SEC_UY)&gt;=0,(-59.3*SEC_UX+34.0*SEC_UY)&lt;=84.0,ABS(-59.3*SEC_UY-34.0*SEC_UX)&lt;=((7.41*ABS(SEC_UY)+17.01*ABS(SEC_UX))*0.500)),15,IF(AND((-59.3*MIN_UX+34.0*MIN_UY)&gt;=0,(-59.3*MIN_UX+34.0*MIN_UY)&lt;=74.0,ABS(-59.3*MIN_UY-34.0*MIN_UX)&lt;=((7.41*ABS(MIN_UY)+17.01*ABS(MIN_UX))*0.500)),13,IF(AND((-59.3*HR_UX+34.0*HR_UY)&gt;=0,(-59.3*HR_UX+34.0*HR_UY)&lt;=52.0,ABS(-59.3*HR_UY-34.0*HR_UX)&lt;=((7.41*ABS(HR_UY)+17.01*ABS(HR_UX))*0.650)),13,7)))</f>
        <v/>
      </c>
      <c r="CH90">
        <f>IF(AND((-51.9*SEC_UX+34.0*SEC_UY)&gt;=0,(-51.9*SEC_UX+34.0*SEC_UY)&lt;=84.0,ABS(-51.9*SEC_UY-34.0*SEC_UX)&lt;=((7.41*ABS(SEC_UY)+17.01*ABS(SEC_UX))*0.500)),15,IF(AND((-51.9*MIN_UX+34.0*MIN_UY)&gt;=0,(-51.9*MIN_UX+34.0*MIN_UY)&lt;=74.0,ABS(-51.9*MIN_UY-34.0*MIN_UX)&lt;=((7.41*ABS(MIN_UY)+17.01*ABS(MIN_UX))*0.500)),13,IF(AND((-51.9*HR_UX+34.0*HR_UY)&gt;=0,(-51.9*HR_UX+34.0*HR_UY)&lt;=52.0,ABS(-51.9*HR_UY-34.0*HR_UX)&lt;=((7.41*ABS(HR_UY)+17.01*ABS(HR_UX))*0.650)),13,7)))</f>
        <v/>
      </c>
      <c r="CI90">
        <f>IF(AND((-44.5*SEC_UX+34.0*SEC_UY)&gt;=0,(-44.5*SEC_UX+34.0*SEC_UY)&lt;=84.0,ABS(-44.5*SEC_UY-34.0*SEC_UX)&lt;=((7.41*ABS(SEC_UY)+17.01*ABS(SEC_UX))*0.500)),15,IF(AND((-44.5*MIN_UX+34.0*MIN_UY)&gt;=0,(-44.5*MIN_UX+34.0*MIN_UY)&lt;=74.0,ABS(-44.5*MIN_UY-34.0*MIN_UX)&lt;=((7.41*ABS(MIN_UY)+17.01*ABS(MIN_UX))*0.500)),13,IF(AND((-44.5*HR_UX+34.0*HR_UY)&gt;=0,(-44.5*HR_UX+34.0*HR_UY)&lt;=52.0,ABS(-44.5*HR_UY-34.0*HR_UX)&lt;=((7.41*ABS(HR_UY)+17.01*ABS(HR_UX))*0.650)),13,7)))</f>
        <v/>
      </c>
      <c r="CJ90">
        <f>IF(AND((-37.0*SEC_UX+34.0*SEC_UY)&gt;=0,(-37.0*SEC_UX+34.0*SEC_UY)&lt;=84.0,ABS(-37.0*SEC_UY-34.0*SEC_UX)&lt;=((7.41*ABS(SEC_UY)+17.01*ABS(SEC_UX))*0.500)),15,IF(AND((-37.0*MIN_UX+34.0*MIN_UY)&gt;=0,(-37.0*MIN_UX+34.0*MIN_UY)&lt;=74.0,ABS(-37.0*MIN_UY-34.0*MIN_UX)&lt;=((7.41*ABS(MIN_UY)+17.01*ABS(MIN_UX))*0.500)),13,IF(AND((-37.0*HR_UX+34.0*HR_UY)&gt;=0,(-37.0*HR_UX+34.0*HR_UY)&lt;=52.0,ABS(-37.0*HR_UY-34.0*HR_UX)&lt;=((7.41*ABS(HR_UY)+17.01*ABS(HR_UX))*0.650)),13,7)))</f>
        <v/>
      </c>
      <c r="CK90">
        <f>IF(AND((-29.6*SEC_UX+34.0*SEC_UY)&gt;=0,(-29.6*SEC_UX+34.0*SEC_UY)&lt;=84.0,ABS(-29.6*SEC_UY-34.0*SEC_UX)&lt;=((7.41*ABS(SEC_UY)+17.01*ABS(SEC_UX))*0.500)),15,IF(AND((-29.6*MIN_UX+34.0*MIN_UY)&gt;=0,(-29.6*MIN_UX+34.0*MIN_UY)&lt;=74.0,ABS(-29.6*MIN_UY-34.0*MIN_UX)&lt;=((7.41*ABS(MIN_UY)+17.01*ABS(MIN_UX))*0.500)),13,IF(AND((-29.6*HR_UX+34.0*HR_UY)&gt;=0,(-29.6*HR_UX+34.0*HR_UY)&lt;=52.0,ABS(-29.6*HR_UY-34.0*HR_UX)&lt;=((7.41*ABS(HR_UY)+17.01*ABS(HR_UX))*0.650)),13,7)))</f>
        <v/>
      </c>
      <c r="CL90">
        <f>IF(AND((-22.2*SEC_UX+34.0*SEC_UY)&gt;=0,(-22.2*SEC_UX+34.0*SEC_UY)&lt;=84.0,ABS(-22.2*SEC_UY-34.0*SEC_UX)&lt;=((7.41*ABS(SEC_UY)+17.01*ABS(SEC_UX))*0.500)),15,IF(AND((-22.2*MIN_UX+34.0*MIN_UY)&gt;=0,(-22.2*MIN_UX+34.0*MIN_UY)&lt;=74.0,ABS(-22.2*MIN_UY-34.0*MIN_UX)&lt;=((7.41*ABS(MIN_UY)+17.01*ABS(MIN_UX))*0.500)),13,IF(AND((-22.2*HR_UX+34.0*HR_UY)&gt;=0,(-22.2*HR_UX+34.0*HR_UY)&lt;=52.0,ABS(-22.2*HR_UY-34.0*HR_UX)&lt;=((7.41*ABS(HR_UY)+17.01*ABS(HR_UX))*0.650)),13,7)))</f>
        <v/>
      </c>
      <c r="CM90">
        <f>IF(AND((-14.8*SEC_UX+34.0*SEC_UY)&gt;=0,(-14.8*SEC_UX+34.0*SEC_UY)&lt;=84.0,ABS(-14.8*SEC_UY-34.0*SEC_UX)&lt;=((7.41*ABS(SEC_UY)+17.01*ABS(SEC_UX))*0.500)),15,IF(AND((-14.8*MIN_UX+34.0*MIN_UY)&gt;=0,(-14.8*MIN_UX+34.0*MIN_UY)&lt;=74.0,ABS(-14.8*MIN_UY-34.0*MIN_UX)&lt;=((7.41*ABS(MIN_UY)+17.01*ABS(MIN_UX))*0.500)),13,IF(AND((-14.8*HR_UX+34.0*HR_UY)&gt;=0,(-14.8*HR_UX+34.0*HR_UY)&lt;=52.0,ABS(-14.8*HR_UY-34.0*HR_UX)&lt;=((7.41*ABS(HR_UY)+17.01*ABS(HR_UX))*0.650)),13,7)))</f>
        <v/>
      </c>
      <c r="CN90">
        <f>IF(AND((-7.4*SEC_UX+34.0*SEC_UY)&gt;=0,(-7.4*SEC_UX+34.0*SEC_UY)&lt;=84.0,ABS(-7.4*SEC_UY-34.0*SEC_UX)&lt;=((7.41*ABS(SEC_UY)+17.01*ABS(SEC_UX))*0.500)),15,IF(AND((-7.4*MIN_UX+34.0*MIN_UY)&gt;=0,(-7.4*MIN_UX+34.0*MIN_UY)&lt;=74.0,ABS(-7.4*MIN_UY-34.0*MIN_UX)&lt;=((7.41*ABS(MIN_UY)+17.01*ABS(MIN_UX))*0.500)),13,IF(AND((-7.4*HR_UX+34.0*HR_UY)&gt;=0,(-7.4*HR_UX+34.0*HR_UY)&lt;=52.0,ABS(-7.4*HR_UY-34.0*HR_UX)&lt;=((7.41*ABS(HR_UY)+17.01*ABS(HR_UX))*0.650)),13,7)))</f>
        <v/>
      </c>
      <c r="CO90">
        <f>IF(AND((0.0*SEC_UX+34.0*SEC_UY)&gt;=0,(0.0*SEC_UX+34.0*SEC_UY)&lt;=84.0,ABS(0.0*SEC_UY-34.0*SEC_UX)&lt;=((7.41*ABS(SEC_UY)+17.01*ABS(SEC_UX))*0.500)),15,IF(AND((0.0*MIN_UX+34.0*MIN_UY)&gt;=0,(0.0*MIN_UX+34.0*MIN_UY)&lt;=74.0,ABS(0.0*MIN_UY-34.0*MIN_UX)&lt;=((7.41*ABS(MIN_UY)+17.01*ABS(MIN_UX))*0.500)),13,IF(AND((0.0*HR_UX+34.0*HR_UY)&gt;=0,(0.0*HR_UX+34.0*HR_UY)&lt;=52.0,ABS(0.0*HR_UY-34.0*HR_UX)&lt;=((7.41*ABS(HR_UY)+17.01*ABS(HR_UX))*0.650)),13,7)))</f>
        <v/>
      </c>
      <c r="CP90">
        <f>IF(AND((7.4*SEC_UX+34.0*SEC_UY)&gt;=0,(7.4*SEC_UX+34.0*SEC_UY)&lt;=84.0,ABS(7.4*SEC_UY-34.0*SEC_UX)&lt;=((7.41*ABS(SEC_UY)+17.01*ABS(SEC_UX))*0.500)),15,IF(AND((7.4*MIN_UX+34.0*MIN_UY)&gt;=0,(7.4*MIN_UX+34.0*MIN_UY)&lt;=74.0,ABS(7.4*MIN_UY-34.0*MIN_UX)&lt;=((7.41*ABS(MIN_UY)+17.01*ABS(MIN_UX))*0.500)),13,IF(AND((7.4*HR_UX+34.0*HR_UY)&gt;=0,(7.4*HR_UX+34.0*HR_UY)&lt;=52.0,ABS(7.4*HR_UY-34.0*HR_UX)&lt;=((7.41*ABS(HR_UY)+17.01*ABS(HR_UX))*0.650)),13,7)))</f>
        <v/>
      </c>
      <c r="CQ90">
        <f>IF(AND((14.8*SEC_UX+34.0*SEC_UY)&gt;=0,(14.8*SEC_UX+34.0*SEC_UY)&lt;=84.0,ABS(14.8*SEC_UY-34.0*SEC_UX)&lt;=((7.41*ABS(SEC_UY)+17.01*ABS(SEC_UX))*0.500)),15,IF(AND((14.8*MIN_UX+34.0*MIN_UY)&gt;=0,(14.8*MIN_UX+34.0*MIN_UY)&lt;=74.0,ABS(14.8*MIN_UY-34.0*MIN_UX)&lt;=((7.41*ABS(MIN_UY)+17.01*ABS(MIN_UX))*0.500)),13,IF(AND((14.8*HR_UX+34.0*HR_UY)&gt;=0,(14.8*HR_UX+34.0*HR_UY)&lt;=52.0,ABS(14.8*HR_UY-34.0*HR_UX)&lt;=((7.41*ABS(HR_UY)+17.01*ABS(HR_UX))*0.650)),13,7)))</f>
        <v/>
      </c>
      <c r="CR90">
        <f>IF(AND((22.2*SEC_UX+34.0*SEC_UY)&gt;=0,(22.2*SEC_UX+34.0*SEC_UY)&lt;=84.0,ABS(22.2*SEC_UY-34.0*SEC_UX)&lt;=((7.41*ABS(SEC_UY)+17.01*ABS(SEC_UX))*0.500)),15,IF(AND((22.2*MIN_UX+34.0*MIN_UY)&gt;=0,(22.2*MIN_UX+34.0*MIN_UY)&lt;=74.0,ABS(22.2*MIN_UY-34.0*MIN_UX)&lt;=((7.41*ABS(MIN_UY)+17.01*ABS(MIN_UX))*0.500)),13,IF(AND((22.2*HR_UX+34.0*HR_UY)&gt;=0,(22.2*HR_UX+34.0*HR_UY)&lt;=52.0,ABS(22.2*HR_UY-34.0*HR_UX)&lt;=((7.41*ABS(HR_UY)+17.01*ABS(HR_UX))*0.650)),13,7)))</f>
        <v/>
      </c>
      <c r="CS90">
        <f>IF(AND((29.6*SEC_UX+34.0*SEC_UY)&gt;=0,(29.6*SEC_UX+34.0*SEC_UY)&lt;=84.0,ABS(29.6*SEC_UY-34.0*SEC_UX)&lt;=((7.41*ABS(SEC_UY)+17.01*ABS(SEC_UX))*0.500)),15,IF(AND((29.6*MIN_UX+34.0*MIN_UY)&gt;=0,(29.6*MIN_UX+34.0*MIN_UY)&lt;=74.0,ABS(29.6*MIN_UY-34.0*MIN_UX)&lt;=((7.41*ABS(MIN_UY)+17.01*ABS(MIN_UX))*0.500)),13,IF(AND((29.6*HR_UX+34.0*HR_UY)&gt;=0,(29.6*HR_UX+34.0*HR_UY)&lt;=52.0,ABS(29.6*HR_UY-34.0*HR_UX)&lt;=((7.41*ABS(HR_UY)+17.01*ABS(HR_UX))*0.650)),13,7)))</f>
        <v/>
      </c>
      <c r="CT90">
        <f>IF(AND((37.0*SEC_UX+34.0*SEC_UY)&gt;=0,(37.0*SEC_UX+34.0*SEC_UY)&lt;=84.0,ABS(37.0*SEC_UY-34.0*SEC_UX)&lt;=((7.41*ABS(SEC_UY)+17.01*ABS(SEC_UX))*0.500)),15,IF(AND((37.0*MIN_UX+34.0*MIN_UY)&gt;=0,(37.0*MIN_UX+34.0*MIN_UY)&lt;=74.0,ABS(37.0*MIN_UY-34.0*MIN_UX)&lt;=((7.41*ABS(MIN_UY)+17.01*ABS(MIN_UX))*0.500)),13,IF(AND((37.0*HR_UX+34.0*HR_UY)&gt;=0,(37.0*HR_UX+34.0*HR_UY)&lt;=52.0,ABS(37.0*HR_UY-34.0*HR_UX)&lt;=((7.41*ABS(HR_UY)+17.01*ABS(HR_UX))*0.650)),13,7)))</f>
        <v/>
      </c>
      <c r="CU90">
        <f>IF(AND((44.5*SEC_UX+34.0*SEC_UY)&gt;=0,(44.5*SEC_UX+34.0*SEC_UY)&lt;=84.0,ABS(44.5*SEC_UY-34.0*SEC_UX)&lt;=((7.41*ABS(SEC_UY)+17.01*ABS(SEC_UX))*0.500)),15,IF(AND((44.5*MIN_UX+34.0*MIN_UY)&gt;=0,(44.5*MIN_UX+34.0*MIN_UY)&lt;=74.0,ABS(44.5*MIN_UY-34.0*MIN_UX)&lt;=((7.41*ABS(MIN_UY)+17.01*ABS(MIN_UX))*0.500)),13,IF(AND((44.5*HR_UX+34.0*HR_UY)&gt;=0,(44.5*HR_UX+34.0*HR_UY)&lt;=52.0,ABS(44.5*HR_UY-34.0*HR_UX)&lt;=((7.41*ABS(HR_UY)+17.01*ABS(HR_UX))*0.650)),13,7)))</f>
        <v/>
      </c>
      <c r="CV90">
        <f>IF(AND((51.9*SEC_UX+34.0*SEC_UY)&gt;=0,(51.9*SEC_UX+34.0*SEC_UY)&lt;=84.0,ABS(51.9*SEC_UY-34.0*SEC_UX)&lt;=((7.41*ABS(SEC_UY)+17.01*ABS(SEC_UX))*0.500)),15,IF(AND((51.9*MIN_UX+34.0*MIN_UY)&gt;=0,(51.9*MIN_UX+34.0*MIN_UY)&lt;=74.0,ABS(51.9*MIN_UY-34.0*MIN_UX)&lt;=((7.41*ABS(MIN_UY)+17.01*ABS(MIN_UX))*0.500)),13,IF(AND((51.9*HR_UX+34.0*HR_UY)&gt;=0,(51.9*HR_UX+34.0*HR_UY)&lt;=52.0,ABS(51.9*HR_UY-34.0*HR_UX)&lt;=((7.41*ABS(HR_UY)+17.01*ABS(HR_UX))*0.650)),13,7)))</f>
        <v/>
      </c>
      <c r="CW90">
        <f>IF(AND((59.3*SEC_UX+34.0*SEC_UY)&gt;=0,(59.3*SEC_UX+34.0*SEC_UY)&lt;=84.0,ABS(59.3*SEC_UY-34.0*SEC_UX)&lt;=((7.41*ABS(SEC_UY)+17.01*ABS(SEC_UX))*0.500)),15,IF(AND((59.3*MIN_UX+34.0*MIN_UY)&gt;=0,(59.3*MIN_UX+34.0*MIN_UY)&lt;=74.0,ABS(59.3*MIN_UY-34.0*MIN_UX)&lt;=((7.41*ABS(MIN_UY)+17.01*ABS(MIN_UX))*0.500)),13,IF(AND((59.3*HR_UX+34.0*HR_UY)&gt;=0,(59.3*HR_UX+34.0*HR_UY)&lt;=52.0,ABS(59.3*HR_UY-34.0*HR_UX)&lt;=((7.41*ABS(HR_UY)+17.01*ABS(HR_UX))*0.650)),13,7)))</f>
        <v/>
      </c>
      <c r="CX90">
        <f>IF(AND((66.7*SEC_UX+34.0*SEC_UY)&gt;=0,(66.7*SEC_UX+34.0*SEC_UY)&lt;=84.0,ABS(66.7*SEC_UY-34.0*SEC_UX)&lt;=((7.41*ABS(SEC_UY)+17.01*ABS(SEC_UX))*0.500)),15,IF(AND((66.7*MIN_UX+34.0*MIN_UY)&gt;=0,(66.7*MIN_UX+34.0*MIN_UY)&lt;=74.0,ABS(66.7*MIN_UY-34.0*MIN_UX)&lt;=((7.41*ABS(MIN_UY)+17.01*ABS(MIN_UX))*0.500)),13,IF(AND((66.7*HR_UX+34.0*HR_UY)&gt;=0,(66.7*HR_UX+34.0*HR_UY)&lt;=52.0,ABS(66.7*HR_UY-34.0*HR_UX)&lt;=((7.41*ABS(HR_UY)+17.01*ABS(HR_UX))*0.650)),13,7)))</f>
        <v/>
      </c>
      <c r="CY90">
        <f>IF(AND((74.1*SEC_UX+34.0*SEC_UY)&gt;=0,(74.1*SEC_UX+34.0*SEC_UY)&lt;=84.0,ABS(74.1*SEC_UY-34.0*SEC_UX)&lt;=((7.41*ABS(SEC_UY)+17.01*ABS(SEC_UX))*0.500)),15,IF(AND((74.1*MIN_UX+34.0*MIN_UY)&gt;=0,(74.1*MIN_UX+34.0*MIN_UY)&lt;=74.0,ABS(74.1*MIN_UY-34.0*MIN_UX)&lt;=((7.41*ABS(MIN_UY)+17.01*ABS(MIN_UX))*0.500)),13,IF(AND((74.1*HR_UX+34.0*HR_UY)&gt;=0,(74.1*HR_UX+34.0*HR_UY)&lt;=52.0,ABS(74.1*HR_UY-34.0*HR_UX)&lt;=((7.41*ABS(HR_UY)+17.01*ABS(HR_UX))*0.650)),13,7)))</f>
        <v/>
      </c>
      <c r="CZ90">
        <f>IF(AND((81.5*SEC_UX+34.0*SEC_UY)&gt;=0,(81.5*SEC_UX+34.0*SEC_UY)&lt;=84.0,ABS(81.5*SEC_UY-34.0*SEC_UX)&lt;=((7.41*ABS(SEC_UY)+17.01*ABS(SEC_UX))*0.500)),15,IF(AND((81.5*MIN_UX+34.0*MIN_UY)&gt;=0,(81.5*MIN_UX+34.0*MIN_UY)&lt;=74.0,ABS(81.5*MIN_UY-34.0*MIN_UX)&lt;=((7.41*ABS(MIN_UY)+17.01*ABS(MIN_UX))*0.500)),13,IF(AND((81.5*HR_UX+34.0*HR_UY)&gt;=0,(81.5*HR_UX+34.0*HR_UY)&lt;=52.0,ABS(81.5*HR_UY-34.0*HR_UX)&lt;=((7.41*ABS(HR_UY)+17.01*ABS(HR_UX))*0.650)),13,14)))</f>
        <v/>
      </c>
      <c r="DA90">
        <f>IF(AND((88.9*SEC_UX+34.0*SEC_UY)&gt;=0,(88.9*SEC_UX+34.0*SEC_UY)&lt;=84.0,ABS(88.9*SEC_UY-34.0*SEC_UX)&lt;=((7.41*ABS(SEC_UY)+17.01*ABS(SEC_UX))*0.500)),15,IF(AND((88.9*MIN_UX+34.0*MIN_UY)&gt;=0,(88.9*MIN_UX+34.0*MIN_UY)&lt;=74.0,ABS(88.9*MIN_UY-34.0*MIN_UX)&lt;=((7.41*ABS(MIN_UY)+17.01*ABS(MIN_UX))*0.500)),13,IF(AND((88.9*HR_UX+34.0*HR_UY)&gt;=0,(88.9*HR_UX+34.0*HR_UY)&lt;=52.0,ABS(88.9*HR_UY-34.0*HR_UX)&lt;=((7.41*ABS(HR_UY)+17.01*ABS(HR_UX))*0.650)),13,14)))</f>
        <v/>
      </c>
      <c r="DB90" t="n">
        <v>7</v>
      </c>
      <c r="DC90" t="n">
        <v>7</v>
      </c>
      <c r="DD90" t="n">
        <v>6</v>
      </c>
      <c r="DE90" t="n">
        <v>6</v>
      </c>
      <c r="DF90" t="n">
        <v>6</v>
      </c>
      <c r="DG90" t="n">
        <v>6</v>
      </c>
      <c r="DH90" t="n">
        <v>6</v>
      </c>
      <c r="DI90" t="n">
        <v>6</v>
      </c>
      <c r="DJ90" t="n">
        <v>6</v>
      </c>
      <c r="DK90" t="n">
        <v>6</v>
      </c>
      <c r="DL90" t="n">
        <v>6</v>
      </c>
      <c r="DM90" t="n">
        <v>6</v>
      </c>
      <c r="DN90" t="n">
        <v>6</v>
      </c>
      <c r="DO90" t="n">
        <v>6</v>
      </c>
      <c r="DP90" t="n">
        <v>6</v>
      </c>
      <c r="DQ90" t="n">
        <v>6</v>
      </c>
      <c r="DR90" t="n">
        <v>6</v>
      </c>
      <c r="DS90" t="n">
        <v>6</v>
      </c>
      <c r="DT90" t="n">
        <v>7</v>
      </c>
      <c r="DU90" t="n">
        <v>4</v>
      </c>
    </row>
    <row r="91">
      <c r="B91" t="inlineStr">
        <is>
          <t> </t>
        </is>
      </c>
      <c r="C91" t="inlineStr">
        <is>
          <t> </t>
        </is>
      </c>
      <c r="D91" t="inlineStr">
        <is>
          <t> </t>
        </is>
      </c>
      <c r="E91" t="inlineStr">
        <is>
          <t> </t>
        </is>
      </c>
      <c r="F91" t="inlineStr">
        <is>
          <t> </t>
        </is>
      </c>
      <c r="G91" t="inlineStr">
        <is>
          <t> </t>
        </is>
      </c>
      <c r="H91" t="inlineStr">
        <is>
          <t> </t>
        </is>
      </c>
      <c r="I91" t="inlineStr">
        <is>
          <t> </t>
        </is>
      </c>
      <c r="J91" t="inlineStr">
        <is>
          <t> </t>
        </is>
      </c>
      <c r="K91" t="inlineStr">
        <is>
          <t> </t>
        </is>
      </c>
      <c r="L91" t="inlineStr">
        <is>
          <t> </t>
        </is>
      </c>
      <c r="M91" t="inlineStr">
        <is>
          <t> </t>
        </is>
      </c>
      <c r="N91" t="inlineStr">
        <is>
          <t> </t>
        </is>
      </c>
      <c r="O91" t="inlineStr">
        <is>
          <t> </t>
        </is>
      </c>
      <c r="P91" t="inlineStr">
        <is>
          <t> </t>
        </is>
      </c>
      <c r="Q91" t="inlineStr">
        <is>
          <t> </t>
        </is>
      </c>
      <c r="R91" t="inlineStr">
        <is>
          <t> </t>
        </is>
      </c>
      <c r="S91" t="inlineStr">
        <is>
          <t> </t>
        </is>
      </c>
      <c r="T91" t="inlineStr">
        <is>
          <t> </t>
        </is>
      </c>
      <c r="U91" t="inlineStr">
        <is>
          <t> </t>
        </is>
      </c>
      <c r="V91" t="inlineStr">
        <is>
          <t> </t>
        </is>
      </c>
      <c r="W91" t="inlineStr">
        <is>
          <t> </t>
        </is>
      </c>
      <c r="X91" t="inlineStr">
        <is>
          <t> </t>
        </is>
      </c>
      <c r="Y91" t="inlineStr">
        <is>
          <t> </t>
        </is>
      </c>
      <c r="Z91" t="inlineStr">
        <is>
          <t> </t>
        </is>
      </c>
      <c r="AA91" t="inlineStr">
        <is>
          <t> </t>
        </is>
      </c>
      <c r="AB91" t="inlineStr">
        <is>
          <t> </t>
        </is>
      </c>
      <c r="AC91" t="inlineStr">
        <is>
          <t> </t>
        </is>
      </c>
      <c r="AD91" t="inlineStr">
        <is>
          <t> </t>
        </is>
      </c>
      <c r="AE91" t="inlineStr">
        <is>
          <t> </t>
        </is>
      </c>
      <c r="AF91" t="inlineStr">
        <is>
          <t> </t>
        </is>
      </c>
      <c r="AG91" t="inlineStr">
        <is>
          <t> </t>
        </is>
      </c>
      <c r="AH91" t="inlineStr">
        <is>
          <t> </t>
        </is>
      </c>
      <c r="AI91" t="inlineStr">
        <is>
          <t> </t>
        </is>
      </c>
      <c r="AJ91" t="inlineStr">
        <is>
          <t> </t>
        </is>
      </c>
      <c r="AK91" t="inlineStr">
        <is>
          <t> </t>
        </is>
      </c>
      <c r="AL91" t="inlineStr">
        <is>
          <t> </t>
        </is>
      </c>
      <c r="AM91" t="inlineStr">
        <is>
          <t> </t>
        </is>
      </c>
      <c r="AN91" t="inlineStr">
        <is>
          <t> </t>
        </is>
      </c>
      <c r="AO91" t="inlineStr">
        <is>
          <t> </t>
        </is>
      </c>
      <c r="AP91" t="inlineStr">
        <is>
          <t> </t>
        </is>
      </c>
      <c r="AQ91" t="inlineStr">
        <is>
          <t> </t>
        </is>
      </c>
      <c r="AR91" t="inlineStr">
        <is>
          <t> </t>
        </is>
      </c>
      <c r="AS91" t="inlineStr">
        <is>
          <t> </t>
        </is>
      </c>
      <c r="AT91" t="inlineStr">
        <is>
          <t> </t>
        </is>
      </c>
      <c r="AU91" t="inlineStr">
        <is>
          <t> </t>
        </is>
      </c>
      <c r="CB91" t="n">
        <v>4</v>
      </c>
      <c r="CC91" t="n">
        <v>7</v>
      </c>
      <c r="CD91">
        <f>IF(AND((-81.5*SEC_UX+51.0*SEC_UY)&gt;=0,(-81.5*SEC_UX+51.0*SEC_UY)&lt;=84.0,ABS(-81.5*SEC_UY-51.0*SEC_UX)&lt;=((7.41*ABS(SEC_UY)+17.01*ABS(SEC_UX))*0.500)),15,IF(AND((-81.5*MIN_UX+51.0*MIN_UY)&gt;=0,(-81.5*MIN_UX+51.0*MIN_UY)&lt;=74.0,ABS(-81.5*MIN_UY-51.0*MIN_UX)&lt;=((7.41*ABS(MIN_UY)+17.01*ABS(MIN_UX))*0.500)),13,IF(AND((-81.5*HR_UX+51.0*HR_UY)&gt;=0,(-81.5*HR_UX+51.0*HR_UY)&lt;=52.0,ABS(-81.5*HR_UY-51.0*HR_UX)&lt;=((7.41*ABS(HR_UY)+17.01*ABS(HR_UX))*0.650)),13,13)))</f>
        <v/>
      </c>
      <c r="CE91">
        <f>IF(AND((-74.1*SEC_UX+51.0*SEC_UY)&gt;=0,(-74.1*SEC_UX+51.0*SEC_UY)&lt;=84.0,ABS(-74.1*SEC_UY-51.0*SEC_UX)&lt;=((7.41*ABS(SEC_UY)+17.01*ABS(SEC_UX))*0.500)),15,IF(AND((-74.1*MIN_UX+51.0*MIN_UY)&gt;=0,(-74.1*MIN_UX+51.0*MIN_UY)&lt;=74.0,ABS(-74.1*MIN_UY-51.0*MIN_UX)&lt;=((7.41*ABS(MIN_UY)+17.01*ABS(MIN_UX))*0.500)),13,IF(AND((-74.1*HR_UX+51.0*HR_UY)&gt;=0,(-74.1*HR_UX+51.0*HR_UY)&lt;=52.0,ABS(-74.1*HR_UY-51.0*HR_UX)&lt;=((7.41*ABS(HR_UY)+17.01*ABS(HR_UX))*0.650)),13,14)))</f>
        <v/>
      </c>
      <c r="CF91">
        <f>IF(AND((-66.7*SEC_UX+51.0*SEC_UY)&gt;=0,(-66.7*SEC_UX+51.0*SEC_UY)&lt;=84.0,ABS(-66.7*SEC_UY-51.0*SEC_UX)&lt;=((7.41*ABS(SEC_UY)+17.01*ABS(SEC_UX))*0.500)),15,IF(AND((-66.7*MIN_UX+51.0*MIN_UY)&gt;=0,(-66.7*MIN_UX+51.0*MIN_UY)&lt;=74.0,ABS(-66.7*MIN_UY-51.0*MIN_UX)&lt;=((7.41*ABS(MIN_UY)+17.01*ABS(MIN_UX))*0.500)),13,IF(AND((-66.7*HR_UX+51.0*HR_UY)&gt;=0,(-66.7*HR_UX+51.0*HR_UY)&lt;=52.0,ABS(-66.7*HR_UY-51.0*HR_UX)&lt;=((7.41*ABS(HR_UY)+17.01*ABS(HR_UX))*0.650)),13,14)))</f>
        <v/>
      </c>
      <c r="CG91">
        <f>IF(AND((-59.3*SEC_UX+51.0*SEC_UY)&gt;=0,(-59.3*SEC_UX+51.0*SEC_UY)&lt;=84.0,ABS(-59.3*SEC_UY-51.0*SEC_UX)&lt;=((7.41*ABS(SEC_UY)+17.01*ABS(SEC_UX))*0.500)),15,IF(AND((-59.3*MIN_UX+51.0*MIN_UY)&gt;=0,(-59.3*MIN_UX+51.0*MIN_UY)&lt;=74.0,ABS(-59.3*MIN_UY-51.0*MIN_UX)&lt;=((7.41*ABS(MIN_UY)+17.01*ABS(MIN_UX))*0.500)),13,IF(AND((-59.3*HR_UX+51.0*HR_UY)&gt;=0,(-59.3*HR_UX+51.0*HR_UY)&lt;=52.0,ABS(-59.3*HR_UY-51.0*HR_UX)&lt;=((7.41*ABS(HR_UY)+17.01*ABS(HR_UX))*0.650)),13,7)))</f>
        <v/>
      </c>
      <c r="CH91">
        <f>IF(AND((-51.9*SEC_UX+51.0*SEC_UY)&gt;=0,(-51.9*SEC_UX+51.0*SEC_UY)&lt;=84.0,ABS(-51.9*SEC_UY-51.0*SEC_UX)&lt;=((7.41*ABS(SEC_UY)+17.01*ABS(SEC_UX))*0.500)),15,IF(AND((-51.9*MIN_UX+51.0*MIN_UY)&gt;=0,(-51.9*MIN_UX+51.0*MIN_UY)&lt;=74.0,ABS(-51.9*MIN_UY-51.0*MIN_UX)&lt;=((7.41*ABS(MIN_UY)+17.01*ABS(MIN_UX))*0.500)),13,IF(AND((-51.9*HR_UX+51.0*HR_UY)&gt;=0,(-51.9*HR_UX+51.0*HR_UY)&lt;=52.0,ABS(-51.9*HR_UY-51.0*HR_UX)&lt;=((7.41*ABS(HR_UY)+17.01*ABS(HR_UX))*0.650)),13,7)))</f>
        <v/>
      </c>
      <c r="CI91">
        <f>IF(AND((-44.5*SEC_UX+51.0*SEC_UY)&gt;=0,(-44.5*SEC_UX+51.0*SEC_UY)&lt;=84.0,ABS(-44.5*SEC_UY-51.0*SEC_UX)&lt;=((7.41*ABS(SEC_UY)+17.01*ABS(SEC_UX))*0.500)),15,IF(AND((-44.5*MIN_UX+51.0*MIN_UY)&gt;=0,(-44.5*MIN_UX+51.0*MIN_UY)&lt;=74.0,ABS(-44.5*MIN_UY-51.0*MIN_UX)&lt;=((7.41*ABS(MIN_UY)+17.01*ABS(MIN_UX))*0.500)),13,IF(AND((-44.5*HR_UX+51.0*HR_UY)&gt;=0,(-44.5*HR_UX+51.0*HR_UY)&lt;=52.0,ABS(-44.5*HR_UY-51.0*HR_UX)&lt;=((7.41*ABS(HR_UY)+17.01*ABS(HR_UX))*0.650)),13,7)))</f>
        <v/>
      </c>
      <c r="CJ91">
        <f>IF(AND((-37.0*SEC_UX+51.0*SEC_UY)&gt;=0,(-37.0*SEC_UX+51.0*SEC_UY)&lt;=84.0,ABS(-37.0*SEC_UY-51.0*SEC_UX)&lt;=((7.41*ABS(SEC_UY)+17.01*ABS(SEC_UX))*0.500)),15,IF(AND((-37.0*MIN_UX+51.0*MIN_UY)&gt;=0,(-37.0*MIN_UX+51.0*MIN_UY)&lt;=74.0,ABS(-37.0*MIN_UY-51.0*MIN_UX)&lt;=((7.41*ABS(MIN_UY)+17.01*ABS(MIN_UX))*0.500)),13,IF(AND((-37.0*HR_UX+51.0*HR_UY)&gt;=0,(-37.0*HR_UX+51.0*HR_UY)&lt;=52.0,ABS(-37.0*HR_UY-51.0*HR_UX)&lt;=((7.41*ABS(HR_UY)+17.01*ABS(HR_UX))*0.650)),13,7)))</f>
        <v/>
      </c>
      <c r="CK91">
        <f>IF(AND((-29.6*SEC_UX+51.0*SEC_UY)&gt;=0,(-29.6*SEC_UX+51.0*SEC_UY)&lt;=84.0,ABS(-29.6*SEC_UY-51.0*SEC_UX)&lt;=((7.41*ABS(SEC_UY)+17.01*ABS(SEC_UX))*0.500)),15,IF(AND((-29.6*MIN_UX+51.0*MIN_UY)&gt;=0,(-29.6*MIN_UX+51.0*MIN_UY)&lt;=74.0,ABS(-29.6*MIN_UY-51.0*MIN_UX)&lt;=((7.41*ABS(MIN_UY)+17.01*ABS(MIN_UX))*0.500)),13,IF(AND((-29.6*HR_UX+51.0*HR_UY)&gt;=0,(-29.6*HR_UX+51.0*HR_UY)&lt;=52.0,ABS(-29.6*HR_UY-51.0*HR_UX)&lt;=((7.41*ABS(HR_UY)+17.01*ABS(HR_UX))*0.650)),13,7)))</f>
        <v/>
      </c>
      <c r="CL91">
        <f>IF(AND((-22.2*SEC_UX+51.0*SEC_UY)&gt;=0,(-22.2*SEC_UX+51.0*SEC_UY)&lt;=84.0,ABS(-22.2*SEC_UY-51.0*SEC_UX)&lt;=((7.41*ABS(SEC_UY)+17.01*ABS(SEC_UX))*0.500)),15,IF(AND((-22.2*MIN_UX+51.0*MIN_UY)&gt;=0,(-22.2*MIN_UX+51.0*MIN_UY)&lt;=74.0,ABS(-22.2*MIN_UY-51.0*MIN_UX)&lt;=((7.41*ABS(MIN_UY)+17.01*ABS(MIN_UX))*0.500)),13,IF(AND((-22.2*HR_UX+51.0*HR_UY)&gt;=0,(-22.2*HR_UX+51.0*HR_UY)&lt;=52.0,ABS(-22.2*HR_UY-51.0*HR_UX)&lt;=((7.41*ABS(HR_UY)+17.01*ABS(HR_UX))*0.650)),13,7)))</f>
        <v/>
      </c>
      <c r="CM91">
        <f>IF(AND((-14.8*SEC_UX+51.0*SEC_UY)&gt;=0,(-14.8*SEC_UX+51.0*SEC_UY)&lt;=84.0,ABS(-14.8*SEC_UY-51.0*SEC_UX)&lt;=((7.41*ABS(SEC_UY)+17.01*ABS(SEC_UX))*0.500)),15,IF(AND((-14.8*MIN_UX+51.0*MIN_UY)&gt;=0,(-14.8*MIN_UX+51.0*MIN_UY)&lt;=74.0,ABS(-14.8*MIN_UY-51.0*MIN_UX)&lt;=((7.41*ABS(MIN_UY)+17.01*ABS(MIN_UX))*0.500)),13,IF(AND((-14.8*HR_UX+51.0*HR_UY)&gt;=0,(-14.8*HR_UX+51.0*HR_UY)&lt;=52.0,ABS(-14.8*HR_UY-51.0*HR_UX)&lt;=((7.41*ABS(HR_UY)+17.01*ABS(HR_UX))*0.650)),13,7)))</f>
        <v/>
      </c>
      <c r="CN91">
        <f>IF(AND((-7.4*SEC_UX+51.0*SEC_UY)&gt;=0,(-7.4*SEC_UX+51.0*SEC_UY)&lt;=84.0,ABS(-7.4*SEC_UY-51.0*SEC_UX)&lt;=((7.41*ABS(SEC_UY)+17.01*ABS(SEC_UX))*0.500)),15,IF(AND((-7.4*MIN_UX+51.0*MIN_UY)&gt;=0,(-7.4*MIN_UX+51.0*MIN_UY)&lt;=74.0,ABS(-7.4*MIN_UY-51.0*MIN_UX)&lt;=((7.41*ABS(MIN_UY)+17.01*ABS(MIN_UX))*0.500)),13,IF(AND((-7.4*HR_UX+51.0*HR_UY)&gt;=0,(-7.4*HR_UX+51.0*HR_UY)&lt;=52.0,ABS(-7.4*HR_UY-51.0*HR_UX)&lt;=((7.41*ABS(HR_UY)+17.01*ABS(HR_UX))*0.650)),13,7)))</f>
        <v/>
      </c>
      <c r="CO91">
        <f>IF(AND((0.0*SEC_UX+51.0*SEC_UY)&gt;=0,(0.0*SEC_UX+51.0*SEC_UY)&lt;=84.0,ABS(0.0*SEC_UY-51.0*SEC_UX)&lt;=((7.41*ABS(SEC_UY)+17.01*ABS(SEC_UX))*0.500)),15,IF(AND((0.0*MIN_UX+51.0*MIN_UY)&gt;=0,(0.0*MIN_UX+51.0*MIN_UY)&lt;=74.0,ABS(0.0*MIN_UY-51.0*MIN_UX)&lt;=((7.41*ABS(MIN_UY)+17.01*ABS(MIN_UX))*0.500)),13,IF(AND((0.0*HR_UX+51.0*HR_UY)&gt;=0,(0.0*HR_UX+51.0*HR_UY)&lt;=52.0,ABS(0.0*HR_UY-51.0*HR_UX)&lt;=((7.41*ABS(HR_UY)+17.01*ABS(HR_UX))*0.650)),13,7)))</f>
        <v/>
      </c>
      <c r="CP91">
        <f>IF(AND((7.4*SEC_UX+51.0*SEC_UY)&gt;=0,(7.4*SEC_UX+51.0*SEC_UY)&lt;=84.0,ABS(7.4*SEC_UY-51.0*SEC_UX)&lt;=((7.41*ABS(SEC_UY)+17.01*ABS(SEC_UX))*0.500)),15,IF(AND((7.4*MIN_UX+51.0*MIN_UY)&gt;=0,(7.4*MIN_UX+51.0*MIN_UY)&lt;=74.0,ABS(7.4*MIN_UY-51.0*MIN_UX)&lt;=((7.41*ABS(MIN_UY)+17.01*ABS(MIN_UX))*0.500)),13,IF(AND((7.4*HR_UX+51.0*HR_UY)&gt;=0,(7.4*HR_UX+51.0*HR_UY)&lt;=52.0,ABS(7.4*HR_UY-51.0*HR_UX)&lt;=((7.41*ABS(HR_UY)+17.01*ABS(HR_UX))*0.650)),13,7)))</f>
        <v/>
      </c>
      <c r="CQ91">
        <f>IF(AND((14.8*SEC_UX+51.0*SEC_UY)&gt;=0,(14.8*SEC_UX+51.0*SEC_UY)&lt;=84.0,ABS(14.8*SEC_UY-51.0*SEC_UX)&lt;=((7.41*ABS(SEC_UY)+17.01*ABS(SEC_UX))*0.500)),15,IF(AND((14.8*MIN_UX+51.0*MIN_UY)&gt;=0,(14.8*MIN_UX+51.0*MIN_UY)&lt;=74.0,ABS(14.8*MIN_UY-51.0*MIN_UX)&lt;=((7.41*ABS(MIN_UY)+17.01*ABS(MIN_UX))*0.500)),13,IF(AND((14.8*HR_UX+51.0*HR_UY)&gt;=0,(14.8*HR_UX+51.0*HR_UY)&lt;=52.0,ABS(14.8*HR_UY-51.0*HR_UX)&lt;=((7.41*ABS(HR_UY)+17.01*ABS(HR_UX))*0.650)),13,7)))</f>
        <v/>
      </c>
      <c r="CR91">
        <f>IF(AND((22.2*SEC_UX+51.0*SEC_UY)&gt;=0,(22.2*SEC_UX+51.0*SEC_UY)&lt;=84.0,ABS(22.2*SEC_UY-51.0*SEC_UX)&lt;=((7.41*ABS(SEC_UY)+17.01*ABS(SEC_UX))*0.500)),15,IF(AND((22.2*MIN_UX+51.0*MIN_UY)&gt;=0,(22.2*MIN_UX+51.0*MIN_UY)&lt;=74.0,ABS(22.2*MIN_UY-51.0*MIN_UX)&lt;=((7.41*ABS(MIN_UY)+17.01*ABS(MIN_UX))*0.500)),13,IF(AND((22.2*HR_UX+51.0*HR_UY)&gt;=0,(22.2*HR_UX+51.0*HR_UY)&lt;=52.0,ABS(22.2*HR_UY-51.0*HR_UX)&lt;=((7.41*ABS(HR_UY)+17.01*ABS(HR_UX))*0.650)),13,7)))</f>
        <v/>
      </c>
      <c r="CS91">
        <f>IF(AND((29.6*SEC_UX+51.0*SEC_UY)&gt;=0,(29.6*SEC_UX+51.0*SEC_UY)&lt;=84.0,ABS(29.6*SEC_UY-51.0*SEC_UX)&lt;=((7.41*ABS(SEC_UY)+17.01*ABS(SEC_UX))*0.500)),15,IF(AND((29.6*MIN_UX+51.0*MIN_UY)&gt;=0,(29.6*MIN_UX+51.0*MIN_UY)&lt;=74.0,ABS(29.6*MIN_UY-51.0*MIN_UX)&lt;=((7.41*ABS(MIN_UY)+17.01*ABS(MIN_UX))*0.500)),13,IF(AND((29.6*HR_UX+51.0*HR_UY)&gt;=0,(29.6*HR_UX+51.0*HR_UY)&lt;=52.0,ABS(29.6*HR_UY-51.0*HR_UX)&lt;=((7.41*ABS(HR_UY)+17.01*ABS(HR_UX))*0.650)),13,7)))</f>
        <v/>
      </c>
      <c r="CT91">
        <f>IF(AND((37.0*SEC_UX+51.0*SEC_UY)&gt;=0,(37.0*SEC_UX+51.0*SEC_UY)&lt;=84.0,ABS(37.0*SEC_UY-51.0*SEC_UX)&lt;=((7.41*ABS(SEC_UY)+17.01*ABS(SEC_UX))*0.500)),15,IF(AND((37.0*MIN_UX+51.0*MIN_UY)&gt;=0,(37.0*MIN_UX+51.0*MIN_UY)&lt;=74.0,ABS(37.0*MIN_UY-51.0*MIN_UX)&lt;=((7.41*ABS(MIN_UY)+17.01*ABS(MIN_UX))*0.500)),13,IF(AND((37.0*HR_UX+51.0*HR_UY)&gt;=0,(37.0*HR_UX+51.0*HR_UY)&lt;=52.0,ABS(37.0*HR_UY-51.0*HR_UX)&lt;=((7.41*ABS(HR_UY)+17.01*ABS(HR_UX))*0.650)),13,7)))</f>
        <v/>
      </c>
      <c r="CU91">
        <f>IF(AND((44.5*SEC_UX+51.0*SEC_UY)&gt;=0,(44.5*SEC_UX+51.0*SEC_UY)&lt;=84.0,ABS(44.5*SEC_UY-51.0*SEC_UX)&lt;=((7.41*ABS(SEC_UY)+17.01*ABS(SEC_UX))*0.500)),15,IF(AND((44.5*MIN_UX+51.0*MIN_UY)&gt;=0,(44.5*MIN_UX+51.0*MIN_UY)&lt;=74.0,ABS(44.5*MIN_UY-51.0*MIN_UX)&lt;=((7.41*ABS(MIN_UY)+17.01*ABS(MIN_UX))*0.500)),13,IF(AND((44.5*HR_UX+51.0*HR_UY)&gt;=0,(44.5*HR_UX+51.0*HR_UY)&lt;=52.0,ABS(44.5*HR_UY-51.0*HR_UX)&lt;=((7.41*ABS(HR_UY)+17.01*ABS(HR_UX))*0.650)),13,7)))</f>
        <v/>
      </c>
      <c r="CV91">
        <f>IF(AND((51.9*SEC_UX+51.0*SEC_UY)&gt;=0,(51.9*SEC_UX+51.0*SEC_UY)&lt;=84.0,ABS(51.9*SEC_UY-51.0*SEC_UX)&lt;=((7.41*ABS(SEC_UY)+17.01*ABS(SEC_UX))*0.500)),15,IF(AND((51.9*MIN_UX+51.0*MIN_UY)&gt;=0,(51.9*MIN_UX+51.0*MIN_UY)&lt;=74.0,ABS(51.9*MIN_UY-51.0*MIN_UX)&lt;=((7.41*ABS(MIN_UY)+17.01*ABS(MIN_UX))*0.500)),13,IF(AND((51.9*HR_UX+51.0*HR_UY)&gt;=0,(51.9*HR_UX+51.0*HR_UY)&lt;=52.0,ABS(51.9*HR_UY-51.0*HR_UX)&lt;=((7.41*ABS(HR_UY)+17.01*ABS(HR_UX))*0.650)),13,7)))</f>
        <v/>
      </c>
      <c r="CW91">
        <f>IF(AND((59.3*SEC_UX+51.0*SEC_UY)&gt;=0,(59.3*SEC_UX+51.0*SEC_UY)&lt;=84.0,ABS(59.3*SEC_UY-51.0*SEC_UX)&lt;=((7.41*ABS(SEC_UY)+17.01*ABS(SEC_UX))*0.500)),15,IF(AND((59.3*MIN_UX+51.0*MIN_UY)&gt;=0,(59.3*MIN_UX+51.0*MIN_UY)&lt;=74.0,ABS(59.3*MIN_UY-51.0*MIN_UX)&lt;=((7.41*ABS(MIN_UY)+17.01*ABS(MIN_UX))*0.500)),13,IF(AND((59.3*HR_UX+51.0*HR_UY)&gt;=0,(59.3*HR_UX+51.0*HR_UY)&lt;=52.0,ABS(59.3*HR_UY-51.0*HR_UX)&lt;=((7.41*ABS(HR_UY)+17.01*ABS(HR_UX))*0.650)),13,7)))</f>
        <v/>
      </c>
      <c r="CX91">
        <f>IF(AND((66.7*SEC_UX+51.0*SEC_UY)&gt;=0,(66.7*SEC_UX+51.0*SEC_UY)&lt;=84.0,ABS(66.7*SEC_UY-51.0*SEC_UX)&lt;=((7.41*ABS(SEC_UY)+17.01*ABS(SEC_UX))*0.500)),15,IF(AND((66.7*MIN_UX+51.0*MIN_UY)&gt;=0,(66.7*MIN_UX+51.0*MIN_UY)&lt;=74.0,ABS(66.7*MIN_UY-51.0*MIN_UX)&lt;=((7.41*ABS(MIN_UY)+17.01*ABS(MIN_UX))*0.500)),13,IF(AND((66.7*HR_UX+51.0*HR_UY)&gt;=0,(66.7*HR_UX+51.0*HR_UY)&lt;=52.0,ABS(66.7*HR_UY-51.0*HR_UX)&lt;=((7.41*ABS(HR_UY)+17.01*ABS(HR_UX))*0.650)),13,14)))</f>
        <v/>
      </c>
      <c r="CY91">
        <f>IF(AND((74.1*SEC_UX+51.0*SEC_UY)&gt;=0,(74.1*SEC_UX+51.0*SEC_UY)&lt;=84.0,ABS(74.1*SEC_UY-51.0*SEC_UX)&lt;=((7.41*ABS(SEC_UY)+17.01*ABS(SEC_UX))*0.500)),15,IF(AND((74.1*MIN_UX+51.0*MIN_UY)&gt;=0,(74.1*MIN_UX+51.0*MIN_UY)&lt;=74.0,ABS(74.1*MIN_UY-51.0*MIN_UX)&lt;=((7.41*ABS(MIN_UY)+17.01*ABS(MIN_UX))*0.500)),13,IF(AND((74.1*HR_UX+51.0*HR_UY)&gt;=0,(74.1*HR_UX+51.0*HR_UY)&lt;=52.0,ABS(74.1*HR_UY-51.0*HR_UX)&lt;=((7.41*ABS(HR_UY)+17.01*ABS(HR_UX))*0.650)),13,14)))</f>
        <v/>
      </c>
      <c r="CZ91">
        <f>IF(AND((81.5*SEC_UX+51.0*SEC_UY)&gt;=0,(81.5*SEC_UX+51.0*SEC_UY)&lt;=84.0,ABS(81.5*SEC_UY-51.0*SEC_UX)&lt;=((7.41*ABS(SEC_UY)+17.01*ABS(SEC_UX))*0.500)),15,IF(AND((81.5*MIN_UX+51.0*MIN_UY)&gt;=0,(81.5*MIN_UX+51.0*MIN_UY)&lt;=74.0,ABS(81.5*MIN_UY-51.0*MIN_UX)&lt;=((7.41*ABS(MIN_UY)+17.01*ABS(MIN_UX))*0.500)),13,IF(AND((81.5*HR_UX+51.0*HR_UY)&gt;=0,(81.5*HR_UX+51.0*HR_UY)&lt;=52.0,ABS(81.5*HR_UY-51.0*HR_UX)&lt;=((7.41*ABS(HR_UY)+17.01*ABS(HR_UX))*0.650)),13,13)))</f>
        <v/>
      </c>
      <c r="DA91" t="n">
        <v>7</v>
      </c>
      <c r="DB91" t="n">
        <v>7</v>
      </c>
      <c r="DC91" t="n">
        <v>7</v>
      </c>
      <c r="DD91" t="n">
        <v>7</v>
      </c>
      <c r="DE91" t="n">
        <v>7</v>
      </c>
      <c r="DF91" t="n">
        <v>7</v>
      </c>
      <c r="DG91" t="n">
        <v>7</v>
      </c>
      <c r="DH91" t="n">
        <v>7</v>
      </c>
      <c r="DI91" t="n">
        <v>7</v>
      </c>
      <c r="DJ91" t="n">
        <v>7</v>
      </c>
      <c r="DK91" t="n">
        <v>7</v>
      </c>
      <c r="DL91" t="n">
        <v>7</v>
      </c>
      <c r="DM91" t="n">
        <v>7</v>
      </c>
      <c r="DN91" t="n">
        <v>7</v>
      </c>
      <c r="DO91" t="n">
        <v>7</v>
      </c>
      <c r="DP91" t="n">
        <v>7</v>
      </c>
      <c r="DQ91" t="n">
        <v>7</v>
      </c>
      <c r="DR91" t="n">
        <v>7</v>
      </c>
      <c r="DS91" t="n">
        <v>7</v>
      </c>
      <c r="DT91" t="n">
        <v>7</v>
      </c>
      <c r="DU91" t="n">
        <v>4</v>
      </c>
    </row>
    <row r="92">
      <c r="B92" t="inlineStr">
        <is>
          <t> </t>
        </is>
      </c>
      <c r="C92" t="inlineStr">
        <is>
          <t> </t>
        </is>
      </c>
      <c r="D92" t="inlineStr">
        <is>
          <t> </t>
        </is>
      </c>
      <c r="E92" t="inlineStr">
        <is>
          <t> </t>
        </is>
      </c>
      <c r="F92" t="inlineStr">
        <is>
          <t> </t>
        </is>
      </c>
      <c r="G92" t="inlineStr">
        <is>
          <t> </t>
        </is>
      </c>
      <c r="H92" t="inlineStr">
        <is>
          <t> </t>
        </is>
      </c>
      <c r="I92" t="inlineStr">
        <is>
          <t> </t>
        </is>
      </c>
      <c r="J92" t="inlineStr">
        <is>
          <t> </t>
        </is>
      </c>
      <c r="K92" t="inlineStr">
        <is>
          <t> </t>
        </is>
      </c>
      <c r="L92" t="inlineStr">
        <is>
          <t> </t>
        </is>
      </c>
      <c r="M92" t="inlineStr">
        <is>
          <t> </t>
        </is>
      </c>
      <c r="N92" t="inlineStr">
        <is>
          <t> </t>
        </is>
      </c>
      <c r="O92" t="inlineStr">
        <is>
          <t> </t>
        </is>
      </c>
      <c r="P92" t="inlineStr">
        <is>
          <t> </t>
        </is>
      </c>
      <c r="Q92" t="inlineStr">
        <is>
          <t> </t>
        </is>
      </c>
      <c r="R92" t="inlineStr">
        <is>
          <t> </t>
        </is>
      </c>
      <c r="S92" t="inlineStr">
        <is>
          <t> </t>
        </is>
      </c>
      <c r="T92" t="inlineStr">
        <is>
          <t> </t>
        </is>
      </c>
      <c r="U92" t="inlineStr">
        <is>
          <t> </t>
        </is>
      </c>
      <c r="V92" t="inlineStr">
        <is>
          <t> </t>
        </is>
      </c>
      <c r="W92" t="inlineStr">
        <is>
          <t> </t>
        </is>
      </c>
      <c r="X92" t="inlineStr">
        <is>
          <t> </t>
        </is>
      </c>
      <c r="Y92" t="inlineStr">
        <is>
          <t> </t>
        </is>
      </c>
      <c r="Z92" t="inlineStr">
        <is>
          <t> </t>
        </is>
      </c>
      <c r="AA92" t="inlineStr">
        <is>
          <t> </t>
        </is>
      </c>
      <c r="AB92" t="inlineStr">
        <is>
          <t> </t>
        </is>
      </c>
      <c r="AC92" t="inlineStr">
        <is>
          <t> </t>
        </is>
      </c>
      <c r="AD92" t="inlineStr">
        <is>
          <t> </t>
        </is>
      </c>
      <c r="AE92" t="inlineStr">
        <is>
          <t> </t>
        </is>
      </c>
      <c r="AF92" t="inlineStr">
        <is>
          <t> </t>
        </is>
      </c>
      <c r="AG92" t="inlineStr">
        <is>
          <t> </t>
        </is>
      </c>
      <c r="AH92" t="inlineStr">
        <is>
          <t> </t>
        </is>
      </c>
      <c r="AI92" t="inlineStr">
        <is>
          <t> </t>
        </is>
      </c>
      <c r="AJ92" t="inlineStr">
        <is>
          <t> </t>
        </is>
      </c>
      <c r="AK92" t="inlineStr">
        <is>
          <t> </t>
        </is>
      </c>
      <c r="AL92" t="inlineStr">
        <is>
          <t> </t>
        </is>
      </c>
      <c r="AM92" t="inlineStr">
        <is>
          <t> </t>
        </is>
      </c>
      <c r="AN92" t="inlineStr">
        <is>
          <t> </t>
        </is>
      </c>
      <c r="AO92" t="inlineStr">
        <is>
          <t> </t>
        </is>
      </c>
      <c r="AP92" t="inlineStr">
        <is>
          <t> </t>
        </is>
      </c>
      <c r="AQ92" t="inlineStr">
        <is>
          <t> </t>
        </is>
      </c>
      <c r="AR92" t="inlineStr">
        <is>
          <t> </t>
        </is>
      </c>
      <c r="AS92" t="inlineStr">
        <is>
          <t> </t>
        </is>
      </c>
      <c r="AT92" t="inlineStr">
        <is>
          <t> </t>
        </is>
      </c>
      <c r="AU92" t="inlineStr">
        <is>
          <t> </t>
        </is>
      </c>
      <c r="CB92" t="n">
        <v>4</v>
      </c>
      <c r="CC92" t="n">
        <v>7</v>
      </c>
      <c r="CD92" t="n">
        <v>7</v>
      </c>
      <c r="CE92" t="n">
        <v>7</v>
      </c>
      <c r="CF92">
        <f>IF(AND((-66.7*SEC_UX+68.0*SEC_UY)&gt;=0,(-66.7*SEC_UX+68.0*SEC_UY)&lt;=84.0,ABS(-66.7*SEC_UY-68.0*SEC_UX)&lt;=((7.41*ABS(SEC_UY)+17.01*ABS(SEC_UX))*0.500)),15,IF(AND((-66.7*MIN_UX+68.0*MIN_UY)&gt;=0,(-66.7*MIN_UX+68.0*MIN_UY)&lt;=74.0,ABS(-66.7*MIN_UY-68.0*MIN_UX)&lt;=((7.41*ABS(MIN_UY)+17.01*ABS(MIN_UX))*0.500)),13,IF(AND((-66.7*HR_UX+68.0*HR_UY)&gt;=0,(-66.7*HR_UX+68.0*HR_UY)&lt;=52.0,ABS(-66.7*HR_UY-68.0*HR_UX)&lt;=((7.41*ABS(HR_UY)+17.01*ABS(HR_UX))*0.650)),13,14)))</f>
        <v/>
      </c>
      <c r="CG92">
        <f>IF(AND((-59.3*SEC_UX+68.0*SEC_UY)&gt;=0,(-59.3*SEC_UX+68.0*SEC_UY)&lt;=84.0,ABS(-59.3*SEC_UY-68.0*SEC_UX)&lt;=((7.41*ABS(SEC_UY)+17.01*ABS(SEC_UX))*0.500)),15,IF(AND((-59.3*MIN_UX+68.0*MIN_UY)&gt;=0,(-59.3*MIN_UX+68.0*MIN_UY)&lt;=74.0,ABS(-59.3*MIN_UY-68.0*MIN_UX)&lt;=((7.41*ABS(MIN_UY)+17.01*ABS(MIN_UX))*0.500)),13,IF(AND((-59.3*HR_UX+68.0*HR_UY)&gt;=0,(-59.3*HR_UX+68.0*HR_UY)&lt;=52.0,ABS(-59.3*HR_UY-68.0*HR_UX)&lt;=((7.41*ABS(HR_UY)+17.01*ABS(HR_UX))*0.650)),13,14)))</f>
        <v/>
      </c>
      <c r="CH92">
        <f>IF(AND((-51.9*SEC_UX+68.0*SEC_UY)&gt;=0,(-51.9*SEC_UX+68.0*SEC_UY)&lt;=84.0,ABS(-51.9*SEC_UY-68.0*SEC_UX)&lt;=((7.41*ABS(SEC_UY)+17.01*ABS(SEC_UX))*0.500)),15,IF(AND((-51.9*MIN_UX+68.0*MIN_UY)&gt;=0,(-51.9*MIN_UX+68.0*MIN_UY)&lt;=74.0,ABS(-51.9*MIN_UY-68.0*MIN_UX)&lt;=((7.41*ABS(MIN_UY)+17.01*ABS(MIN_UX))*0.500)),13,IF(AND((-51.9*HR_UX+68.0*HR_UY)&gt;=0,(-51.9*HR_UX+68.0*HR_UY)&lt;=52.0,ABS(-51.9*HR_UY-68.0*HR_UX)&lt;=((7.41*ABS(HR_UY)+17.01*ABS(HR_UX))*0.650)),13,14)))</f>
        <v/>
      </c>
      <c r="CI92">
        <f>IF(AND((-44.5*SEC_UX+68.0*SEC_UY)&gt;=0,(-44.5*SEC_UX+68.0*SEC_UY)&lt;=84.0,ABS(-44.5*SEC_UY-68.0*SEC_UX)&lt;=((7.41*ABS(SEC_UY)+17.01*ABS(SEC_UX))*0.500)),15,IF(AND((-44.5*MIN_UX+68.0*MIN_UY)&gt;=0,(-44.5*MIN_UX+68.0*MIN_UY)&lt;=74.0,ABS(-44.5*MIN_UY-68.0*MIN_UX)&lt;=((7.41*ABS(MIN_UY)+17.01*ABS(MIN_UX))*0.500)),13,IF(AND((-44.5*HR_UX+68.0*HR_UY)&gt;=0,(-44.5*HR_UX+68.0*HR_UY)&lt;=52.0,ABS(-44.5*HR_UY-68.0*HR_UX)&lt;=((7.41*ABS(HR_UY)+17.01*ABS(HR_UX))*0.650)),13,14)))</f>
        <v/>
      </c>
      <c r="CJ92">
        <f>IF(AND((-37.0*SEC_UX+68.0*SEC_UY)&gt;=0,(-37.0*SEC_UX+68.0*SEC_UY)&lt;=84.0,ABS(-37.0*SEC_UY-68.0*SEC_UX)&lt;=((7.41*ABS(SEC_UY)+17.01*ABS(SEC_UX))*0.500)),15,IF(AND((-37.0*MIN_UX+68.0*MIN_UY)&gt;=0,(-37.0*MIN_UX+68.0*MIN_UY)&lt;=74.0,ABS(-37.0*MIN_UY-68.0*MIN_UX)&lt;=((7.41*ABS(MIN_UY)+17.01*ABS(MIN_UX))*0.500)),13,IF(AND((-37.0*HR_UX+68.0*HR_UY)&gt;=0,(-37.0*HR_UX+68.0*HR_UY)&lt;=52.0,ABS(-37.0*HR_UY-68.0*HR_UX)&lt;=((7.41*ABS(HR_UY)+17.01*ABS(HR_UX))*0.650)),13,7)))</f>
        <v/>
      </c>
      <c r="CK92">
        <f>IF(AND((-29.6*SEC_UX+68.0*SEC_UY)&gt;=0,(-29.6*SEC_UX+68.0*SEC_UY)&lt;=84.0,ABS(-29.6*SEC_UY-68.0*SEC_UX)&lt;=((7.41*ABS(SEC_UY)+17.01*ABS(SEC_UX))*0.500)),15,IF(AND((-29.6*MIN_UX+68.0*MIN_UY)&gt;=0,(-29.6*MIN_UX+68.0*MIN_UY)&lt;=74.0,ABS(-29.6*MIN_UY-68.0*MIN_UX)&lt;=((7.41*ABS(MIN_UY)+17.01*ABS(MIN_UX))*0.500)),13,IF(AND((-29.6*HR_UX+68.0*HR_UY)&gt;=0,(-29.6*HR_UX+68.0*HR_UY)&lt;=52.0,ABS(-29.6*HR_UY-68.0*HR_UX)&lt;=((7.41*ABS(HR_UY)+17.01*ABS(HR_UX))*0.650)),13,7)))</f>
        <v/>
      </c>
      <c r="CL92">
        <f>IF(AND((-22.2*SEC_UX+68.0*SEC_UY)&gt;=0,(-22.2*SEC_UX+68.0*SEC_UY)&lt;=84.0,ABS(-22.2*SEC_UY-68.0*SEC_UX)&lt;=((7.41*ABS(SEC_UY)+17.01*ABS(SEC_UX))*0.500)),15,IF(AND((-22.2*MIN_UX+68.0*MIN_UY)&gt;=0,(-22.2*MIN_UX+68.0*MIN_UY)&lt;=74.0,ABS(-22.2*MIN_UY-68.0*MIN_UX)&lt;=((7.41*ABS(MIN_UY)+17.01*ABS(MIN_UX))*0.500)),13,IF(AND((-22.2*HR_UX+68.0*HR_UY)&gt;=0,(-22.2*HR_UX+68.0*HR_UY)&lt;=52.0,ABS(-22.2*HR_UY-68.0*HR_UX)&lt;=((7.41*ABS(HR_UY)+17.01*ABS(HR_UX))*0.650)),13,7)))</f>
        <v/>
      </c>
      <c r="CM92">
        <f>IF(AND((-14.8*SEC_UX+68.0*SEC_UY)&gt;=0,(-14.8*SEC_UX+68.0*SEC_UY)&lt;=84.0,ABS(-14.8*SEC_UY-68.0*SEC_UX)&lt;=((7.41*ABS(SEC_UY)+17.01*ABS(SEC_UX))*0.500)),15,IF(AND((-14.8*MIN_UX+68.0*MIN_UY)&gt;=0,(-14.8*MIN_UX+68.0*MIN_UY)&lt;=74.0,ABS(-14.8*MIN_UY-68.0*MIN_UX)&lt;=((7.41*ABS(MIN_UY)+17.01*ABS(MIN_UX))*0.500)),13,IF(AND((-14.8*HR_UX+68.0*HR_UY)&gt;=0,(-14.8*HR_UX+68.0*HR_UY)&lt;=52.0,ABS(-14.8*HR_UY-68.0*HR_UX)&lt;=((7.41*ABS(HR_UY)+17.01*ABS(HR_UX))*0.650)),13,7)))</f>
        <v/>
      </c>
      <c r="CN92">
        <f>IF(AND((-7.4*SEC_UX+68.0*SEC_UY)&gt;=0,(-7.4*SEC_UX+68.0*SEC_UY)&lt;=84.0,ABS(-7.4*SEC_UY-68.0*SEC_UX)&lt;=((7.41*ABS(SEC_UY)+17.01*ABS(SEC_UX))*0.500)),15,IF(AND((-7.4*MIN_UX+68.0*MIN_UY)&gt;=0,(-7.4*MIN_UX+68.0*MIN_UY)&lt;=74.0,ABS(-7.4*MIN_UY-68.0*MIN_UX)&lt;=((7.41*ABS(MIN_UY)+17.01*ABS(MIN_UX))*0.500)),13,IF(AND((-7.4*HR_UX+68.0*HR_UY)&gt;=0,(-7.4*HR_UX+68.0*HR_UY)&lt;=52.0,ABS(-7.4*HR_UY-68.0*HR_UX)&lt;=((7.41*ABS(HR_UY)+17.01*ABS(HR_UX))*0.650)),13,7)))</f>
        <v/>
      </c>
      <c r="CO92">
        <f>IF(AND((0.0*SEC_UX+68.0*SEC_UY)&gt;=0,(0.0*SEC_UX+68.0*SEC_UY)&lt;=84.0,ABS(0.0*SEC_UY-68.0*SEC_UX)&lt;=((7.41*ABS(SEC_UY)+17.01*ABS(SEC_UX))*0.500)),15,IF(AND((0.0*MIN_UX+68.0*MIN_UY)&gt;=0,(0.0*MIN_UX+68.0*MIN_UY)&lt;=74.0,ABS(0.0*MIN_UY-68.0*MIN_UX)&lt;=((7.41*ABS(MIN_UY)+17.01*ABS(MIN_UX))*0.500)),13,IF(AND((0.0*HR_UX+68.0*HR_UY)&gt;=0,(0.0*HR_UX+68.0*HR_UY)&lt;=52.0,ABS(0.0*HR_UY-68.0*HR_UX)&lt;=((7.41*ABS(HR_UY)+17.01*ABS(HR_UX))*0.650)),13,7)))</f>
        <v/>
      </c>
      <c r="CP92">
        <f>IF(AND((7.4*SEC_UX+68.0*SEC_UY)&gt;=0,(7.4*SEC_UX+68.0*SEC_UY)&lt;=84.0,ABS(7.4*SEC_UY-68.0*SEC_UX)&lt;=((7.41*ABS(SEC_UY)+17.01*ABS(SEC_UX))*0.500)),15,IF(AND((7.4*MIN_UX+68.0*MIN_UY)&gt;=0,(7.4*MIN_UX+68.0*MIN_UY)&lt;=74.0,ABS(7.4*MIN_UY-68.0*MIN_UX)&lt;=((7.41*ABS(MIN_UY)+17.01*ABS(MIN_UX))*0.500)),13,IF(AND((7.4*HR_UX+68.0*HR_UY)&gt;=0,(7.4*HR_UX+68.0*HR_UY)&lt;=52.0,ABS(7.4*HR_UY-68.0*HR_UX)&lt;=((7.41*ABS(HR_UY)+17.01*ABS(HR_UX))*0.650)),13,7)))</f>
        <v/>
      </c>
      <c r="CQ92">
        <f>IF(AND((14.8*SEC_UX+68.0*SEC_UY)&gt;=0,(14.8*SEC_UX+68.0*SEC_UY)&lt;=84.0,ABS(14.8*SEC_UY-68.0*SEC_UX)&lt;=((7.41*ABS(SEC_UY)+17.01*ABS(SEC_UX))*0.500)),15,IF(AND((14.8*MIN_UX+68.0*MIN_UY)&gt;=0,(14.8*MIN_UX+68.0*MIN_UY)&lt;=74.0,ABS(14.8*MIN_UY-68.0*MIN_UX)&lt;=((7.41*ABS(MIN_UY)+17.01*ABS(MIN_UX))*0.500)),13,IF(AND((14.8*HR_UX+68.0*HR_UY)&gt;=0,(14.8*HR_UX+68.0*HR_UY)&lt;=52.0,ABS(14.8*HR_UY-68.0*HR_UX)&lt;=((7.41*ABS(HR_UY)+17.01*ABS(HR_UX))*0.650)),13,7)))</f>
        <v/>
      </c>
      <c r="CR92">
        <f>IF(AND((22.2*SEC_UX+68.0*SEC_UY)&gt;=0,(22.2*SEC_UX+68.0*SEC_UY)&lt;=84.0,ABS(22.2*SEC_UY-68.0*SEC_UX)&lt;=((7.41*ABS(SEC_UY)+17.01*ABS(SEC_UX))*0.500)),15,IF(AND((22.2*MIN_UX+68.0*MIN_UY)&gt;=0,(22.2*MIN_UX+68.0*MIN_UY)&lt;=74.0,ABS(22.2*MIN_UY-68.0*MIN_UX)&lt;=((7.41*ABS(MIN_UY)+17.01*ABS(MIN_UX))*0.500)),13,IF(AND((22.2*HR_UX+68.0*HR_UY)&gt;=0,(22.2*HR_UX+68.0*HR_UY)&lt;=52.0,ABS(22.2*HR_UY-68.0*HR_UX)&lt;=((7.41*ABS(HR_UY)+17.01*ABS(HR_UX))*0.650)),13,7)))</f>
        <v/>
      </c>
      <c r="CS92">
        <f>IF(AND((29.6*SEC_UX+68.0*SEC_UY)&gt;=0,(29.6*SEC_UX+68.0*SEC_UY)&lt;=84.0,ABS(29.6*SEC_UY-68.0*SEC_UX)&lt;=((7.41*ABS(SEC_UY)+17.01*ABS(SEC_UX))*0.500)),15,IF(AND((29.6*MIN_UX+68.0*MIN_UY)&gt;=0,(29.6*MIN_UX+68.0*MIN_UY)&lt;=74.0,ABS(29.6*MIN_UY-68.0*MIN_UX)&lt;=((7.41*ABS(MIN_UY)+17.01*ABS(MIN_UX))*0.500)),13,IF(AND((29.6*HR_UX+68.0*HR_UY)&gt;=0,(29.6*HR_UX+68.0*HR_UY)&lt;=52.0,ABS(29.6*HR_UY-68.0*HR_UX)&lt;=((7.41*ABS(HR_UY)+17.01*ABS(HR_UX))*0.650)),13,7)))</f>
        <v/>
      </c>
      <c r="CT92">
        <f>IF(AND((37.0*SEC_UX+68.0*SEC_UY)&gt;=0,(37.0*SEC_UX+68.0*SEC_UY)&lt;=84.0,ABS(37.0*SEC_UY-68.0*SEC_UX)&lt;=((7.41*ABS(SEC_UY)+17.01*ABS(SEC_UX))*0.500)),15,IF(AND((37.0*MIN_UX+68.0*MIN_UY)&gt;=0,(37.0*MIN_UX+68.0*MIN_UY)&lt;=74.0,ABS(37.0*MIN_UY-68.0*MIN_UX)&lt;=((7.41*ABS(MIN_UY)+17.01*ABS(MIN_UX))*0.500)),13,IF(AND((37.0*HR_UX+68.0*HR_UY)&gt;=0,(37.0*HR_UX+68.0*HR_UY)&lt;=52.0,ABS(37.0*HR_UY-68.0*HR_UX)&lt;=((7.41*ABS(HR_UY)+17.01*ABS(HR_UX))*0.650)),13,7)))</f>
        <v/>
      </c>
      <c r="CU92">
        <f>IF(AND((44.5*SEC_UX+68.0*SEC_UY)&gt;=0,(44.5*SEC_UX+68.0*SEC_UY)&lt;=84.0,ABS(44.5*SEC_UY-68.0*SEC_UX)&lt;=((7.41*ABS(SEC_UY)+17.01*ABS(SEC_UX))*0.500)),15,IF(AND((44.5*MIN_UX+68.0*MIN_UY)&gt;=0,(44.5*MIN_UX+68.0*MIN_UY)&lt;=74.0,ABS(44.5*MIN_UY-68.0*MIN_UX)&lt;=((7.41*ABS(MIN_UY)+17.01*ABS(MIN_UX))*0.500)),13,IF(AND((44.5*HR_UX+68.0*HR_UY)&gt;=0,(44.5*HR_UX+68.0*HR_UY)&lt;=52.0,ABS(44.5*HR_UY-68.0*HR_UX)&lt;=((7.41*ABS(HR_UY)+17.01*ABS(HR_UX))*0.650)),13,14)))</f>
        <v/>
      </c>
      <c r="CV92">
        <f>IF(AND((51.9*SEC_UX+68.0*SEC_UY)&gt;=0,(51.9*SEC_UX+68.0*SEC_UY)&lt;=84.0,ABS(51.9*SEC_UY-68.0*SEC_UX)&lt;=((7.41*ABS(SEC_UY)+17.01*ABS(SEC_UX))*0.500)),15,IF(AND((51.9*MIN_UX+68.0*MIN_UY)&gt;=0,(51.9*MIN_UX+68.0*MIN_UY)&lt;=74.0,ABS(51.9*MIN_UY-68.0*MIN_UX)&lt;=((7.41*ABS(MIN_UY)+17.01*ABS(MIN_UX))*0.500)),13,IF(AND((51.9*HR_UX+68.0*HR_UY)&gt;=0,(51.9*HR_UX+68.0*HR_UY)&lt;=52.0,ABS(51.9*HR_UY-68.0*HR_UX)&lt;=((7.41*ABS(HR_UY)+17.01*ABS(HR_UX))*0.650)),13,14)))</f>
        <v/>
      </c>
      <c r="CW92">
        <f>IF(AND((59.3*SEC_UX+68.0*SEC_UY)&gt;=0,(59.3*SEC_UX+68.0*SEC_UY)&lt;=84.0,ABS(59.3*SEC_UY-68.0*SEC_UX)&lt;=((7.41*ABS(SEC_UY)+17.01*ABS(SEC_UX))*0.500)),15,IF(AND((59.3*MIN_UX+68.0*MIN_UY)&gt;=0,(59.3*MIN_UX+68.0*MIN_UY)&lt;=74.0,ABS(59.3*MIN_UY-68.0*MIN_UX)&lt;=((7.41*ABS(MIN_UY)+17.01*ABS(MIN_UX))*0.500)),13,IF(AND((59.3*HR_UX+68.0*HR_UY)&gt;=0,(59.3*HR_UX+68.0*HR_UY)&lt;=52.0,ABS(59.3*HR_UY-68.0*HR_UX)&lt;=((7.41*ABS(HR_UY)+17.01*ABS(HR_UX))*0.650)),13,14)))</f>
        <v/>
      </c>
      <c r="CX92">
        <f>IF(AND((66.7*SEC_UX+68.0*SEC_UY)&gt;=0,(66.7*SEC_UX+68.0*SEC_UY)&lt;=84.0,ABS(66.7*SEC_UY-68.0*SEC_UX)&lt;=((7.41*ABS(SEC_UY)+17.01*ABS(SEC_UX))*0.500)),15,IF(AND((66.7*MIN_UX+68.0*MIN_UY)&gt;=0,(66.7*MIN_UX+68.0*MIN_UY)&lt;=74.0,ABS(66.7*MIN_UY-68.0*MIN_UX)&lt;=((7.41*ABS(MIN_UY)+17.01*ABS(MIN_UX))*0.500)),13,IF(AND((66.7*HR_UX+68.0*HR_UY)&gt;=0,(66.7*HR_UX+68.0*HR_UY)&lt;=52.0,ABS(66.7*HR_UY-68.0*HR_UX)&lt;=((7.41*ABS(HR_UY)+17.01*ABS(HR_UX))*0.650)),13,14)))</f>
        <v/>
      </c>
      <c r="CY92" t="n">
        <v>7</v>
      </c>
      <c r="CZ92" t="n">
        <v>7</v>
      </c>
      <c r="DA92" t="n">
        <v>7</v>
      </c>
      <c r="DB92" t="n">
        <v>7</v>
      </c>
      <c r="DC92" t="n">
        <v>7</v>
      </c>
      <c r="DD92" t="n">
        <v>7</v>
      </c>
      <c r="DE92" t="n">
        <v>7</v>
      </c>
      <c r="DF92" t="n">
        <v>7</v>
      </c>
      <c r="DG92" t="n">
        <v>7</v>
      </c>
      <c r="DH92" t="n">
        <v>7</v>
      </c>
      <c r="DI92" t="n">
        <v>7</v>
      </c>
      <c r="DJ92" t="n">
        <v>7</v>
      </c>
      <c r="DK92" t="n">
        <v>7</v>
      </c>
      <c r="DL92" t="n">
        <v>7</v>
      </c>
      <c r="DM92" t="n">
        <v>7</v>
      </c>
      <c r="DN92" t="n">
        <v>7</v>
      </c>
      <c r="DO92" t="n">
        <v>7</v>
      </c>
      <c r="DP92" t="n">
        <v>7</v>
      </c>
      <c r="DQ92" t="n">
        <v>7</v>
      </c>
      <c r="DR92" t="n">
        <v>7</v>
      </c>
      <c r="DS92" t="n">
        <v>7</v>
      </c>
      <c r="DT92" t="n">
        <v>7</v>
      </c>
      <c r="DU92" t="n">
        <v>4</v>
      </c>
    </row>
    <row r="93">
      <c r="B93" t="inlineStr">
        <is>
          <t> </t>
        </is>
      </c>
      <c r="C93" t="inlineStr">
        <is>
          <t> </t>
        </is>
      </c>
      <c r="D93" t="inlineStr">
        <is>
          <t> </t>
        </is>
      </c>
      <c r="E93" t="inlineStr">
        <is>
          <t> </t>
        </is>
      </c>
      <c r="F93" t="inlineStr">
        <is>
          <t> </t>
        </is>
      </c>
      <c r="G93" t="inlineStr">
        <is>
          <t> </t>
        </is>
      </c>
      <c r="H93" t="inlineStr">
        <is>
          <t> </t>
        </is>
      </c>
      <c r="I93" t="inlineStr">
        <is>
          <t> </t>
        </is>
      </c>
      <c r="J93" t="inlineStr">
        <is>
          <t> </t>
        </is>
      </c>
      <c r="K93" t="inlineStr">
        <is>
          <t> </t>
        </is>
      </c>
      <c r="L93" t="inlineStr">
        <is>
          <t> </t>
        </is>
      </c>
      <c r="M93" t="inlineStr">
        <is>
          <t> </t>
        </is>
      </c>
      <c r="N93" t="inlineStr">
        <is>
          <t> </t>
        </is>
      </c>
      <c r="O93" t="inlineStr">
        <is>
          <t> </t>
        </is>
      </c>
      <c r="P93" t="inlineStr">
        <is>
          <t> </t>
        </is>
      </c>
      <c r="Q93" t="inlineStr">
        <is>
          <t> </t>
        </is>
      </c>
      <c r="R93" t="inlineStr">
        <is>
          <t> </t>
        </is>
      </c>
      <c r="S93" t="inlineStr">
        <is>
          <t> </t>
        </is>
      </c>
      <c r="T93" t="inlineStr">
        <is>
          <t> </t>
        </is>
      </c>
      <c r="U93" t="inlineStr">
        <is>
          <t> </t>
        </is>
      </c>
      <c r="V93" t="inlineStr">
        <is>
          <t> </t>
        </is>
      </c>
      <c r="W93" t="inlineStr">
        <is>
          <t> </t>
        </is>
      </c>
      <c r="X93" t="inlineStr">
        <is>
          <t> </t>
        </is>
      </c>
      <c r="Y93" t="inlineStr">
        <is>
          <t> </t>
        </is>
      </c>
      <c r="Z93" t="inlineStr">
        <is>
          <t> </t>
        </is>
      </c>
      <c r="AA93" t="inlineStr">
        <is>
          <t> </t>
        </is>
      </c>
      <c r="AB93" t="inlineStr">
        <is>
          <t> </t>
        </is>
      </c>
      <c r="AC93" t="inlineStr">
        <is>
          <t> </t>
        </is>
      </c>
      <c r="AD93" t="inlineStr">
        <is>
          <t> </t>
        </is>
      </c>
      <c r="AE93" t="inlineStr">
        <is>
          <t> </t>
        </is>
      </c>
      <c r="AF93" t="inlineStr">
        <is>
          <t> </t>
        </is>
      </c>
      <c r="AG93" t="inlineStr">
        <is>
          <t> </t>
        </is>
      </c>
      <c r="AH93" t="inlineStr">
        <is>
          <t> </t>
        </is>
      </c>
      <c r="AI93" t="inlineStr">
        <is>
          <t> </t>
        </is>
      </c>
      <c r="AJ93" t="inlineStr">
        <is>
          <t> </t>
        </is>
      </c>
      <c r="AK93" t="inlineStr">
        <is>
          <t> </t>
        </is>
      </c>
      <c r="AL93" t="inlineStr">
        <is>
          <t> </t>
        </is>
      </c>
      <c r="AM93" t="inlineStr">
        <is>
          <t> </t>
        </is>
      </c>
      <c r="AN93" t="inlineStr">
        <is>
          <t> </t>
        </is>
      </c>
      <c r="AO93" t="inlineStr">
        <is>
          <t> </t>
        </is>
      </c>
      <c r="AP93" t="inlineStr">
        <is>
          <t> </t>
        </is>
      </c>
      <c r="AQ93" t="inlineStr">
        <is>
          <t> </t>
        </is>
      </c>
      <c r="AR93" t="inlineStr">
        <is>
          <t> </t>
        </is>
      </c>
      <c r="AS93" t="inlineStr">
        <is>
          <t> </t>
        </is>
      </c>
      <c r="AT93" t="inlineStr">
        <is>
          <t> </t>
        </is>
      </c>
      <c r="AU93" t="inlineStr">
        <is>
          <t> </t>
        </is>
      </c>
      <c r="CB93" t="n">
        <v>4</v>
      </c>
      <c r="CC93" t="n">
        <v>7</v>
      </c>
      <c r="CD93" t="n">
        <v>7</v>
      </c>
      <c r="CE93" t="n">
        <v>7</v>
      </c>
      <c r="CF93" t="n">
        <v>7</v>
      </c>
      <c r="CG93" t="n">
        <v>7</v>
      </c>
      <c r="CH93">
        <f>IF(AND((-51.9*SEC_UX+85.1*SEC_UY)&gt;=0,(-51.9*SEC_UX+85.1*SEC_UY)&lt;=84.0,ABS(-51.9*SEC_UY-85.1*SEC_UX)&lt;=((7.41*ABS(SEC_UY)+17.01*ABS(SEC_UX))*0.500)),15,IF(AND((-51.9*MIN_UX+85.1*MIN_UY)&gt;=0,(-51.9*MIN_UX+85.1*MIN_UY)&lt;=74.0,ABS(-51.9*MIN_UY-85.1*MIN_UX)&lt;=((7.41*ABS(MIN_UY)+17.01*ABS(MIN_UX))*0.500)),13,IF(AND((-51.9*HR_UX+85.1*HR_UY)&gt;=0,(-51.9*HR_UX+85.1*HR_UY)&lt;=52.0,ABS(-51.9*HR_UY-85.1*HR_UX)&lt;=((7.41*ABS(HR_UY)+17.01*ABS(HR_UX))*0.650)),13,7)))</f>
        <v/>
      </c>
      <c r="CI93">
        <f>IF(AND((-44.5*SEC_UX+85.1*SEC_UY)&gt;=0,(-44.5*SEC_UX+85.1*SEC_UY)&lt;=84.0,ABS(-44.5*SEC_UY-85.1*SEC_UX)&lt;=((7.41*ABS(SEC_UY)+17.01*ABS(SEC_UX))*0.500)),15,IF(AND((-44.5*MIN_UX+85.1*MIN_UY)&gt;=0,(-44.5*MIN_UX+85.1*MIN_UY)&lt;=74.0,ABS(-44.5*MIN_UY-85.1*MIN_UX)&lt;=((7.41*ABS(MIN_UY)+17.01*ABS(MIN_UX))*0.500)),13,IF(AND((-44.5*HR_UX+85.1*HR_UY)&gt;=0,(-44.5*HR_UX+85.1*HR_UY)&lt;=52.0,ABS(-44.5*HR_UY-85.1*HR_UX)&lt;=((7.41*ABS(HR_UY)+17.01*ABS(HR_UX))*0.650)),13,13)))</f>
        <v/>
      </c>
      <c r="CJ93">
        <f>IF(AND((-37.0*SEC_UX+85.1*SEC_UY)&gt;=0,(-37.0*SEC_UX+85.1*SEC_UY)&lt;=84.0,ABS(-37.0*SEC_UY-85.1*SEC_UX)&lt;=((7.41*ABS(SEC_UY)+17.01*ABS(SEC_UX))*0.500)),15,IF(AND((-37.0*MIN_UX+85.1*MIN_UY)&gt;=0,(-37.0*MIN_UX+85.1*MIN_UY)&lt;=74.0,ABS(-37.0*MIN_UY-85.1*MIN_UX)&lt;=((7.41*ABS(MIN_UY)+17.01*ABS(MIN_UX))*0.500)),13,IF(AND((-37.0*HR_UX+85.1*HR_UY)&gt;=0,(-37.0*HR_UX+85.1*HR_UY)&lt;=52.0,ABS(-37.0*HR_UY-85.1*HR_UX)&lt;=((7.41*ABS(HR_UY)+17.01*ABS(HR_UX))*0.650)),13,14)))</f>
        <v/>
      </c>
      <c r="CK93">
        <f>IF(AND((-29.6*SEC_UX+85.1*SEC_UY)&gt;=0,(-29.6*SEC_UX+85.1*SEC_UY)&lt;=84.0,ABS(-29.6*SEC_UY-85.1*SEC_UX)&lt;=((7.41*ABS(SEC_UY)+17.01*ABS(SEC_UX))*0.500)),15,IF(AND((-29.6*MIN_UX+85.1*MIN_UY)&gt;=0,(-29.6*MIN_UX+85.1*MIN_UY)&lt;=74.0,ABS(-29.6*MIN_UY-85.1*MIN_UX)&lt;=((7.41*ABS(MIN_UY)+17.01*ABS(MIN_UX))*0.500)),13,IF(AND((-29.6*HR_UX+85.1*HR_UY)&gt;=0,(-29.6*HR_UX+85.1*HR_UY)&lt;=52.0,ABS(-29.6*HR_UY-85.1*HR_UX)&lt;=((7.41*ABS(HR_UY)+17.01*ABS(HR_UX))*0.650)),13,14)))</f>
        <v/>
      </c>
      <c r="CL93">
        <f>IF(AND((-22.2*SEC_UX+85.1*SEC_UY)&gt;=0,(-22.2*SEC_UX+85.1*SEC_UY)&lt;=84.0,ABS(-22.2*SEC_UY-85.1*SEC_UX)&lt;=((7.41*ABS(SEC_UY)+17.01*ABS(SEC_UX))*0.500)),15,IF(AND((-22.2*MIN_UX+85.1*MIN_UY)&gt;=0,(-22.2*MIN_UX+85.1*MIN_UY)&lt;=74.0,ABS(-22.2*MIN_UY-85.1*MIN_UX)&lt;=((7.41*ABS(MIN_UY)+17.01*ABS(MIN_UX))*0.500)),13,IF(AND((-22.2*HR_UX+85.1*HR_UY)&gt;=0,(-22.2*HR_UX+85.1*HR_UY)&lt;=52.0,ABS(-22.2*HR_UY-85.1*HR_UX)&lt;=((7.41*ABS(HR_UY)+17.01*ABS(HR_UX))*0.650)),13,14)))</f>
        <v/>
      </c>
      <c r="CM93">
        <f>IF(AND((-14.8*SEC_UX+85.1*SEC_UY)&gt;=0,(-14.8*SEC_UX+85.1*SEC_UY)&lt;=84.0,ABS(-14.8*SEC_UY-85.1*SEC_UX)&lt;=((7.41*ABS(SEC_UY)+17.01*ABS(SEC_UX))*0.500)),15,IF(AND((-14.8*MIN_UX+85.1*MIN_UY)&gt;=0,(-14.8*MIN_UX+85.1*MIN_UY)&lt;=74.0,ABS(-14.8*MIN_UY-85.1*MIN_UX)&lt;=((7.41*ABS(MIN_UY)+17.01*ABS(MIN_UX))*0.500)),13,IF(AND((-14.8*HR_UX+85.1*HR_UY)&gt;=0,(-14.8*HR_UX+85.1*HR_UY)&lt;=52.0,ABS(-14.8*HR_UY-85.1*HR_UX)&lt;=((7.41*ABS(HR_UY)+17.01*ABS(HR_UX))*0.650)),13,14)))</f>
        <v/>
      </c>
      <c r="CN93">
        <f>IF(AND((-7.4*SEC_UX+85.1*SEC_UY)&gt;=0,(-7.4*SEC_UX+85.1*SEC_UY)&lt;=84.0,ABS(-7.4*SEC_UY-85.1*SEC_UX)&lt;=((7.41*ABS(SEC_UY)+17.01*ABS(SEC_UX))*0.500)),15,IF(AND((-7.4*MIN_UX+85.1*MIN_UY)&gt;=0,(-7.4*MIN_UX+85.1*MIN_UY)&lt;=74.0,ABS(-7.4*MIN_UY-85.1*MIN_UX)&lt;=((7.41*ABS(MIN_UY)+17.01*ABS(MIN_UX))*0.500)),13,IF(AND((-7.4*HR_UX+85.1*HR_UY)&gt;=0,(-7.4*HR_UX+85.1*HR_UY)&lt;=52.0,ABS(-7.4*HR_UY-85.1*HR_UX)&lt;=((7.41*ABS(HR_UY)+17.01*ABS(HR_UX))*0.650)),13,14)))</f>
        <v/>
      </c>
      <c r="CO93">
        <f>IF(AND((0.0*SEC_UX+85.1*SEC_UY)&gt;=0,(0.0*SEC_UX+85.1*SEC_UY)&lt;=84.0,ABS(0.0*SEC_UY-85.1*SEC_UX)&lt;=((7.41*ABS(SEC_UY)+17.01*ABS(SEC_UX))*0.500)),15,IF(AND((0.0*MIN_UX+85.1*MIN_UY)&gt;=0,(0.0*MIN_UX+85.1*MIN_UY)&lt;=74.0,ABS(0.0*MIN_UY-85.1*MIN_UX)&lt;=((7.41*ABS(MIN_UY)+17.01*ABS(MIN_UX))*0.500)),13,IF(AND((0.0*HR_UX+85.1*HR_UY)&gt;=0,(0.0*HR_UX+85.1*HR_UY)&lt;=52.0,ABS(0.0*HR_UY-85.1*HR_UX)&lt;=((7.41*ABS(HR_UY)+17.01*ABS(HR_UX))*0.650)),13,13)))</f>
        <v/>
      </c>
      <c r="CP93">
        <f>IF(AND((7.4*SEC_UX+85.1*SEC_UY)&gt;=0,(7.4*SEC_UX+85.1*SEC_UY)&lt;=84.0,ABS(7.4*SEC_UY-85.1*SEC_UX)&lt;=((7.41*ABS(SEC_UY)+17.01*ABS(SEC_UX))*0.500)),15,IF(AND((7.4*MIN_UX+85.1*MIN_UY)&gt;=0,(7.4*MIN_UX+85.1*MIN_UY)&lt;=74.0,ABS(7.4*MIN_UY-85.1*MIN_UX)&lt;=((7.41*ABS(MIN_UY)+17.01*ABS(MIN_UX))*0.500)),13,IF(AND((7.4*HR_UX+85.1*HR_UY)&gt;=0,(7.4*HR_UX+85.1*HR_UY)&lt;=52.0,ABS(7.4*HR_UY-85.1*HR_UX)&lt;=((7.41*ABS(HR_UY)+17.01*ABS(HR_UX))*0.650)),13,14)))</f>
        <v/>
      </c>
      <c r="CQ93">
        <f>IF(AND((14.8*SEC_UX+85.1*SEC_UY)&gt;=0,(14.8*SEC_UX+85.1*SEC_UY)&lt;=84.0,ABS(14.8*SEC_UY-85.1*SEC_UX)&lt;=((7.41*ABS(SEC_UY)+17.01*ABS(SEC_UX))*0.500)),15,IF(AND((14.8*MIN_UX+85.1*MIN_UY)&gt;=0,(14.8*MIN_UX+85.1*MIN_UY)&lt;=74.0,ABS(14.8*MIN_UY-85.1*MIN_UX)&lt;=((7.41*ABS(MIN_UY)+17.01*ABS(MIN_UX))*0.500)),13,IF(AND((14.8*HR_UX+85.1*HR_UY)&gt;=0,(14.8*HR_UX+85.1*HR_UY)&lt;=52.0,ABS(14.8*HR_UY-85.1*HR_UX)&lt;=((7.41*ABS(HR_UY)+17.01*ABS(HR_UX))*0.650)),13,14)))</f>
        <v/>
      </c>
      <c r="CR93">
        <f>IF(AND((22.2*SEC_UX+85.1*SEC_UY)&gt;=0,(22.2*SEC_UX+85.1*SEC_UY)&lt;=84.0,ABS(22.2*SEC_UY-85.1*SEC_UX)&lt;=((7.41*ABS(SEC_UY)+17.01*ABS(SEC_UX))*0.500)),15,IF(AND((22.2*MIN_UX+85.1*MIN_UY)&gt;=0,(22.2*MIN_UX+85.1*MIN_UY)&lt;=74.0,ABS(22.2*MIN_UY-85.1*MIN_UX)&lt;=((7.41*ABS(MIN_UY)+17.01*ABS(MIN_UX))*0.500)),13,IF(AND((22.2*HR_UX+85.1*HR_UY)&gt;=0,(22.2*HR_UX+85.1*HR_UY)&lt;=52.0,ABS(22.2*HR_UY-85.1*HR_UX)&lt;=((7.41*ABS(HR_UY)+17.01*ABS(HR_UX))*0.650)),13,14)))</f>
        <v/>
      </c>
      <c r="CS93">
        <f>IF(AND((29.6*SEC_UX+85.1*SEC_UY)&gt;=0,(29.6*SEC_UX+85.1*SEC_UY)&lt;=84.0,ABS(29.6*SEC_UY-85.1*SEC_UX)&lt;=((7.41*ABS(SEC_UY)+17.01*ABS(SEC_UX))*0.500)),15,IF(AND((29.6*MIN_UX+85.1*MIN_UY)&gt;=0,(29.6*MIN_UX+85.1*MIN_UY)&lt;=74.0,ABS(29.6*MIN_UY-85.1*MIN_UX)&lt;=((7.41*ABS(MIN_UY)+17.01*ABS(MIN_UX))*0.500)),13,IF(AND((29.6*HR_UX+85.1*HR_UY)&gt;=0,(29.6*HR_UX+85.1*HR_UY)&lt;=52.0,ABS(29.6*HR_UY-85.1*HR_UX)&lt;=((7.41*ABS(HR_UY)+17.01*ABS(HR_UX))*0.650)),13,14)))</f>
        <v/>
      </c>
      <c r="CT93">
        <f>IF(AND((37.0*SEC_UX+85.1*SEC_UY)&gt;=0,(37.0*SEC_UX+85.1*SEC_UY)&lt;=84.0,ABS(37.0*SEC_UY-85.1*SEC_UX)&lt;=((7.41*ABS(SEC_UY)+17.01*ABS(SEC_UX))*0.500)),15,IF(AND((37.0*MIN_UX+85.1*MIN_UY)&gt;=0,(37.0*MIN_UX+85.1*MIN_UY)&lt;=74.0,ABS(37.0*MIN_UY-85.1*MIN_UX)&lt;=((7.41*ABS(MIN_UY)+17.01*ABS(MIN_UX))*0.500)),13,IF(AND((37.0*HR_UX+85.1*HR_UY)&gt;=0,(37.0*HR_UX+85.1*HR_UY)&lt;=52.0,ABS(37.0*HR_UY-85.1*HR_UX)&lt;=((7.41*ABS(HR_UY)+17.01*ABS(HR_UX))*0.650)),13,14)))</f>
        <v/>
      </c>
      <c r="CU93">
        <f>IF(AND((44.5*SEC_UX+85.1*SEC_UY)&gt;=0,(44.5*SEC_UX+85.1*SEC_UY)&lt;=84.0,ABS(44.5*SEC_UY-85.1*SEC_UX)&lt;=((7.41*ABS(SEC_UY)+17.01*ABS(SEC_UX))*0.500)),15,IF(AND((44.5*MIN_UX+85.1*MIN_UY)&gt;=0,(44.5*MIN_UX+85.1*MIN_UY)&lt;=74.0,ABS(44.5*MIN_UY-85.1*MIN_UX)&lt;=((7.41*ABS(MIN_UY)+17.01*ABS(MIN_UX))*0.500)),13,IF(AND((44.5*HR_UX+85.1*HR_UY)&gt;=0,(44.5*HR_UX+85.1*HR_UY)&lt;=52.0,ABS(44.5*HR_UY-85.1*HR_UX)&lt;=((7.41*ABS(HR_UY)+17.01*ABS(HR_UX))*0.650)),13,13)))</f>
        <v/>
      </c>
      <c r="CV93">
        <f>IF(AND((51.9*SEC_UX+85.1*SEC_UY)&gt;=0,(51.9*SEC_UX+85.1*SEC_UY)&lt;=84.0,ABS(51.9*SEC_UY-85.1*SEC_UX)&lt;=((7.41*ABS(SEC_UY)+17.01*ABS(SEC_UX))*0.500)),15,IF(AND((51.9*MIN_UX+85.1*MIN_UY)&gt;=0,(51.9*MIN_UX+85.1*MIN_UY)&lt;=74.0,ABS(51.9*MIN_UY-85.1*MIN_UX)&lt;=((7.41*ABS(MIN_UY)+17.01*ABS(MIN_UX))*0.500)),13,IF(AND((51.9*HR_UX+85.1*HR_UY)&gt;=0,(51.9*HR_UX+85.1*HR_UY)&lt;=52.0,ABS(51.9*HR_UY-85.1*HR_UX)&lt;=((7.41*ABS(HR_UY)+17.01*ABS(HR_UX))*0.650)),13,7)))</f>
        <v/>
      </c>
      <c r="CW93" t="n">
        <v>7</v>
      </c>
      <c r="CX93" t="n">
        <v>7</v>
      </c>
      <c r="CY93" t="n">
        <v>7</v>
      </c>
      <c r="CZ93" t="n">
        <v>7</v>
      </c>
      <c r="DA93" t="n">
        <v>7</v>
      </c>
      <c r="DB93" t="n">
        <v>7</v>
      </c>
      <c r="DC93" t="n">
        <v>7</v>
      </c>
      <c r="DD93" t="n">
        <v>7</v>
      </c>
      <c r="DE93" t="n">
        <v>7</v>
      </c>
      <c r="DF93" t="n">
        <v>7</v>
      </c>
      <c r="DG93" t="n">
        <v>7</v>
      </c>
      <c r="DH93" t="n">
        <v>7</v>
      </c>
      <c r="DI93" t="n">
        <v>7</v>
      </c>
      <c r="DJ93" t="n">
        <v>7</v>
      </c>
      <c r="DK93" t="n">
        <v>7</v>
      </c>
      <c r="DL93" t="n">
        <v>7</v>
      </c>
      <c r="DM93" t="n">
        <v>7</v>
      </c>
      <c r="DN93" t="n">
        <v>7</v>
      </c>
      <c r="DO93" t="n">
        <v>7</v>
      </c>
      <c r="DP93" t="n">
        <v>7</v>
      </c>
      <c r="DQ93" t="n">
        <v>7</v>
      </c>
      <c r="DR93" t="n">
        <v>7</v>
      </c>
      <c r="DS93" t="n">
        <v>7</v>
      </c>
      <c r="DT93" t="n">
        <v>7</v>
      </c>
      <c r="DU93" t="n">
        <v>4</v>
      </c>
    </row>
    <row r="94">
      <c r="B94" t="inlineStr">
        <is>
          <t> </t>
        </is>
      </c>
      <c r="C94" t="inlineStr">
        <is>
          <t> </t>
        </is>
      </c>
      <c r="D94" t="inlineStr">
        <is>
          <t> </t>
        </is>
      </c>
      <c r="E94" t="inlineStr">
        <is>
          <t> </t>
        </is>
      </c>
      <c r="F94" t="inlineStr">
        <is>
          <t> </t>
        </is>
      </c>
      <c r="G94" t="inlineStr">
        <is>
          <t> </t>
        </is>
      </c>
      <c r="H94" t="inlineStr">
        <is>
          <t> </t>
        </is>
      </c>
      <c r="I94" t="inlineStr">
        <is>
          <t> </t>
        </is>
      </c>
      <c r="J94" t="inlineStr">
        <is>
          <t> </t>
        </is>
      </c>
      <c r="K94" t="inlineStr">
        <is>
          <t> </t>
        </is>
      </c>
      <c r="L94" t="inlineStr">
        <is>
          <t> </t>
        </is>
      </c>
      <c r="M94" t="inlineStr">
        <is>
          <t> </t>
        </is>
      </c>
      <c r="N94" t="inlineStr">
        <is>
          <t> </t>
        </is>
      </c>
      <c r="O94" t="inlineStr">
        <is>
          <t> </t>
        </is>
      </c>
      <c r="P94" t="inlineStr">
        <is>
          <t> </t>
        </is>
      </c>
      <c r="Q94" t="inlineStr">
        <is>
          <t> </t>
        </is>
      </c>
      <c r="R94" t="inlineStr">
        <is>
          <t> </t>
        </is>
      </c>
      <c r="S94" t="inlineStr">
        <is>
          <t> </t>
        </is>
      </c>
      <c r="T94" t="inlineStr">
        <is>
          <t> </t>
        </is>
      </c>
      <c r="U94" t="inlineStr">
        <is>
          <t> </t>
        </is>
      </c>
      <c r="V94" t="inlineStr">
        <is>
          <t> </t>
        </is>
      </c>
      <c r="W94" t="inlineStr">
        <is>
          <t> </t>
        </is>
      </c>
      <c r="X94" t="inlineStr">
        <is>
          <t> </t>
        </is>
      </c>
      <c r="Y94" t="inlineStr">
        <is>
          <t> </t>
        </is>
      </c>
      <c r="Z94" t="inlineStr">
        <is>
          <t> </t>
        </is>
      </c>
      <c r="AA94" t="inlineStr">
        <is>
          <t> </t>
        </is>
      </c>
      <c r="AB94" t="inlineStr">
        <is>
          <t> </t>
        </is>
      </c>
      <c r="AC94" t="inlineStr">
        <is>
          <t> </t>
        </is>
      </c>
      <c r="AD94" t="inlineStr">
        <is>
          <t> </t>
        </is>
      </c>
      <c r="AE94" t="inlineStr">
        <is>
          <t> </t>
        </is>
      </c>
      <c r="AF94" t="inlineStr">
        <is>
          <t> </t>
        </is>
      </c>
      <c r="AG94" t="inlineStr">
        <is>
          <t> </t>
        </is>
      </c>
      <c r="AH94" t="inlineStr">
        <is>
          <t> </t>
        </is>
      </c>
      <c r="AI94" t="inlineStr">
        <is>
          <t> </t>
        </is>
      </c>
      <c r="AJ94" t="inlineStr">
        <is>
          <t> </t>
        </is>
      </c>
      <c r="AK94" t="inlineStr">
        <is>
          <t> </t>
        </is>
      </c>
      <c r="AL94" t="inlineStr">
        <is>
          <t> </t>
        </is>
      </c>
      <c r="AM94" t="inlineStr">
        <is>
          <t> </t>
        </is>
      </c>
      <c r="AN94" t="inlineStr">
        <is>
          <t> </t>
        </is>
      </c>
      <c r="AO94" t="inlineStr">
        <is>
          <t> </t>
        </is>
      </c>
      <c r="AP94" t="inlineStr">
        <is>
          <t> </t>
        </is>
      </c>
      <c r="AQ94" t="inlineStr">
        <is>
          <t> </t>
        </is>
      </c>
      <c r="AR94" t="inlineStr">
        <is>
          <t> </t>
        </is>
      </c>
      <c r="AS94" t="inlineStr">
        <is>
          <t> </t>
        </is>
      </c>
      <c r="AT94" t="inlineStr">
        <is>
          <t> </t>
        </is>
      </c>
      <c r="AU94" t="inlineStr">
        <is>
          <t> </t>
        </is>
      </c>
      <c r="CB94" t="n">
        <v>4</v>
      </c>
      <c r="CC94" t="n">
        <v>7</v>
      </c>
      <c r="CD94" t="n">
        <v>7</v>
      </c>
      <c r="CE94" t="n">
        <v>7</v>
      </c>
      <c r="CF94" t="n">
        <v>7</v>
      </c>
      <c r="CG94" t="n">
        <v>7</v>
      </c>
      <c r="CH94" t="n">
        <v>7</v>
      </c>
      <c r="CI94" t="n">
        <v>7</v>
      </c>
      <c r="CJ94" t="n">
        <v>7</v>
      </c>
      <c r="CK94" t="n">
        <v>7</v>
      </c>
      <c r="CL94" t="n">
        <v>7</v>
      </c>
      <c r="CM94" t="n">
        <v>7</v>
      </c>
      <c r="CN94" t="n">
        <v>7</v>
      </c>
      <c r="CO94" t="n">
        <v>7</v>
      </c>
      <c r="CP94" t="n">
        <v>7</v>
      </c>
      <c r="CQ94" t="n">
        <v>7</v>
      </c>
      <c r="CR94" t="n">
        <v>7</v>
      </c>
      <c r="CS94" t="n">
        <v>7</v>
      </c>
      <c r="CT94" t="n">
        <v>7</v>
      </c>
      <c r="CU94" t="n">
        <v>7</v>
      </c>
      <c r="CV94" t="n">
        <v>7</v>
      </c>
      <c r="CW94" t="n">
        <v>7</v>
      </c>
      <c r="CX94" t="n">
        <v>7</v>
      </c>
      <c r="CY94" t="n">
        <v>7</v>
      </c>
      <c r="CZ94" t="n">
        <v>7</v>
      </c>
      <c r="DA94" t="n">
        <v>7</v>
      </c>
      <c r="DB94" t="n">
        <v>7</v>
      </c>
      <c r="DC94" t="n">
        <v>7</v>
      </c>
      <c r="DD94" t="n">
        <v>7</v>
      </c>
      <c r="DE94" t="n">
        <v>7</v>
      </c>
      <c r="DF94" t="n">
        <v>7</v>
      </c>
      <c r="DG94" t="n">
        <v>7</v>
      </c>
      <c r="DH94" t="n">
        <v>7</v>
      </c>
      <c r="DI94" t="n">
        <v>7</v>
      </c>
      <c r="DJ94" t="n">
        <v>7</v>
      </c>
      <c r="DK94" t="n">
        <v>7</v>
      </c>
      <c r="DL94" t="n">
        <v>7</v>
      </c>
      <c r="DM94" t="n">
        <v>7</v>
      </c>
      <c r="DN94" t="n">
        <v>7</v>
      </c>
      <c r="DO94" t="n">
        <v>7</v>
      </c>
      <c r="DP94" t="n">
        <v>7</v>
      </c>
      <c r="DQ94" t="n">
        <v>7</v>
      </c>
      <c r="DR94" t="n">
        <v>7</v>
      </c>
      <c r="DS94" t="n">
        <v>7</v>
      </c>
      <c r="DT94" t="n">
        <v>7</v>
      </c>
      <c r="DU94" t="n">
        <v>4</v>
      </c>
    </row>
    <row r="95">
      <c r="B95" t="inlineStr">
        <is>
          <t> </t>
        </is>
      </c>
      <c r="C95" t="inlineStr">
        <is>
          <t> </t>
        </is>
      </c>
      <c r="D95" t="inlineStr">
        <is>
          <t> </t>
        </is>
      </c>
      <c r="E95" t="inlineStr">
        <is>
          <t> </t>
        </is>
      </c>
      <c r="F95" t="inlineStr">
        <is>
          <t> </t>
        </is>
      </c>
      <c r="G95" t="inlineStr">
        <is>
          <t> </t>
        </is>
      </c>
      <c r="H95" t="inlineStr">
        <is>
          <t> </t>
        </is>
      </c>
      <c r="I95" t="inlineStr">
        <is>
          <t> </t>
        </is>
      </c>
      <c r="J95" t="inlineStr">
        <is>
          <t> </t>
        </is>
      </c>
      <c r="K95" t="inlineStr">
        <is>
          <t> </t>
        </is>
      </c>
      <c r="L95" t="inlineStr">
        <is>
          <t> </t>
        </is>
      </c>
      <c r="M95" t="inlineStr">
        <is>
          <t> </t>
        </is>
      </c>
      <c r="N95" t="inlineStr">
        <is>
          <t> </t>
        </is>
      </c>
      <c r="O95" t="inlineStr">
        <is>
          <t> </t>
        </is>
      </c>
      <c r="P95" t="inlineStr">
        <is>
          <t> </t>
        </is>
      </c>
      <c r="Q95" t="inlineStr">
        <is>
          <t> </t>
        </is>
      </c>
      <c r="R95" t="inlineStr">
        <is>
          <t> </t>
        </is>
      </c>
      <c r="S95" t="inlineStr">
        <is>
          <t> </t>
        </is>
      </c>
      <c r="T95" t="inlineStr">
        <is>
          <t> </t>
        </is>
      </c>
      <c r="U95" t="inlineStr">
        <is>
          <t> </t>
        </is>
      </c>
      <c r="V95" t="inlineStr">
        <is>
          <t> </t>
        </is>
      </c>
      <c r="W95" t="inlineStr">
        <is>
          <t> </t>
        </is>
      </c>
      <c r="X95" t="inlineStr">
        <is>
          <t> </t>
        </is>
      </c>
      <c r="Y95" t="inlineStr">
        <is>
          <t> </t>
        </is>
      </c>
      <c r="Z95" t="inlineStr">
        <is>
          <t> </t>
        </is>
      </c>
      <c r="AA95" t="inlineStr">
        <is>
          <t> </t>
        </is>
      </c>
      <c r="AB95" t="inlineStr">
        <is>
          <t> </t>
        </is>
      </c>
      <c r="AC95" t="inlineStr">
        <is>
          <t> </t>
        </is>
      </c>
      <c r="AD95" t="inlineStr">
        <is>
          <t> </t>
        </is>
      </c>
      <c r="AE95" t="inlineStr">
        <is>
          <t> </t>
        </is>
      </c>
      <c r="AF95" t="inlineStr">
        <is>
          <t> </t>
        </is>
      </c>
      <c r="AG95" t="inlineStr">
        <is>
          <t> </t>
        </is>
      </c>
      <c r="AH95" t="inlineStr">
        <is>
          <t> </t>
        </is>
      </c>
      <c r="AI95" t="inlineStr">
        <is>
          <t> </t>
        </is>
      </c>
      <c r="AJ95" t="inlineStr">
        <is>
          <t> </t>
        </is>
      </c>
      <c r="AK95" t="inlineStr">
        <is>
          <t> </t>
        </is>
      </c>
      <c r="AL95" t="inlineStr">
        <is>
          <t> </t>
        </is>
      </c>
      <c r="AM95" t="inlineStr">
        <is>
          <t> </t>
        </is>
      </c>
      <c r="AN95" t="inlineStr">
        <is>
          <t> </t>
        </is>
      </c>
      <c r="AO95" t="inlineStr">
        <is>
          <t> </t>
        </is>
      </c>
      <c r="AP95" t="inlineStr">
        <is>
          <t> </t>
        </is>
      </c>
      <c r="AQ95" t="inlineStr">
        <is>
          <t> </t>
        </is>
      </c>
      <c r="AR95" t="inlineStr">
        <is>
          <t> </t>
        </is>
      </c>
      <c r="AS95" t="inlineStr">
        <is>
          <t> </t>
        </is>
      </c>
      <c r="AT95" t="inlineStr">
        <is>
          <t> </t>
        </is>
      </c>
      <c r="AU95" t="inlineStr">
        <is>
          <t> </t>
        </is>
      </c>
      <c r="CB95" t="n">
        <v>4</v>
      </c>
      <c r="CC95" t="n">
        <v>7</v>
      </c>
      <c r="CD95" t="n">
        <v>7</v>
      </c>
      <c r="CE95" t="n">
        <v>7</v>
      </c>
      <c r="CF95" t="n">
        <v>7</v>
      </c>
      <c r="CG95" t="n">
        <v>7</v>
      </c>
      <c r="CH95" t="n">
        <v>7</v>
      </c>
      <c r="CI95" t="n">
        <v>7</v>
      </c>
      <c r="CJ95" t="n">
        <v>7</v>
      </c>
      <c r="CK95" t="n">
        <v>7</v>
      </c>
      <c r="CL95" t="n">
        <v>7</v>
      </c>
      <c r="CM95" t="n">
        <v>7</v>
      </c>
      <c r="CN95" t="n">
        <v>7</v>
      </c>
      <c r="CO95" t="n">
        <v>7</v>
      </c>
      <c r="CP95" t="n">
        <v>7</v>
      </c>
      <c r="CQ95" t="n">
        <v>7</v>
      </c>
      <c r="CR95" t="n">
        <v>7</v>
      </c>
      <c r="CS95" t="n">
        <v>7</v>
      </c>
      <c r="CT95" t="n">
        <v>7</v>
      </c>
      <c r="CU95" t="n">
        <v>7</v>
      </c>
      <c r="CV95" t="n">
        <v>7</v>
      </c>
      <c r="CW95" t="n">
        <v>7</v>
      </c>
      <c r="CX95" t="n">
        <v>7</v>
      </c>
      <c r="CY95" t="n">
        <v>7</v>
      </c>
      <c r="CZ95" t="n">
        <v>7</v>
      </c>
      <c r="DA95" t="n">
        <v>7</v>
      </c>
      <c r="DB95" t="n">
        <v>7</v>
      </c>
      <c r="DC95" t="n">
        <v>7</v>
      </c>
      <c r="DD95" t="n">
        <v>7</v>
      </c>
      <c r="DE95" t="n">
        <v>7</v>
      </c>
      <c r="DF95" t="n">
        <v>7</v>
      </c>
      <c r="DG95" t="n">
        <v>7</v>
      </c>
      <c r="DH95" t="n">
        <v>7</v>
      </c>
      <c r="DI95" t="n">
        <v>7</v>
      </c>
      <c r="DJ95" t="n">
        <v>7</v>
      </c>
      <c r="DK95" t="n">
        <v>7</v>
      </c>
      <c r="DL95" t="n">
        <v>7</v>
      </c>
      <c r="DM95" t="n">
        <v>7</v>
      </c>
      <c r="DN95" t="n">
        <v>7</v>
      </c>
      <c r="DO95" t="n">
        <v>7</v>
      </c>
      <c r="DP95" t="n">
        <v>7</v>
      </c>
      <c r="DQ95" t="n">
        <v>7</v>
      </c>
      <c r="DR95" t="n">
        <v>7</v>
      </c>
      <c r="DS95" t="n">
        <v>7</v>
      </c>
      <c r="DT95" t="n">
        <v>7</v>
      </c>
      <c r="DU95" t="n">
        <v>4</v>
      </c>
    </row>
    <row r="96">
      <c r="B96" t="inlineStr">
        <is>
          <t> </t>
        </is>
      </c>
      <c r="C96" t="inlineStr">
        <is>
          <t> </t>
        </is>
      </c>
      <c r="D96" t="inlineStr">
        <is>
          <t> </t>
        </is>
      </c>
      <c r="E96" t="inlineStr">
        <is>
          <t> </t>
        </is>
      </c>
      <c r="F96" t="inlineStr">
        <is>
          <t> </t>
        </is>
      </c>
      <c r="G96" t="inlineStr">
        <is>
          <t> </t>
        </is>
      </c>
      <c r="H96" t="inlineStr">
        <is>
          <t> </t>
        </is>
      </c>
      <c r="I96" t="inlineStr">
        <is>
          <t> </t>
        </is>
      </c>
      <c r="J96" t="inlineStr">
        <is>
          <t> </t>
        </is>
      </c>
      <c r="K96" t="inlineStr">
        <is>
          <t> </t>
        </is>
      </c>
      <c r="L96" t="inlineStr">
        <is>
          <t> </t>
        </is>
      </c>
      <c r="M96" t="inlineStr">
        <is>
          <t> </t>
        </is>
      </c>
      <c r="N96" t="inlineStr">
        <is>
          <t> </t>
        </is>
      </c>
      <c r="O96" t="inlineStr">
        <is>
          <t> </t>
        </is>
      </c>
      <c r="P96" t="inlineStr">
        <is>
          <t> </t>
        </is>
      </c>
      <c r="Q96" t="inlineStr">
        <is>
          <t> </t>
        </is>
      </c>
      <c r="R96" t="inlineStr">
        <is>
          <t> </t>
        </is>
      </c>
      <c r="S96" t="inlineStr">
        <is>
          <t> </t>
        </is>
      </c>
      <c r="T96" t="inlineStr">
        <is>
          <t> </t>
        </is>
      </c>
      <c r="U96" t="inlineStr">
        <is>
          <t> </t>
        </is>
      </c>
      <c r="V96" t="inlineStr">
        <is>
          <t> </t>
        </is>
      </c>
      <c r="W96" t="inlineStr">
        <is>
          <t> </t>
        </is>
      </c>
      <c r="X96" t="inlineStr">
        <is>
          <t> </t>
        </is>
      </c>
      <c r="Y96" t="inlineStr">
        <is>
          <t> </t>
        </is>
      </c>
      <c r="Z96" t="inlineStr">
        <is>
          <t> </t>
        </is>
      </c>
      <c r="AA96" t="inlineStr">
        <is>
          <t> </t>
        </is>
      </c>
      <c r="AB96" t="inlineStr">
        <is>
          <t> </t>
        </is>
      </c>
      <c r="AC96" t="inlineStr">
        <is>
          <t> </t>
        </is>
      </c>
      <c r="AD96" t="inlineStr">
        <is>
          <t> </t>
        </is>
      </c>
      <c r="AE96" t="inlineStr">
        <is>
          <t> </t>
        </is>
      </c>
      <c r="AF96" t="inlineStr">
        <is>
          <t> </t>
        </is>
      </c>
      <c r="AG96" t="inlineStr">
        <is>
          <t> </t>
        </is>
      </c>
      <c r="AH96" t="inlineStr">
        <is>
          <t> </t>
        </is>
      </c>
      <c r="AI96" t="inlineStr">
        <is>
          <t> </t>
        </is>
      </c>
      <c r="AJ96" t="inlineStr">
        <is>
          <t> </t>
        </is>
      </c>
      <c r="AK96" t="inlineStr">
        <is>
          <t> </t>
        </is>
      </c>
      <c r="AL96" t="inlineStr">
        <is>
          <t> </t>
        </is>
      </c>
      <c r="AM96" t="inlineStr">
        <is>
          <t> </t>
        </is>
      </c>
      <c r="AN96" t="inlineStr">
        <is>
          <t> </t>
        </is>
      </c>
      <c r="AO96" t="inlineStr">
        <is>
          <t> </t>
        </is>
      </c>
      <c r="AP96" t="inlineStr">
        <is>
          <t> </t>
        </is>
      </c>
      <c r="AQ96" t="inlineStr">
        <is>
          <t> </t>
        </is>
      </c>
      <c r="AR96" t="inlineStr">
        <is>
          <t> </t>
        </is>
      </c>
      <c r="AS96" t="inlineStr">
        <is>
          <t> </t>
        </is>
      </c>
      <c r="AT96" t="inlineStr">
        <is>
          <t> </t>
        </is>
      </c>
      <c r="AU96" t="inlineStr">
        <is>
          <t> </t>
        </is>
      </c>
      <c r="CB96" t="n">
        <v>4</v>
      </c>
      <c r="CC96">
        <f>IF(INDEX(FONT5,'KERNEL'!$BI$9+1,1)=1,13,7)</f>
        <v/>
      </c>
      <c r="CD96">
        <f>IF(INDEX(FONT5,'KERNEL'!$BI$9+1,2)=1,13,7)</f>
        <v/>
      </c>
      <c r="CE96">
        <f>IF(INDEX(FONT5,'KERNEL'!$BI$9+1,3)=1,13,7)</f>
        <v/>
      </c>
      <c r="CF96">
        <f>IF(INDEX(FONT5,'KERNEL'!$BI$9+1,4)=1,13,7)</f>
        <v/>
      </c>
      <c r="CG96">
        <f>IF(INDEX(FONT5,'KERNEL'!$BI$9+1,5)=1,13,7)</f>
        <v/>
      </c>
      <c r="CH96" t="n">
        <v>7</v>
      </c>
      <c r="CI96">
        <f>IF(INDEX(FONT5,'KERNEL'!$BI$10+1,1)=1,13,7)</f>
        <v/>
      </c>
      <c r="CJ96">
        <f>IF(INDEX(FONT5,'KERNEL'!$BI$10+1,2)=1,13,7)</f>
        <v/>
      </c>
      <c r="CK96">
        <f>IF(INDEX(FONT5,'KERNEL'!$BI$10+1,3)=1,13,7)</f>
        <v/>
      </c>
      <c r="CL96">
        <f>IF(INDEX(FONT5,'KERNEL'!$BI$10+1,4)=1,13,7)</f>
        <v/>
      </c>
      <c r="CM96">
        <f>IF(INDEX(FONT5,'KERNEL'!$BI$10+1,5)=1,13,7)</f>
        <v/>
      </c>
      <c r="CN96" t="n">
        <v>7</v>
      </c>
      <c r="CO96" t="n">
        <v>7</v>
      </c>
      <c r="CP96" t="n">
        <v>7</v>
      </c>
      <c r="CQ96" t="n">
        <v>7</v>
      </c>
      <c r="CR96">
        <f>IF(INDEX(FONT5,'KERNEL'!$BI$11+1,1)=1,13,7)</f>
        <v/>
      </c>
      <c r="CS96">
        <f>IF(INDEX(FONT5,'KERNEL'!$BI$11+1,2)=1,13,7)</f>
        <v/>
      </c>
      <c r="CT96">
        <f>IF(INDEX(FONT5,'KERNEL'!$BI$11+1,3)=1,13,7)</f>
        <v/>
      </c>
      <c r="CU96">
        <f>IF(INDEX(FONT5,'KERNEL'!$BI$11+1,4)=1,13,7)</f>
        <v/>
      </c>
      <c r="CV96">
        <f>IF(INDEX(FONT5,'KERNEL'!$BI$11+1,5)=1,13,7)</f>
        <v/>
      </c>
      <c r="CW96" t="n">
        <v>7</v>
      </c>
      <c r="CX96">
        <f>IF(INDEX(FONT5,'KERNEL'!$BI$12+1,1)=1,13,7)</f>
        <v/>
      </c>
      <c r="CY96">
        <f>IF(INDEX(FONT5,'KERNEL'!$BI$12+1,2)=1,13,7)</f>
        <v/>
      </c>
      <c r="CZ96">
        <f>IF(INDEX(FONT5,'KERNEL'!$BI$12+1,3)=1,13,7)</f>
        <v/>
      </c>
      <c r="DA96">
        <f>IF(INDEX(FONT5,'KERNEL'!$BI$12+1,4)=1,13,7)</f>
        <v/>
      </c>
      <c r="DB96">
        <f>IF(INDEX(FONT5,'KERNEL'!$BI$12+1,5)=1,13,7)</f>
        <v/>
      </c>
      <c r="DC96" t="n">
        <v>7</v>
      </c>
      <c r="DD96" t="n">
        <v>7</v>
      </c>
      <c r="DE96" t="n">
        <v>7</v>
      </c>
      <c r="DF96" t="n">
        <v>7</v>
      </c>
      <c r="DG96">
        <f>IF(INDEX(FONT5,'KERNEL'!$BI$13+1,1)=1,13,7)</f>
        <v/>
      </c>
      <c r="DH96">
        <f>IF(INDEX(FONT5,'KERNEL'!$BI$13+1,2)=1,13,7)</f>
        <v/>
      </c>
      <c r="DI96">
        <f>IF(INDEX(FONT5,'KERNEL'!$BI$13+1,3)=1,13,7)</f>
        <v/>
      </c>
      <c r="DJ96">
        <f>IF(INDEX(FONT5,'KERNEL'!$BI$13+1,4)=1,13,7)</f>
        <v/>
      </c>
      <c r="DK96">
        <f>IF(INDEX(FONT5,'KERNEL'!$BI$13+1,5)=1,13,7)</f>
        <v/>
      </c>
      <c r="DL96" t="n">
        <v>7</v>
      </c>
      <c r="DM96">
        <f>IF(INDEX(FONT5,'KERNEL'!$BI$14+1,1)=1,13,7)</f>
        <v/>
      </c>
      <c r="DN96">
        <f>IF(INDEX(FONT5,'KERNEL'!$BI$14+1,2)=1,13,7)</f>
        <v/>
      </c>
      <c r="DO96">
        <f>IF(INDEX(FONT5,'KERNEL'!$BI$14+1,3)=1,13,7)</f>
        <v/>
      </c>
      <c r="DP96">
        <f>IF(INDEX(FONT5,'KERNEL'!$BI$14+1,4)=1,13,7)</f>
        <v/>
      </c>
      <c r="DQ96">
        <f>IF(INDEX(FONT5,'KERNEL'!$BI$14+1,5)=1,13,7)</f>
        <v/>
      </c>
      <c r="DR96" t="n">
        <v>7</v>
      </c>
      <c r="DS96" t="n">
        <v>7</v>
      </c>
      <c r="DT96" t="n">
        <v>7</v>
      </c>
      <c r="DU96" t="n">
        <v>4</v>
      </c>
    </row>
    <row r="97">
      <c r="B97" t="inlineStr">
        <is>
          <t> </t>
        </is>
      </c>
      <c r="C97" t="inlineStr">
        <is>
          <t> </t>
        </is>
      </c>
      <c r="D97" t="inlineStr">
        <is>
          <t> </t>
        </is>
      </c>
      <c r="E97" t="inlineStr">
        <is>
          <t> </t>
        </is>
      </c>
      <c r="F97" t="inlineStr">
        <is>
          <t> </t>
        </is>
      </c>
      <c r="G97" t="inlineStr">
        <is>
          <t> </t>
        </is>
      </c>
      <c r="H97" t="inlineStr">
        <is>
          <t> </t>
        </is>
      </c>
      <c r="I97" t="inlineStr">
        <is>
          <t> </t>
        </is>
      </c>
      <c r="J97" t="inlineStr">
        <is>
          <t> </t>
        </is>
      </c>
      <c r="K97" t="inlineStr">
        <is>
          <t> </t>
        </is>
      </c>
      <c r="L97" t="inlineStr">
        <is>
          <t> </t>
        </is>
      </c>
      <c r="M97" t="inlineStr">
        <is>
          <t> </t>
        </is>
      </c>
      <c r="N97" t="inlineStr">
        <is>
          <t> </t>
        </is>
      </c>
      <c r="O97" t="inlineStr">
        <is>
          <t> </t>
        </is>
      </c>
      <c r="P97" t="inlineStr">
        <is>
          <t> </t>
        </is>
      </c>
      <c r="Q97" t="inlineStr">
        <is>
          <t> </t>
        </is>
      </c>
      <c r="R97" t="inlineStr">
        <is>
          <t> </t>
        </is>
      </c>
      <c r="S97" t="inlineStr">
        <is>
          <t> </t>
        </is>
      </c>
      <c r="T97" t="inlineStr">
        <is>
          <t> </t>
        </is>
      </c>
      <c r="U97" t="inlineStr">
        <is>
          <t> </t>
        </is>
      </c>
      <c r="V97" t="inlineStr">
        <is>
          <t> </t>
        </is>
      </c>
      <c r="W97" t="inlineStr">
        <is>
          <t> </t>
        </is>
      </c>
      <c r="X97" t="inlineStr">
        <is>
          <t> </t>
        </is>
      </c>
      <c r="Y97" t="inlineStr">
        <is>
          <t> </t>
        </is>
      </c>
      <c r="Z97" t="inlineStr">
        <is>
          <t> </t>
        </is>
      </c>
      <c r="AA97" t="inlineStr">
        <is>
          <t> </t>
        </is>
      </c>
      <c r="AB97" t="inlineStr">
        <is>
          <t> </t>
        </is>
      </c>
      <c r="AC97" t="inlineStr">
        <is>
          <t> </t>
        </is>
      </c>
      <c r="AD97" t="inlineStr">
        <is>
          <t> </t>
        </is>
      </c>
      <c r="AE97" t="inlineStr">
        <is>
          <t> </t>
        </is>
      </c>
      <c r="AF97" t="inlineStr">
        <is>
          <t> </t>
        </is>
      </c>
      <c r="AG97" t="inlineStr">
        <is>
          <t> </t>
        </is>
      </c>
      <c r="AH97" t="inlineStr">
        <is>
          <t> </t>
        </is>
      </c>
      <c r="AI97" t="inlineStr">
        <is>
          <t> </t>
        </is>
      </c>
      <c r="AJ97" t="inlineStr">
        <is>
          <t> </t>
        </is>
      </c>
      <c r="AK97" t="inlineStr">
        <is>
          <t> </t>
        </is>
      </c>
      <c r="AL97" t="inlineStr">
        <is>
          <t> </t>
        </is>
      </c>
      <c r="AM97" t="inlineStr">
        <is>
          <t> </t>
        </is>
      </c>
      <c r="AN97" t="inlineStr">
        <is>
          <t> </t>
        </is>
      </c>
      <c r="AO97" t="inlineStr">
        <is>
          <t> </t>
        </is>
      </c>
      <c r="AP97" t="inlineStr">
        <is>
          <t> </t>
        </is>
      </c>
      <c r="AQ97" t="inlineStr">
        <is>
          <t> </t>
        </is>
      </c>
      <c r="AR97" t="inlineStr">
        <is>
          <t> </t>
        </is>
      </c>
      <c r="AS97" t="inlineStr">
        <is>
          <t> </t>
        </is>
      </c>
      <c r="AT97" t="inlineStr">
        <is>
          <t> </t>
        </is>
      </c>
      <c r="AU97" t="inlineStr">
        <is>
          <t> </t>
        </is>
      </c>
      <c r="CB97" t="n">
        <v>4</v>
      </c>
      <c r="CC97">
        <f>IF(INDEX(FONT5,'KERNEL'!$BI$9+1,6)=1,13,7)</f>
        <v/>
      </c>
      <c r="CD97">
        <f>IF(INDEX(FONT5,'KERNEL'!$BI$9+1,7)=1,13,7)</f>
        <v/>
      </c>
      <c r="CE97">
        <f>IF(INDEX(FONT5,'KERNEL'!$BI$9+1,8)=1,13,7)</f>
        <v/>
      </c>
      <c r="CF97">
        <f>IF(INDEX(FONT5,'KERNEL'!$BI$9+1,9)=1,13,7)</f>
        <v/>
      </c>
      <c r="CG97">
        <f>IF(INDEX(FONT5,'KERNEL'!$BI$9+1,10)=1,13,7)</f>
        <v/>
      </c>
      <c r="CH97" t="n">
        <v>7</v>
      </c>
      <c r="CI97">
        <f>IF(INDEX(FONT5,'KERNEL'!$BI$10+1,6)=1,13,7)</f>
        <v/>
      </c>
      <c r="CJ97">
        <f>IF(INDEX(FONT5,'KERNEL'!$BI$10+1,7)=1,13,7)</f>
        <v/>
      </c>
      <c r="CK97">
        <f>IF(INDEX(FONT5,'KERNEL'!$BI$10+1,8)=1,13,7)</f>
        <v/>
      </c>
      <c r="CL97">
        <f>IF(INDEX(FONT5,'KERNEL'!$BI$10+1,9)=1,13,7)</f>
        <v/>
      </c>
      <c r="CM97">
        <f>IF(INDEX(FONT5,'KERNEL'!$BI$10+1,10)=1,13,7)</f>
        <v/>
      </c>
      <c r="CN97" t="n">
        <v>7</v>
      </c>
      <c r="CO97">
        <f>IF(MOD(SECOND(T_NOW),2)=0,15,14)</f>
        <v/>
      </c>
      <c r="CP97" t="n">
        <v>7</v>
      </c>
      <c r="CQ97" t="n">
        <v>7</v>
      </c>
      <c r="CR97">
        <f>IF(INDEX(FONT5,'KERNEL'!$BI$11+1,6)=1,13,7)</f>
        <v/>
      </c>
      <c r="CS97">
        <f>IF(INDEX(FONT5,'KERNEL'!$BI$11+1,7)=1,13,7)</f>
        <v/>
      </c>
      <c r="CT97">
        <f>IF(INDEX(FONT5,'KERNEL'!$BI$11+1,8)=1,13,7)</f>
        <v/>
      </c>
      <c r="CU97">
        <f>IF(INDEX(FONT5,'KERNEL'!$BI$11+1,9)=1,13,7)</f>
        <v/>
      </c>
      <c r="CV97">
        <f>IF(INDEX(FONT5,'KERNEL'!$BI$11+1,10)=1,13,7)</f>
        <v/>
      </c>
      <c r="CW97" t="n">
        <v>7</v>
      </c>
      <c r="CX97">
        <f>IF(INDEX(FONT5,'KERNEL'!$BI$12+1,6)=1,13,7)</f>
        <v/>
      </c>
      <c r="CY97">
        <f>IF(INDEX(FONT5,'KERNEL'!$BI$12+1,7)=1,13,7)</f>
        <v/>
      </c>
      <c r="CZ97">
        <f>IF(INDEX(FONT5,'KERNEL'!$BI$12+1,8)=1,13,7)</f>
        <v/>
      </c>
      <c r="DA97">
        <f>IF(INDEX(FONT5,'KERNEL'!$BI$12+1,9)=1,13,7)</f>
        <v/>
      </c>
      <c r="DB97">
        <f>IF(INDEX(FONT5,'KERNEL'!$BI$12+1,10)=1,13,7)</f>
        <v/>
      </c>
      <c r="DC97" t="n">
        <v>7</v>
      </c>
      <c r="DD97">
        <f>IF(MOD(SECOND(T_NOW),2)=0,15,14)</f>
        <v/>
      </c>
      <c r="DE97" t="n">
        <v>7</v>
      </c>
      <c r="DF97" t="n">
        <v>7</v>
      </c>
      <c r="DG97">
        <f>IF(INDEX(FONT5,'KERNEL'!$BI$13+1,6)=1,13,7)</f>
        <v/>
      </c>
      <c r="DH97">
        <f>IF(INDEX(FONT5,'KERNEL'!$BI$13+1,7)=1,13,7)</f>
        <v/>
      </c>
      <c r="DI97">
        <f>IF(INDEX(FONT5,'KERNEL'!$BI$13+1,8)=1,13,7)</f>
        <v/>
      </c>
      <c r="DJ97">
        <f>IF(INDEX(FONT5,'KERNEL'!$BI$13+1,9)=1,13,7)</f>
        <v/>
      </c>
      <c r="DK97">
        <f>IF(INDEX(FONT5,'KERNEL'!$BI$13+1,10)=1,13,7)</f>
        <v/>
      </c>
      <c r="DL97" t="n">
        <v>7</v>
      </c>
      <c r="DM97">
        <f>IF(INDEX(FONT5,'KERNEL'!$BI$14+1,6)=1,13,7)</f>
        <v/>
      </c>
      <c r="DN97">
        <f>IF(INDEX(FONT5,'KERNEL'!$BI$14+1,7)=1,13,7)</f>
        <v/>
      </c>
      <c r="DO97">
        <f>IF(INDEX(FONT5,'KERNEL'!$BI$14+1,8)=1,13,7)</f>
        <v/>
      </c>
      <c r="DP97">
        <f>IF(INDEX(FONT5,'KERNEL'!$BI$14+1,9)=1,13,7)</f>
        <v/>
      </c>
      <c r="DQ97">
        <f>IF(INDEX(FONT5,'KERNEL'!$BI$14+1,10)=1,13,7)</f>
        <v/>
      </c>
      <c r="DR97" t="n">
        <v>7</v>
      </c>
      <c r="DS97" t="n">
        <v>7</v>
      </c>
      <c r="DT97" t="n">
        <v>7</v>
      </c>
      <c r="DU97" t="n">
        <v>4</v>
      </c>
    </row>
    <row r="98">
      <c r="B98" t="inlineStr">
        <is>
          <t> </t>
        </is>
      </c>
      <c r="C98" t="inlineStr">
        <is>
          <t> </t>
        </is>
      </c>
      <c r="D98" t="inlineStr">
        <is>
          <t> </t>
        </is>
      </c>
      <c r="E98" t="inlineStr">
        <is>
          <t> </t>
        </is>
      </c>
      <c r="F98" t="inlineStr">
        <is>
          <t> </t>
        </is>
      </c>
      <c r="G98" t="inlineStr">
        <is>
          <t> </t>
        </is>
      </c>
      <c r="H98" t="inlineStr">
        <is>
          <t> </t>
        </is>
      </c>
      <c r="I98" t="inlineStr">
        <is>
          <t> </t>
        </is>
      </c>
      <c r="J98" t="inlineStr">
        <is>
          <t> </t>
        </is>
      </c>
      <c r="K98" t="inlineStr">
        <is>
          <t> </t>
        </is>
      </c>
      <c r="L98" t="inlineStr">
        <is>
          <t> </t>
        </is>
      </c>
      <c r="M98" t="inlineStr">
        <is>
          <t> </t>
        </is>
      </c>
      <c r="N98" t="inlineStr">
        <is>
          <t> </t>
        </is>
      </c>
      <c r="O98" t="inlineStr">
        <is>
          <t> </t>
        </is>
      </c>
      <c r="P98" t="inlineStr">
        <is>
          <t> </t>
        </is>
      </c>
      <c r="Q98" t="inlineStr">
        <is>
          <t> </t>
        </is>
      </c>
      <c r="R98" t="inlineStr">
        <is>
          <t> </t>
        </is>
      </c>
      <c r="S98" t="inlineStr">
        <is>
          <t> </t>
        </is>
      </c>
      <c r="T98" t="inlineStr">
        <is>
          <t> </t>
        </is>
      </c>
      <c r="U98" t="inlineStr">
        <is>
          <t> </t>
        </is>
      </c>
      <c r="V98" t="inlineStr">
        <is>
          <t> </t>
        </is>
      </c>
      <c r="W98" t="inlineStr">
        <is>
          <t> </t>
        </is>
      </c>
      <c r="X98" t="inlineStr">
        <is>
          <t> </t>
        </is>
      </c>
      <c r="Y98" t="inlineStr">
        <is>
          <t> </t>
        </is>
      </c>
      <c r="Z98" t="inlineStr">
        <is>
          <t> </t>
        </is>
      </c>
      <c r="AA98" t="inlineStr">
        <is>
          <t> </t>
        </is>
      </c>
      <c r="AB98" t="inlineStr">
        <is>
          <t> </t>
        </is>
      </c>
      <c r="AC98" t="inlineStr">
        <is>
          <t> </t>
        </is>
      </c>
      <c r="AD98" t="inlineStr">
        <is>
          <t> </t>
        </is>
      </c>
      <c r="AE98" t="inlineStr">
        <is>
          <t> </t>
        </is>
      </c>
      <c r="AF98" t="inlineStr">
        <is>
          <t> </t>
        </is>
      </c>
      <c r="AG98" t="inlineStr">
        <is>
          <t> </t>
        </is>
      </c>
      <c r="AH98" t="inlineStr">
        <is>
          <t> </t>
        </is>
      </c>
      <c r="AI98" t="inlineStr">
        <is>
          <t> </t>
        </is>
      </c>
      <c r="AJ98" t="inlineStr">
        <is>
          <t> </t>
        </is>
      </c>
      <c r="AK98" t="inlineStr">
        <is>
          <t> </t>
        </is>
      </c>
      <c r="AL98" t="inlineStr">
        <is>
          <t> </t>
        </is>
      </c>
      <c r="AM98" t="inlineStr">
        <is>
          <t> </t>
        </is>
      </c>
      <c r="AN98" t="inlineStr">
        <is>
          <t> </t>
        </is>
      </c>
      <c r="AO98" t="inlineStr">
        <is>
          <t> </t>
        </is>
      </c>
      <c r="AP98" t="inlineStr">
        <is>
          <t> </t>
        </is>
      </c>
      <c r="AQ98" t="inlineStr">
        <is>
          <t> </t>
        </is>
      </c>
      <c r="AR98" t="inlineStr">
        <is>
          <t> </t>
        </is>
      </c>
      <c r="AS98" t="inlineStr">
        <is>
          <t> </t>
        </is>
      </c>
      <c r="AT98" t="inlineStr">
        <is>
          <t> </t>
        </is>
      </c>
      <c r="AU98" t="inlineStr">
        <is>
          <t> </t>
        </is>
      </c>
      <c r="CB98" t="n">
        <v>4</v>
      </c>
      <c r="CC98">
        <f>IF(INDEX(FONT5,'KERNEL'!$BI$9+1,11)=1,13,7)</f>
        <v/>
      </c>
      <c r="CD98">
        <f>IF(INDEX(FONT5,'KERNEL'!$BI$9+1,12)=1,13,7)</f>
        <v/>
      </c>
      <c r="CE98">
        <f>IF(INDEX(FONT5,'KERNEL'!$BI$9+1,13)=1,13,7)</f>
        <v/>
      </c>
      <c r="CF98">
        <f>IF(INDEX(FONT5,'KERNEL'!$BI$9+1,14)=1,13,7)</f>
        <v/>
      </c>
      <c r="CG98">
        <f>IF(INDEX(FONT5,'KERNEL'!$BI$9+1,15)=1,13,7)</f>
        <v/>
      </c>
      <c r="CH98" t="n">
        <v>7</v>
      </c>
      <c r="CI98">
        <f>IF(INDEX(FONT5,'KERNEL'!$BI$10+1,11)=1,13,7)</f>
        <v/>
      </c>
      <c r="CJ98">
        <f>IF(INDEX(FONT5,'KERNEL'!$BI$10+1,12)=1,13,7)</f>
        <v/>
      </c>
      <c r="CK98">
        <f>IF(INDEX(FONT5,'KERNEL'!$BI$10+1,13)=1,13,7)</f>
        <v/>
      </c>
      <c r="CL98">
        <f>IF(INDEX(FONT5,'KERNEL'!$BI$10+1,14)=1,13,7)</f>
        <v/>
      </c>
      <c r="CM98">
        <f>IF(INDEX(FONT5,'KERNEL'!$BI$10+1,15)=1,13,7)</f>
        <v/>
      </c>
      <c r="CN98" t="n">
        <v>7</v>
      </c>
      <c r="CO98" t="n">
        <v>7</v>
      </c>
      <c r="CP98" t="n">
        <v>7</v>
      </c>
      <c r="CQ98" t="n">
        <v>7</v>
      </c>
      <c r="CR98">
        <f>IF(INDEX(FONT5,'KERNEL'!$BI$11+1,11)=1,13,7)</f>
        <v/>
      </c>
      <c r="CS98">
        <f>IF(INDEX(FONT5,'KERNEL'!$BI$11+1,12)=1,13,7)</f>
        <v/>
      </c>
      <c r="CT98">
        <f>IF(INDEX(FONT5,'KERNEL'!$BI$11+1,13)=1,13,7)</f>
        <v/>
      </c>
      <c r="CU98">
        <f>IF(INDEX(FONT5,'KERNEL'!$BI$11+1,14)=1,13,7)</f>
        <v/>
      </c>
      <c r="CV98">
        <f>IF(INDEX(FONT5,'KERNEL'!$BI$11+1,15)=1,13,7)</f>
        <v/>
      </c>
      <c r="CW98" t="n">
        <v>7</v>
      </c>
      <c r="CX98">
        <f>IF(INDEX(FONT5,'KERNEL'!$BI$12+1,11)=1,13,7)</f>
        <v/>
      </c>
      <c r="CY98">
        <f>IF(INDEX(FONT5,'KERNEL'!$BI$12+1,12)=1,13,7)</f>
        <v/>
      </c>
      <c r="CZ98">
        <f>IF(INDEX(FONT5,'KERNEL'!$BI$12+1,13)=1,13,7)</f>
        <v/>
      </c>
      <c r="DA98">
        <f>IF(INDEX(FONT5,'KERNEL'!$BI$12+1,14)=1,13,7)</f>
        <v/>
      </c>
      <c r="DB98">
        <f>IF(INDEX(FONT5,'KERNEL'!$BI$12+1,15)=1,13,7)</f>
        <v/>
      </c>
      <c r="DC98" t="n">
        <v>7</v>
      </c>
      <c r="DD98" t="n">
        <v>7</v>
      </c>
      <c r="DE98" t="n">
        <v>7</v>
      </c>
      <c r="DF98" t="n">
        <v>7</v>
      </c>
      <c r="DG98">
        <f>IF(INDEX(FONT5,'KERNEL'!$BI$13+1,11)=1,13,7)</f>
        <v/>
      </c>
      <c r="DH98">
        <f>IF(INDEX(FONT5,'KERNEL'!$BI$13+1,12)=1,13,7)</f>
        <v/>
      </c>
      <c r="DI98">
        <f>IF(INDEX(FONT5,'KERNEL'!$BI$13+1,13)=1,13,7)</f>
        <v/>
      </c>
      <c r="DJ98">
        <f>IF(INDEX(FONT5,'KERNEL'!$BI$13+1,14)=1,13,7)</f>
        <v/>
      </c>
      <c r="DK98">
        <f>IF(INDEX(FONT5,'KERNEL'!$BI$13+1,15)=1,13,7)</f>
        <v/>
      </c>
      <c r="DL98" t="n">
        <v>7</v>
      </c>
      <c r="DM98">
        <f>IF(INDEX(FONT5,'KERNEL'!$BI$14+1,11)=1,13,7)</f>
        <v/>
      </c>
      <c r="DN98">
        <f>IF(INDEX(FONT5,'KERNEL'!$BI$14+1,12)=1,13,7)</f>
        <v/>
      </c>
      <c r="DO98">
        <f>IF(INDEX(FONT5,'KERNEL'!$BI$14+1,13)=1,13,7)</f>
        <v/>
      </c>
      <c r="DP98">
        <f>IF(INDEX(FONT5,'KERNEL'!$BI$14+1,14)=1,13,7)</f>
        <v/>
      </c>
      <c r="DQ98">
        <f>IF(INDEX(FONT5,'KERNEL'!$BI$14+1,15)=1,13,7)</f>
        <v/>
      </c>
      <c r="DR98" t="n">
        <v>7</v>
      </c>
      <c r="DS98" t="n">
        <v>7</v>
      </c>
      <c r="DT98" t="n">
        <v>7</v>
      </c>
      <c r="DU98" t="n">
        <v>4</v>
      </c>
    </row>
    <row r="99">
      <c r="B99" t="inlineStr">
        <is>
          <t> </t>
        </is>
      </c>
      <c r="C99" t="inlineStr">
        <is>
          <t> </t>
        </is>
      </c>
      <c r="D99" t="inlineStr">
        <is>
          <t> </t>
        </is>
      </c>
      <c r="E99" t="inlineStr">
        <is>
          <t> </t>
        </is>
      </c>
      <c r="F99" t="inlineStr">
        <is>
          <t> </t>
        </is>
      </c>
      <c r="G99" t="inlineStr">
        <is>
          <t> </t>
        </is>
      </c>
      <c r="H99" t="inlineStr">
        <is>
          <t> </t>
        </is>
      </c>
      <c r="I99" t="inlineStr">
        <is>
          <t> </t>
        </is>
      </c>
      <c r="J99" t="inlineStr">
        <is>
          <t> </t>
        </is>
      </c>
      <c r="K99" t="inlineStr">
        <is>
          <t> </t>
        </is>
      </c>
      <c r="L99" t="inlineStr">
        <is>
          <t> </t>
        </is>
      </c>
      <c r="M99" t="inlineStr">
        <is>
          <t> </t>
        </is>
      </c>
      <c r="N99" t="inlineStr">
        <is>
          <t> </t>
        </is>
      </c>
      <c r="O99" t="inlineStr">
        <is>
          <t> </t>
        </is>
      </c>
      <c r="P99" t="inlineStr">
        <is>
          <t> </t>
        </is>
      </c>
      <c r="Q99" t="inlineStr">
        <is>
          <t> </t>
        </is>
      </c>
      <c r="R99" t="inlineStr">
        <is>
          <t> </t>
        </is>
      </c>
      <c r="S99" t="inlineStr">
        <is>
          <t> </t>
        </is>
      </c>
      <c r="T99" t="inlineStr">
        <is>
          <t> </t>
        </is>
      </c>
      <c r="U99" t="inlineStr">
        <is>
          <t> </t>
        </is>
      </c>
      <c r="V99" t="inlineStr">
        <is>
          <t> </t>
        </is>
      </c>
      <c r="W99" t="inlineStr">
        <is>
          <t> </t>
        </is>
      </c>
      <c r="X99" t="inlineStr">
        <is>
          <t> </t>
        </is>
      </c>
      <c r="Y99" t="inlineStr">
        <is>
          <t> </t>
        </is>
      </c>
      <c r="Z99" t="inlineStr">
        <is>
          <t> </t>
        </is>
      </c>
      <c r="AA99" t="inlineStr">
        <is>
          <t> </t>
        </is>
      </c>
      <c r="AB99" t="inlineStr">
        <is>
          <t> </t>
        </is>
      </c>
      <c r="AC99" t="inlineStr">
        <is>
          <t> </t>
        </is>
      </c>
      <c r="AD99" t="inlineStr">
        <is>
          <t> </t>
        </is>
      </c>
      <c r="AE99" t="inlineStr">
        <is>
          <t> </t>
        </is>
      </c>
      <c r="AF99" t="inlineStr">
        <is>
          <t> </t>
        </is>
      </c>
      <c r="AG99" t="inlineStr">
        <is>
          <t> </t>
        </is>
      </c>
      <c r="AH99" t="inlineStr">
        <is>
          <t> </t>
        </is>
      </c>
      <c r="AI99" t="inlineStr">
        <is>
          <t> </t>
        </is>
      </c>
      <c r="AJ99" t="inlineStr">
        <is>
          <t> </t>
        </is>
      </c>
      <c r="AK99" t="inlineStr">
        <is>
          <t> </t>
        </is>
      </c>
      <c r="AL99" t="inlineStr">
        <is>
          <t> </t>
        </is>
      </c>
      <c r="AM99" t="inlineStr">
        <is>
          <t> </t>
        </is>
      </c>
      <c r="AN99" t="inlineStr">
        <is>
          <t> </t>
        </is>
      </c>
      <c r="AO99" t="inlineStr">
        <is>
          <t> </t>
        </is>
      </c>
      <c r="AP99" t="inlineStr">
        <is>
          <t> </t>
        </is>
      </c>
      <c r="AQ99" t="inlineStr">
        <is>
          <t> </t>
        </is>
      </c>
      <c r="AR99" t="inlineStr">
        <is>
          <t> </t>
        </is>
      </c>
      <c r="AS99" t="inlineStr">
        <is>
          <t> </t>
        </is>
      </c>
      <c r="AT99" t="inlineStr">
        <is>
          <t> </t>
        </is>
      </c>
      <c r="AU99" t="inlineStr">
        <is>
          <t> </t>
        </is>
      </c>
      <c r="CB99" t="n">
        <v>4</v>
      </c>
      <c r="CC99">
        <f>IF(INDEX(FONT5,'KERNEL'!$BI$9+1,16)=1,13,7)</f>
        <v/>
      </c>
      <c r="CD99">
        <f>IF(INDEX(FONT5,'KERNEL'!$BI$9+1,17)=1,13,7)</f>
        <v/>
      </c>
      <c r="CE99">
        <f>IF(INDEX(FONT5,'KERNEL'!$BI$9+1,18)=1,13,7)</f>
        <v/>
      </c>
      <c r="CF99">
        <f>IF(INDEX(FONT5,'KERNEL'!$BI$9+1,19)=1,13,7)</f>
        <v/>
      </c>
      <c r="CG99">
        <f>IF(INDEX(FONT5,'KERNEL'!$BI$9+1,20)=1,13,7)</f>
        <v/>
      </c>
      <c r="CH99" t="n">
        <v>7</v>
      </c>
      <c r="CI99">
        <f>IF(INDEX(FONT5,'KERNEL'!$BI$10+1,16)=1,13,7)</f>
        <v/>
      </c>
      <c r="CJ99">
        <f>IF(INDEX(FONT5,'KERNEL'!$BI$10+1,17)=1,13,7)</f>
        <v/>
      </c>
      <c r="CK99">
        <f>IF(INDEX(FONT5,'KERNEL'!$BI$10+1,18)=1,13,7)</f>
        <v/>
      </c>
      <c r="CL99">
        <f>IF(INDEX(FONT5,'KERNEL'!$BI$10+1,19)=1,13,7)</f>
        <v/>
      </c>
      <c r="CM99">
        <f>IF(INDEX(FONT5,'KERNEL'!$BI$10+1,20)=1,13,7)</f>
        <v/>
      </c>
      <c r="CN99" t="n">
        <v>7</v>
      </c>
      <c r="CO99">
        <f>IF(MOD(SECOND(T_NOW),2)=0,15,14)</f>
        <v/>
      </c>
      <c r="CP99" t="n">
        <v>7</v>
      </c>
      <c r="CQ99" t="n">
        <v>7</v>
      </c>
      <c r="CR99">
        <f>IF(INDEX(FONT5,'KERNEL'!$BI$11+1,16)=1,13,7)</f>
        <v/>
      </c>
      <c r="CS99">
        <f>IF(INDEX(FONT5,'KERNEL'!$BI$11+1,17)=1,13,7)</f>
        <v/>
      </c>
      <c r="CT99">
        <f>IF(INDEX(FONT5,'KERNEL'!$BI$11+1,18)=1,13,7)</f>
        <v/>
      </c>
      <c r="CU99">
        <f>IF(INDEX(FONT5,'KERNEL'!$BI$11+1,19)=1,13,7)</f>
        <v/>
      </c>
      <c r="CV99">
        <f>IF(INDEX(FONT5,'KERNEL'!$BI$11+1,20)=1,13,7)</f>
        <v/>
      </c>
      <c r="CW99" t="n">
        <v>7</v>
      </c>
      <c r="CX99">
        <f>IF(INDEX(FONT5,'KERNEL'!$BI$12+1,16)=1,13,7)</f>
        <v/>
      </c>
      <c r="CY99">
        <f>IF(INDEX(FONT5,'KERNEL'!$BI$12+1,17)=1,13,7)</f>
        <v/>
      </c>
      <c r="CZ99">
        <f>IF(INDEX(FONT5,'KERNEL'!$BI$12+1,18)=1,13,7)</f>
        <v/>
      </c>
      <c r="DA99">
        <f>IF(INDEX(FONT5,'KERNEL'!$BI$12+1,19)=1,13,7)</f>
        <v/>
      </c>
      <c r="DB99">
        <f>IF(INDEX(FONT5,'KERNEL'!$BI$12+1,20)=1,13,7)</f>
        <v/>
      </c>
      <c r="DC99" t="n">
        <v>7</v>
      </c>
      <c r="DD99">
        <f>IF(MOD(SECOND(T_NOW),2)=0,15,14)</f>
        <v/>
      </c>
      <c r="DE99" t="n">
        <v>7</v>
      </c>
      <c r="DF99" t="n">
        <v>7</v>
      </c>
      <c r="DG99">
        <f>IF(INDEX(FONT5,'KERNEL'!$BI$13+1,16)=1,13,7)</f>
        <v/>
      </c>
      <c r="DH99">
        <f>IF(INDEX(FONT5,'KERNEL'!$BI$13+1,17)=1,13,7)</f>
        <v/>
      </c>
      <c r="DI99">
        <f>IF(INDEX(FONT5,'KERNEL'!$BI$13+1,18)=1,13,7)</f>
        <v/>
      </c>
      <c r="DJ99">
        <f>IF(INDEX(FONT5,'KERNEL'!$BI$13+1,19)=1,13,7)</f>
        <v/>
      </c>
      <c r="DK99">
        <f>IF(INDEX(FONT5,'KERNEL'!$BI$13+1,20)=1,13,7)</f>
        <v/>
      </c>
      <c r="DL99" t="n">
        <v>7</v>
      </c>
      <c r="DM99">
        <f>IF(INDEX(FONT5,'KERNEL'!$BI$14+1,16)=1,13,7)</f>
        <v/>
      </c>
      <c r="DN99">
        <f>IF(INDEX(FONT5,'KERNEL'!$BI$14+1,17)=1,13,7)</f>
        <v/>
      </c>
      <c r="DO99">
        <f>IF(INDEX(FONT5,'KERNEL'!$BI$14+1,18)=1,13,7)</f>
        <v/>
      </c>
      <c r="DP99">
        <f>IF(INDEX(FONT5,'KERNEL'!$BI$14+1,19)=1,13,7)</f>
        <v/>
      </c>
      <c r="DQ99">
        <f>IF(INDEX(FONT5,'KERNEL'!$BI$14+1,20)=1,13,7)</f>
        <v/>
      </c>
      <c r="DR99" t="n">
        <v>7</v>
      </c>
      <c r="DS99" t="n">
        <v>7</v>
      </c>
      <c r="DT99" t="n">
        <v>7</v>
      </c>
      <c r="DU99" t="n">
        <v>4</v>
      </c>
    </row>
    <row r="100">
      <c r="B100" t="inlineStr">
        <is>
          <t> </t>
        </is>
      </c>
      <c r="C100" t="inlineStr">
        <is>
          <t> </t>
        </is>
      </c>
      <c r="D100" t="inlineStr">
        <is>
          <t> </t>
        </is>
      </c>
      <c r="E100" t="inlineStr">
        <is>
          <t> </t>
        </is>
      </c>
      <c r="F100" t="inlineStr">
        <is>
          <t> </t>
        </is>
      </c>
      <c r="G100" t="inlineStr">
        <is>
          <t> </t>
        </is>
      </c>
      <c r="H100" t="inlineStr">
        <is>
          <t> </t>
        </is>
      </c>
      <c r="I100" t="inlineStr">
        <is>
          <t> </t>
        </is>
      </c>
      <c r="J100" t="inlineStr">
        <is>
          <t> </t>
        </is>
      </c>
      <c r="K100" t="inlineStr">
        <is>
          <t> </t>
        </is>
      </c>
      <c r="L100" t="inlineStr">
        <is>
          <t> </t>
        </is>
      </c>
      <c r="M100" t="inlineStr">
        <is>
          <t> </t>
        </is>
      </c>
      <c r="N100" t="inlineStr">
        <is>
          <t> </t>
        </is>
      </c>
      <c r="O100" t="inlineStr">
        <is>
          <t> </t>
        </is>
      </c>
      <c r="P100" t="inlineStr">
        <is>
          <t> </t>
        </is>
      </c>
      <c r="Q100" t="inlineStr">
        <is>
          <t> </t>
        </is>
      </c>
      <c r="R100" t="inlineStr">
        <is>
          <t> </t>
        </is>
      </c>
      <c r="S100" t="inlineStr">
        <is>
          <t> </t>
        </is>
      </c>
      <c r="T100" t="inlineStr">
        <is>
          <t> </t>
        </is>
      </c>
      <c r="U100" t="inlineStr">
        <is>
          <t> </t>
        </is>
      </c>
      <c r="V100" t="inlineStr">
        <is>
          <t> </t>
        </is>
      </c>
      <c r="W100" t="inlineStr">
        <is>
          <t> </t>
        </is>
      </c>
      <c r="X100" t="inlineStr">
        <is>
          <t> </t>
        </is>
      </c>
      <c r="Y100" t="inlineStr">
        <is>
          <t> </t>
        </is>
      </c>
      <c r="Z100" t="inlineStr">
        <is>
          <t> </t>
        </is>
      </c>
      <c r="AA100" t="inlineStr">
        <is>
          <t> </t>
        </is>
      </c>
      <c r="AB100" t="inlineStr">
        <is>
          <t> </t>
        </is>
      </c>
      <c r="AC100" t="inlineStr">
        <is>
          <t> </t>
        </is>
      </c>
      <c r="AD100" t="inlineStr">
        <is>
          <t> </t>
        </is>
      </c>
      <c r="AE100" t="inlineStr">
        <is>
          <t> </t>
        </is>
      </c>
      <c r="AF100" t="inlineStr">
        <is>
          <t> </t>
        </is>
      </c>
      <c r="AG100" t="inlineStr">
        <is>
          <t> </t>
        </is>
      </c>
      <c r="AH100" t="inlineStr">
        <is>
          <t> </t>
        </is>
      </c>
      <c r="AI100" t="inlineStr">
        <is>
          <t> </t>
        </is>
      </c>
      <c r="AJ100" t="inlineStr">
        <is>
          <t> </t>
        </is>
      </c>
      <c r="AK100" t="inlineStr">
        <is>
          <t> </t>
        </is>
      </c>
      <c r="AL100" t="inlineStr">
        <is>
          <t> </t>
        </is>
      </c>
      <c r="AM100" t="inlineStr">
        <is>
          <t> </t>
        </is>
      </c>
      <c r="AN100" t="inlineStr">
        <is>
          <t> </t>
        </is>
      </c>
      <c r="AO100" t="inlineStr">
        <is>
          <t> </t>
        </is>
      </c>
      <c r="AP100" t="inlineStr">
        <is>
          <t> </t>
        </is>
      </c>
      <c r="AQ100" t="inlineStr">
        <is>
          <t> </t>
        </is>
      </c>
      <c r="AR100" t="inlineStr">
        <is>
          <t> </t>
        </is>
      </c>
      <c r="AS100" t="inlineStr">
        <is>
          <t> </t>
        </is>
      </c>
      <c r="AT100" t="inlineStr">
        <is>
          <t> </t>
        </is>
      </c>
      <c r="AU100" t="inlineStr">
        <is>
          <t> </t>
        </is>
      </c>
      <c r="CB100" t="n">
        <v>4</v>
      </c>
      <c r="CC100">
        <f>IF(INDEX(FONT5,'KERNEL'!$BI$9+1,21)=1,13,7)</f>
        <v/>
      </c>
      <c r="CD100">
        <f>IF(INDEX(FONT5,'KERNEL'!$BI$9+1,22)=1,13,7)</f>
        <v/>
      </c>
      <c r="CE100">
        <f>IF(INDEX(FONT5,'KERNEL'!$BI$9+1,23)=1,13,7)</f>
        <v/>
      </c>
      <c r="CF100">
        <f>IF(INDEX(FONT5,'KERNEL'!$BI$9+1,24)=1,13,7)</f>
        <v/>
      </c>
      <c r="CG100">
        <f>IF(INDEX(FONT5,'KERNEL'!$BI$9+1,25)=1,13,7)</f>
        <v/>
      </c>
      <c r="CH100" t="n">
        <v>7</v>
      </c>
      <c r="CI100">
        <f>IF(INDEX(FONT5,'KERNEL'!$BI$10+1,21)=1,13,7)</f>
        <v/>
      </c>
      <c r="CJ100">
        <f>IF(INDEX(FONT5,'KERNEL'!$BI$10+1,22)=1,13,7)</f>
        <v/>
      </c>
      <c r="CK100">
        <f>IF(INDEX(FONT5,'KERNEL'!$BI$10+1,23)=1,13,7)</f>
        <v/>
      </c>
      <c r="CL100">
        <f>IF(INDEX(FONT5,'KERNEL'!$BI$10+1,24)=1,13,7)</f>
        <v/>
      </c>
      <c r="CM100">
        <f>IF(INDEX(FONT5,'KERNEL'!$BI$10+1,25)=1,13,7)</f>
        <v/>
      </c>
      <c r="CN100" t="n">
        <v>7</v>
      </c>
      <c r="CO100" t="n">
        <v>7</v>
      </c>
      <c r="CP100" t="n">
        <v>7</v>
      </c>
      <c r="CQ100" t="n">
        <v>7</v>
      </c>
      <c r="CR100">
        <f>IF(INDEX(FONT5,'KERNEL'!$BI$11+1,21)=1,13,7)</f>
        <v/>
      </c>
      <c r="CS100">
        <f>IF(INDEX(FONT5,'KERNEL'!$BI$11+1,22)=1,13,7)</f>
        <v/>
      </c>
      <c r="CT100">
        <f>IF(INDEX(FONT5,'KERNEL'!$BI$11+1,23)=1,13,7)</f>
        <v/>
      </c>
      <c r="CU100">
        <f>IF(INDEX(FONT5,'KERNEL'!$BI$11+1,24)=1,13,7)</f>
        <v/>
      </c>
      <c r="CV100">
        <f>IF(INDEX(FONT5,'KERNEL'!$BI$11+1,25)=1,13,7)</f>
        <v/>
      </c>
      <c r="CW100" t="n">
        <v>7</v>
      </c>
      <c r="CX100">
        <f>IF(INDEX(FONT5,'KERNEL'!$BI$12+1,21)=1,13,7)</f>
        <v/>
      </c>
      <c r="CY100">
        <f>IF(INDEX(FONT5,'KERNEL'!$BI$12+1,22)=1,13,7)</f>
        <v/>
      </c>
      <c r="CZ100">
        <f>IF(INDEX(FONT5,'KERNEL'!$BI$12+1,23)=1,13,7)</f>
        <v/>
      </c>
      <c r="DA100">
        <f>IF(INDEX(FONT5,'KERNEL'!$BI$12+1,24)=1,13,7)</f>
        <v/>
      </c>
      <c r="DB100">
        <f>IF(INDEX(FONT5,'KERNEL'!$BI$12+1,25)=1,13,7)</f>
        <v/>
      </c>
      <c r="DC100" t="n">
        <v>7</v>
      </c>
      <c r="DD100" t="n">
        <v>7</v>
      </c>
      <c r="DE100" t="n">
        <v>7</v>
      </c>
      <c r="DF100" t="n">
        <v>7</v>
      </c>
      <c r="DG100">
        <f>IF(INDEX(FONT5,'KERNEL'!$BI$13+1,21)=1,13,7)</f>
        <v/>
      </c>
      <c r="DH100">
        <f>IF(INDEX(FONT5,'KERNEL'!$BI$13+1,22)=1,13,7)</f>
        <v/>
      </c>
      <c r="DI100">
        <f>IF(INDEX(FONT5,'KERNEL'!$BI$13+1,23)=1,13,7)</f>
        <v/>
      </c>
      <c r="DJ100">
        <f>IF(INDEX(FONT5,'KERNEL'!$BI$13+1,24)=1,13,7)</f>
        <v/>
      </c>
      <c r="DK100">
        <f>IF(INDEX(FONT5,'KERNEL'!$BI$13+1,25)=1,13,7)</f>
        <v/>
      </c>
      <c r="DL100" t="n">
        <v>7</v>
      </c>
      <c r="DM100">
        <f>IF(INDEX(FONT5,'KERNEL'!$BI$14+1,21)=1,13,7)</f>
        <v/>
      </c>
      <c r="DN100">
        <f>IF(INDEX(FONT5,'KERNEL'!$BI$14+1,22)=1,13,7)</f>
        <v/>
      </c>
      <c r="DO100">
        <f>IF(INDEX(FONT5,'KERNEL'!$BI$14+1,23)=1,13,7)</f>
        <v/>
      </c>
      <c r="DP100">
        <f>IF(INDEX(FONT5,'KERNEL'!$BI$14+1,24)=1,13,7)</f>
        <v/>
      </c>
      <c r="DQ100">
        <f>IF(INDEX(FONT5,'KERNEL'!$BI$14+1,25)=1,13,7)</f>
        <v/>
      </c>
      <c r="DR100" t="n">
        <v>7</v>
      </c>
      <c r="DS100" t="n">
        <v>7</v>
      </c>
      <c r="DT100" t="n">
        <v>7</v>
      </c>
      <c r="DU100" t="n">
        <v>4</v>
      </c>
    </row>
    <row r="101">
      <c r="B101" t="inlineStr">
        <is>
          <t> </t>
        </is>
      </c>
      <c r="C101" t="inlineStr">
        <is>
          <t> </t>
        </is>
      </c>
      <c r="D101" t="inlineStr">
        <is>
          <t> </t>
        </is>
      </c>
      <c r="E101" t="inlineStr">
        <is>
          <t> </t>
        </is>
      </c>
      <c r="F101" t="inlineStr">
        <is>
          <t> </t>
        </is>
      </c>
      <c r="G101" t="inlineStr">
        <is>
          <t> </t>
        </is>
      </c>
      <c r="H101" t="inlineStr">
        <is>
          <t> </t>
        </is>
      </c>
      <c r="I101" t="inlineStr">
        <is>
          <t> </t>
        </is>
      </c>
      <c r="J101" t="inlineStr">
        <is>
          <t> </t>
        </is>
      </c>
      <c r="K101" t="inlineStr">
        <is>
          <t> </t>
        </is>
      </c>
      <c r="L101" t="inlineStr">
        <is>
          <t> </t>
        </is>
      </c>
      <c r="M101" t="inlineStr">
        <is>
          <t> </t>
        </is>
      </c>
      <c r="N101" t="inlineStr">
        <is>
          <t> </t>
        </is>
      </c>
      <c r="O101" t="inlineStr">
        <is>
          <t> </t>
        </is>
      </c>
      <c r="P101" t="inlineStr">
        <is>
          <t> </t>
        </is>
      </c>
      <c r="Q101" t="inlineStr">
        <is>
          <t> </t>
        </is>
      </c>
      <c r="R101" t="inlineStr">
        <is>
          <t> </t>
        </is>
      </c>
      <c r="S101" t="inlineStr">
        <is>
          <t> </t>
        </is>
      </c>
      <c r="T101" t="inlineStr">
        <is>
          <t> </t>
        </is>
      </c>
      <c r="U101" t="inlineStr">
        <is>
          <t> </t>
        </is>
      </c>
      <c r="V101" t="inlineStr">
        <is>
          <t> </t>
        </is>
      </c>
      <c r="W101" t="inlineStr">
        <is>
          <t> </t>
        </is>
      </c>
      <c r="X101" t="inlineStr">
        <is>
          <t> </t>
        </is>
      </c>
      <c r="Y101" t="inlineStr">
        <is>
          <t> </t>
        </is>
      </c>
      <c r="Z101" t="inlineStr">
        <is>
          <t> </t>
        </is>
      </c>
      <c r="AA101" t="inlineStr">
        <is>
          <t> </t>
        </is>
      </c>
      <c r="AB101" t="inlineStr">
        <is>
          <t> </t>
        </is>
      </c>
      <c r="AC101" t="inlineStr">
        <is>
          <t> </t>
        </is>
      </c>
      <c r="AD101" t="inlineStr">
        <is>
          <t> </t>
        </is>
      </c>
      <c r="AE101" t="inlineStr">
        <is>
          <t> </t>
        </is>
      </c>
      <c r="AF101" t="inlineStr">
        <is>
          <t> </t>
        </is>
      </c>
      <c r="AG101" t="inlineStr">
        <is>
          <t> </t>
        </is>
      </c>
      <c r="AH101" t="inlineStr">
        <is>
          <t> </t>
        </is>
      </c>
      <c r="AI101" t="inlineStr">
        <is>
          <t> </t>
        </is>
      </c>
      <c r="AJ101" t="inlineStr">
        <is>
          <t> </t>
        </is>
      </c>
      <c r="AK101" t="inlineStr">
        <is>
          <t> </t>
        </is>
      </c>
      <c r="AL101" t="inlineStr">
        <is>
          <t> </t>
        </is>
      </c>
      <c r="AM101" t="inlineStr">
        <is>
          <t> </t>
        </is>
      </c>
      <c r="AN101" t="inlineStr">
        <is>
          <t> </t>
        </is>
      </c>
      <c r="AO101" t="inlineStr">
        <is>
          <t> </t>
        </is>
      </c>
      <c r="AP101" t="inlineStr">
        <is>
          <t> </t>
        </is>
      </c>
      <c r="AQ101" t="inlineStr">
        <is>
          <t> </t>
        </is>
      </c>
      <c r="AR101" t="inlineStr">
        <is>
          <t> </t>
        </is>
      </c>
      <c r="AS101" t="inlineStr">
        <is>
          <t> </t>
        </is>
      </c>
      <c r="AT101" t="inlineStr">
        <is>
          <t> </t>
        </is>
      </c>
      <c r="AU101" t="inlineStr">
        <is>
          <t> </t>
        </is>
      </c>
      <c r="CB101" t="n">
        <v>4</v>
      </c>
      <c r="CC101" t="n">
        <v>7</v>
      </c>
      <c r="CD101" t="n">
        <v>7</v>
      </c>
      <c r="CE101" t="n">
        <v>7</v>
      </c>
      <c r="CF101" t="n">
        <v>7</v>
      </c>
      <c r="CG101" t="n">
        <v>7</v>
      </c>
      <c r="CH101" t="n">
        <v>7</v>
      </c>
      <c r="CI101" t="n">
        <v>7</v>
      </c>
      <c r="CJ101" t="n">
        <v>7</v>
      </c>
      <c r="CK101" t="n">
        <v>7</v>
      </c>
      <c r="CL101" t="n">
        <v>7</v>
      </c>
      <c r="CM101" t="n">
        <v>7</v>
      </c>
      <c r="CN101" t="n">
        <v>7</v>
      </c>
      <c r="CO101" t="n">
        <v>7</v>
      </c>
      <c r="CP101" t="n">
        <v>7</v>
      </c>
      <c r="CQ101" t="n">
        <v>7</v>
      </c>
      <c r="CR101" t="n">
        <v>7</v>
      </c>
      <c r="CS101" t="n">
        <v>7</v>
      </c>
      <c r="CT101" t="n">
        <v>7</v>
      </c>
      <c r="CU101" t="n">
        <v>7</v>
      </c>
      <c r="CV101" t="n">
        <v>7</v>
      </c>
      <c r="CW101" t="n">
        <v>7</v>
      </c>
      <c r="CX101" t="n">
        <v>7</v>
      </c>
      <c r="CY101" t="n">
        <v>7</v>
      </c>
      <c r="CZ101" t="n">
        <v>7</v>
      </c>
      <c r="DA101" t="n">
        <v>7</v>
      </c>
      <c r="DB101" t="n">
        <v>7</v>
      </c>
      <c r="DC101" t="n">
        <v>7</v>
      </c>
      <c r="DD101" t="n">
        <v>7</v>
      </c>
      <c r="DE101" t="n">
        <v>7</v>
      </c>
      <c r="DF101" t="n">
        <v>7</v>
      </c>
      <c r="DG101" t="n">
        <v>7</v>
      </c>
      <c r="DH101" t="n">
        <v>7</v>
      </c>
      <c r="DI101" t="n">
        <v>7</v>
      </c>
      <c r="DJ101" t="n">
        <v>7</v>
      </c>
      <c r="DK101" t="n">
        <v>7</v>
      </c>
      <c r="DL101" t="n">
        <v>7</v>
      </c>
      <c r="DM101" t="n">
        <v>7</v>
      </c>
      <c r="DN101" t="n">
        <v>7</v>
      </c>
      <c r="DO101" t="n">
        <v>7</v>
      </c>
      <c r="DP101" t="n">
        <v>7</v>
      </c>
      <c r="DQ101" t="n">
        <v>7</v>
      </c>
      <c r="DR101" t="n">
        <v>7</v>
      </c>
      <c r="DS101" t="n">
        <v>7</v>
      </c>
      <c r="DT101" t="n">
        <v>7</v>
      </c>
      <c r="DU101" t="n">
        <v>4</v>
      </c>
    </row>
    <row r="102">
      <c r="B102" t="inlineStr">
        <is>
          <t> </t>
        </is>
      </c>
      <c r="C102" t="inlineStr">
        <is>
          <t> </t>
        </is>
      </c>
      <c r="D102" t="inlineStr">
        <is>
          <t>h</t>
        </is>
      </c>
      <c r="E102" t="inlineStr">
        <is>
          <t>a</t>
        </is>
      </c>
      <c r="F102" t="inlineStr">
        <is>
          <t>n</t>
        </is>
      </c>
      <c r="G102" t="inlineStr">
        <is>
          <t>d</t>
        </is>
      </c>
      <c r="H102" t="inlineStr">
        <is>
          <t>s</t>
        </is>
      </c>
      <c r="I102" t="inlineStr">
        <is>
          <t> </t>
        </is>
      </c>
      <c r="J102" t="inlineStr">
        <is>
          <t>a</t>
        </is>
      </c>
      <c r="K102" t="inlineStr">
        <is>
          <t>n</t>
        </is>
      </c>
      <c r="L102" t="inlineStr">
        <is>
          <t>d</t>
        </is>
      </c>
      <c r="M102" t="inlineStr">
        <is>
          <t> </t>
        </is>
      </c>
      <c r="N102" t="inlineStr">
        <is>
          <t>d</t>
        </is>
      </c>
      <c r="O102" t="inlineStr">
        <is>
          <t>i</t>
        </is>
      </c>
      <c r="P102" t="inlineStr">
        <is>
          <t>g</t>
        </is>
      </c>
      <c r="Q102" t="inlineStr">
        <is>
          <t>i</t>
        </is>
      </c>
      <c r="R102" t="inlineStr">
        <is>
          <t>t</t>
        </is>
      </c>
      <c r="S102" t="inlineStr">
        <is>
          <t>s</t>
        </is>
      </c>
      <c r="T102" t="inlineStr">
        <is>
          <t> </t>
        </is>
      </c>
      <c r="U102" t="inlineStr">
        <is>
          <t>a</t>
        </is>
      </c>
      <c r="V102" t="inlineStr">
        <is>
          <t>r</t>
        </is>
      </c>
      <c r="W102" t="inlineStr">
        <is>
          <t>e</t>
        </is>
      </c>
      <c r="X102" t="inlineStr">
        <is>
          <t> </t>
        </is>
      </c>
      <c r="Y102" t="inlineStr">
        <is>
          <t>c</t>
        </is>
      </c>
      <c r="Z102" t="inlineStr">
        <is>
          <t>o</t>
        </is>
      </c>
      <c r="AA102" t="inlineStr">
        <is>
          <t>n</t>
        </is>
      </c>
      <c r="AB102" t="inlineStr">
        <is>
          <t>d</t>
        </is>
      </c>
      <c r="AC102" t="inlineStr">
        <is>
          <t>i</t>
        </is>
      </c>
      <c r="AD102" t="inlineStr">
        <is>
          <t>t</t>
        </is>
      </c>
      <c r="AE102" t="inlineStr">
        <is>
          <t>i</t>
        </is>
      </c>
      <c r="AF102" t="inlineStr">
        <is>
          <t>o</t>
        </is>
      </c>
      <c r="AG102" t="inlineStr">
        <is>
          <t>n</t>
        </is>
      </c>
      <c r="AH102" t="inlineStr">
        <is>
          <t>a</t>
        </is>
      </c>
      <c r="AI102" t="inlineStr">
        <is>
          <t>l</t>
        </is>
      </c>
      <c r="AJ102" t="inlineStr">
        <is>
          <t> </t>
        </is>
      </c>
      <c r="AK102" t="inlineStr">
        <is>
          <t>f</t>
        </is>
      </c>
      <c r="AL102" t="inlineStr">
        <is>
          <t>o</t>
        </is>
      </c>
      <c r="AM102" t="inlineStr">
        <is>
          <t>r</t>
        </is>
      </c>
      <c r="AN102" t="inlineStr">
        <is>
          <t>m</t>
        </is>
      </c>
      <c r="AO102" t="inlineStr">
        <is>
          <t>a</t>
        </is>
      </c>
      <c r="AP102" t="inlineStr">
        <is>
          <t>t</t>
        </is>
      </c>
      <c r="AQ102" t="inlineStr">
        <is>
          <t>s</t>
        </is>
      </c>
      <c r="AR102" t="inlineStr">
        <is>
          <t> </t>
        </is>
      </c>
      <c r="AS102" t="inlineStr">
        <is>
          <t> </t>
        </is>
      </c>
      <c r="AT102" t="inlineStr">
        <is>
          <t> </t>
        </is>
      </c>
      <c r="AU102" t="inlineStr">
        <is>
          <t> </t>
        </is>
      </c>
      <c r="CB102" t="n">
        <v>4</v>
      </c>
      <c r="CC102" t="n">
        <v>4</v>
      </c>
      <c r="CD102" t="n">
        <v>4</v>
      </c>
      <c r="CE102" t="n">
        <v>4</v>
      </c>
      <c r="CF102" t="n">
        <v>4</v>
      </c>
      <c r="CG102" t="n">
        <v>4</v>
      </c>
      <c r="CH102" t="n">
        <v>4</v>
      </c>
      <c r="CI102" t="n">
        <v>4</v>
      </c>
      <c r="CJ102" t="n">
        <v>4</v>
      </c>
      <c r="CK102" t="n">
        <v>4</v>
      </c>
      <c r="CL102" t="n">
        <v>4</v>
      </c>
      <c r="CM102" t="n">
        <v>4</v>
      </c>
      <c r="CN102" t="n">
        <v>4</v>
      </c>
      <c r="CO102" t="n">
        <v>4</v>
      </c>
      <c r="CP102" t="n">
        <v>4</v>
      </c>
      <c r="CQ102" t="n">
        <v>4</v>
      </c>
      <c r="CR102" t="n">
        <v>4</v>
      </c>
      <c r="CS102" t="n">
        <v>4</v>
      </c>
      <c r="CT102" t="n">
        <v>4</v>
      </c>
      <c r="CU102" t="n">
        <v>4</v>
      </c>
      <c r="CV102" t="n">
        <v>4</v>
      </c>
      <c r="CW102" t="n">
        <v>4</v>
      </c>
      <c r="CX102" t="n">
        <v>4</v>
      </c>
      <c r="CY102" t="n">
        <v>4</v>
      </c>
      <c r="CZ102" t="n">
        <v>4</v>
      </c>
      <c r="DA102" t="n">
        <v>4</v>
      </c>
      <c r="DB102" t="n">
        <v>4</v>
      </c>
      <c r="DC102" t="n">
        <v>4</v>
      </c>
      <c r="DD102" t="n">
        <v>4</v>
      </c>
      <c r="DE102" t="n">
        <v>4</v>
      </c>
      <c r="DF102" t="n">
        <v>4</v>
      </c>
      <c r="DG102" t="n">
        <v>4</v>
      </c>
      <c r="DH102" t="n">
        <v>4</v>
      </c>
      <c r="DI102" t="n">
        <v>4</v>
      </c>
      <c r="DJ102" t="n">
        <v>4</v>
      </c>
      <c r="DK102" t="n">
        <v>4</v>
      </c>
      <c r="DL102" t="n">
        <v>4</v>
      </c>
      <c r="DM102" t="n">
        <v>4</v>
      </c>
      <c r="DN102" t="n">
        <v>4</v>
      </c>
      <c r="DO102" t="n">
        <v>4</v>
      </c>
      <c r="DP102" t="n">
        <v>4</v>
      </c>
      <c r="DQ102" t="n">
        <v>4</v>
      </c>
      <c r="DR102" t="n">
        <v>4</v>
      </c>
      <c r="DS102" t="n">
        <v>4</v>
      </c>
      <c r="DT102" t="n">
        <v>4</v>
      </c>
      <c r="DU102" t="n">
        <v>4</v>
      </c>
    </row>
    <row r="103"/>
    <row r="104"/>
    <row r="105"/>
    <row r="106">
      <c r="B106" t="inlineStr">
        <is>
          <t>▸ CALC — characters</t>
        </is>
      </c>
      <c r="CB106" t="inlineStr">
        <is>
          <t>▸ CALC — attributes</t>
        </is>
      </c>
    </row>
    <row r="107">
      <c r="B107" t="inlineStr">
        <is>
          <t> </t>
        </is>
      </c>
      <c r="C107" t="inlineStr">
        <is>
          <t> </t>
        </is>
      </c>
      <c r="D107" t="inlineStr">
        <is>
          <t>■</t>
        </is>
      </c>
      <c r="E107" t="inlineStr">
        <is>
          <t> </t>
        </is>
      </c>
      <c r="F107" t="inlineStr">
        <is>
          <t>C</t>
        </is>
      </c>
      <c r="G107" t="inlineStr">
        <is>
          <t>A</t>
        </is>
      </c>
      <c r="H107" t="inlineStr">
        <is>
          <t>L</t>
        </is>
      </c>
      <c r="I107" t="inlineStr">
        <is>
          <t>C</t>
        </is>
      </c>
      <c r="J107" t="inlineStr">
        <is>
          <t>U</t>
        </is>
      </c>
      <c r="K107" t="inlineStr">
        <is>
          <t>L</t>
        </is>
      </c>
      <c r="L107" t="inlineStr">
        <is>
          <t>A</t>
        </is>
      </c>
      <c r="M107" t="inlineStr">
        <is>
          <t>T</t>
        </is>
      </c>
      <c r="N107" t="inlineStr">
        <is>
          <t>O</t>
        </is>
      </c>
      <c r="O107" t="inlineStr">
        <is>
          <t>R</t>
        </is>
      </c>
      <c r="P107" t="inlineStr">
        <is>
          <t> </t>
        </is>
      </c>
      <c r="Q107" t="inlineStr">
        <is>
          <t> </t>
        </is>
      </c>
      <c r="R107" t="inlineStr">
        <is>
          <t> </t>
        </is>
      </c>
      <c r="S107" t="inlineStr">
        <is>
          <t> </t>
        </is>
      </c>
      <c r="T107" t="inlineStr">
        <is>
          <t> </t>
        </is>
      </c>
      <c r="U107" t="inlineStr">
        <is>
          <t> </t>
        </is>
      </c>
      <c r="V107" t="inlineStr">
        <is>
          <t> </t>
        </is>
      </c>
      <c r="W107" t="inlineStr">
        <is>
          <t> </t>
        </is>
      </c>
      <c r="X107" t="inlineStr">
        <is>
          <t> </t>
        </is>
      </c>
      <c r="Y107" t="inlineStr">
        <is>
          <t> </t>
        </is>
      </c>
      <c r="Z107" t="inlineStr">
        <is>
          <t> </t>
        </is>
      </c>
      <c r="AA107" t="inlineStr">
        <is>
          <t>[</t>
        </is>
      </c>
      <c r="AB107" t="inlineStr">
        <is>
          <t>_</t>
        </is>
      </c>
      <c r="AC107" t="inlineStr">
        <is>
          <t>]</t>
        </is>
      </c>
      <c r="AD107" t="inlineStr">
        <is>
          <t>[</t>
        </is>
      </c>
      <c r="AE107" t="inlineStr">
        <is>
          <t>□</t>
        </is>
      </c>
      <c r="AF107" t="inlineStr">
        <is>
          <t>]</t>
        </is>
      </c>
      <c r="AG107" t="inlineStr">
        <is>
          <t>[</t>
        </is>
      </c>
      <c r="AH107" t="inlineStr">
        <is>
          <t>X</t>
        </is>
      </c>
      <c r="AI107" t="inlineStr">
        <is>
          <t>]</t>
        </is>
      </c>
      <c r="AJ107" t="inlineStr">
        <is>
          <t> </t>
        </is>
      </c>
      <c r="AK107" t="inlineStr">
        <is>
          <t> </t>
        </is>
      </c>
      <c r="CB107">
        <f>IF(INDEX(WIN_FOCUS,5)=1,3,10)</f>
        <v/>
      </c>
      <c r="CC107">
        <f>IF(INDEX(WIN_FOCUS,5)=1,3,10)</f>
        <v/>
      </c>
      <c r="CD107">
        <f>IF(INDEX(WIN_FOCUS,5)=1,3,10)</f>
        <v/>
      </c>
      <c r="CE107">
        <f>IF(INDEX(WIN_FOCUS,5)=1,3,10)</f>
        <v/>
      </c>
      <c r="CF107">
        <f>IF(INDEX(WIN_FOCUS,5)=1,3,10)</f>
        <v/>
      </c>
      <c r="CG107">
        <f>IF(INDEX(WIN_FOCUS,5)=1,3,10)</f>
        <v/>
      </c>
      <c r="CH107">
        <f>IF(INDEX(WIN_FOCUS,5)=1,3,10)</f>
        <v/>
      </c>
      <c r="CI107">
        <f>IF(INDEX(WIN_FOCUS,5)=1,3,10)</f>
        <v/>
      </c>
      <c r="CJ107">
        <f>IF(INDEX(WIN_FOCUS,5)=1,3,10)</f>
        <v/>
      </c>
      <c r="CK107">
        <f>IF(INDEX(WIN_FOCUS,5)=1,3,10)</f>
        <v/>
      </c>
      <c r="CL107">
        <f>IF(INDEX(WIN_FOCUS,5)=1,3,10)</f>
        <v/>
      </c>
      <c r="CM107">
        <f>IF(INDEX(WIN_FOCUS,5)=1,3,10)</f>
        <v/>
      </c>
      <c r="CN107">
        <f>IF(INDEX(WIN_FOCUS,5)=1,3,10)</f>
        <v/>
      </c>
      <c r="CO107">
        <f>IF(INDEX(WIN_FOCUS,5)=1,3,10)</f>
        <v/>
      </c>
      <c r="CP107">
        <f>IF(INDEX(WIN_FOCUS,5)=1,3,10)</f>
        <v/>
      </c>
      <c r="CQ107">
        <f>IF(INDEX(WIN_FOCUS,5)=1,3,10)</f>
        <v/>
      </c>
      <c r="CR107">
        <f>IF(INDEX(WIN_FOCUS,5)=1,3,10)</f>
        <v/>
      </c>
      <c r="CS107">
        <f>IF(INDEX(WIN_FOCUS,5)=1,3,10)</f>
        <v/>
      </c>
      <c r="CT107">
        <f>IF(INDEX(WIN_FOCUS,5)=1,3,10)</f>
        <v/>
      </c>
      <c r="CU107">
        <f>IF(INDEX(WIN_FOCUS,5)=1,3,10)</f>
        <v/>
      </c>
      <c r="CV107">
        <f>IF(INDEX(WIN_FOCUS,5)=1,3,10)</f>
        <v/>
      </c>
      <c r="CW107">
        <f>IF(INDEX(WIN_FOCUS,5)=1,3,10)</f>
        <v/>
      </c>
      <c r="CX107">
        <f>IF(INDEX(WIN_FOCUS,5)=1,3,10)</f>
        <v/>
      </c>
      <c r="CY107">
        <f>IF(INDEX(WIN_FOCUS,5)=1,3,10)</f>
        <v/>
      </c>
      <c r="CZ107">
        <f>IF(INDEX(WIN_FOCUS,5)=1,3,10)</f>
        <v/>
      </c>
      <c r="DA107">
        <f>IF(INDEX(WIN_FOCUS,5)=1,3,10)</f>
        <v/>
      </c>
      <c r="DB107">
        <f>IF(INDEX(WIN_FOCUS,5)=1,3,10)</f>
        <v/>
      </c>
      <c r="DC107">
        <f>IF(INDEX(WIN_FOCUS,5)=1,3,10)</f>
        <v/>
      </c>
      <c r="DD107">
        <f>IF(INDEX(WIN_FOCUS,5)=1,3,10)</f>
        <v/>
      </c>
      <c r="DE107">
        <f>IF(INDEX(WIN_FOCUS,5)=1,3,10)</f>
        <v/>
      </c>
      <c r="DF107">
        <f>IF(INDEX(WIN_FOCUS,5)=1,3,10)</f>
        <v/>
      </c>
      <c r="DG107">
        <f>IF(INDEX(WIN_FOCUS,5)=1,3,10)</f>
        <v/>
      </c>
      <c r="DH107">
        <f>IF(INDEX(WIN_FOCUS,5)=1,3,10)</f>
        <v/>
      </c>
      <c r="DI107">
        <f>IF(INDEX(WIN_FOCUS,5)=1,3,10)</f>
        <v/>
      </c>
      <c r="DJ107">
        <f>IF(INDEX(WIN_FOCUS,5)=1,3,10)</f>
        <v/>
      </c>
      <c r="DK107">
        <f>IF(INDEX(WIN_FOCUS,5)=1,3,10)</f>
        <v/>
      </c>
    </row>
    <row r="108">
      <c r="B108" t="inlineStr">
        <is>
          <t> </t>
        </is>
      </c>
      <c r="C108" t="inlineStr">
        <is>
          <t> </t>
        </is>
      </c>
      <c r="D108" t="inlineStr">
        <is>
          <t>E</t>
        </is>
      </c>
      <c r="E108" t="inlineStr">
        <is>
          <t>X</t>
        </is>
      </c>
      <c r="F108" t="inlineStr">
        <is>
          <t>P</t>
        </is>
      </c>
      <c r="G108" t="inlineStr">
        <is>
          <t>R</t>
        </is>
      </c>
      <c r="H108" t="inlineStr">
        <is>
          <t>E</t>
        </is>
      </c>
      <c r="I108" t="inlineStr">
        <is>
          <t>S</t>
        </is>
      </c>
      <c r="J108" t="inlineStr">
        <is>
          <t>S</t>
        </is>
      </c>
      <c r="K108" t="inlineStr">
        <is>
          <t>I</t>
        </is>
      </c>
      <c r="L108" t="inlineStr">
        <is>
          <t>O</t>
        </is>
      </c>
      <c r="M108" t="inlineStr">
        <is>
          <t>N</t>
        </is>
      </c>
      <c r="N108" t="inlineStr">
        <is>
          <t> </t>
        </is>
      </c>
      <c r="O108" t="inlineStr">
        <is>
          <t> </t>
        </is>
      </c>
      <c r="P108" t="inlineStr">
        <is>
          <t> </t>
        </is>
      </c>
      <c r="Q108" t="inlineStr">
        <is>
          <t> </t>
        </is>
      </c>
      <c r="R108" t="inlineStr">
        <is>
          <t> </t>
        </is>
      </c>
      <c r="S108" t="inlineStr">
        <is>
          <t> </t>
        </is>
      </c>
      <c r="T108" t="inlineStr">
        <is>
          <t> </t>
        </is>
      </c>
      <c r="U108" t="inlineStr">
        <is>
          <t> </t>
        </is>
      </c>
      <c r="V108" t="inlineStr">
        <is>
          <t> </t>
        </is>
      </c>
      <c r="W108" t="inlineStr">
        <is>
          <t> </t>
        </is>
      </c>
      <c r="X108" t="inlineStr">
        <is>
          <t> </t>
        </is>
      </c>
      <c r="Y108" t="inlineStr">
        <is>
          <t> </t>
        </is>
      </c>
      <c r="Z108" t="inlineStr">
        <is>
          <t> </t>
        </is>
      </c>
      <c r="AA108" t="inlineStr">
        <is>
          <t> </t>
        </is>
      </c>
      <c r="AB108" t="inlineStr">
        <is>
          <t> </t>
        </is>
      </c>
      <c r="AC108" t="inlineStr">
        <is>
          <t> </t>
        </is>
      </c>
      <c r="AD108" t="inlineStr">
        <is>
          <t> </t>
        </is>
      </c>
      <c r="AE108" t="inlineStr">
        <is>
          <t> </t>
        </is>
      </c>
      <c r="AF108" t="inlineStr">
        <is>
          <t> </t>
        </is>
      </c>
      <c r="AG108" t="inlineStr">
        <is>
          <t> </t>
        </is>
      </c>
      <c r="AH108" t="inlineStr">
        <is>
          <t> </t>
        </is>
      </c>
      <c r="AI108" t="inlineStr">
        <is>
          <t> </t>
        </is>
      </c>
      <c r="AJ108" t="inlineStr">
        <is>
          <t> </t>
        </is>
      </c>
      <c r="AK108" t="inlineStr">
        <is>
          <t> </t>
        </is>
      </c>
      <c r="CB108" t="n">
        <v>4</v>
      </c>
      <c r="CC108" t="n">
        <v>7</v>
      </c>
      <c r="CD108" t="n">
        <v>12</v>
      </c>
      <c r="CE108" t="n">
        <v>12</v>
      </c>
      <c r="CF108" t="n">
        <v>12</v>
      </c>
      <c r="CG108" t="n">
        <v>12</v>
      </c>
      <c r="CH108" t="n">
        <v>12</v>
      </c>
      <c r="CI108" t="n">
        <v>12</v>
      </c>
      <c r="CJ108" t="n">
        <v>12</v>
      </c>
      <c r="CK108" t="n">
        <v>12</v>
      </c>
      <c r="CL108" t="n">
        <v>12</v>
      </c>
      <c r="CM108" t="n">
        <v>12</v>
      </c>
      <c r="CN108" t="n">
        <v>7</v>
      </c>
      <c r="CO108" t="n">
        <v>7</v>
      </c>
      <c r="CP108" t="n">
        <v>7</v>
      </c>
      <c r="CQ108" t="n">
        <v>7</v>
      </c>
      <c r="CR108" t="n">
        <v>7</v>
      </c>
      <c r="CS108" t="n">
        <v>7</v>
      </c>
      <c r="CT108" t="n">
        <v>7</v>
      </c>
      <c r="CU108" t="n">
        <v>7</v>
      </c>
      <c r="CV108" t="n">
        <v>7</v>
      </c>
      <c r="CW108" t="n">
        <v>7</v>
      </c>
      <c r="CX108" t="n">
        <v>7</v>
      </c>
      <c r="CY108" t="n">
        <v>7</v>
      </c>
      <c r="CZ108" t="n">
        <v>7</v>
      </c>
      <c r="DA108" t="n">
        <v>7</v>
      </c>
      <c r="DB108" t="n">
        <v>7</v>
      </c>
      <c r="DC108" t="n">
        <v>7</v>
      </c>
      <c r="DD108" t="n">
        <v>7</v>
      </c>
      <c r="DE108" t="n">
        <v>7</v>
      </c>
      <c r="DF108" t="n">
        <v>7</v>
      </c>
      <c r="DG108" t="n">
        <v>7</v>
      </c>
      <c r="DH108" t="n">
        <v>7</v>
      </c>
      <c r="DI108" t="n">
        <v>7</v>
      </c>
      <c r="DJ108" t="n">
        <v>7</v>
      </c>
      <c r="DK108" t="n">
        <v>4</v>
      </c>
    </row>
    <row r="109">
      <c r="B109" t="inlineStr">
        <is>
          <t> </t>
        </is>
      </c>
      <c r="C109" t="inlineStr">
        <is>
          <t> </t>
        </is>
      </c>
      <c r="D109">
        <f>MID('KERNEL'!$BI$21,1,1)</f>
        <v/>
      </c>
      <c r="E109">
        <f>MID('KERNEL'!$BI$21,2,1)</f>
        <v/>
      </c>
      <c r="F109">
        <f>MID('KERNEL'!$BI$21,3,1)</f>
        <v/>
      </c>
      <c r="G109">
        <f>MID('KERNEL'!$BI$21,4,1)</f>
        <v/>
      </c>
      <c r="H109">
        <f>MID('KERNEL'!$BI$21,5,1)</f>
        <v/>
      </c>
      <c r="I109">
        <f>MID('KERNEL'!$BI$21,6,1)</f>
        <v/>
      </c>
      <c r="J109">
        <f>MID('KERNEL'!$BI$21,7,1)</f>
        <v/>
      </c>
      <c r="K109">
        <f>MID('KERNEL'!$BI$21,8,1)</f>
        <v/>
      </c>
      <c r="L109">
        <f>MID('KERNEL'!$BI$21,9,1)</f>
        <v/>
      </c>
      <c r="M109">
        <f>MID('KERNEL'!$BI$21,10,1)</f>
        <v/>
      </c>
      <c r="N109">
        <f>MID('KERNEL'!$BI$21,11,1)</f>
        <v/>
      </c>
      <c r="O109">
        <f>MID('KERNEL'!$BI$21,12,1)</f>
        <v/>
      </c>
      <c r="P109">
        <f>MID('KERNEL'!$BI$21,13,1)</f>
        <v/>
      </c>
      <c r="Q109">
        <f>MID('KERNEL'!$BI$21,14,1)</f>
        <v/>
      </c>
      <c r="R109">
        <f>MID('KERNEL'!$BI$21,15,1)</f>
        <v/>
      </c>
      <c r="S109">
        <f>MID('KERNEL'!$BI$21,16,1)</f>
        <v/>
      </c>
      <c r="T109">
        <f>MID('KERNEL'!$BI$21,17,1)</f>
        <v/>
      </c>
      <c r="U109">
        <f>MID('KERNEL'!$BI$21,18,1)</f>
        <v/>
      </c>
      <c r="V109">
        <f>MID('KERNEL'!$BI$21,19,1)</f>
        <v/>
      </c>
      <c r="W109">
        <f>MID('KERNEL'!$BI$21,20,1)</f>
        <v/>
      </c>
      <c r="X109">
        <f>MID('KERNEL'!$BI$21,21,1)</f>
        <v/>
      </c>
      <c r="Y109">
        <f>MID('KERNEL'!$BI$21,22,1)</f>
        <v/>
      </c>
      <c r="Z109">
        <f>MID('KERNEL'!$BI$21,23,1)</f>
        <v/>
      </c>
      <c r="AA109">
        <f>MID('KERNEL'!$BI$21,24,1)</f>
        <v/>
      </c>
      <c r="AB109">
        <f>MID('KERNEL'!$BI$21,25,1)</f>
        <v/>
      </c>
      <c r="AC109">
        <f>MID('KERNEL'!$BI$21,26,1)</f>
        <v/>
      </c>
      <c r="AD109">
        <f>MID('KERNEL'!$BI$21,27,1)</f>
        <v/>
      </c>
      <c r="AE109">
        <f>MID('KERNEL'!$BI$21,28,1)</f>
        <v/>
      </c>
      <c r="AF109">
        <f>MID('KERNEL'!$BI$21,29,1)</f>
        <v/>
      </c>
      <c r="AG109">
        <f>MID('KERNEL'!$BI$21,30,1)</f>
        <v/>
      </c>
      <c r="AH109" t="inlineStr">
        <is>
          <t> </t>
        </is>
      </c>
      <c r="AI109" t="inlineStr">
        <is>
          <t> </t>
        </is>
      </c>
      <c r="AJ109" t="inlineStr">
        <is>
          <t> </t>
        </is>
      </c>
      <c r="AK109" t="inlineStr">
        <is>
          <t> </t>
        </is>
      </c>
      <c r="CB109" t="n">
        <v>4</v>
      </c>
      <c r="CC109" t="n">
        <v>7</v>
      </c>
      <c r="CD109" t="n">
        <v>2</v>
      </c>
      <c r="CE109" t="n">
        <v>2</v>
      </c>
      <c r="CF109" t="n">
        <v>2</v>
      </c>
      <c r="CG109" t="n">
        <v>2</v>
      </c>
      <c r="CH109" t="n">
        <v>2</v>
      </c>
      <c r="CI109" t="n">
        <v>2</v>
      </c>
      <c r="CJ109" t="n">
        <v>2</v>
      </c>
      <c r="CK109" t="n">
        <v>2</v>
      </c>
      <c r="CL109" t="n">
        <v>2</v>
      </c>
      <c r="CM109" t="n">
        <v>2</v>
      </c>
      <c r="CN109" t="n">
        <v>2</v>
      </c>
      <c r="CO109" t="n">
        <v>2</v>
      </c>
      <c r="CP109" t="n">
        <v>2</v>
      </c>
      <c r="CQ109" t="n">
        <v>2</v>
      </c>
      <c r="CR109" t="n">
        <v>2</v>
      </c>
      <c r="CS109" t="n">
        <v>2</v>
      </c>
      <c r="CT109" t="n">
        <v>2</v>
      </c>
      <c r="CU109" t="n">
        <v>2</v>
      </c>
      <c r="CV109" t="n">
        <v>2</v>
      </c>
      <c r="CW109" t="n">
        <v>2</v>
      </c>
      <c r="CX109" t="n">
        <v>2</v>
      </c>
      <c r="CY109" t="n">
        <v>2</v>
      </c>
      <c r="CZ109" t="n">
        <v>2</v>
      </c>
      <c r="DA109" t="n">
        <v>2</v>
      </c>
      <c r="DB109" t="n">
        <v>2</v>
      </c>
      <c r="DC109" t="n">
        <v>2</v>
      </c>
      <c r="DD109" t="n">
        <v>2</v>
      </c>
      <c r="DE109" t="n">
        <v>2</v>
      </c>
      <c r="DF109" t="n">
        <v>2</v>
      </c>
      <c r="DG109" t="n">
        <v>2</v>
      </c>
      <c r="DH109" t="n">
        <v>7</v>
      </c>
      <c r="DI109" t="n">
        <v>7</v>
      </c>
      <c r="DJ109" t="n">
        <v>7</v>
      </c>
      <c r="DK109" t="n">
        <v>4</v>
      </c>
    </row>
    <row r="110">
      <c r="B110" t="inlineStr">
        <is>
          <t> </t>
        </is>
      </c>
      <c r="C110" t="inlineStr">
        <is>
          <t> </t>
        </is>
      </c>
      <c r="D110" t="inlineStr">
        <is>
          <t> </t>
        </is>
      </c>
      <c r="E110" t="inlineStr">
        <is>
          <t> </t>
        </is>
      </c>
      <c r="F110" t="inlineStr">
        <is>
          <t> </t>
        </is>
      </c>
      <c r="G110" t="inlineStr">
        <is>
          <t> </t>
        </is>
      </c>
      <c r="H110" t="inlineStr">
        <is>
          <t> </t>
        </is>
      </c>
      <c r="I110" t="inlineStr">
        <is>
          <t> </t>
        </is>
      </c>
      <c r="J110" t="inlineStr">
        <is>
          <t> </t>
        </is>
      </c>
      <c r="K110" t="inlineStr">
        <is>
          <t> </t>
        </is>
      </c>
      <c r="L110" t="inlineStr">
        <is>
          <t> </t>
        </is>
      </c>
      <c r="M110" t="inlineStr">
        <is>
          <t> </t>
        </is>
      </c>
      <c r="N110" t="inlineStr">
        <is>
          <t> </t>
        </is>
      </c>
      <c r="O110" t="inlineStr">
        <is>
          <t> </t>
        </is>
      </c>
      <c r="P110" t="inlineStr">
        <is>
          <t> </t>
        </is>
      </c>
      <c r="Q110" t="inlineStr">
        <is>
          <t> </t>
        </is>
      </c>
      <c r="R110" t="inlineStr">
        <is>
          <t> </t>
        </is>
      </c>
      <c r="S110" t="inlineStr">
        <is>
          <t> </t>
        </is>
      </c>
      <c r="T110" t="inlineStr">
        <is>
          <t> </t>
        </is>
      </c>
      <c r="U110" t="inlineStr">
        <is>
          <t> </t>
        </is>
      </c>
      <c r="V110" t="inlineStr">
        <is>
          <t> </t>
        </is>
      </c>
      <c r="W110" t="inlineStr">
        <is>
          <t> </t>
        </is>
      </c>
      <c r="X110" t="inlineStr">
        <is>
          <t> </t>
        </is>
      </c>
      <c r="Y110" t="inlineStr">
        <is>
          <t> </t>
        </is>
      </c>
      <c r="Z110" t="inlineStr">
        <is>
          <t> </t>
        </is>
      </c>
      <c r="AA110" t="inlineStr">
        <is>
          <t> </t>
        </is>
      </c>
      <c r="AB110" t="inlineStr">
        <is>
          <t> </t>
        </is>
      </c>
      <c r="AC110" t="inlineStr">
        <is>
          <t> </t>
        </is>
      </c>
      <c r="AD110" t="inlineStr">
        <is>
          <t> </t>
        </is>
      </c>
      <c r="AE110" t="inlineStr">
        <is>
          <t> </t>
        </is>
      </c>
      <c r="AF110" t="inlineStr">
        <is>
          <t> </t>
        </is>
      </c>
      <c r="AG110" t="inlineStr">
        <is>
          <t> </t>
        </is>
      </c>
      <c r="AH110" t="inlineStr">
        <is>
          <t> </t>
        </is>
      </c>
      <c r="AI110" t="inlineStr">
        <is>
          <t> </t>
        </is>
      </c>
      <c r="AJ110" t="inlineStr">
        <is>
          <t> </t>
        </is>
      </c>
      <c r="AK110" t="inlineStr">
        <is>
          <t> </t>
        </is>
      </c>
      <c r="CB110" t="n">
        <v>4</v>
      </c>
      <c r="CC110" t="n">
        <v>7</v>
      </c>
      <c r="CD110" t="n">
        <v>7</v>
      </c>
      <c r="CE110" t="n">
        <v>7</v>
      </c>
      <c r="CF110" t="n">
        <v>7</v>
      </c>
      <c r="CG110" t="n">
        <v>7</v>
      </c>
      <c r="CH110" t="n">
        <v>7</v>
      </c>
      <c r="CI110" t="n">
        <v>7</v>
      </c>
      <c r="CJ110" t="n">
        <v>7</v>
      </c>
      <c r="CK110" t="n">
        <v>7</v>
      </c>
      <c r="CL110" t="n">
        <v>7</v>
      </c>
      <c r="CM110" t="n">
        <v>7</v>
      </c>
      <c r="CN110" t="n">
        <v>7</v>
      </c>
      <c r="CO110" t="n">
        <v>7</v>
      </c>
      <c r="CP110" t="n">
        <v>7</v>
      </c>
      <c r="CQ110" t="n">
        <v>7</v>
      </c>
      <c r="CR110" t="n">
        <v>7</v>
      </c>
      <c r="CS110" t="n">
        <v>7</v>
      </c>
      <c r="CT110" t="n">
        <v>7</v>
      </c>
      <c r="CU110" t="n">
        <v>7</v>
      </c>
      <c r="CV110" t="n">
        <v>7</v>
      </c>
      <c r="CW110" t="n">
        <v>7</v>
      </c>
      <c r="CX110" t="n">
        <v>7</v>
      </c>
      <c r="CY110" t="n">
        <v>7</v>
      </c>
      <c r="CZ110" t="n">
        <v>7</v>
      </c>
      <c r="DA110" t="n">
        <v>7</v>
      </c>
      <c r="DB110" t="n">
        <v>7</v>
      </c>
      <c r="DC110" t="n">
        <v>7</v>
      </c>
      <c r="DD110" t="n">
        <v>7</v>
      </c>
      <c r="DE110" t="n">
        <v>7</v>
      </c>
      <c r="DF110" t="n">
        <v>7</v>
      </c>
      <c r="DG110" t="n">
        <v>7</v>
      </c>
      <c r="DH110" t="n">
        <v>7</v>
      </c>
      <c r="DI110" t="n">
        <v>7</v>
      </c>
      <c r="DJ110" t="n">
        <v>7</v>
      </c>
      <c r="DK110" t="n">
        <v>4</v>
      </c>
    </row>
    <row r="111">
      <c r="B111" t="inlineStr">
        <is>
          <t> </t>
        </is>
      </c>
      <c r="C111" t="inlineStr">
        <is>
          <t> </t>
        </is>
      </c>
      <c r="D111" t="inlineStr">
        <is>
          <t> </t>
        </is>
      </c>
      <c r="E111" t="inlineStr">
        <is>
          <t> </t>
        </is>
      </c>
      <c r="F111" t="inlineStr">
        <is>
          <t> </t>
        </is>
      </c>
      <c r="G111" t="inlineStr">
        <is>
          <t> </t>
        </is>
      </c>
      <c r="H111" t="inlineStr">
        <is>
          <t> </t>
        </is>
      </c>
      <c r="I111" t="inlineStr">
        <is>
          <t> </t>
        </is>
      </c>
      <c r="J111" t="inlineStr">
        <is>
          <t> </t>
        </is>
      </c>
      <c r="K111" t="inlineStr">
        <is>
          <t> </t>
        </is>
      </c>
      <c r="L111" t="inlineStr">
        <is>
          <t> </t>
        </is>
      </c>
      <c r="M111" t="inlineStr">
        <is>
          <t> </t>
        </is>
      </c>
      <c r="N111" t="inlineStr">
        <is>
          <t> </t>
        </is>
      </c>
      <c r="O111" t="inlineStr">
        <is>
          <t> </t>
        </is>
      </c>
      <c r="P111" t="inlineStr">
        <is>
          <t> </t>
        </is>
      </c>
      <c r="Q111" t="inlineStr">
        <is>
          <t> </t>
        </is>
      </c>
      <c r="R111" t="inlineStr">
        <is>
          <t> </t>
        </is>
      </c>
      <c r="S111" t="inlineStr">
        <is>
          <t> </t>
        </is>
      </c>
      <c r="T111" t="inlineStr">
        <is>
          <t> </t>
        </is>
      </c>
      <c r="U111" t="inlineStr">
        <is>
          <t> </t>
        </is>
      </c>
      <c r="V111" t="inlineStr">
        <is>
          <t> </t>
        </is>
      </c>
      <c r="W111" t="inlineStr">
        <is>
          <t> </t>
        </is>
      </c>
      <c r="X111" t="inlineStr">
        <is>
          <t> </t>
        </is>
      </c>
      <c r="Y111" t="inlineStr">
        <is>
          <t> </t>
        </is>
      </c>
      <c r="Z111" t="inlineStr">
        <is>
          <t> </t>
        </is>
      </c>
      <c r="AA111" t="inlineStr">
        <is>
          <t> </t>
        </is>
      </c>
      <c r="AB111" t="inlineStr">
        <is>
          <t> </t>
        </is>
      </c>
      <c r="AC111" t="inlineStr">
        <is>
          <t> </t>
        </is>
      </c>
      <c r="AD111" t="inlineStr">
        <is>
          <t> </t>
        </is>
      </c>
      <c r="AE111" t="inlineStr">
        <is>
          <t> </t>
        </is>
      </c>
      <c r="AF111" t="inlineStr">
        <is>
          <t> </t>
        </is>
      </c>
      <c r="AG111" t="inlineStr">
        <is>
          <t> </t>
        </is>
      </c>
      <c r="AH111" t="inlineStr">
        <is>
          <t> </t>
        </is>
      </c>
      <c r="AI111" t="inlineStr">
        <is>
          <t> </t>
        </is>
      </c>
      <c r="AJ111" t="inlineStr">
        <is>
          <t> </t>
        </is>
      </c>
      <c r="AK111" t="inlineStr">
        <is>
          <t> </t>
        </is>
      </c>
      <c r="CB111" t="n">
        <v>4</v>
      </c>
      <c r="CC111" t="n">
        <v>7</v>
      </c>
      <c r="CD111" t="n">
        <v>4</v>
      </c>
      <c r="CE111" t="n">
        <v>4</v>
      </c>
      <c r="CF111" t="n">
        <v>4</v>
      </c>
      <c r="CG111" t="n">
        <v>4</v>
      </c>
      <c r="CH111" t="n">
        <v>4</v>
      </c>
      <c r="CI111" t="n">
        <v>4</v>
      </c>
      <c r="CJ111" t="n">
        <v>4</v>
      </c>
      <c r="CK111" t="n">
        <v>4</v>
      </c>
      <c r="CL111" t="n">
        <v>4</v>
      </c>
      <c r="CM111" t="n">
        <v>4</v>
      </c>
      <c r="CN111" t="n">
        <v>4</v>
      </c>
      <c r="CO111" t="n">
        <v>4</v>
      </c>
      <c r="CP111" t="n">
        <v>4</v>
      </c>
      <c r="CQ111" t="n">
        <v>4</v>
      </c>
      <c r="CR111" t="n">
        <v>4</v>
      </c>
      <c r="CS111" t="n">
        <v>4</v>
      </c>
      <c r="CT111" t="n">
        <v>4</v>
      </c>
      <c r="CU111" t="n">
        <v>4</v>
      </c>
      <c r="CV111" t="n">
        <v>4</v>
      </c>
      <c r="CW111" t="n">
        <v>4</v>
      </c>
      <c r="CX111" t="n">
        <v>4</v>
      </c>
      <c r="CY111" t="n">
        <v>4</v>
      </c>
      <c r="CZ111" t="n">
        <v>4</v>
      </c>
      <c r="DA111" t="n">
        <v>4</v>
      </c>
      <c r="DB111" t="n">
        <v>4</v>
      </c>
      <c r="DC111" t="n">
        <v>4</v>
      </c>
      <c r="DD111" t="n">
        <v>4</v>
      </c>
      <c r="DE111" t="n">
        <v>4</v>
      </c>
      <c r="DF111" t="n">
        <v>4</v>
      </c>
      <c r="DG111" t="n">
        <v>4</v>
      </c>
      <c r="DH111" t="n">
        <v>4</v>
      </c>
      <c r="DI111" t="n">
        <v>4</v>
      </c>
      <c r="DJ111" t="n">
        <v>7</v>
      </c>
      <c r="DK111" t="n">
        <v>4</v>
      </c>
    </row>
    <row r="112">
      <c r="B112" t="inlineStr">
        <is>
          <t> </t>
        </is>
      </c>
      <c r="C112" t="inlineStr">
        <is>
          <t> </t>
        </is>
      </c>
      <c r="D112" t="inlineStr">
        <is>
          <t>D</t>
        </is>
      </c>
      <c r="E112" t="inlineStr">
        <is>
          <t>E</t>
        </is>
      </c>
      <c r="F112" t="inlineStr">
        <is>
          <t>C</t>
        </is>
      </c>
      <c r="G112" t="inlineStr">
        <is>
          <t> </t>
        </is>
      </c>
      <c r="H112" t="inlineStr">
        <is>
          <t> </t>
        </is>
      </c>
      <c r="I112" t="inlineStr">
        <is>
          <t> </t>
        </is>
      </c>
      <c r="J112" t="inlineStr">
        <is>
          <t> </t>
        </is>
      </c>
      <c r="K112">
        <f>MID('KERNEL'!$BI$22,1,1)</f>
        <v/>
      </c>
      <c r="L112">
        <f>MID('KERNEL'!$BI$22,2,1)</f>
        <v/>
      </c>
      <c r="M112">
        <f>MID('KERNEL'!$BI$22,3,1)</f>
        <v/>
      </c>
      <c r="N112">
        <f>MID('KERNEL'!$BI$22,4,1)</f>
        <v/>
      </c>
      <c r="O112">
        <f>MID('KERNEL'!$BI$22,5,1)</f>
        <v/>
      </c>
      <c r="P112">
        <f>MID('KERNEL'!$BI$22,6,1)</f>
        <v/>
      </c>
      <c r="Q112">
        <f>MID('KERNEL'!$BI$22,7,1)</f>
        <v/>
      </c>
      <c r="R112">
        <f>MID('KERNEL'!$BI$22,8,1)</f>
        <v/>
      </c>
      <c r="S112">
        <f>MID('KERNEL'!$BI$22,9,1)</f>
        <v/>
      </c>
      <c r="T112">
        <f>MID('KERNEL'!$BI$22,10,1)</f>
        <v/>
      </c>
      <c r="U112">
        <f>MID('KERNEL'!$BI$22,11,1)</f>
        <v/>
      </c>
      <c r="V112">
        <f>MID('KERNEL'!$BI$22,12,1)</f>
        <v/>
      </c>
      <c r="W112">
        <f>MID('KERNEL'!$BI$22,13,1)</f>
        <v/>
      </c>
      <c r="X112">
        <f>MID('KERNEL'!$BI$22,14,1)</f>
        <v/>
      </c>
      <c r="Y112">
        <f>MID('KERNEL'!$BI$22,15,1)</f>
        <v/>
      </c>
      <c r="Z112">
        <f>MID('KERNEL'!$BI$22,16,1)</f>
        <v/>
      </c>
      <c r="AA112">
        <f>MID('KERNEL'!$BI$22,17,1)</f>
        <v/>
      </c>
      <c r="AB112">
        <f>MID('KERNEL'!$BI$22,18,1)</f>
        <v/>
      </c>
      <c r="AC112">
        <f>MID('KERNEL'!$BI$22,19,1)</f>
        <v/>
      </c>
      <c r="AD112">
        <f>MID('KERNEL'!$BI$22,20,1)</f>
        <v/>
      </c>
      <c r="AE112">
        <f>MID('KERNEL'!$BI$22,21,1)</f>
        <v/>
      </c>
      <c r="AF112">
        <f>MID('KERNEL'!$BI$22,22,1)</f>
        <v/>
      </c>
      <c r="AG112">
        <f>MID('KERNEL'!$BI$22,23,1)</f>
        <v/>
      </c>
      <c r="AH112">
        <f>MID('KERNEL'!$BI$22,24,1)</f>
        <v/>
      </c>
      <c r="AI112" t="inlineStr">
        <is>
          <t> </t>
        </is>
      </c>
      <c r="AJ112" t="inlineStr">
        <is>
          <t> </t>
        </is>
      </c>
      <c r="AK112" t="inlineStr">
        <is>
          <t> </t>
        </is>
      </c>
      <c r="CB112" t="n">
        <v>4</v>
      </c>
      <c r="CC112" t="n">
        <v>7</v>
      </c>
      <c r="CD112" t="n">
        <v>5</v>
      </c>
      <c r="CE112" t="n">
        <v>5</v>
      </c>
      <c r="CF112" t="n">
        <v>5</v>
      </c>
      <c r="CG112" t="n">
        <v>7</v>
      </c>
      <c r="CH112" t="n">
        <v>7</v>
      </c>
      <c r="CI112" t="n">
        <v>7</v>
      </c>
      <c r="CJ112" t="n">
        <v>7</v>
      </c>
      <c r="CK112" t="n">
        <v>1</v>
      </c>
      <c r="CL112" t="n">
        <v>1</v>
      </c>
      <c r="CM112" t="n">
        <v>1</v>
      </c>
      <c r="CN112" t="n">
        <v>1</v>
      </c>
      <c r="CO112" t="n">
        <v>1</v>
      </c>
      <c r="CP112" t="n">
        <v>1</v>
      </c>
      <c r="CQ112" t="n">
        <v>1</v>
      </c>
      <c r="CR112" t="n">
        <v>1</v>
      </c>
      <c r="CS112" t="n">
        <v>1</v>
      </c>
      <c r="CT112" t="n">
        <v>1</v>
      </c>
      <c r="CU112" t="n">
        <v>1</v>
      </c>
      <c r="CV112" t="n">
        <v>1</v>
      </c>
      <c r="CW112" t="n">
        <v>1</v>
      </c>
      <c r="CX112" t="n">
        <v>1</v>
      </c>
      <c r="CY112" t="n">
        <v>1</v>
      </c>
      <c r="CZ112" t="n">
        <v>1</v>
      </c>
      <c r="DA112" t="n">
        <v>1</v>
      </c>
      <c r="DB112" t="n">
        <v>1</v>
      </c>
      <c r="DC112" t="n">
        <v>1</v>
      </c>
      <c r="DD112" t="n">
        <v>1</v>
      </c>
      <c r="DE112" t="n">
        <v>1</v>
      </c>
      <c r="DF112" t="n">
        <v>1</v>
      </c>
      <c r="DG112" t="n">
        <v>1</v>
      </c>
      <c r="DH112" t="n">
        <v>1</v>
      </c>
      <c r="DI112" t="n">
        <v>7</v>
      </c>
      <c r="DJ112" t="n">
        <v>7</v>
      </c>
      <c r="DK112" t="n">
        <v>4</v>
      </c>
    </row>
    <row r="113">
      <c r="B113" t="inlineStr">
        <is>
          <t> </t>
        </is>
      </c>
      <c r="C113" t="inlineStr">
        <is>
          <t> </t>
        </is>
      </c>
      <c r="D113" t="inlineStr">
        <is>
          <t>H</t>
        </is>
      </c>
      <c r="E113" t="inlineStr">
        <is>
          <t>E</t>
        </is>
      </c>
      <c r="F113" t="inlineStr">
        <is>
          <t>X</t>
        </is>
      </c>
      <c r="G113" t="inlineStr">
        <is>
          <t> </t>
        </is>
      </c>
      <c r="H113" t="inlineStr">
        <is>
          <t> </t>
        </is>
      </c>
      <c r="I113" t="inlineStr">
        <is>
          <t> </t>
        </is>
      </c>
      <c r="J113" t="inlineStr">
        <is>
          <t> </t>
        </is>
      </c>
      <c r="K113">
        <f>MID('KERNEL'!$BI$23,1,1)</f>
        <v/>
      </c>
      <c r="L113">
        <f>MID('KERNEL'!$BI$23,2,1)</f>
        <v/>
      </c>
      <c r="M113">
        <f>MID('KERNEL'!$BI$23,3,1)</f>
        <v/>
      </c>
      <c r="N113">
        <f>MID('KERNEL'!$BI$23,4,1)</f>
        <v/>
      </c>
      <c r="O113">
        <f>MID('KERNEL'!$BI$23,5,1)</f>
        <v/>
      </c>
      <c r="P113">
        <f>MID('KERNEL'!$BI$23,6,1)</f>
        <v/>
      </c>
      <c r="Q113">
        <f>MID('KERNEL'!$BI$23,7,1)</f>
        <v/>
      </c>
      <c r="R113">
        <f>MID('KERNEL'!$BI$23,8,1)</f>
        <v/>
      </c>
      <c r="S113">
        <f>MID('KERNEL'!$BI$23,9,1)</f>
        <v/>
      </c>
      <c r="T113">
        <f>MID('KERNEL'!$BI$23,10,1)</f>
        <v/>
      </c>
      <c r="U113">
        <f>MID('KERNEL'!$BI$23,11,1)</f>
        <v/>
      </c>
      <c r="V113">
        <f>MID('KERNEL'!$BI$23,12,1)</f>
        <v/>
      </c>
      <c r="W113">
        <f>MID('KERNEL'!$BI$23,13,1)</f>
        <v/>
      </c>
      <c r="X113">
        <f>MID('KERNEL'!$BI$23,14,1)</f>
        <v/>
      </c>
      <c r="Y113">
        <f>MID('KERNEL'!$BI$23,15,1)</f>
        <v/>
      </c>
      <c r="Z113">
        <f>MID('KERNEL'!$BI$23,16,1)</f>
        <v/>
      </c>
      <c r="AA113">
        <f>MID('KERNEL'!$BI$23,17,1)</f>
        <v/>
      </c>
      <c r="AB113">
        <f>MID('KERNEL'!$BI$23,18,1)</f>
        <v/>
      </c>
      <c r="AC113">
        <f>MID('KERNEL'!$BI$23,19,1)</f>
        <v/>
      </c>
      <c r="AD113">
        <f>MID('KERNEL'!$BI$23,20,1)</f>
        <v/>
      </c>
      <c r="AE113">
        <f>MID('KERNEL'!$BI$23,21,1)</f>
        <v/>
      </c>
      <c r="AF113">
        <f>MID('KERNEL'!$BI$23,22,1)</f>
        <v/>
      </c>
      <c r="AG113">
        <f>MID('KERNEL'!$BI$23,23,1)</f>
        <v/>
      </c>
      <c r="AH113">
        <f>MID('KERNEL'!$BI$23,24,1)</f>
        <v/>
      </c>
      <c r="AI113" t="inlineStr">
        <is>
          <t> </t>
        </is>
      </c>
      <c r="AJ113" t="inlineStr">
        <is>
          <t> </t>
        </is>
      </c>
      <c r="AK113" t="inlineStr">
        <is>
          <t> </t>
        </is>
      </c>
      <c r="CB113" t="n">
        <v>4</v>
      </c>
      <c r="CC113" t="n">
        <v>7</v>
      </c>
      <c r="CD113" t="n">
        <v>5</v>
      </c>
      <c r="CE113" t="n">
        <v>5</v>
      </c>
      <c r="CF113" t="n">
        <v>5</v>
      </c>
      <c r="CG113" t="n">
        <v>7</v>
      </c>
      <c r="CH113" t="n">
        <v>7</v>
      </c>
      <c r="CI113" t="n">
        <v>7</v>
      </c>
      <c r="CJ113" t="n">
        <v>7</v>
      </c>
      <c r="CK113" t="n">
        <v>1</v>
      </c>
      <c r="CL113" t="n">
        <v>1</v>
      </c>
      <c r="CM113" t="n">
        <v>1</v>
      </c>
      <c r="CN113" t="n">
        <v>1</v>
      </c>
      <c r="CO113" t="n">
        <v>1</v>
      </c>
      <c r="CP113" t="n">
        <v>1</v>
      </c>
      <c r="CQ113" t="n">
        <v>1</v>
      </c>
      <c r="CR113" t="n">
        <v>1</v>
      </c>
      <c r="CS113" t="n">
        <v>1</v>
      </c>
      <c r="CT113" t="n">
        <v>1</v>
      </c>
      <c r="CU113" t="n">
        <v>1</v>
      </c>
      <c r="CV113" t="n">
        <v>1</v>
      </c>
      <c r="CW113" t="n">
        <v>1</v>
      </c>
      <c r="CX113" t="n">
        <v>1</v>
      </c>
      <c r="CY113" t="n">
        <v>1</v>
      </c>
      <c r="CZ113" t="n">
        <v>1</v>
      </c>
      <c r="DA113" t="n">
        <v>1</v>
      </c>
      <c r="DB113" t="n">
        <v>1</v>
      </c>
      <c r="DC113" t="n">
        <v>1</v>
      </c>
      <c r="DD113" t="n">
        <v>1</v>
      </c>
      <c r="DE113" t="n">
        <v>1</v>
      </c>
      <c r="DF113" t="n">
        <v>1</v>
      </c>
      <c r="DG113" t="n">
        <v>1</v>
      </c>
      <c r="DH113" t="n">
        <v>1</v>
      </c>
      <c r="DI113" t="n">
        <v>7</v>
      </c>
      <c r="DJ113" t="n">
        <v>7</v>
      </c>
      <c r="DK113" t="n">
        <v>4</v>
      </c>
    </row>
    <row r="114">
      <c r="B114" t="inlineStr">
        <is>
          <t> </t>
        </is>
      </c>
      <c r="C114" t="inlineStr">
        <is>
          <t> </t>
        </is>
      </c>
      <c r="D114" t="inlineStr">
        <is>
          <t>B</t>
        </is>
      </c>
      <c r="E114" t="inlineStr">
        <is>
          <t>I</t>
        </is>
      </c>
      <c r="F114" t="inlineStr">
        <is>
          <t>N</t>
        </is>
      </c>
      <c r="G114" t="inlineStr">
        <is>
          <t> </t>
        </is>
      </c>
      <c r="H114" t="inlineStr">
        <is>
          <t> </t>
        </is>
      </c>
      <c r="I114" t="inlineStr">
        <is>
          <t> </t>
        </is>
      </c>
      <c r="J114" t="inlineStr">
        <is>
          <t> </t>
        </is>
      </c>
      <c r="K114">
        <f>MID('KERNEL'!$BI$24,1,1)</f>
        <v/>
      </c>
      <c r="L114">
        <f>MID('KERNEL'!$BI$24,2,1)</f>
        <v/>
      </c>
      <c r="M114">
        <f>MID('KERNEL'!$BI$24,3,1)</f>
        <v/>
      </c>
      <c r="N114">
        <f>MID('KERNEL'!$BI$24,4,1)</f>
        <v/>
      </c>
      <c r="O114">
        <f>MID('KERNEL'!$BI$24,5,1)</f>
        <v/>
      </c>
      <c r="P114">
        <f>MID('KERNEL'!$BI$24,6,1)</f>
        <v/>
      </c>
      <c r="Q114">
        <f>MID('KERNEL'!$BI$24,7,1)</f>
        <v/>
      </c>
      <c r="R114">
        <f>MID('KERNEL'!$BI$24,8,1)</f>
        <v/>
      </c>
      <c r="S114">
        <f>MID('KERNEL'!$BI$24,9,1)</f>
        <v/>
      </c>
      <c r="T114">
        <f>MID('KERNEL'!$BI$24,10,1)</f>
        <v/>
      </c>
      <c r="U114">
        <f>MID('KERNEL'!$BI$24,11,1)</f>
        <v/>
      </c>
      <c r="V114">
        <f>MID('KERNEL'!$BI$24,12,1)</f>
        <v/>
      </c>
      <c r="W114">
        <f>MID('KERNEL'!$BI$24,13,1)</f>
        <v/>
      </c>
      <c r="X114">
        <f>MID('KERNEL'!$BI$24,14,1)</f>
        <v/>
      </c>
      <c r="Y114">
        <f>MID('KERNEL'!$BI$24,15,1)</f>
        <v/>
      </c>
      <c r="Z114">
        <f>MID('KERNEL'!$BI$24,16,1)</f>
        <v/>
      </c>
      <c r="AA114">
        <f>MID('KERNEL'!$BI$24,17,1)</f>
        <v/>
      </c>
      <c r="AB114">
        <f>MID('KERNEL'!$BI$24,18,1)</f>
        <v/>
      </c>
      <c r="AC114">
        <f>MID('KERNEL'!$BI$24,19,1)</f>
        <v/>
      </c>
      <c r="AD114">
        <f>MID('KERNEL'!$BI$24,20,1)</f>
        <v/>
      </c>
      <c r="AE114">
        <f>MID('KERNEL'!$BI$24,21,1)</f>
        <v/>
      </c>
      <c r="AF114">
        <f>MID('KERNEL'!$BI$24,22,1)</f>
        <v/>
      </c>
      <c r="AG114">
        <f>MID('KERNEL'!$BI$24,23,1)</f>
        <v/>
      </c>
      <c r="AH114">
        <f>MID('KERNEL'!$BI$24,24,1)</f>
        <v/>
      </c>
      <c r="AI114" t="inlineStr">
        <is>
          <t> </t>
        </is>
      </c>
      <c r="AJ114" t="inlineStr">
        <is>
          <t> </t>
        </is>
      </c>
      <c r="AK114" t="inlineStr">
        <is>
          <t> </t>
        </is>
      </c>
      <c r="CB114" t="n">
        <v>4</v>
      </c>
      <c r="CC114" t="n">
        <v>7</v>
      </c>
      <c r="CD114" t="n">
        <v>5</v>
      </c>
      <c r="CE114" t="n">
        <v>5</v>
      </c>
      <c r="CF114" t="n">
        <v>5</v>
      </c>
      <c r="CG114" t="n">
        <v>7</v>
      </c>
      <c r="CH114" t="n">
        <v>7</v>
      </c>
      <c r="CI114" t="n">
        <v>7</v>
      </c>
      <c r="CJ114" t="n">
        <v>7</v>
      </c>
      <c r="CK114" t="n">
        <v>1</v>
      </c>
      <c r="CL114" t="n">
        <v>1</v>
      </c>
      <c r="CM114" t="n">
        <v>1</v>
      </c>
      <c r="CN114" t="n">
        <v>1</v>
      </c>
      <c r="CO114" t="n">
        <v>1</v>
      </c>
      <c r="CP114" t="n">
        <v>1</v>
      </c>
      <c r="CQ114" t="n">
        <v>1</v>
      </c>
      <c r="CR114" t="n">
        <v>1</v>
      </c>
      <c r="CS114" t="n">
        <v>1</v>
      </c>
      <c r="CT114" t="n">
        <v>1</v>
      </c>
      <c r="CU114" t="n">
        <v>1</v>
      </c>
      <c r="CV114" t="n">
        <v>1</v>
      </c>
      <c r="CW114" t="n">
        <v>1</v>
      </c>
      <c r="CX114" t="n">
        <v>1</v>
      </c>
      <c r="CY114" t="n">
        <v>1</v>
      </c>
      <c r="CZ114" t="n">
        <v>1</v>
      </c>
      <c r="DA114" t="n">
        <v>1</v>
      </c>
      <c r="DB114" t="n">
        <v>1</v>
      </c>
      <c r="DC114" t="n">
        <v>1</v>
      </c>
      <c r="DD114" t="n">
        <v>1</v>
      </c>
      <c r="DE114" t="n">
        <v>1</v>
      </c>
      <c r="DF114" t="n">
        <v>1</v>
      </c>
      <c r="DG114" t="n">
        <v>1</v>
      </c>
      <c r="DH114" t="n">
        <v>1</v>
      </c>
      <c r="DI114" t="n">
        <v>7</v>
      </c>
      <c r="DJ114" t="n">
        <v>7</v>
      </c>
      <c r="DK114" t="n">
        <v>4</v>
      </c>
    </row>
    <row r="115">
      <c r="B115" t="inlineStr">
        <is>
          <t> </t>
        </is>
      </c>
      <c r="C115" t="inlineStr">
        <is>
          <t> </t>
        </is>
      </c>
      <c r="D115" t="inlineStr">
        <is>
          <t>O</t>
        </is>
      </c>
      <c r="E115" t="inlineStr">
        <is>
          <t>C</t>
        </is>
      </c>
      <c r="F115" t="inlineStr">
        <is>
          <t>T</t>
        </is>
      </c>
      <c r="G115" t="inlineStr">
        <is>
          <t> </t>
        </is>
      </c>
      <c r="H115" t="inlineStr">
        <is>
          <t> </t>
        </is>
      </c>
      <c r="I115" t="inlineStr">
        <is>
          <t> </t>
        </is>
      </c>
      <c r="J115" t="inlineStr">
        <is>
          <t> </t>
        </is>
      </c>
      <c r="K115">
        <f>MID('KERNEL'!$BI$25,1,1)</f>
        <v/>
      </c>
      <c r="L115">
        <f>MID('KERNEL'!$BI$25,2,1)</f>
        <v/>
      </c>
      <c r="M115">
        <f>MID('KERNEL'!$BI$25,3,1)</f>
        <v/>
      </c>
      <c r="N115">
        <f>MID('KERNEL'!$BI$25,4,1)</f>
        <v/>
      </c>
      <c r="O115">
        <f>MID('KERNEL'!$BI$25,5,1)</f>
        <v/>
      </c>
      <c r="P115">
        <f>MID('KERNEL'!$BI$25,6,1)</f>
        <v/>
      </c>
      <c r="Q115">
        <f>MID('KERNEL'!$BI$25,7,1)</f>
        <v/>
      </c>
      <c r="R115">
        <f>MID('KERNEL'!$BI$25,8,1)</f>
        <v/>
      </c>
      <c r="S115">
        <f>MID('KERNEL'!$BI$25,9,1)</f>
        <v/>
      </c>
      <c r="T115">
        <f>MID('KERNEL'!$BI$25,10,1)</f>
        <v/>
      </c>
      <c r="U115">
        <f>MID('KERNEL'!$BI$25,11,1)</f>
        <v/>
      </c>
      <c r="V115">
        <f>MID('KERNEL'!$BI$25,12,1)</f>
        <v/>
      </c>
      <c r="W115">
        <f>MID('KERNEL'!$BI$25,13,1)</f>
        <v/>
      </c>
      <c r="X115">
        <f>MID('KERNEL'!$BI$25,14,1)</f>
        <v/>
      </c>
      <c r="Y115">
        <f>MID('KERNEL'!$BI$25,15,1)</f>
        <v/>
      </c>
      <c r="Z115">
        <f>MID('KERNEL'!$BI$25,16,1)</f>
        <v/>
      </c>
      <c r="AA115">
        <f>MID('KERNEL'!$BI$25,17,1)</f>
        <v/>
      </c>
      <c r="AB115">
        <f>MID('KERNEL'!$BI$25,18,1)</f>
        <v/>
      </c>
      <c r="AC115">
        <f>MID('KERNEL'!$BI$25,19,1)</f>
        <v/>
      </c>
      <c r="AD115">
        <f>MID('KERNEL'!$BI$25,20,1)</f>
        <v/>
      </c>
      <c r="AE115">
        <f>MID('KERNEL'!$BI$25,21,1)</f>
        <v/>
      </c>
      <c r="AF115">
        <f>MID('KERNEL'!$BI$25,22,1)</f>
        <v/>
      </c>
      <c r="AG115">
        <f>MID('KERNEL'!$BI$25,23,1)</f>
        <v/>
      </c>
      <c r="AH115">
        <f>MID('KERNEL'!$BI$25,24,1)</f>
        <v/>
      </c>
      <c r="AI115" t="inlineStr">
        <is>
          <t> </t>
        </is>
      </c>
      <c r="AJ115" t="inlineStr">
        <is>
          <t> </t>
        </is>
      </c>
      <c r="AK115" t="inlineStr">
        <is>
          <t> </t>
        </is>
      </c>
      <c r="CB115" t="n">
        <v>4</v>
      </c>
      <c r="CC115" t="n">
        <v>7</v>
      </c>
      <c r="CD115" t="n">
        <v>5</v>
      </c>
      <c r="CE115" t="n">
        <v>5</v>
      </c>
      <c r="CF115" t="n">
        <v>5</v>
      </c>
      <c r="CG115" t="n">
        <v>7</v>
      </c>
      <c r="CH115" t="n">
        <v>7</v>
      </c>
      <c r="CI115" t="n">
        <v>7</v>
      </c>
      <c r="CJ115" t="n">
        <v>7</v>
      </c>
      <c r="CK115" t="n">
        <v>1</v>
      </c>
      <c r="CL115" t="n">
        <v>1</v>
      </c>
      <c r="CM115" t="n">
        <v>1</v>
      </c>
      <c r="CN115" t="n">
        <v>1</v>
      </c>
      <c r="CO115" t="n">
        <v>1</v>
      </c>
      <c r="CP115" t="n">
        <v>1</v>
      </c>
      <c r="CQ115" t="n">
        <v>1</v>
      </c>
      <c r="CR115" t="n">
        <v>1</v>
      </c>
      <c r="CS115" t="n">
        <v>1</v>
      </c>
      <c r="CT115" t="n">
        <v>1</v>
      </c>
      <c r="CU115" t="n">
        <v>1</v>
      </c>
      <c r="CV115" t="n">
        <v>1</v>
      </c>
      <c r="CW115" t="n">
        <v>1</v>
      </c>
      <c r="CX115" t="n">
        <v>1</v>
      </c>
      <c r="CY115" t="n">
        <v>1</v>
      </c>
      <c r="CZ115" t="n">
        <v>1</v>
      </c>
      <c r="DA115" t="n">
        <v>1</v>
      </c>
      <c r="DB115" t="n">
        <v>1</v>
      </c>
      <c r="DC115" t="n">
        <v>1</v>
      </c>
      <c r="DD115" t="n">
        <v>1</v>
      </c>
      <c r="DE115" t="n">
        <v>1</v>
      </c>
      <c r="DF115" t="n">
        <v>1</v>
      </c>
      <c r="DG115" t="n">
        <v>1</v>
      </c>
      <c r="DH115" t="n">
        <v>1</v>
      </c>
      <c r="DI115" t="n">
        <v>7</v>
      </c>
      <c r="DJ115" t="n">
        <v>7</v>
      </c>
      <c r="DK115" t="n">
        <v>4</v>
      </c>
    </row>
    <row r="116">
      <c r="B116" t="inlineStr">
        <is>
          <t> </t>
        </is>
      </c>
      <c r="C116" t="inlineStr">
        <is>
          <t> </t>
        </is>
      </c>
      <c r="D116" t="inlineStr">
        <is>
          <t>S</t>
        </is>
      </c>
      <c r="E116" t="inlineStr">
        <is>
          <t>Q</t>
        </is>
      </c>
      <c r="F116" t="inlineStr">
        <is>
          <t>R</t>
        </is>
      </c>
      <c r="G116" t="inlineStr">
        <is>
          <t>T</t>
        </is>
      </c>
      <c r="H116" t="inlineStr">
        <is>
          <t> </t>
        </is>
      </c>
      <c r="I116" t="inlineStr">
        <is>
          <t> </t>
        </is>
      </c>
      <c r="J116" t="inlineStr">
        <is>
          <t> </t>
        </is>
      </c>
      <c r="K116">
        <f>MID('KERNEL'!$BI$26,1,1)</f>
        <v/>
      </c>
      <c r="L116">
        <f>MID('KERNEL'!$BI$26,2,1)</f>
        <v/>
      </c>
      <c r="M116">
        <f>MID('KERNEL'!$BI$26,3,1)</f>
        <v/>
      </c>
      <c r="N116">
        <f>MID('KERNEL'!$BI$26,4,1)</f>
        <v/>
      </c>
      <c r="O116">
        <f>MID('KERNEL'!$BI$26,5,1)</f>
        <v/>
      </c>
      <c r="P116">
        <f>MID('KERNEL'!$BI$26,6,1)</f>
        <v/>
      </c>
      <c r="Q116">
        <f>MID('KERNEL'!$BI$26,7,1)</f>
        <v/>
      </c>
      <c r="R116">
        <f>MID('KERNEL'!$BI$26,8,1)</f>
        <v/>
      </c>
      <c r="S116">
        <f>MID('KERNEL'!$BI$26,9,1)</f>
        <v/>
      </c>
      <c r="T116">
        <f>MID('KERNEL'!$BI$26,10,1)</f>
        <v/>
      </c>
      <c r="U116">
        <f>MID('KERNEL'!$BI$26,11,1)</f>
        <v/>
      </c>
      <c r="V116">
        <f>MID('KERNEL'!$BI$26,12,1)</f>
        <v/>
      </c>
      <c r="W116">
        <f>MID('KERNEL'!$BI$26,13,1)</f>
        <v/>
      </c>
      <c r="X116">
        <f>MID('KERNEL'!$BI$26,14,1)</f>
        <v/>
      </c>
      <c r="Y116">
        <f>MID('KERNEL'!$BI$26,15,1)</f>
        <v/>
      </c>
      <c r="Z116">
        <f>MID('KERNEL'!$BI$26,16,1)</f>
        <v/>
      </c>
      <c r="AA116">
        <f>MID('KERNEL'!$BI$26,17,1)</f>
        <v/>
      </c>
      <c r="AB116">
        <f>MID('KERNEL'!$BI$26,18,1)</f>
        <v/>
      </c>
      <c r="AC116">
        <f>MID('KERNEL'!$BI$26,19,1)</f>
        <v/>
      </c>
      <c r="AD116">
        <f>MID('KERNEL'!$BI$26,20,1)</f>
        <v/>
      </c>
      <c r="AE116">
        <f>MID('KERNEL'!$BI$26,21,1)</f>
        <v/>
      </c>
      <c r="AF116">
        <f>MID('KERNEL'!$BI$26,22,1)</f>
        <v/>
      </c>
      <c r="AG116">
        <f>MID('KERNEL'!$BI$26,23,1)</f>
        <v/>
      </c>
      <c r="AH116">
        <f>MID('KERNEL'!$BI$26,24,1)</f>
        <v/>
      </c>
      <c r="AI116" t="inlineStr">
        <is>
          <t> </t>
        </is>
      </c>
      <c r="AJ116" t="inlineStr">
        <is>
          <t> </t>
        </is>
      </c>
      <c r="AK116" t="inlineStr">
        <is>
          <t> </t>
        </is>
      </c>
      <c r="CB116" t="n">
        <v>4</v>
      </c>
      <c r="CC116" t="n">
        <v>7</v>
      </c>
      <c r="CD116" t="n">
        <v>5</v>
      </c>
      <c r="CE116" t="n">
        <v>5</v>
      </c>
      <c r="CF116" t="n">
        <v>5</v>
      </c>
      <c r="CG116" t="n">
        <v>5</v>
      </c>
      <c r="CH116" t="n">
        <v>7</v>
      </c>
      <c r="CI116" t="n">
        <v>7</v>
      </c>
      <c r="CJ116" t="n">
        <v>7</v>
      </c>
      <c r="CK116" t="n">
        <v>1</v>
      </c>
      <c r="CL116" t="n">
        <v>1</v>
      </c>
      <c r="CM116" t="n">
        <v>1</v>
      </c>
      <c r="CN116" t="n">
        <v>1</v>
      </c>
      <c r="CO116" t="n">
        <v>1</v>
      </c>
      <c r="CP116" t="n">
        <v>1</v>
      </c>
      <c r="CQ116" t="n">
        <v>1</v>
      </c>
      <c r="CR116" t="n">
        <v>1</v>
      </c>
      <c r="CS116" t="n">
        <v>1</v>
      </c>
      <c r="CT116" t="n">
        <v>1</v>
      </c>
      <c r="CU116" t="n">
        <v>1</v>
      </c>
      <c r="CV116" t="n">
        <v>1</v>
      </c>
      <c r="CW116" t="n">
        <v>1</v>
      </c>
      <c r="CX116" t="n">
        <v>1</v>
      </c>
      <c r="CY116" t="n">
        <v>1</v>
      </c>
      <c r="CZ116" t="n">
        <v>1</v>
      </c>
      <c r="DA116" t="n">
        <v>1</v>
      </c>
      <c r="DB116" t="n">
        <v>1</v>
      </c>
      <c r="DC116" t="n">
        <v>1</v>
      </c>
      <c r="DD116" t="n">
        <v>1</v>
      </c>
      <c r="DE116" t="n">
        <v>1</v>
      </c>
      <c r="DF116" t="n">
        <v>1</v>
      </c>
      <c r="DG116" t="n">
        <v>1</v>
      </c>
      <c r="DH116" t="n">
        <v>1</v>
      </c>
      <c r="DI116" t="n">
        <v>7</v>
      </c>
      <c r="DJ116" t="n">
        <v>7</v>
      </c>
      <c r="DK116" t="n">
        <v>4</v>
      </c>
    </row>
    <row r="117">
      <c r="B117" t="inlineStr">
        <is>
          <t> </t>
        </is>
      </c>
      <c r="C117" t="inlineStr">
        <is>
          <t> </t>
        </is>
      </c>
      <c r="D117" t="inlineStr">
        <is>
          <t> </t>
        </is>
      </c>
      <c r="E117" t="inlineStr">
        <is>
          <t> </t>
        </is>
      </c>
      <c r="F117" t="inlineStr">
        <is>
          <t> </t>
        </is>
      </c>
      <c r="G117" t="inlineStr">
        <is>
          <t> </t>
        </is>
      </c>
      <c r="H117" t="inlineStr">
        <is>
          <t> </t>
        </is>
      </c>
      <c r="I117" t="inlineStr">
        <is>
          <t> </t>
        </is>
      </c>
      <c r="J117" t="inlineStr">
        <is>
          <t> </t>
        </is>
      </c>
      <c r="K117" t="inlineStr">
        <is>
          <t> </t>
        </is>
      </c>
      <c r="L117" t="inlineStr">
        <is>
          <t> </t>
        </is>
      </c>
      <c r="M117" t="inlineStr">
        <is>
          <t> </t>
        </is>
      </c>
      <c r="N117" t="inlineStr">
        <is>
          <t> </t>
        </is>
      </c>
      <c r="O117" t="inlineStr">
        <is>
          <t> </t>
        </is>
      </c>
      <c r="P117" t="inlineStr">
        <is>
          <t> </t>
        </is>
      </c>
      <c r="Q117" t="inlineStr">
        <is>
          <t> </t>
        </is>
      </c>
      <c r="R117" t="inlineStr">
        <is>
          <t> </t>
        </is>
      </c>
      <c r="S117" t="inlineStr">
        <is>
          <t> </t>
        </is>
      </c>
      <c r="T117" t="inlineStr">
        <is>
          <t> </t>
        </is>
      </c>
      <c r="U117" t="inlineStr">
        <is>
          <t> </t>
        </is>
      </c>
      <c r="V117" t="inlineStr">
        <is>
          <t> </t>
        </is>
      </c>
      <c r="W117" t="inlineStr">
        <is>
          <t> </t>
        </is>
      </c>
      <c r="X117" t="inlineStr">
        <is>
          <t> </t>
        </is>
      </c>
      <c r="Y117" t="inlineStr">
        <is>
          <t> </t>
        </is>
      </c>
      <c r="Z117" t="inlineStr">
        <is>
          <t> </t>
        </is>
      </c>
      <c r="AA117" t="inlineStr">
        <is>
          <t> </t>
        </is>
      </c>
      <c r="AB117" t="inlineStr">
        <is>
          <t> </t>
        </is>
      </c>
      <c r="AC117" t="inlineStr">
        <is>
          <t> </t>
        </is>
      </c>
      <c r="AD117" t="inlineStr">
        <is>
          <t> </t>
        </is>
      </c>
      <c r="AE117" t="inlineStr">
        <is>
          <t> </t>
        </is>
      </c>
      <c r="AF117" t="inlineStr">
        <is>
          <t> </t>
        </is>
      </c>
      <c r="AG117" t="inlineStr">
        <is>
          <t> </t>
        </is>
      </c>
      <c r="AH117" t="inlineStr">
        <is>
          <t> </t>
        </is>
      </c>
      <c r="AI117" t="inlineStr">
        <is>
          <t> </t>
        </is>
      </c>
      <c r="AJ117" t="inlineStr">
        <is>
          <t> </t>
        </is>
      </c>
      <c r="AK117" t="inlineStr">
        <is>
          <t> </t>
        </is>
      </c>
      <c r="CB117" t="n">
        <v>4</v>
      </c>
      <c r="CC117" t="n">
        <v>7</v>
      </c>
      <c r="CD117" t="n">
        <v>7</v>
      </c>
      <c r="CE117" t="n">
        <v>7</v>
      </c>
      <c r="CF117" t="n">
        <v>7</v>
      </c>
      <c r="CG117" t="n">
        <v>7</v>
      </c>
      <c r="CH117" t="n">
        <v>7</v>
      </c>
      <c r="CI117" t="n">
        <v>7</v>
      </c>
      <c r="CJ117" t="n">
        <v>7</v>
      </c>
      <c r="CK117" t="n">
        <v>7</v>
      </c>
      <c r="CL117" t="n">
        <v>7</v>
      </c>
      <c r="CM117" t="n">
        <v>7</v>
      </c>
      <c r="CN117" t="n">
        <v>7</v>
      </c>
      <c r="CO117" t="n">
        <v>7</v>
      </c>
      <c r="CP117" t="n">
        <v>7</v>
      </c>
      <c r="CQ117" t="n">
        <v>7</v>
      </c>
      <c r="CR117" t="n">
        <v>7</v>
      </c>
      <c r="CS117" t="n">
        <v>7</v>
      </c>
      <c r="CT117" t="n">
        <v>7</v>
      </c>
      <c r="CU117" t="n">
        <v>7</v>
      </c>
      <c r="CV117" t="n">
        <v>7</v>
      </c>
      <c r="CW117" t="n">
        <v>7</v>
      </c>
      <c r="CX117" t="n">
        <v>7</v>
      </c>
      <c r="CY117" t="n">
        <v>7</v>
      </c>
      <c r="CZ117" t="n">
        <v>7</v>
      </c>
      <c r="DA117" t="n">
        <v>7</v>
      </c>
      <c r="DB117" t="n">
        <v>7</v>
      </c>
      <c r="DC117" t="n">
        <v>7</v>
      </c>
      <c r="DD117" t="n">
        <v>7</v>
      </c>
      <c r="DE117" t="n">
        <v>7</v>
      </c>
      <c r="DF117" t="n">
        <v>7</v>
      </c>
      <c r="DG117" t="n">
        <v>7</v>
      </c>
      <c r="DH117" t="n">
        <v>7</v>
      </c>
      <c r="DI117" t="n">
        <v>7</v>
      </c>
      <c r="DJ117" t="n">
        <v>7</v>
      </c>
      <c r="DK117" t="n">
        <v>4</v>
      </c>
    </row>
    <row r="118">
      <c r="B118" t="inlineStr">
        <is>
          <t> </t>
        </is>
      </c>
      <c r="C118" t="inlineStr">
        <is>
          <t> </t>
        </is>
      </c>
      <c r="D118" t="inlineStr">
        <is>
          <t> </t>
        </is>
      </c>
      <c r="E118" t="inlineStr">
        <is>
          <t> </t>
        </is>
      </c>
      <c r="F118" t="inlineStr">
        <is>
          <t> </t>
        </is>
      </c>
      <c r="G118" t="inlineStr">
        <is>
          <t> </t>
        </is>
      </c>
      <c r="H118" t="inlineStr">
        <is>
          <t> </t>
        </is>
      </c>
      <c r="I118" t="inlineStr">
        <is>
          <t> </t>
        </is>
      </c>
      <c r="J118" t="inlineStr">
        <is>
          <t> </t>
        </is>
      </c>
      <c r="K118" t="inlineStr">
        <is>
          <t> </t>
        </is>
      </c>
      <c r="L118" t="inlineStr">
        <is>
          <t> </t>
        </is>
      </c>
      <c r="M118" t="inlineStr">
        <is>
          <t> </t>
        </is>
      </c>
      <c r="N118" t="inlineStr">
        <is>
          <t> </t>
        </is>
      </c>
      <c r="O118" t="inlineStr">
        <is>
          <t> </t>
        </is>
      </c>
      <c r="P118" t="inlineStr">
        <is>
          <t> </t>
        </is>
      </c>
      <c r="Q118" t="inlineStr">
        <is>
          <t> </t>
        </is>
      </c>
      <c r="R118" t="inlineStr">
        <is>
          <t> </t>
        </is>
      </c>
      <c r="S118" t="inlineStr">
        <is>
          <t> </t>
        </is>
      </c>
      <c r="T118" t="inlineStr">
        <is>
          <t> </t>
        </is>
      </c>
      <c r="U118" t="inlineStr">
        <is>
          <t> </t>
        </is>
      </c>
      <c r="V118" t="inlineStr">
        <is>
          <t> </t>
        </is>
      </c>
      <c r="W118" t="inlineStr">
        <is>
          <t> </t>
        </is>
      </c>
      <c r="X118" t="inlineStr">
        <is>
          <t> </t>
        </is>
      </c>
      <c r="Y118" t="inlineStr">
        <is>
          <t> </t>
        </is>
      </c>
      <c r="Z118" t="inlineStr">
        <is>
          <t> </t>
        </is>
      </c>
      <c r="AA118" t="inlineStr">
        <is>
          <t> </t>
        </is>
      </c>
      <c r="AB118" t="inlineStr">
        <is>
          <t> </t>
        </is>
      </c>
      <c r="AC118" t="inlineStr">
        <is>
          <t> </t>
        </is>
      </c>
      <c r="AD118" t="inlineStr">
        <is>
          <t> </t>
        </is>
      </c>
      <c r="AE118" t="inlineStr">
        <is>
          <t> </t>
        </is>
      </c>
      <c r="AF118" t="inlineStr">
        <is>
          <t> </t>
        </is>
      </c>
      <c r="AG118" t="inlineStr">
        <is>
          <t> </t>
        </is>
      </c>
      <c r="AH118" t="inlineStr">
        <is>
          <t> </t>
        </is>
      </c>
      <c r="AI118" t="inlineStr">
        <is>
          <t> </t>
        </is>
      </c>
      <c r="AJ118" t="inlineStr">
        <is>
          <t> </t>
        </is>
      </c>
      <c r="AK118" t="inlineStr">
        <is>
          <t> </t>
        </is>
      </c>
      <c r="CB118" t="n">
        <v>4</v>
      </c>
      <c r="CC118" t="n">
        <v>7</v>
      </c>
      <c r="CD118" t="n">
        <v>4</v>
      </c>
      <c r="CE118" t="n">
        <v>4</v>
      </c>
      <c r="CF118" t="n">
        <v>4</v>
      </c>
      <c r="CG118" t="n">
        <v>4</v>
      </c>
      <c r="CH118" t="n">
        <v>4</v>
      </c>
      <c r="CI118" t="n">
        <v>4</v>
      </c>
      <c r="CJ118" t="n">
        <v>4</v>
      </c>
      <c r="CK118" t="n">
        <v>4</v>
      </c>
      <c r="CL118" t="n">
        <v>4</v>
      </c>
      <c r="CM118" t="n">
        <v>4</v>
      </c>
      <c r="CN118" t="n">
        <v>4</v>
      </c>
      <c r="CO118" t="n">
        <v>4</v>
      </c>
      <c r="CP118" t="n">
        <v>4</v>
      </c>
      <c r="CQ118" t="n">
        <v>4</v>
      </c>
      <c r="CR118" t="n">
        <v>4</v>
      </c>
      <c r="CS118" t="n">
        <v>4</v>
      </c>
      <c r="CT118" t="n">
        <v>4</v>
      </c>
      <c r="CU118" t="n">
        <v>4</v>
      </c>
      <c r="CV118" t="n">
        <v>4</v>
      </c>
      <c r="CW118" t="n">
        <v>4</v>
      </c>
      <c r="CX118" t="n">
        <v>4</v>
      </c>
      <c r="CY118" t="n">
        <v>4</v>
      </c>
      <c r="CZ118" t="n">
        <v>4</v>
      </c>
      <c r="DA118" t="n">
        <v>4</v>
      </c>
      <c r="DB118" t="n">
        <v>4</v>
      </c>
      <c r="DC118" t="n">
        <v>4</v>
      </c>
      <c r="DD118" t="n">
        <v>4</v>
      </c>
      <c r="DE118" t="n">
        <v>4</v>
      </c>
      <c r="DF118" t="n">
        <v>4</v>
      </c>
      <c r="DG118" t="n">
        <v>4</v>
      </c>
      <c r="DH118" t="n">
        <v>4</v>
      </c>
      <c r="DI118" t="n">
        <v>4</v>
      </c>
      <c r="DJ118" t="n">
        <v>7</v>
      </c>
      <c r="DK118" t="n">
        <v>4</v>
      </c>
    </row>
    <row r="119">
      <c r="B119" t="inlineStr">
        <is>
          <t> </t>
        </is>
      </c>
      <c r="C119" t="inlineStr">
        <is>
          <t> </t>
        </is>
      </c>
      <c r="D119" t="inlineStr">
        <is>
          <t> </t>
        </is>
      </c>
      <c r="E119" t="inlineStr">
        <is>
          <t> </t>
        </is>
      </c>
      <c r="F119" t="inlineStr">
        <is>
          <t> </t>
        </is>
      </c>
      <c r="G119" t="inlineStr">
        <is>
          <t> </t>
        </is>
      </c>
      <c r="H119" t="inlineStr">
        <is>
          <t> </t>
        </is>
      </c>
      <c r="I119" t="inlineStr">
        <is>
          <t> </t>
        </is>
      </c>
      <c r="J119" t="inlineStr">
        <is>
          <t> </t>
        </is>
      </c>
      <c r="K119" t="inlineStr">
        <is>
          <t> </t>
        </is>
      </c>
      <c r="L119" t="inlineStr">
        <is>
          <t> </t>
        </is>
      </c>
      <c r="M119" t="inlineStr">
        <is>
          <t> </t>
        </is>
      </c>
      <c r="N119" t="inlineStr">
        <is>
          <t> </t>
        </is>
      </c>
      <c r="O119" t="inlineStr">
        <is>
          <t> </t>
        </is>
      </c>
      <c r="P119" t="inlineStr">
        <is>
          <t> </t>
        </is>
      </c>
      <c r="Q119" t="inlineStr">
        <is>
          <t> </t>
        </is>
      </c>
      <c r="R119" t="inlineStr">
        <is>
          <t> </t>
        </is>
      </c>
      <c r="S119" t="inlineStr">
        <is>
          <t> </t>
        </is>
      </c>
      <c r="T119" t="inlineStr">
        <is>
          <t> </t>
        </is>
      </c>
      <c r="U119" t="inlineStr">
        <is>
          <t> </t>
        </is>
      </c>
      <c r="V119" t="inlineStr">
        <is>
          <t> </t>
        </is>
      </c>
      <c r="W119" t="inlineStr">
        <is>
          <t> </t>
        </is>
      </c>
      <c r="X119" t="inlineStr">
        <is>
          <t> </t>
        </is>
      </c>
      <c r="Y119" t="inlineStr">
        <is>
          <t> </t>
        </is>
      </c>
      <c r="Z119" t="inlineStr">
        <is>
          <t> </t>
        </is>
      </c>
      <c r="AA119" t="inlineStr">
        <is>
          <t> </t>
        </is>
      </c>
      <c r="AB119" t="inlineStr">
        <is>
          <t> </t>
        </is>
      </c>
      <c r="AC119" t="inlineStr">
        <is>
          <t> </t>
        </is>
      </c>
      <c r="AD119" t="inlineStr">
        <is>
          <t> </t>
        </is>
      </c>
      <c r="AE119" t="inlineStr">
        <is>
          <t> </t>
        </is>
      </c>
      <c r="AF119" t="inlineStr">
        <is>
          <t> </t>
        </is>
      </c>
      <c r="AG119" t="inlineStr">
        <is>
          <t> </t>
        </is>
      </c>
      <c r="AH119" t="inlineStr">
        <is>
          <t> </t>
        </is>
      </c>
      <c r="AI119" t="inlineStr">
        <is>
          <t> </t>
        </is>
      </c>
      <c r="AJ119" t="inlineStr">
        <is>
          <t> </t>
        </is>
      </c>
      <c r="AK119" t="inlineStr">
        <is>
          <t> </t>
        </is>
      </c>
      <c r="CB119" t="n">
        <v>4</v>
      </c>
      <c r="CC119" t="n">
        <v>7</v>
      </c>
      <c r="CD119" t="n">
        <v>7</v>
      </c>
      <c r="CE119" t="n">
        <v>7</v>
      </c>
      <c r="CF119" t="n">
        <v>7</v>
      </c>
      <c r="CG119" t="n">
        <v>7</v>
      </c>
      <c r="CH119" t="n">
        <v>7</v>
      </c>
      <c r="CI119" t="n">
        <v>7</v>
      </c>
      <c r="CJ119" t="n">
        <v>7</v>
      </c>
      <c r="CK119" t="n">
        <v>7</v>
      </c>
      <c r="CL119" t="n">
        <v>7</v>
      </c>
      <c r="CM119" t="n">
        <v>7</v>
      </c>
      <c r="CN119" t="n">
        <v>7</v>
      </c>
      <c r="CO119" t="n">
        <v>7</v>
      </c>
      <c r="CP119" t="n">
        <v>7</v>
      </c>
      <c r="CQ119" t="n">
        <v>7</v>
      </c>
      <c r="CR119" t="n">
        <v>7</v>
      </c>
      <c r="CS119" t="n">
        <v>7</v>
      </c>
      <c r="CT119" t="n">
        <v>7</v>
      </c>
      <c r="CU119" t="n">
        <v>7</v>
      </c>
      <c r="CV119" t="n">
        <v>7</v>
      </c>
      <c r="CW119" t="n">
        <v>7</v>
      </c>
      <c r="CX119" t="n">
        <v>7</v>
      </c>
      <c r="CY119" t="n">
        <v>7</v>
      </c>
      <c r="CZ119" t="n">
        <v>7</v>
      </c>
      <c r="DA119" t="n">
        <v>7</v>
      </c>
      <c r="DB119" t="n">
        <v>7</v>
      </c>
      <c r="DC119" t="n">
        <v>7</v>
      </c>
      <c r="DD119" t="n">
        <v>7</v>
      </c>
      <c r="DE119" t="n">
        <v>7</v>
      </c>
      <c r="DF119" t="n">
        <v>7</v>
      </c>
      <c r="DG119" t="n">
        <v>7</v>
      </c>
      <c r="DH119" t="n">
        <v>7</v>
      </c>
      <c r="DI119" t="n">
        <v>7</v>
      </c>
      <c r="DJ119" t="n">
        <v>7</v>
      </c>
      <c r="DK119" t="n">
        <v>4</v>
      </c>
    </row>
    <row r="120">
      <c r="B120" t="inlineStr">
        <is>
          <t> </t>
        </is>
      </c>
      <c r="C120" t="inlineStr">
        <is>
          <t> </t>
        </is>
      </c>
      <c r="D120" t="inlineStr">
        <is>
          <t>t</t>
        </is>
      </c>
      <c r="E120" t="inlineStr">
        <is>
          <t>w</t>
        </is>
      </c>
      <c r="F120" t="inlineStr">
        <is>
          <t>o</t>
        </is>
      </c>
      <c r="G120" t="inlineStr">
        <is>
          <t>-</t>
        </is>
      </c>
      <c r="H120" t="inlineStr">
        <is>
          <t>o</t>
        </is>
      </c>
      <c r="I120" t="inlineStr">
        <is>
          <t>p</t>
        </is>
      </c>
      <c r="J120" t="inlineStr">
        <is>
          <t>e</t>
        </is>
      </c>
      <c r="K120" t="inlineStr">
        <is>
          <t>r</t>
        </is>
      </c>
      <c r="L120" t="inlineStr">
        <is>
          <t>a</t>
        </is>
      </c>
      <c r="M120" t="inlineStr">
        <is>
          <t>n</t>
        </is>
      </c>
      <c r="N120" t="inlineStr">
        <is>
          <t>d</t>
        </is>
      </c>
      <c r="O120" t="inlineStr">
        <is>
          <t>:</t>
        </is>
      </c>
      <c r="P120" t="inlineStr">
        <is>
          <t> </t>
        </is>
      </c>
      <c r="Q120" t="inlineStr">
        <is>
          <t> </t>
        </is>
      </c>
      <c r="R120" t="inlineStr">
        <is>
          <t>+</t>
        </is>
      </c>
      <c r="S120" t="inlineStr">
        <is>
          <t> </t>
        </is>
      </c>
      <c r="T120" t="inlineStr">
        <is>
          <t>-</t>
        </is>
      </c>
      <c r="U120" t="inlineStr">
        <is>
          <t> </t>
        </is>
      </c>
      <c r="V120" t="inlineStr">
        <is>
          <t>*</t>
        </is>
      </c>
      <c r="W120" t="inlineStr">
        <is>
          <t> </t>
        </is>
      </c>
      <c r="X120" t="inlineStr">
        <is>
          <t>/</t>
        </is>
      </c>
      <c r="Y120" t="inlineStr">
        <is>
          <t> </t>
        </is>
      </c>
      <c r="Z120" t="inlineStr">
        <is>
          <t>^</t>
        </is>
      </c>
      <c r="AA120" t="inlineStr">
        <is>
          <t> </t>
        </is>
      </c>
      <c r="AB120" t="inlineStr">
        <is>
          <t> </t>
        </is>
      </c>
      <c r="AC120" t="inlineStr">
        <is>
          <t> </t>
        </is>
      </c>
      <c r="AD120" t="inlineStr">
        <is>
          <t> </t>
        </is>
      </c>
      <c r="AE120" t="inlineStr">
        <is>
          <t> </t>
        </is>
      </c>
      <c r="AF120" t="inlineStr">
        <is>
          <t> </t>
        </is>
      </c>
      <c r="AG120" t="inlineStr">
        <is>
          <t> </t>
        </is>
      </c>
      <c r="AH120" t="inlineStr">
        <is>
          <t> </t>
        </is>
      </c>
      <c r="AI120" t="inlineStr">
        <is>
          <t> </t>
        </is>
      </c>
      <c r="AJ120" t="inlineStr">
        <is>
          <t> </t>
        </is>
      </c>
      <c r="AK120" t="inlineStr">
        <is>
          <t> </t>
        </is>
      </c>
      <c r="CB120" t="n">
        <v>4</v>
      </c>
      <c r="CC120" t="n">
        <v>4</v>
      </c>
      <c r="CD120" t="n">
        <v>4</v>
      </c>
      <c r="CE120" t="n">
        <v>4</v>
      </c>
      <c r="CF120" t="n">
        <v>4</v>
      </c>
      <c r="CG120" t="n">
        <v>4</v>
      </c>
      <c r="CH120" t="n">
        <v>4</v>
      </c>
      <c r="CI120" t="n">
        <v>4</v>
      </c>
      <c r="CJ120" t="n">
        <v>4</v>
      </c>
      <c r="CK120" t="n">
        <v>4</v>
      </c>
      <c r="CL120" t="n">
        <v>4</v>
      </c>
      <c r="CM120" t="n">
        <v>4</v>
      </c>
      <c r="CN120" t="n">
        <v>4</v>
      </c>
      <c r="CO120" t="n">
        <v>4</v>
      </c>
      <c r="CP120" t="n">
        <v>4</v>
      </c>
      <c r="CQ120" t="n">
        <v>4</v>
      </c>
      <c r="CR120" t="n">
        <v>4</v>
      </c>
      <c r="CS120" t="n">
        <v>4</v>
      </c>
      <c r="CT120" t="n">
        <v>4</v>
      </c>
      <c r="CU120" t="n">
        <v>4</v>
      </c>
      <c r="CV120" t="n">
        <v>4</v>
      </c>
      <c r="CW120" t="n">
        <v>4</v>
      </c>
      <c r="CX120" t="n">
        <v>4</v>
      </c>
      <c r="CY120" t="n">
        <v>4</v>
      </c>
      <c r="CZ120" t="n">
        <v>4</v>
      </c>
      <c r="DA120" t="n">
        <v>4</v>
      </c>
      <c r="DB120" t="n">
        <v>4</v>
      </c>
      <c r="DC120" t="n">
        <v>4</v>
      </c>
      <c r="DD120" t="n">
        <v>4</v>
      </c>
      <c r="DE120" t="n">
        <v>4</v>
      </c>
      <c r="DF120" t="n">
        <v>4</v>
      </c>
      <c r="DG120" t="n">
        <v>4</v>
      </c>
      <c r="DH120" t="n">
        <v>4</v>
      </c>
      <c r="DI120" t="n">
        <v>4</v>
      </c>
      <c r="DJ120" t="n">
        <v>4</v>
      </c>
      <c r="DK120" t="n">
        <v>4</v>
      </c>
    </row>
    <row r="121"/>
    <row r="122"/>
    <row r="123"/>
    <row r="124"/>
    <row r="125"/>
    <row r="126"/>
    <row r="127"/>
    <row r="128"/>
    <row r="129"/>
    <row r="130"/>
    <row r="131"/>
    <row r="132">
      <c r="B132" t="inlineStr">
        <is>
          <t>▸ ABOUT — characters</t>
        </is>
      </c>
      <c r="CB132" t="inlineStr">
        <is>
          <t>▸ ABOUT — attributes</t>
        </is>
      </c>
    </row>
    <row r="133">
      <c r="B133" t="inlineStr">
        <is>
          <t> </t>
        </is>
      </c>
      <c r="C133" t="inlineStr">
        <is>
          <t> </t>
        </is>
      </c>
      <c r="D133" t="inlineStr">
        <is>
          <t>■</t>
        </is>
      </c>
      <c r="E133" t="inlineStr">
        <is>
          <t> </t>
        </is>
      </c>
      <c r="F133" t="inlineStr">
        <is>
          <t>A</t>
        </is>
      </c>
      <c r="G133" t="inlineStr">
        <is>
          <t>B</t>
        </is>
      </c>
      <c r="H133" t="inlineStr">
        <is>
          <t>O</t>
        </is>
      </c>
      <c r="I133" t="inlineStr">
        <is>
          <t>U</t>
        </is>
      </c>
      <c r="J133" t="inlineStr">
        <is>
          <t>T</t>
        </is>
      </c>
      <c r="K133" t="inlineStr">
        <is>
          <t> </t>
        </is>
      </c>
      <c r="L133" t="inlineStr">
        <is>
          <t>S</t>
        </is>
      </c>
      <c r="M133" t="inlineStr">
        <is>
          <t>H</t>
        </is>
      </c>
      <c r="N133" t="inlineStr">
        <is>
          <t>E</t>
        </is>
      </c>
      <c r="O133" t="inlineStr">
        <is>
          <t>E</t>
        </is>
      </c>
      <c r="P133" t="inlineStr">
        <is>
          <t>T</t>
        </is>
      </c>
      <c r="Q133" t="inlineStr">
        <is>
          <t>-</t>
        </is>
      </c>
      <c r="R133" t="inlineStr">
        <is>
          <t>D</t>
        </is>
      </c>
      <c r="S133" t="inlineStr">
        <is>
          <t>O</t>
        </is>
      </c>
      <c r="T133" t="inlineStr">
        <is>
          <t>S</t>
        </is>
      </c>
      <c r="U133" t="inlineStr">
        <is>
          <t> </t>
        </is>
      </c>
      <c r="V133" t="inlineStr">
        <is>
          <t> </t>
        </is>
      </c>
      <c r="W133" t="inlineStr">
        <is>
          <t> </t>
        </is>
      </c>
      <c r="X133" t="inlineStr">
        <is>
          <t> </t>
        </is>
      </c>
      <c r="Y133" t="inlineStr">
        <is>
          <t> </t>
        </is>
      </c>
      <c r="Z133" t="inlineStr">
        <is>
          <t> </t>
        </is>
      </c>
      <c r="AA133" t="inlineStr">
        <is>
          <t> </t>
        </is>
      </c>
      <c r="AB133" t="inlineStr">
        <is>
          <t> </t>
        </is>
      </c>
      <c r="AC133" t="inlineStr">
        <is>
          <t> </t>
        </is>
      </c>
      <c r="AD133" t="inlineStr">
        <is>
          <t> </t>
        </is>
      </c>
      <c r="AE133" t="inlineStr">
        <is>
          <t> </t>
        </is>
      </c>
      <c r="AF133" t="inlineStr">
        <is>
          <t> </t>
        </is>
      </c>
      <c r="AG133" t="inlineStr">
        <is>
          <t> </t>
        </is>
      </c>
      <c r="AH133" t="inlineStr">
        <is>
          <t> </t>
        </is>
      </c>
      <c r="AI133" t="inlineStr">
        <is>
          <t> </t>
        </is>
      </c>
      <c r="AJ133" t="inlineStr">
        <is>
          <t> </t>
        </is>
      </c>
      <c r="AK133" t="inlineStr">
        <is>
          <t> </t>
        </is>
      </c>
      <c r="AL133" t="inlineStr">
        <is>
          <t> </t>
        </is>
      </c>
      <c r="AM133" t="inlineStr">
        <is>
          <t> </t>
        </is>
      </c>
      <c r="AN133" t="inlineStr">
        <is>
          <t> </t>
        </is>
      </c>
      <c r="AO133" t="inlineStr">
        <is>
          <t> </t>
        </is>
      </c>
      <c r="AP133" t="inlineStr">
        <is>
          <t> </t>
        </is>
      </c>
      <c r="AQ133" t="inlineStr">
        <is>
          <t> </t>
        </is>
      </c>
      <c r="AR133" t="inlineStr">
        <is>
          <t> </t>
        </is>
      </c>
      <c r="AS133" t="inlineStr">
        <is>
          <t> </t>
        </is>
      </c>
      <c r="AT133" t="inlineStr">
        <is>
          <t> </t>
        </is>
      </c>
      <c r="AU133" t="inlineStr">
        <is>
          <t> </t>
        </is>
      </c>
      <c r="AV133" t="inlineStr">
        <is>
          <t> </t>
        </is>
      </c>
      <c r="AW133" t="inlineStr">
        <is>
          <t> </t>
        </is>
      </c>
      <c r="AX133" t="inlineStr">
        <is>
          <t> </t>
        </is>
      </c>
      <c r="AY133" t="inlineStr">
        <is>
          <t> </t>
        </is>
      </c>
      <c r="AZ133" t="inlineStr">
        <is>
          <t> </t>
        </is>
      </c>
      <c r="BA133" t="inlineStr">
        <is>
          <t> </t>
        </is>
      </c>
      <c r="BB133" t="inlineStr">
        <is>
          <t> </t>
        </is>
      </c>
      <c r="BC133" t="inlineStr">
        <is>
          <t> </t>
        </is>
      </c>
      <c r="BD133" t="inlineStr">
        <is>
          <t> </t>
        </is>
      </c>
      <c r="BE133" t="inlineStr">
        <is>
          <t>[</t>
        </is>
      </c>
      <c r="BF133" t="inlineStr">
        <is>
          <t>_</t>
        </is>
      </c>
      <c r="BG133" t="inlineStr">
        <is>
          <t>]</t>
        </is>
      </c>
      <c r="BH133" t="inlineStr">
        <is>
          <t>[</t>
        </is>
      </c>
      <c r="BI133" t="inlineStr">
        <is>
          <t>□</t>
        </is>
      </c>
      <c r="BJ133" t="inlineStr">
        <is>
          <t>]</t>
        </is>
      </c>
      <c r="BK133" t="inlineStr">
        <is>
          <t>[</t>
        </is>
      </c>
      <c r="BL133" t="inlineStr">
        <is>
          <t>X</t>
        </is>
      </c>
      <c r="BM133" t="inlineStr">
        <is>
          <t>]</t>
        </is>
      </c>
      <c r="BN133" t="inlineStr">
        <is>
          <t> </t>
        </is>
      </c>
      <c r="BO133" t="inlineStr">
        <is>
          <t> </t>
        </is>
      </c>
      <c r="CB133">
        <f>IF(INDEX(WIN_FOCUS,6)=1,3,10)</f>
        <v/>
      </c>
      <c r="CC133">
        <f>IF(INDEX(WIN_FOCUS,6)=1,3,10)</f>
        <v/>
      </c>
      <c r="CD133">
        <f>IF(INDEX(WIN_FOCUS,6)=1,3,10)</f>
        <v/>
      </c>
      <c r="CE133">
        <f>IF(INDEX(WIN_FOCUS,6)=1,3,10)</f>
        <v/>
      </c>
      <c r="CF133">
        <f>IF(INDEX(WIN_FOCUS,6)=1,3,10)</f>
        <v/>
      </c>
      <c r="CG133">
        <f>IF(INDEX(WIN_FOCUS,6)=1,3,10)</f>
        <v/>
      </c>
      <c r="CH133">
        <f>IF(INDEX(WIN_FOCUS,6)=1,3,10)</f>
        <v/>
      </c>
      <c r="CI133">
        <f>IF(INDEX(WIN_FOCUS,6)=1,3,10)</f>
        <v/>
      </c>
      <c r="CJ133">
        <f>IF(INDEX(WIN_FOCUS,6)=1,3,10)</f>
        <v/>
      </c>
      <c r="CK133">
        <f>IF(INDEX(WIN_FOCUS,6)=1,3,10)</f>
        <v/>
      </c>
      <c r="CL133">
        <f>IF(INDEX(WIN_FOCUS,6)=1,3,10)</f>
        <v/>
      </c>
      <c r="CM133">
        <f>IF(INDEX(WIN_FOCUS,6)=1,3,10)</f>
        <v/>
      </c>
      <c r="CN133">
        <f>IF(INDEX(WIN_FOCUS,6)=1,3,10)</f>
        <v/>
      </c>
      <c r="CO133">
        <f>IF(INDEX(WIN_FOCUS,6)=1,3,10)</f>
        <v/>
      </c>
      <c r="CP133">
        <f>IF(INDEX(WIN_FOCUS,6)=1,3,10)</f>
        <v/>
      </c>
      <c r="CQ133">
        <f>IF(INDEX(WIN_FOCUS,6)=1,3,10)</f>
        <v/>
      </c>
      <c r="CR133">
        <f>IF(INDEX(WIN_FOCUS,6)=1,3,10)</f>
        <v/>
      </c>
      <c r="CS133">
        <f>IF(INDEX(WIN_FOCUS,6)=1,3,10)</f>
        <v/>
      </c>
      <c r="CT133">
        <f>IF(INDEX(WIN_FOCUS,6)=1,3,10)</f>
        <v/>
      </c>
      <c r="CU133">
        <f>IF(INDEX(WIN_FOCUS,6)=1,3,10)</f>
        <v/>
      </c>
      <c r="CV133">
        <f>IF(INDEX(WIN_FOCUS,6)=1,3,10)</f>
        <v/>
      </c>
      <c r="CW133">
        <f>IF(INDEX(WIN_FOCUS,6)=1,3,10)</f>
        <v/>
      </c>
      <c r="CX133">
        <f>IF(INDEX(WIN_FOCUS,6)=1,3,10)</f>
        <v/>
      </c>
      <c r="CY133">
        <f>IF(INDEX(WIN_FOCUS,6)=1,3,10)</f>
        <v/>
      </c>
      <c r="CZ133">
        <f>IF(INDEX(WIN_FOCUS,6)=1,3,10)</f>
        <v/>
      </c>
      <c r="DA133">
        <f>IF(INDEX(WIN_FOCUS,6)=1,3,10)</f>
        <v/>
      </c>
      <c r="DB133">
        <f>IF(INDEX(WIN_FOCUS,6)=1,3,10)</f>
        <v/>
      </c>
      <c r="DC133">
        <f>IF(INDEX(WIN_FOCUS,6)=1,3,10)</f>
        <v/>
      </c>
      <c r="DD133">
        <f>IF(INDEX(WIN_FOCUS,6)=1,3,10)</f>
        <v/>
      </c>
      <c r="DE133">
        <f>IF(INDEX(WIN_FOCUS,6)=1,3,10)</f>
        <v/>
      </c>
      <c r="DF133">
        <f>IF(INDEX(WIN_FOCUS,6)=1,3,10)</f>
        <v/>
      </c>
      <c r="DG133">
        <f>IF(INDEX(WIN_FOCUS,6)=1,3,10)</f>
        <v/>
      </c>
      <c r="DH133">
        <f>IF(INDEX(WIN_FOCUS,6)=1,3,10)</f>
        <v/>
      </c>
      <c r="DI133">
        <f>IF(INDEX(WIN_FOCUS,6)=1,3,10)</f>
        <v/>
      </c>
      <c r="DJ133">
        <f>IF(INDEX(WIN_FOCUS,6)=1,3,10)</f>
        <v/>
      </c>
      <c r="DK133">
        <f>IF(INDEX(WIN_FOCUS,6)=1,3,10)</f>
        <v/>
      </c>
      <c r="DL133">
        <f>IF(INDEX(WIN_FOCUS,6)=1,3,10)</f>
        <v/>
      </c>
      <c r="DM133">
        <f>IF(INDEX(WIN_FOCUS,6)=1,3,10)</f>
        <v/>
      </c>
      <c r="DN133">
        <f>IF(INDEX(WIN_FOCUS,6)=1,3,10)</f>
        <v/>
      </c>
      <c r="DO133">
        <f>IF(INDEX(WIN_FOCUS,6)=1,3,10)</f>
        <v/>
      </c>
      <c r="DP133">
        <f>IF(INDEX(WIN_FOCUS,6)=1,3,10)</f>
        <v/>
      </c>
      <c r="DQ133">
        <f>IF(INDEX(WIN_FOCUS,6)=1,3,10)</f>
        <v/>
      </c>
      <c r="DR133">
        <f>IF(INDEX(WIN_FOCUS,6)=1,3,10)</f>
        <v/>
      </c>
      <c r="DS133">
        <f>IF(INDEX(WIN_FOCUS,6)=1,3,10)</f>
        <v/>
      </c>
      <c r="DT133">
        <f>IF(INDEX(WIN_FOCUS,6)=1,3,10)</f>
        <v/>
      </c>
      <c r="DU133">
        <f>IF(INDEX(WIN_FOCUS,6)=1,3,10)</f>
        <v/>
      </c>
      <c r="DV133">
        <f>IF(INDEX(WIN_FOCUS,6)=1,3,10)</f>
        <v/>
      </c>
      <c r="DW133">
        <f>IF(INDEX(WIN_FOCUS,6)=1,3,10)</f>
        <v/>
      </c>
      <c r="DX133">
        <f>IF(INDEX(WIN_FOCUS,6)=1,3,10)</f>
        <v/>
      </c>
      <c r="DY133">
        <f>IF(INDEX(WIN_FOCUS,6)=1,3,10)</f>
        <v/>
      </c>
      <c r="DZ133">
        <f>IF(INDEX(WIN_FOCUS,6)=1,3,10)</f>
        <v/>
      </c>
      <c r="EA133">
        <f>IF(INDEX(WIN_FOCUS,6)=1,3,10)</f>
        <v/>
      </c>
      <c r="EB133">
        <f>IF(INDEX(WIN_FOCUS,6)=1,3,10)</f>
        <v/>
      </c>
      <c r="EC133">
        <f>IF(INDEX(WIN_FOCUS,6)=1,3,10)</f>
        <v/>
      </c>
      <c r="ED133">
        <f>IF(INDEX(WIN_FOCUS,6)=1,3,10)</f>
        <v/>
      </c>
      <c r="EE133">
        <f>IF(INDEX(WIN_FOCUS,6)=1,3,10)</f>
        <v/>
      </c>
      <c r="EF133">
        <f>IF(INDEX(WIN_FOCUS,6)=1,3,10)</f>
        <v/>
      </c>
      <c r="EG133">
        <f>IF(INDEX(WIN_FOCUS,6)=1,3,10)</f>
        <v/>
      </c>
      <c r="EH133">
        <f>IF(INDEX(WIN_FOCUS,6)=1,3,10)</f>
        <v/>
      </c>
      <c r="EI133">
        <f>IF(INDEX(WIN_FOCUS,6)=1,3,10)</f>
        <v/>
      </c>
      <c r="EJ133">
        <f>IF(INDEX(WIN_FOCUS,6)=1,3,10)</f>
        <v/>
      </c>
      <c r="EK133">
        <f>IF(INDEX(WIN_FOCUS,6)=1,3,10)</f>
        <v/>
      </c>
      <c r="EL133">
        <f>IF(INDEX(WIN_FOCUS,6)=1,3,10)</f>
        <v/>
      </c>
      <c r="EM133">
        <f>IF(INDEX(WIN_FOCUS,6)=1,3,10)</f>
        <v/>
      </c>
      <c r="EN133">
        <f>IF(INDEX(WIN_FOCUS,6)=1,3,10)</f>
        <v/>
      </c>
      <c r="EO133">
        <f>IF(INDEX(WIN_FOCUS,6)=1,3,10)</f>
        <v/>
      </c>
    </row>
    <row r="134">
      <c r="B134" t="inlineStr">
        <is>
          <t> </t>
        </is>
      </c>
      <c r="C134" t="inlineStr">
        <is>
          <t> </t>
        </is>
      </c>
      <c r="D134" t="inlineStr">
        <is>
          <t> </t>
        </is>
      </c>
      <c r="E134" t="inlineStr">
        <is>
          <t> </t>
        </is>
      </c>
      <c r="F134" t="inlineStr">
        <is>
          <t> </t>
        </is>
      </c>
      <c r="G134" t="inlineStr">
        <is>
          <t> </t>
        </is>
      </c>
      <c r="H134" t="inlineStr">
        <is>
          <t> </t>
        </is>
      </c>
      <c r="I134" t="inlineStr">
        <is>
          <t> </t>
        </is>
      </c>
      <c r="J134" t="inlineStr">
        <is>
          <t> </t>
        </is>
      </c>
      <c r="K134" t="inlineStr">
        <is>
          <t> </t>
        </is>
      </c>
      <c r="L134" t="inlineStr">
        <is>
          <t> </t>
        </is>
      </c>
      <c r="M134" t="inlineStr">
        <is>
          <t> </t>
        </is>
      </c>
      <c r="N134" t="inlineStr">
        <is>
          <t> </t>
        </is>
      </c>
      <c r="O134" t="inlineStr">
        <is>
          <t> </t>
        </is>
      </c>
      <c r="P134" t="inlineStr">
        <is>
          <t> </t>
        </is>
      </c>
      <c r="Q134" t="inlineStr">
        <is>
          <t> </t>
        </is>
      </c>
      <c r="R134" t="inlineStr">
        <is>
          <t> </t>
        </is>
      </c>
      <c r="S134" t="inlineStr">
        <is>
          <t> </t>
        </is>
      </c>
      <c r="T134" t="inlineStr">
        <is>
          <t> </t>
        </is>
      </c>
      <c r="U134" t="inlineStr">
        <is>
          <t> </t>
        </is>
      </c>
      <c r="V134" t="inlineStr">
        <is>
          <t> </t>
        </is>
      </c>
      <c r="W134" t="inlineStr">
        <is>
          <t> </t>
        </is>
      </c>
      <c r="X134" t="inlineStr">
        <is>
          <t> </t>
        </is>
      </c>
      <c r="Y134" t="inlineStr">
        <is>
          <t> </t>
        </is>
      </c>
      <c r="Z134" t="inlineStr">
        <is>
          <t> </t>
        </is>
      </c>
      <c r="AA134" t="inlineStr">
        <is>
          <t> </t>
        </is>
      </c>
      <c r="AB134" t="inlineStr">
        <is>
          <t> </t>
        </is>
      </c>
      <c r="AC134" t="inlineStr">
        <is>
          <t> </t>
        </is>
      </c>
      <c r="AD134" t="inlineStr">
        <is>
          <t> </t>
        </is>
      </c>
      <c r="AE134" t="inlineStr">
        <is>
          <t> </t>
        </is>
      </c>
      <c r="AF134" t="inlineStr">
        <is>
          <t> </t>
        </is>
      </c>
      <c r="AG134" t="inlineStr">
        <is>
          <t> </t>
        </is>
      </c>
      <c r="AH134" t="inlineStr">
        <is>
          <t> </t>
        </is>
      </c>
      <c r="AI134" t="inlineStr">
        <is>
          <t> </t>
        </is>
      </c>
      <c r="AJ134" t="inlineStr">
        <is>
          <t> </t>
        </is>
      </c>
      <c r="AK134" t="inlineStr">
        <is>
          <t> </t>
        </is>
      </c>
      <c r="AL134" t="inlineStr">
        <is>
          <t> </t>
        </is>
      </c>
      <c r="AM134" t="inlineStr">
        <is>
          <t> </t>
        </is>
      </c>
      <c r="AN134" t="inlineStr">
        <is>
          <t> </t>
        </is>
      </c>
      <c r="AO134" t="inlineStr">
        <is>
          <t> </t>
        </is>
      </c>
      <c r="AP134" t="inlineStr">
        <is>
          <t> </t>
        </is>
      </c>
      <c r="AQ134" t="inlineStr">
        <is>
          <t> </t>
        </is>
      </c>
      <c r="AR134" t="inlineStr">
        <is>
          <t> </t>
        </is>
      </c>
      <c r="AS134" t="inlineStr">
        <is>
          <t> </t>
        </is>
      </c>
      <c r="AT134" t="inlineStr">
        <is>
          <t> </t>
        </is>
      </c>
      <c r="AU134" t="inlineStr">
        <is>
          <t> </t>
        </is>
      </c>
      <c r="AV134" t="inlineStr">
        <is>
          <t> </t>
        </is>
      </c>
      <c r="AW134" t="inlineStr">
        <is>
          <t> </t>
        </is>
      </c>
      <c r="AX134" t="inlineStr">
        <is>
          <t> </t>
        </is>
      </c>
      <c r="AY134" t="inlineStr">
        <is>
          <t> </t>
        </is>
      </c>
      <c r="AZ134" t="inlineStr">
        <is>
          <t> </t>
        </is>
      </c>
      <c r="BA134" t="inlineStr">
        <is>
          <t> </t>
        </is>
      </c>
      <c r="BB134" t="inlineStr">
        <is>
          <t> </t>
        </is>
      </c>
      <c r="BC134" t="inlineStr">
        <is>
          <t> </t>
        </is>
      </c>
      <c r="BD134" t="inlineStr">
        <is>
          <t> </t>
        </is>
      </c>
      <c r="BE134" t="inlineStr">
        <is>
          <t> </t>
        </is>
      </c>
      <c r="BF134" t="inlineStr">
        <is>
          <t> </t>
        </is>
      </c>
      <c r="BG134" t="inlineStr">
        <is>
          <t> </t>
        </is>
      </c>
      <c r="BH134" t="inlineStr">
        <is>
          <t> </t>
        </is>
      </c>
      <c r="BI134" t="inlineStr">
        <is>
          <t> </t>
        </is>
      </c>
      <c r="BJ134" t="inlineStr">
        <is>
          <t> </t>
        </is>
      </c>
      <c r="BK134" t="inlineStr">
        <is>
          <t> </t>
        </is>
      </c>
      <c r="BL134" t="inlineStr">
        <is>
          <t> </t>
        </is>
      </c>
      <c r="BM134" t="inlineStr">
        <is>
          <t> </t>
        </is>
      </c>
      <c r="BN134" t="inlineStr">
        <is>
          <t> </t>
        </is>
      </c>
      <c r="BO134" t="inlineStr">
        <is>
          <t> </t>
        </is>
      </c>
      <c r="CB134" t="n">
        <v>4</v>
      </c>
      <c r="CC134" t="n">
        <v>7</v>
      </c>
      <c r="CD134" t="n">
        <v>7</v>
      </c>
      <c r="CE134" t="n">
        <v>7</v>
      </c>
      <c r="CF134" t="n">
        <v>7</v>
      </c>
      <c r="CG134" t="n">
        <v>7</v>
      </c>
      <c r="CH134" t="n">
        <v>7</v>
      </c>
      <c r="CI134" t="n">
        <v>7</v>
      </c>
      <c r="CJ134" t="n">
        <v>7</v>
      </c>
      <c r="CK134" t="n">
        <v>7</v>
      </c>
      <c r="CL134" t="n">
        <v>7</v>
      </c>
      <c r="CM134" t="n">
        <v>7</v>
      </c>
      <c r="CN134" t="n">
        <v>7</v>
      </c>
      <c r="CO134" t="n">
        <v>7</v>
      </c>
      <c r="CP134" t="n">
        <v>7</v>
      </c>
      <c r="CQ134" t="n">
        <v>7</v>
      </c>
      <c r="CR134" t="n">
        <v>7</v>
      </c>
      <c r="CS134" t="n">
        <v>7</v>
      </c>
      <c r="CT134" t="n">
        <v>7</v>
      </c>
      <c r="CU134" t="n">
        <v>7</v>
      </c>
      <c r="CV134" t="n">
        <v>7</v>
      </c>
      <c r="CW134" t="n">
        <v>7</v>
      </c>
      <c r="CX134" t="n">
        <v>7</v>
      </c>
      <c r="CY134" t="n">
        <v>7</v>
      </c>
      <c r="CZ134" t="n">
        <v>7</v>
      </c>
      <c r="DA134" t="n">
        <v>7</v>
      </c>
      <c r="DB134" t="n">
        <v>7</v>
      </c>
      <c r="DC134" t="n">
        <v>7</v>
      </c>
      <c r="DD134" t="n">
        <v>7</v>
      </c>
      <c r="DE134" t="n">
        <v>7</v>
      </c>
      <c r="DF134" t="n">
        <v>7</v>
      </c>
      <c r="DG134" t="n">
        <v>7</v>
      </c>
      <c r="DH134" t="n">
        <v>7</v>
      </c>
      <c r="DI134" t="n">
        <v>7</v>
      </c>
      <c r="DJ134" t="n">
        <v>7</v>
      </c>
      <c r="DK134" t="n">
        <v>7</v>
      </c>
      <c r="DL134" t="n">
        <v>7</v>
      </c>
      <c r="DM134" t="n">
        <v>7</v>
      </c>
      <c r="DN134" t="n">
        <v>7</v>
      </c>
      <c r="DO134" t="n">
        <v>7</v>
      </c>
      <c r="DP134" t="n">
        <v>7</v>
      </c>
      <c r="DQ134" t="n">
        <v>7</v>
      </c>
      <c r="DR134" t="n">
        <v>7</v>
      </c>
      <c r="DS134" t="n">
        <v>7</v>
      </c>
      <c r="DT134" t="n">
        <v>7</v>
      </c>
      <c r="DU134" t="n">
        <v>7</v>
      </c>
      <c r="DV134" t="n">
        <v>7</v>
      </c>
      <c r="DW134" t="n">
        <v>7</v>
      </c>
      <c r="DX134" t="n">
        <v>7</v>
      </c>
      <c r="DY134" t="n">
        <v>7</v>
      </c>
      <c r="DZ134" t="n">
        <v>7</v>
      </c>
      <c r="EA134" t="n">
        <v>7</v>
      </c>
      <c r="EB134" t="n">
        <v>7</v>
      </c>
      <c r="EC134" t="n">
        <v>7</v>
      </c>
      <c r="ED134" t="n">
        <v>7</v>
      </c>
      <c r="EE134" t="n">
        <v>7</v>
      </c>
      <c r="EF134" t="n">
        <v>7</v>
      </c>
      <c r="EG134" t="n">
        <v>7</v>
      </c>
      <c r="EH134" t="n">
        <v>7</v>
      </c>
      <c r="EI134" t="n">
        <v>7</v>
      </c>
      <c r="EJ134" t="n">
        <v>7</v>
      </c>
      <c r="EK134" t="n">
        <v>7</v>
      </c>
      <c r="EL134" t="n">
        <v>7</v>
      </c>
      <c r="EM134" t="n">
        <v>7</v>
      </c>
      <c r="EN134" t="n">
        <v>7</v>
      </c>
      <c r="EO134" t="n">
        <v>4</v>
      </c>
    </row>
    <row r="135">
      <c r="B135" t="inlineStr">
        <is>
          <t> </t>
        </is>
      </c>
      <c r="C135" t="inlineStr">
        <is>
          <t> </t>
        </is>
      </c>
      <c r="D135" t="inlineStr">
        <is>
          <t> </t>
        </is>
      </c>
      <c r="E135" t="inlineStr">
        <is>
          <t> </t>
        </is>
      </c>
      <c r="F135" t="inlineStr">
        <is>
          <t> </t>
        </is>
      </c>
      <c r="G135" t="inlineStr">
        <is>
          <t> </t>
        </is>
      </c>
      <c r="H135" t="inlineStr">
        <is>
          <t> </t>
        </is>
      </c>
      <c r="I135" t="inlineStr">
        <is>
          <t> </t>
        </is>
      </c>
      <c r="J135" t="inlineStr">
        <is>
          <t> </t>
        </is>
      </c>
      <c r="K135" t="inlineStr">
        <is>
          <t> </t>
        </is>
      </c>
      <c r="L135" t="inlineStr">
        <is>
          <t> </t>
        </is>
      </c>
      <c r="M135" t="inlineStr">
        <is>
          <t> </t>
        </is>
      </c>
      <c r="N135" t="inlineStr">
        <is>
          <t> </t>
        </is>
      </c>
      <c r="O135" t="inlineStr">
        <is>
          <t> </t>
        </is>
      </c>
      <c r="P135" t="inlineStr">
        <is>
          <t> </t>
        </is>
      </c>
      <c r="Q135" t="inlineStr">
        <is>
          <t> </t>
        </is>
      </c>
      <c r="R135" t="inlineStr">
        <is>
          <t> </t>
        </is>
      </c>
      <c r="S135" t="inlineStr">
        <is>
          <t> </t>
        </is>
      </c>
      <c r="T135" t="inlineStr">
        <is>
          <t> </t>
        </is>
      </c>
      <c r="U135" t="inlineStr">
        <is>
          <t> </t>
        </is>
      </c>
      <c r="V135" t="inlineStr">
        <is>
          <t> </t>
        </is>
      </c>
      <c r="W135" t="inlineStr">
        <is>
          <t> </t>
        </is>
      </c>
      <c r="X135" t="inlineStr">
        <is>
          <t> </t>
        </is>
      </c>
      <c r="Y135" t="inlineStr">
        <is>
          <t> </t>
        </is>
      </c>
      <c r="Z135" t="inlineStr">
        <is>
          <t> </t>
        </is>
      </c>
      <c r="AA135" t="inlineStr">
        <is>
          <t> </t>
        </is>
      </c>
      <c r="AB135" t="inlineStr">
        <is>
          <t> </t>
        </is>
      </c>
      <c r="AC135" t="inlineStr">
        <is>
          <t> </t>
        </is>
      </c>
      <c r="AD135" t="inlineStr">
        <is>
          <t> </t>
        </is>
      </c>
      <c r="AE135" t="inlineStr">
        <is>
          <t> </t>
        </is>
      </c>
      <c r="AF135" t="inlineStr">
        <is>
          <t> </t>
        </is>
      </c>
      <c r="AG135" t="inlineStr">
        <is>
          <t> </t>
        </is>
      </c>
      <c r="AH135" t="inlineStr">
        <is>
          <t> </t>
        </is>
      </c>
      <c r="AI135" t="inlineStr">
        <is>
          <t> </t>
        </is>
      </c>
      <c r="AJ135" t="inlineStr">
        <is>
          <t> </t>
        </is>
      </c>
      <c r="AK135" t="inlineStr">
        <is>
          <t> </t>
        </is>
      </c>
      <c r="AL135" t="inlineStr">
        <is>
          <t> </t>
        </is>
      </c>
      <c r="AM135" t="inlineStr">
        <is>
          <t> </t>
        </is>
      </c>
      <c r="AN135" t="inlineStr">
        <is>
          <t> </t>
        </is>
      </c>
      <c r="AO135" t="inlineStr">
        <is>
          <t> </t>
        </is>
      </c>
      <c r="AP135" t="inlineStr">
        <is>
          <t> </t>
        </is>
      </c>
      <c r="AQ135" t="inlineStr">
        <is>
          <t> </t>
        </is>
      </c>
      <c r="AR135" t="inlineStr">
        <is>
          <t> </t>
        </is>
      </c>
      <c r="AS135" t="inlineStr">
        <is>
          <t> </t>
        </is>
      </c>
      <c r="AT135" t="inlineStr">
        <is>
          <t> </t>
        </is>
      </c>
      <c r="AU135" t="inlineStr">
        <is>
          <t> </t>
        </is>
      </c>
      <c r="AV135" t="inlineStr">
        <is>
          <t> </t>
        </is>
      </c>
      <c r="AW135" t="inlineStr">
        <is>
          <t> </t>
        </is>
      </c>
      <c r="AX135" t="inlineStr">
        <is>
          <t> </t>
        </is>
      </c>
      <c r="AY135" t="inlineStr">
        <is>
          <t> </t>
        </is>
      </c>
      <c r="AZ135" t="inlineStr">
        <is>
          <t> </t>
        </is>
      </c>
      <c r="BA135" t="inlineStr">
        <is>
          <t> </t>
        </is>
      </c>
      <c r="BB135" t="inlineStr">
        <is>
          <t> </t>
        </is>
      </c>
      <c r="BC135" t="inlineStr">
        <is>
          <t> </t>
        </is>
      </c>
      <c r="BD135" t="inlineStr">
        <is>
          <t> </t>
        </is>
      </c>
      <c r="BE135" t="inlineStr">
        <is>
          <t> </t>
        </is>
      </c>
      <c r="BF135" t="inlineStr">
        <is>
          <t> </t>
        </is>
      </c>
      <c r="BG135" t="inlineStr">
        <is>
          <t> </t>
        </is>
      </c>
      <c r="BH135" t="inlineStr">
        <is>
          <t> </t>
        </is>
      </c>
      <c r="BI135" t="inlineStr">
        <is>
          <t> </t>
        </is>
      </c>
      <c r="BJ135" t="inlineStr">
        <is>
          <t> </t>
        </is>
      </c>
      <c r="BK135" t="inlineStr">
        <is>
          <t> </t>
        </is>
      </c>
      <c r="BL135" t="inlineStr">
        <is>
          <t> </t>
        </is>
      </c>
      <c r="BM135" t="inlineStr">
        <is>
          <t> </t>
        </is>
      </c>
      <c r="BN135" t="inlineStr">
        <is>
          <t> </t>
        </is>
      </c>
      <c r="BO135" t="inlineStr">
        <is>
          <t> </t>
        </is>
      </c>
      <c r="CB135" t="n">
        <v>4</v>
      </c>
      <c r="CC135" t="n">
        <v>7</v>
      </c>
      <c r="CD135" t="n">
        <v>7</v>
      </c>
      <c r="CE135" t="n">
        <v>7</v>
      </c>
      <c r="CF135" t="n">
        <v>7</v>
      </c>
      <c r="CG135" t="n">
        <v>13</v>
      </c>
      <c r="CH135" t="n">
        <v>13</v>
      </c>
      <c r="CI135" t="n">
        <v>13</v>
      </c>
      <c r="CJ135" t="n">
        <v>13</v>
      </c>
      <c r="CK135" t="n">
        <v>13</v>
      </c>
      <c r="CL135" t="n">
        <v>7</v>
      </c>
      <c r="CM135" t="n">
        <v>13</v>
      </c>
      <c r="CN135" t="n">
        <v>7</v>
      </c>
      <c r="CO135" t="n">
        <v>7</v>
      </c>
      <c r="CP135" t="n">
        <v>7</v>
      </c>
      <c r="CQ135" t="n">
        <v>13</v>
      </c>
      <c r="CR135" t="n">
        <v>7</v>
      </c>
      <c r="CS135" t="n">
        <v>13</v>
      </c>
      <c r="CT135" t="n">
        <v>13</v>
      </c>
      <c r="CU135" t="n">
        <v>13</v>
      </c>
      <c r="CV135" t="n">
        <v>13</v>
      </c>
      <c r="CW135" t="n">
        <v>13</v>
      </c>
      <c r="CX135" t="n">
        <v>7</v>
      </c>
      <c r="CY135" t="n">
        <v>13</v>
      </c>
      <c r="CZ135" t="n">
        <v>13</v>
      </c>
      <c r="DA135" t="n">
        <v>13</v>
      </c>
      <c r="DB135" t="n">
        <v>13</v>
      </c>
      <c r="DC135" t="n">
        <v>13</v>
      </c>
      <c r="DD135" t="n">
        <v>7</v>
      </c>
      <c r="DE135" t="n">
        <v>13</v>
      </c>
      <c r="DF135" t="n">
        <v>13</v>
      </c>
      <c r="DG135" t="n">
        <v>13</v>
      </c>
      <c r="DH135" t="n">
        <v>13</v>
      </c>
      <c r="DI135" t="n">
        <v>13</v>
      </c>
      <c r="DJ135" t="n">
        <v>7</v>
      </c>
      <c r="DK135" t="n">
        <v>7</v>
      </c>
      <c r="DL135" t="n">
        <v>7</v>
      </c>
      <c r="DM135" t="n">
        <v>7</v>
      </c>
      <c r="DN135" t="n">
        <v>7</v>
      </c>
      <c r="DO135" t="n">
        <v>7</v>
      </c>
      <c r="DP135" t="n">
        <v>7</v>
      </c>
      <c r="DQ135" t="n">
        <v>13</v>
      </c>
      <c r="DR135" t="n">
        <v>13</v>
      </c>
      <c r="DS135" t="n">
        <v>13</v>
      </c>
      <c r="DT135" t="n">
        <v>13</v>
      </c>
      <c r="DU135" t="n">
        <v>7</v>
      </c>
      <c r="DV135" t="n">
        <v>7</v>
      </c>
      <c r="DW135" t="n">
        <v>7</v>
      </c>
      <c r="DX135" t="n">
        <v>13</v>
      </c>
      <c r="DY135" t="n">
        <v>13</v>
      </c>
      <c r="DZ135" t="n">
        <v>13</v>
      </c>
      <c r="EA135" t="n">
        <v>7</v>
      </c>
      <c r="EB135" t="n">
        <v>7</v>
      </c>
      <c r="EC135" t="n">
        <v>13</v>
      </c>
      <c r="ED135" t="n">
        <v>13</v>
      </c>
      <c r="EE135" t="n">
        <v>13</v>
      </c>
      <c r="EF135" t="n">
        <v>13</v>
      </c>
      <c r="EG135" t="n">
        <v>13</v>
      </c>
      <c r="EH135" t="n">
        <v>7</v>
      </c>
      <c r="EI135" t="n">
        <v>7</v>
      </c>
      <c r="EJ135" t="n">
        <v>7</v>
      </c>
      <c r="EK135" t="n">
        <v>7</v>
      </c>
      <c r="EL135" t="n">
        <v>7</v>
      </c>
      <c r="EM135" t="n">
        <v>7</v>
      </c>
      <c r="EN135" t="n">
        <v>7</v>
      </c>
      <c r="EO135" t="n">
        <v>4</v>
      </c>
    </row>
    <row r="136">
      <c r="B136" t="inlineStr">
        <is>
          <t> </t>
        </is>
      </c>
      <c r="C136" t="inlineStr">
        <is>
          <t> </t>
        </is>
      </c>
      <c r="D136" t="inlineStr">
        <is>
          <t> </t>
        </is>
      </c>
      <c r="E136" t="inlineStr">
        <is>
          <t> </t>
        </is>
      </c>
      <c r="F136" t="inlineStr">
        <is>
          <t> </t>
        </is>
      </c>
      <c r="G136" t="inlineStr">
        <is>
          <t> </t>
        </is>
      </c>
      <c r="H136" t="inlineStr">
        <is>
          <t> </t>
        </is>
      </c>
      <c r="I136" t="inlineStr">
        <is>
          <t> </t>
        </is>
      </c>
      <c r="J136" t="inlineStr">
        <is>
          <t> </t>
        </is>
      </c>
      <c r="K136" t="inlineStr">
        <is>
          <t> </t>
        </is>
      </c>
      <c r="L136" t="inlineStr">
        <is>
          <t> </t>
        </is>
      </c>
      <c r="M136" t="inlineStr">
        <is>
          <t> </t>
        </is>
      </c>
      <c r="N136" t="inlineStr">
        <is>
          <t> </t>
        </is>
      </c>
      <c r="O136" t="inlineStr">
        <is>
          <t> </t>
        </is>
      </c>
      <c r="P136" t="inlineStr">
        <is>
          <t> </t>
        </is>
      </c>
      <c r="Q136" t="inlineStr">
        <is>
          <t> </t>
        </is>
      </c>
      <c r="R136" t="inlineStr">
        <is>
          <t> </t>
        </is>
      </c>
      <c r="S136" t="inlineStr">
        <is>
          <t> </t>
        </is>
      </c>
      <c r="T136" t="inlineStr">
        <is>
          <t> </t>
        </is>
      </c>
      <c r="U136" t="inlineStr">
        <is>
          <t> </t>
        </is>
      </c>
      <c r="V136" t="inlineStr">
        <is>
          <t> </t>
        </is>
      </c>
      <c r="W136" t="inlineStr">
        <is>
          <t> </t>
        </is>
      </c>
      <c r="X136" t="inlineStr">
        <is>
          <t> </t>
        </is>
      </c>
      <c r="Y136" t="inlineStr">
        <is>
          <t> </t>
        </is>
      </c>
      <c r="Z136" t="inlineStr">
        <is>
          <t> </t>
        </is>
      </c>
      <c r="AA136" t="inlineStr">
        <is>
          <t> </t>
        </is>
      </c>
      <c r="AB136" t="inlineStr">
        <is>
          <t> </t>
        </is>
      </c>
      <c r="AC136" t="inlineStr">
        <is>
          <t> </t>
        </is>
      </c>
      <c r="AD136" t="inlineStr">
        <is>
          <t> </t>
        </is>
      </c>
      <c r="AE136" t="inlineStr">
        <is>
          <t> </t>
        </is>
      </c>
      <c r="AF136" t="inlineStr">
        <is>
          <t> </t>
        </is>
      </c>
      <c r="AG136" t="inlineStr">
        <is>
          <t> </t>
        </is>
      </c>
      <c r="AH136" t="inlineStr">
        <is>
          <t> </t>
        </is>
      </c>
      <c r="AI136" t="inlineStr">
        <is>
          <t> </t>
        </is>
      </c>
      <c r="AJ136" t="inlineStr">
        <is>
          <t> </t>
        </is>
      </c>
      <c r="AK136" t="inlineStr">
        <is>
          <t> </t>
        </is>
      </c>
      <c r="AL136" t="inlineStr">
        <is>
          <t> </t>
        </is>
      </c>
      <c r="AM136" t="inlineStr">
        <is>
          <t> </t>
        </is>
      </c>
      <c r="AN136" t="inlineStr">
        <is>
          <t> </t>
        </is>
      </c>
      <c r="AO136" t="inlineStr">
        <is>
          <t> </t>
        </is>
      </c>
      <c r="AP136" t="inlineStr">
        <is>
          <t> </t>
        </is>
      </c>
      <c r="AQ136" t="inlineStr">
        <is>
          <t> </t>
        </is>
      </c>
      <c r="AR136" t="inlineStr">
        <is>
          <t> </t>
        </is>
      </c>
      <c r="AS136" t="inlineStr">
        <is>
          <t> </t>
        </is>
      </c>
      <c r="AT136" t="inlineStr">
        <is>
          <t> </t>
        </is>
      </c>
      <c r="AU136" t="inlineStr">
        <is>
          <t> </t>
        </is>
      </c>
      <c r="AV136" t="inlineStr">
        <is>
          <t> </t>
        </is>
      </c>
      <c r="AW136" t="inlineStr">
        <is>
          <t> </t>
        </is>
      </c>
      <c r="AX136" t="inlineStr">
        <is>
          <t> </t>
        </is>
      </c>
      <c r="AY136" t="inlineStr">
        <is>
          <t> </t>
        </is>
      </c>
      <c r="AZ136" t="inlineStr">
        <is>
          <t> </t>
        </is>
      </c>
      <c r="BA136" t="inlineStr">
        <is>
          <t> </t>
        </is>
      </c>
      <c r="BB136" t="inlineStr">
        <is>
          <t> </t>
        </is>
      </c>
      <c r="BC136" t="inlineStr">
        <is>
          <t> </t>
        </is>
      </c>
      <c r="BD136" t="inlineStr">
        <is>
          <t> </t>
        </is>
      </c>
      <c r="BE136" t="inlineStr">
        <is>
          <t> </t>
        </is>
      </c>
      <c r="BF136" t="inlineStr">
        <is>
          <t> </t>
        </is>
      </c>
      <c r="BG136" t="inlineStr">
        <is>
          <t> </t>
        </is>
      </c>
      <c r="BH136" t="inlineStr">
        <is>
          <t> </t>
        </is>
      </c>
      <c r="BI136" t="inlineStr">
        <is>
          <t> </t>
        </is>
      </c>
      <c r="BJ136" t="inlineStr">
        <is>
          <t> </t>
        </is>
      </c>
      <c r="BK136" t="inlineStr">
        <is>
          <t> </t>
        </is>
      </c>
      <c r="BL136" t="inlineStr">
        <is>
          <t> </t>
        </is>
      </c>
      <c r="BM136" t="inlineStr">
        <is>
          <t> </t>
        </is>
      </c>
      <c r="BN136" t="inlineStr">
        <is>
          <t> </t>
        </is>
      </c>
      <c r="BO136" t="inlineStr">
        <is>
          <t> </t>
        </is>
      </c>
      <c r="CB136" t="n">
        <v>4</v>
      </c>
      <c r="CC136" t="n">
        <v>7</v>
      </c>
      <c r="CD136" t="n">
        <v>7</v>
      </c>
      <c r="CE136" t="n">
        <v>7</v>
      </c>
      <c r="CF136" t="n">
        <v>7</v>
      </c>
      <c r="CG136" t="n">
        <v>13</v>
      </c>
      <c r="CH136" t="n">
        <v>7</v>
      </c>
      <c r="CI136" t="n">
        <v>7</v>
      </c>
      <c r="CJ136" t="n">
        <v>7</v>
      </c>
      <c r="CK136" t="n">
        <v>7</v>
      </c>
      <c r="CL136" t="n">
        <v>7</v>
      </c>
      <c r="CM136" t="n">
        <v>13</v>
      </c>
      <c r="CN136" t="n">
        <v>7</v>
      </c>
      <c r="CO136" t="n">
        <v>7</v>
      </c>
      <c r="CP136" t="n">
        <v>7</v>
      </c>
      <c r="CQ136" t="n">
        <v>13</v>
      </c>
      <c r="CR136" t="n">
        <v>7</v>
      </c>
      <c r="CS136" t="n">
        <v>13</v>
      </c>
      <c r="CT136" t="n">
        <v>7</v>
      </c>
      <c r="CU136" t="n">
        <v>7</v>
      </c>
      <c r="CV136" t="n">
        <v>7</v>
      </c>
      <c r="CW136" t="n">
        <v>7</v>
      </c>
      <c r="CX136" t="n">
        <v>7</v>
      </c>
      <c r="CY136" t="n">
        <v>13</v>
      </c>
      <c r="CZ136" t="n">
        <v>7</v>
      </c>
      <c r="DA136" t="n">
        <v>7</v>
      </c>
      <c r="DB136" t="n">
        <v>7</v>
      </c>
      <c r="DC136" t="n">
        <v>7</v>
      </c>
      <c r="DD136" t="n">
        <v>7</v>
      </c>
      <c r="DE136" t="n">
        <v>7</v>
      </c>
      <c r="DF136" t="n">
        <v>7</v>
      </c>
      <c r="DG136" t="n">
        <v>13</v>
      </c>
      <c r="DH136" t="n">
        <v>7</v>
      </c>
      <c r="DI136" t="n">
        <v>7</v>
      </c>
      <c r="DJ136" t="n">
        <v>7</v>
      </c>
      <c r="DK136" t="n">
        <v>7</v>
      </c>
      <c r="DL136" t="n">
        <v>7</v>
      </c>
      <c r="DM136" t="n">
        <v>7</v>
      </c>
      <c r="DN136" t="n">
        <v>7</v>
      </c>
      <c r="DO136" t="n">
        <v>7</v>
      </c>
      <c r="DP136" t="n">
        <v>7</v>
      </c>
      <c r="DQ136" t="n">
        <v>13</v>
      </c>
      <c r="DR136" t="n">
        <v>7</v>
      </c>
      <c r="DS136" t="n">
        <v>7</v>
      </c>
      <c r="DT136" t="n">
        <v>7</v>
      </c>
      <c r="DU136" t="n">
        <v>13</v>
      </c>
      <c r="DV136" t="n">
        <v>7</v>
      </c>
      <c r="DW136" t="n">
        <v>13</v>
      </c>
      <c r="DX136" t="n">
        <v>7</v>
      </c>
      <c r="DY136" t="n">
        <v>7</v>
      </c>
      <c r="DZ136" t="n">
        <v>7</v>
      </c>
      <c r="EA136" t="n">
        <v>13</v>
      </c>
      <c r="EB136" t="n">
        <v>7</v>
      </c>
      <c r="EC136" t="n">
        <v>13</v>
      </c>
      <c r="ED136" t="n">
        <v>7</v>
      </c>
      <c r="EE136" t="n">
        <v>7</v>
      </c>
      <c r="EF136" t="n">
        <v>7</v>
      </c>
      <c r="EG136" t="n">
        <v>7</v>
      </c>
      <c r="EH136" t="n">
        <v>7</v>
      </c>
      <c r="EI136" t="n">
        <v>7</v>
      </c>
      <c r="EJ136" t="n">
        <v>7</v>
      </c>
      <c r="EK136" t="n">
        <v>7</v>
      </c>
      <c r="EL136" t="n">
        <v>7</v>
      </c>
      <c r="EM136" t="n">
        <v>7</v>
      </c>
      <c r="EN136" t="n">
        <v>7</v>
      </c>
      <c r="EO136" t="n">
        <v>4</v>
      </c>
    </row>
    <row r="137">
      <c r="B137" t="inlineStr">
        <is>
          <t> </t>
        </is>
      </c>
      <c r="C137" t="inlineStr">
        <is>
          <t> </t>
        </is>
      </c>
      <c r="D137" t="inlineStr">
        <is>
          <t> </t>
        </is>
      </c>
      <c r="E137" t="inlineStr">
        <is>
          <t> </t>
        </is>
      </c>
      <c r="F137" t="inlineStr">
        <is>
          <t> </t>
        </is>
      </c>
      <c r="G137" t="inlineStr">
        <is>
          <t> </t>
        </is>
      </c>
      <c r="H137" t="inlineStr">
        <is>
          <t> </t>
        </is>
      </c>
      <c r="I137" t="inlineStr">
        <is>
          <t> </t>
        </is>
      </c>
      <c r="J137" t="inlineStr">
        <is>
          <t> </t>
        </is>
      </c>
      <c r="K137" t="inlineStr">
        <is>
          <t> </t>
        </is>
      </c>
      <c r="L137" t="inlineStr">
        <is>
          <t> </t>
        </is>
      </c>
      <c r="M137" t="inlineStr">
        <is>
          <t> </t>
        </is>
      </c>
      <c r="N137" t="inlineStr">
        <is>
          <t> </t>
        </is>
      </c>
      <c r="O137" t="inlineStr">
        <is>
          <t> </t>
        </is>
      </c>
      <c r="P137" t="inlineStr">
        <is>
          <t> </t>
        </is>
      </c>
      <c r="Q137" t="inlineStr">
        <is>
          <t> </t>
        </is>
      </c>
      <c r="R137" t="inlineStr">
        <is>
          <t> </t>
        </is>
      </c>
      <c r="S137" t="inlineStr">
        <is>
          <t> </t>
        </is>
      </c>
      <c r="T137" t="inlineStr">
        <is>
          <t> </t>
        </is>
      </c>
      <c r="U137" t="inlineStr">
        <is>
          <t> </t>
        </is>
      </c>
      <c r="V137" t="inlineStr">
        <is>
          <t> </t>
        </is>
      </c>
      <c r="W137" t="inlineStr">
        <is>
          <t> </t>
        </is>
      </c>
      <c r="X137" t="inlineStr">
        <is>
          <t> </t>
        </is>
      </c>
      <c r="Y137" t="inlineStr">
        <is>
          <t> </t>
        </is>
      </c>
      <c r="Z137" t="inlineStr">
        <is>
          <t> </t>
        </is>
      </c>
      <c r="AA137" t="inlineStr">
        <is>
          <t> </t>
        </is>
      </c>
      <c r="AB137" t="inlineStr">
        <is>
          <t> </t>
        </is>
      </c>
      <c r="AC137" t="inlineStr">
        <is>
          <t> </t>
        </is>
      </c>
      <c r="AD137" t="inlineStr">
        <is>
          <t> </t>
        </is>
      </c>
      <c r="AE137" t="inlineStr">
        <is>
          <t> </t>
        </is>
      </c>
      <c r="AF137" t="inlineStr">
        <is>
          <t> </t>
        </is>
      </c>
      <c r="AG137" t="inlineStr">
        <is>
          <t> </t>
        </is>
      </c>
      <c r="AH137" t="inlineStr">
        <is>
          <t> </t>
        </is>
      </c>
      <c r="AI137" t="inlineStr">
        <is>
          <t> </t>
        </is>
      </c>
      <c r="AJ137" t="inlineStr">
        <is>
          <t> </t>
        </is>
      </c>
      <c r="AK137" t="inlineStr">
        <is>
          <t> </t>
        </is>
      </c>
      <c r="AL137" t="inlineStr">
        <is>
          <t> </t>
        </is>
      </c>
      <c r="AM137" t="inlineStr">
        <is>
          <t> </t>
        </is>
      </c>
      <c r="AN137" t="inlineStr">
        <is>
          <t> </t>
        </is>
      </c>
      <c r="AO137" t="inlineStr">
        <is>
          <t> </t>
        </is>
      </c>
      <c r="AP137" t="inlineStr">
        <is>
          <t> </t>
        </is>
      </c>
      <c r="AQ137" t="inlineStr">
        <is>
          <t> </t>
        </is>
      </c>
      <c r="AR137" t="inlineStr">
        <is>
          <t> </t>
        </is>
      </c>
      <c r="AS137" t="inlineStr">
        <is>
          <t> </t>
        </is>
      </c>
      <c r="AT137" t="inlineStr">
        <is>
          <t> </t>
        </is>
      </c>
      <c r="AU137" t="inlineStr">
        <is>
          <t> </t>
        </is>
      </c>
      <c r="AV137" t="inlineStr">
        <is>
          <t> </t>
        </is>
      </c>
      <c r="AW137" t="inlineStr">
        <is>
          <t> </t>
        </is>
      </c>
      <c r="AX137" t="inlineStr">
        <is>
          <t> </t>
        </is>
      </c>
      <c r="AY137" t="inlineStr">
        <is>
          <t> </t>
        </is>
      </c>
      <c r="AZ137" t="inlineStr">
        <is>
          <t> </t>
        </is>
      </c>
      <c r="BA137" t="inlineStr">
        <is>
          <t> </t>
        </is>
      </c>
      <c r="BB137" t="inlineStr">
        <is>
          <t> </t>
        </is>
      </c>
      <c r="BC137" t="inlineStr">
        <is>
          <t> </t>
        </is>
      </c>
      <c r="BD137" t="inlineStr">
        <is>
          <t> </t>
        </is>
      </c>
      <c r="BE137" t="inlineStr">
        <is>
          <t> </t>
        </is>
      </c>
      <c r="BF137" t="inlineStr">
        <is>
          <t> </t>
        </is>
      </c>
      <c r="BG137" t="inlineStr">
        <is>
          <t> </t>
        </is>
      </c>
      <c r="BH137" t="inlineStr">
        <is>
          <t> </t>
        </is>
      </c>
      <c r="BI137" t="inlineStr">
        <is>
          <t> </t>
        </is>
      </c>
      <c r="BJ137" t="inlineStr">
        <is>
          <t> </t>
        </is>
      </c>
      <c r="BK137" t="inlineStr">
        <is>
          <t> </t>
        </is>
      </c>
      <c r="BL137" t="inlineStr">
        <is>
          <t> </t>
        </is>
      </c>
      <c r="BM137" t="inlineStr">
        <is>
          <t> </t>
        </is>
      </c>
      <c r="BN137" t="inlineStr">
        <is>
          <t> </t>
        </is>
      </c>
      <c r="BO137" t="inlineStr">
        <is>
          <t> </t>
        </is>
      </c>
      <c r="CB137" t="n">
        <v>4</v>
      </c>
      <c r="CC137" t="n">
        <v>7</v>
      </c>
      <c r="CD137" t="n">
        <v>7</v>
      </c>
      <c r="CE137" t="n">
        <v>7</v>
      </c>
      <c r="CF137" t="n">
        <v>7</v>
      </c>
      <c r="CG137" t="n">
        <v>13</v>
      </c>
      <c r="CH137" t="n">
        <v>13</v>
      </c>
      <c r="CI137" t="n">
        <v>13</v>
      </c>
      <c r="CJ137" t="n">
        <v>13</v>
      </c>
      <c r="CK137" t="n">
        <v>13</v>
      </c>
      <c r="CL137" t="n">
        <v>7</v>
      </c>
      <c r="CM137" t="n">
        <v>13</v>
      </c>
      <c r="CN137" t="n">
        <v>13</v>
      </c>
      <c r="CO137" t="n">
        <v>13</v>
      </c>
      <c r="CP137" t="n">
        <v>13</v>
      </c>
      <c r="CQ137" t="n">
        <v>13</v>
      </c>
      <c r="CR137" t="n">
        <v>7</v>
      </c>
      <c r="CS137" t="n">
        <v>13</v>
      </c>
      <c r="CT137" t="n">
        <v>13</v>
      </c>
      <c r="CU137" t="n">
        <v>13</v>
      </c>
      <c r="CV137" t="n">
        <v>13</v>
      </c>
      <c r="CW137" t="n">
        <v>7</v>
      </c>
      <c r="CX137" t="n">
        <v>7</v>
      </c>
      <c r="CY137" t="n">
        <v>13</v>
      </c>
      <c r="CZ137" t="n">
        <v>13</v>
      </c>
      <c r="DA137" t="n">
        <v>13</v>
      </c>
      <c r="DB137" t="n">
        <v>13</v>
      </c>
      <c r="DC137" t="n">
        <v>7</v>
      </c>
      <c r="DD137" t="n">
        <v>7</v>
      </c>
      <c r="DE137" t="n">
        <v>7</v>
      </c>
      <c r="DF137" t="n">
        <v>7</v>
      </c>
      <c r="DG137" t="n">
        <v>13</v>
      </c>
      <c r="DH137" t="n">
        <v>7</v>
      </c>
      <c r="DI137" t="n">
        <v>7</v>
      </c>
      <c r="DJ137" t="n">
        <v>7</v>
      </c>
      <c r="DK137" t="n">
        <v>13</v>
      </c>
      <c r="DL137" t="n">
        <v>13</v>
      </c>
      <c r="DM137" t="n">
        <v>13</v>
      </c>
      <c r="DN137" t="n">
        <v>13</v>
      </c>
      <c r="DO137" t="n">
        <v>13</v>
      </c>
      <c r="DP137" t="n">
        <v>7</v>
      </c>
      <c r="DQ137" t="n">
        <v>13</v>
      </c>
      <c r="DR137" t="n">
        <v>7</v>
      </c>
      <c r="DS137" t="n">
        <v>7</v>
      </c>
      <c r="DT137" t="n">
        <v>7</v>
      </c>
      <c r="DU137" t="n">
        <v>13</v>
      </c>
      <c r="DV137" t="n">
        <v>7</v>
      </c>
      <c r="DW137" t="n">
        <v>13</v>
      </c>
      <c r="DX137" t="n">
        <v>7</v>
      </c>
      <c r="DY137" t="n">
        <v>7</v>
      </c>
      <c r="DZ137" t="n">
        <v>7</v>
      </c>
      <c r="EA137" t="n">
        <v>13</v>
      </c>
      <c r="EB137" t="n">
        <v>7</v>
      </c>
      <c r="EC137" t="n">
        <v>13</v>
      </c>
      <c r="ED137" t="n">
        <v>13</v>
      </c>
      <c r="EE137" t="n">
        <v>13</v>
      </c>
      <c r="EF137" t="n">
        <v>13</v>
      </c>
      <c r="EG137" t="n">
        <v>13</v>
      </c>
      <c r="EH137" t="n">
        <v>7</v>
      </c>
      <c r="EI137" t="n">
        <v>7</v>
      </c>
      <c r="EJ137" t="n">
        <v>7</v>
      </c>
      <c r="EK137" t="n">
        <v>7</v>
      </c>
      <c r="EL137" t="n">
        <v>7</v>
      </c>
      <c r="EM137" t="n">
        <v>7</v>
      </c>
      <c r="EN137" t="n">
        <v>7</v>
      </c>
      <c r="EO137" t="n">
        <v>4</v>
      </c>
    </row>
    <row r="138">
      <c r="B138" t="inlineStr">
        <is>
          <t> </t>
        </is>
      </c>
      <c r="C138" t="inlineStr">
        <is>
          <t> </t>
        </is>
      </c>
      <c r="D138" t="inlineStr">
        <is>
          <t> </t>
        </is>
      </c>
      <c r="E138" t="inlineStr">
        <is>
          <t> </t>
        </is>
      </c>
      <c r="F138" t="inlineStr">
        <is>
          <t> </t>
        </is>
      </c>
      <c r="G138" t="inlineStr">
        <is>
          <t> </t>
        </is>
      </c>
      <c r="H138" t="inlineStr">
        <is>
          <t> </t>
        </is>
      </c>
      <c r="I138" t="inlineStr">
        <is>
          <t> </t>
        </is>
      </c>
      <c r="J138" t="inlineStr">
        <is>
          <t> </t>
        </is>
      </c>
      <c r="K138" t="inlineStr">
        <is>
          <t> </t>
        </is>
      </c>
      <c r="L138" t="inlineStr">
        <is>
          <t> </t>
        </is>
      </c>
      <c r="M138" t="inlineStr">
        <is>
          <t> </t>
        </is>
      </c>
      <c r="N138" t="inlineStr">
        <is>
          <t> </t>
        </is>
      </c>
      <c r="O138" t="inlineStr">
        <is>
          <t> </t>
        </is>
      </c>
      <c r="P138" t="inlineStr">
        <is>
          <t> </t>
        </is>
      </c>
      <c r="Q138" t="inlineStr">
        <is>
          <t> </t>
        </is>
      </c>
      <c r="R138" t="inlineStr">
        <is>
          <t> </t>
        </is>
      </c>
      <c r="S138" t="inlineStr">
        <is>
          <t> </t>
        </is>
      </c>
      <c r="T138" t="inlineStr">
        <is>
          <t> </t>
        </is>
      </c>
      <c r="U138" t="inlineStr">
        <is>
          <t> </t>
        </is>
      </c>
      <c r="V138" t="inlineStr">
        <is>
          <t> </t>
        </is>
      </c>
      <c r="W138" t="inlineStr">
        <is>
          <t> </t>
        </is>
      </c>
      <c r="X138" t="inlineStr">
        <is>
          <t> </t>
        </is>
      </c>
      <c r="Y138" t="inlineStr">
        <is>
          <t> </t>
        </is>
      </c>
      <c r="Z138" t="inlineStr">
        <is>
          <t> </t>
        </is>
      </c>
      <c r="AA138" t="inlineStr">
        <is>
          <t> </t>
        </is>
      </c>
      <c r="AB138" t="inlineStr">
        <is>
          <t> </t>
        </is>
      </c>
      <c r="AC138" t="inlineStr">
        <is>
          <t> </t>
        </is>
      </c>
      <c r="AD138" t="inlineStr">
        <is>
          <t> </t>
        </is>
      </c>
      <c r="AE138" t="inlineStr">
        <is>
          <t> </t>
        </is>
      </c>
      <c r="AF138" t="inlineStr">
        <is>
          <t> </t>
        </is>
      </c>
      <c r="AG138" t="inlineStr">
        <is>
          <t> </t>
        </is>
      </c>
      <c r="AH138" t="inlineStr">
        <is>
          <t> </t>
        </is>
      </c>
      <c r="AI138" t="inlineStr">
        <is>
          <t> </t>
        </is>
      </c>
      <c r="AJ138" t="inlineStr">
        <is>
          <t> </t>
        </is>
      </c>
      <c r="AK138" t="inlineStr">
        <is>
          <t> </t>
        </is>
      </c>
      <c r="AL138" t="inlineStr">
        <is>
          <t> </t>
        </is>
      </c>
      <c r="AM138" t="inlineStr">
        <is>
          <t> </t>
        </is>
      </c>
      <c r="AN138" t="inlineStr">
        <is>
          <t> </t>
        </is>
      </c>
      <c r="AO138" t="inlineStr">
        <is>
          <t> </t>
        </is>
      </c>
      <c r="AP138" t="inlineStr">
        <is>
          <t> </t>
        </is>
      </c>
      <c r="AQ138" t="inlineStr">
        <is>
          <t> </t>
        </is>
      </c>
      <c r="AR138" t="inlineStr">
        <is>
          <t> </t>
        </is>
      </c>
      <c r="AS138" t="inlineStr">
        <is>
          <t> </t>
        </is>
      </c>
      <c r="AT138" t="inlineStr">
        <is>
          <t> </t>
        </is>
      </c>
      <c r="AU138" t="inlineStr">
        <is>
          <t> </t>
        </is>
      </c>
      <c r="AV138" t="inlineStr">
        <is>
          <t> </t>
        </is>
      </c>
      <c r="AW138" t="inlineStr">
        <is>
          <t> </t>
        </is>
      </c>
      <c r="AX138" t="inlineStr">
        <is>
          <t> </t>
        </is>
      </c>
      <c r="AY138" t="inlineStr">
        <is>
          <t> </t>
        </is>
      </c>
      <c r="AZ138" t="inlineStr">
        <is>
          <t> </t>
        </is>
      </c>
      <c r="BA138" t="inlineStr">
        <is>
          <t> </t>
        </is>
      </c>
      <c r="BB138" t="inlineStr">
        <is>
          <t> </t>
        </is>
      </c>
      <c r="BC138" t="inlineStr">
        <is>
          <t> </t>
        </is>
      </c>
      <c r="BD138" t="inlineStr">
        <is>
          <t> </t>
        </is>
      </c>
      <c r="BE138" t="inlineStr">
        <is>
          <t> </t>
        </is>
      </c>
      <c r="BF138" t="inlineStr">
        <is>
          <t> </t>
        </is>
      </c>
      <c r="BG138" t="inlineStr">
        <is>
          <t> </t>
        </is>
      </c>
      <c r="BH138" t="inlineStr">
        <is>
          <t> </t>
        </is>
      </c>
      <c r="BI138" t="inlineStr">
        <is>
          <t> </t>
        </is>
      </c>
      <c r="BJ138" t="inlineStr">
        <is>
          <t> </t>
        </is>
      </c>
      <c r="BK138" t="inlineStr">
        <is>
          <t> </t>
        </is>
      </c>
      <c r="BL138" t="inlineStr">
        <is>
          <t> </t>
        </is>
      </c>
      <c r="BM138" t="inlineStr">
        <is>
          <t> </t>
        </is>
      </c>
      <c r="BN138" t="inlineStr">
        <is>
          <t> </t>
        </is>
      </c>
      <c r="BO138" t="inlineStr">
        <is>
          <t> </t>
        </is>
      </c>
      <c r="CB138" t="n">
        <v>4</v>
      </c>
      <c r="CC138" t="n">
        <v>7</v>
      </c>
      <c r="CD138" t="n">
        <v>7</v>
      </c>
      <c r="CE138" t="n">
        <v>7</v>
      </c>
      <c r="CF138" t="n">
        <v>7</v>
      </c>
      <c r="CG138" t="n">
        <v>7</v>
      </c>
      <c r="CH138" t="n">
        <v>7</v>
      </c>
      <c r="CI138" t="n">
        <v>7</v>
      </c>
      <c r="CJ138" t="n">
        <v>7</v>
      </c>
      <c r="CK138" t="n">
        <v>13</v>
      </c>
      <c r="CL138" t="n">
        <v>7</v>
      </c>
      <c r="CM138" t="n">
        <v>13</v>
      </c>
      <c r="CN138" t="n">
        <v>7</v>
      </c>
      <c r="CO138" t="n">
        <v>7</v>
      </c>
      <c r="CP138" t="n">
        <v>7</v>
      </c>
      <c r="CQ138" t="n">
        <v>13</v>
      </c>
      <c r="CR138" t="n">
        <v>7</v>
      </c>
      <c r="CS138" t="n">
        <v>13</v>
      </c>
      <c r="CT138" t="n">
        <v>7</v>
      </c>
      <c r="CU138" t="n">
        <v>7</v>
      </c>
      <c r="CV138" t="n">
        <v>7</v>
      </c>
      <c r="CW138" t="n">
        <v>7</v>
      </c>
      <c r="CX138" t="n">
        <v>7</v>
      </c>
      <c r="CY138" t="n">
        <v>13</v>
      </c>
      <c r="CZ138" t="n">
        <v>7</v>
      </c>
      <c r="DA138" t="n">
        <v>7</v>
      </c>
      <c r="DB138" t="n">
        <v>7</v>
      </c>
      <c r="DC138" t="n">
        <v>7</v>
      </c>
      <c r="DD138" t="n">
        <v>7</v>
      </c>
      <c r="DE138" t="n">
        <v>7</v>
      </c>
      <c r="DF138" t="n">
        <v>7</v>
      </c>
      <c r="DG138" t="n">
        <v>13</v>
      </c>
      <c r="DH138" t="n">
        <v>7</v>
      </c>
      <c r="DI138" t="n">
        <v>7</v>
      </c>
      <c r="DJ138" t="n">
        <v>7</v>
      </c>
      <c r="DK138" t="n">
        <v>7</v>
      </c>
      <c r="DL138" t="n">
        <v>7</v>
      </c>
      <c r="DM138" t="n">
        <v>7</v>
      </c>
      <c r="DN138" t="n">
        <v>7</v>
      </c>
      <c r="DO138" t="n">
        <v>7</v>
      </c>
      <c r="DP138" t="n">
        <v>7</v>
      </c>
      <c r="DQ138" t="n">
        <v>13</v>
      </c>
      <c r="DR138" t="n">
        <v>7</v>
      </c>
      <c r="DS138" t="n">
        <v>7</v>
      </c>
      <c r="DT138" t="n">
        <v>7</v>
      </c>
      <c r="DU138" t="n">
        <v>13</v>
      </c>
      <c r="DV138" t="n">
        <v>7</v>
      </c>
      <c r="DW138" t="n">
        <v>13</v>
      </c>
      <c r="DX138" t="n">
        <v>7</v>
      </c>
      <c r="DY138" t="n">
        <v>7</v>
      </c>
      <c r="DZ138" t="n">
        <v>7</v>
      </c>
      <c r="EA138" t="n">
        <v>13</v>
      </c>
      <c r="EB138" t="n">
        <v>7</v>
      </c>
      <c r="EC138" t="n">
        <v>7</v>
      </c>
      <c r="ED138" t="n">
        <v>7</v>
      </c>
      <c r="EE138" t="n">
        <v>7</v>
      </c>
      <c r="EF138" t="n">
        <v>7</v>
      </c>
      <c r="EG138" t="n">
        <v>13</v>
      </c>
      <c r="EH138" t="n">
        <v>7</v>
      </c>
      <c r="EI138" t="n">
        <v>7</v>
      </c>
      <c r="EJ138" t="n">
        <v>7</v>
      </c>
      <c r="EK138" t="n">
        <v>7</v>
      </c>
      <c r="EL138" t="n">
        <v>7</v>
      </c>
      <c r="EM138" t="n">
        <v>7</v>
      </c>
      <c r="EN138" t="n">
        <v>7</v>
      </c>
      <c r="EO138" t="n">
        <v>4</v>
      </c>
    </row>
    <row r="139">
      <c r="B139" t="inlineStr">
        <is>
          <t> </t>
        </is>
      </c>
      <c r="C139" t="inlineStr">
        <is>
          <t> </t>
        </is>
      </c>
      <c r="D139" t="inlineStr">
        <is>
          <t> </t>
        </is>
      </c>
      <c r="E139" t="inlineStr">
        <is>
          <t> </t>
        </is>
      </c>
      <c r="F139" t="inlineStr">
        <is>
          <t> </t>
        </is>
      </c>
      <c r="G139" t="inlineStr">
        <is>
          <t> </t>
        </is>
      </c>
      <c r="H139" t="inlineStr">
        <is>
          <t> </t>
        </is>
      </c>
      <c r="I139" t="inlineStr">
        <is>
          <t> </t>
        </is>
      </c>
      <c r="J139" t="inlineStr">
        <is>
          <t> </t>
        </is>
      </c>
      <c r="K139" t="inlineStr">
        <is>
          <t> </t>
        </is>
      </c>
      <c r="L139" t="inlineStr">
        <is>
          <t> </t>
        </is>
      </c>
      <c r="M139" t="inlineStr">
        <is>
          <t> </t>
        </is>
      </c>
      <c r="N139" t="inlineStr">
        <is>
          <t> </t>
        </is>
      </c>
      <c r="O139" t="inlineStr">
        <is>
          <t> </t>
        </is>
      </c>
      <c r="P139" t="inlineStr">
        <is>
          <t> </t>
        </is>
      </c>
      <c r="Q139" t="inlineStr">
        <is>
          <t> </t>
        </is>
      </c>
      <c r="R139" t="inlineStr">
        <is>
          <t> </t>
        </is>
      </c>
      <c r="S139" t="inlineStr">
        <is>
          <t> </t>
        </is>
      </c>
      <c r="T139" t="inlineStr">
        <is>
          <t> </t>
        </is>
      </c>
      <c r="U139" t="inlineStr">
        <is>
          <t> </t>
        </is>
      </c>
      <c r="V139" t="inlineStr">
        <is>
          <t> </t>
        </is>
      </c>
      <c r="W139" t="inlineStr">
        <is>
          <t> </t>
        </is>
      </c>
      <c r="X139" t="inlineStr">
        <is>
          <t> </t>
        </is>
      </c>
      <c r="Y139" t="inlineStr">
        <is>
          <t> </t>
        </is>
      </c>
      <c r="Z139" t="inlineStr">
        <is>
          <t> </t>
        </is>
      </c>
      <c r="AA139" t="inlineStr">
        <is>
          <t> </t>
        </is>
      </c>
      <c r="AB139" t="inlineStr">
        <is>
          <t> </t>
        </is>
      </c>
      <c r="AC139" t="inlineStr">
        <is>
          <t> </t>
        </is>
      </c>
      <c r="AD139" t="inlineStr">
        <is>
          <t> </t>
        </is>
      </c>
      <c r="AE139" t="inlineStr">
        <is>
          <t> </t>
        </is>
      </c>
      <c r="AF139" t="inlineStr">
        <is>
          <t> </t>
        </is>
      </c>
      <c r="AG139" t="inlineStr">
        <is>
          <t> </t>
        </is>
      </c>
      <c r="AH139" t="inlineStr">
        <is>
          <t> </t>
        </is>
      </c>
      <c r="AI139" t="inlineStr">
        <is>
          <t> </t>
        </is>
      </c>
      <c r="AJ139" t="inlineStr">
        <is>
          <t> </t>
        </is>
      </c>
      <c r="AK139" t="inlineStr">
        <is>
          <t> </t>
        </is>
      </c>
      <c r="AL139" t="inlineStr">
        <is>
          <t> </t>
        </is>
      </c>
      <c r="AM139" t="inlineStr">
        <is>
          <t> </t>
        </is>
      </c>
      <c r="AN139" t="inlineStr">
        <is>
          <t> </t>
        </is>
      </c>
      <c r="AO139" t="inlineStr">
        <is>
          <t> </t>
        </is>
      </c>
      <c r="AP139" t="inlineStr">
        <is>
          <t> </t>
        </is>
      </c>
      <c r="AQ139" t="inlineStr">
        <is>
          <t> </t>
        </is>
      </c>
      <c r="AR139" t="inlineStr">
        <is>
          <t> </t>
        </is>
      </c>
      <c r="AS139" t="inlineStr">
        <is>
          <t> </t>
        </is>
      </c>
      <c r="AT139" t="inlineStr">
        <is>
          <t> </t>
        </is>
      </c>
      <c r="AU139" t="inlineStr">
        <is>
          <t> </t>
        </is>
      </c>
      <c r="AV139" t="inlineStr">
        <is>
          <t> </t>
        </is>
      </c>
      <c r="AW139" t="inlineStr">
        <is>
          <t> </t>
        </is>
      </c>
      <c r="AX139" t="inlineStr">
        <is>
          <t> </t>
        </is>
      </c>
      <c r="AY139" t="inlineStr">
        <is>
          <t> </t>
        </is>
      </c>
      <c r="AZ139" t="inlineStr">
        <is>
          <t> </t>
        </is>
      </c>
      <c r="BA139" t="inlineStr">
        <is>
          <t> </t>
        </is>
      </c>
      <c r="BB139" t="inlineStr">
        <is>
          <t> </t>
        </is>
      </c>
      <c r="BC139" t="inlineStr">
        <is>
          <t> </t>
        </is>
      </c>
      <c r="BD139" t="inlineStr">
        <is>
          <t> </t>
        </is>
      </c>
      <c r="BE139" t="inlineStr">
        <is>
          <t> </t>
        </is>
      </c>
      <c r="BF139" t="inlineStr">
        <is>
          <t> </t>
        </is>
      </c>
      <c r="BG139" t="inlineStr">
        <is>
          <t> </t>
        </is>
      </c>
      <c r="BH139" t="inlineStr">
        <is>
          <t> </t>
        </is>
      </c>
      <c r="BI139" t="inlineStr">
        <is>
          <t> </t>
        </is>
      </c>
      <c r="BJ139" t="inlineStr">
        <is>
          <t> </t>
        </is>
      </c>
      <c r="BK139" t="inlineStr">
        <is>
          <t> </t>
        </is>
      </c>
      <c r="BL139" t="inlineStr">
        <is>
          <t> </t>
        </is>
      </c>
      <c r="BM139" t="inlineStr">
        <is>
          <t> </t>
        </is>
      </c>
      <c r="BN139" t="inlineStr">
        <is>
          <t> </t>
        </is>
      </c>
      <c r="BO139" t="inlineStr">
        <is>
          <t> </t>
        </is>
      </c>
      <c r="CB139" t="n">
        <v>4</v>
      </c>
      <c r="CC139" t="n">
        <v>7</v>
      </c>
      <c r="CD139" t="n">
        <v>7</v>
      </c>
      <c r="CE139" t="n">
        <v>7</v>
      </c>
      <c r="CF139" t="n">
        <v>7</v>
      </c>
      <c r="CG139" t="n">
        <v>13</v>
      </c>
      <c r="CH139" t="n">
        <v>13</v>
      </c>
      <c r="CI139" t="n">
        <v>13</v>
      </c>
      <c r="CJ139" t="n">
        <v>13</v>
      </c>
      <c r="CK139" t="n">
        <v>13</v>
      </c>
      <c r="CL139" t="n">
        <v>7</v>
      </c>
      <c r="CM139" t="n">
        <v>13</v>
      </c>
      <c r="CN139" t="n">
        <v>7</v>
      </c>
      <c r="CO139" t="n">
        <v>7</v>
      </c>
      <c r="CP139" t="n">
        <v>7</v>
      </c>
      <c r="CQ139" t="n">
        <v>13</v>
      </c>
      <c r="CR139" t="n">
        <v>7</v>
      </c>
      <c r="CS139" t="n">
        <v>13</v>
      </c>
      <c r="CT139" t="n">
        <v>13</v>
      </c>
      <c r="CU139" t="n">
        <v>13</v>
      </c>
      <c r="CV139" t="n">
        <v>13</v>
      </c>
      <c r="CW139" t="n">
        <v>13</v>
      </c>
      <c r="CX139" t="n">
        <v>7</v>
      </c>
      <c r="CY139" t="n">
        <v>13</v>
      </c>
      <c r="CZ139" t="n">
        <v>13</v>
      </c>
      <c r="DA139" t="n">
        <v>13</v>
      </c>
      <c r="DB139" t="n">
        <v>13</v>
      </c>
      <c r="DC139" t="n">
        <v>13</v>
      </c>
      <c r="DD139" t="n">
        <v>7</v>
      </c>
      <c r="DE139" t="n">
        <v>7</v>
      </c>
      <c r="DF139" t="n">
        <v>7</v>
      </c>
      <c r="DG139" t="n">
        <v>13</v>
      </c>
      <c r="DH139" t="n">
        <v>7</v>
      </c>
      <c r="DI139" t="n">
        <v>7</v>
      </c>
      <c r="DJ139" t="n">
        <v>7</v>
      </c>
      <c r="DK139" t="n">
        <v>7</v>
      </c>
      <c r="DL139" t="n">
        <v>7</v>
      </c>
      <c r="DM139" t="n">
        <v>7</v>
      </c>
      <c r="DN139" t="n">
        <v>7</v>
      </c>
      <c r="DO139" t="n">
        <v>7</v>
      </c>
      <c r="DP139" t="n">
        <v>7</v>
      </c>
      <c r="DQ139" t="n">
        <v>13</v>
      </c>
      <c r="DR139" t="n">
        <v>13</v>
      </c>
      <c r="DS139" t="n">
        <v>13</v>
      </c>
      <c r="DT139" t="n">
        <v>13</v>
      </c>
      <c r="DU139" t="n">
        <v>7</v>
      </c>
      <c r="DV139" t="n">
        <v>7</v>
      </c>
      <c r="DW139" t="n">
        <v>7</v>
      </c>
      <c r="DX139" t="n">
        <v>13</v>
      </c>
      <c r="DY139" t="n">
        <v>13</v>
      </c>
      <c r="DZ139" t="n">
        <v>13</v>
      </c>
      <c r="EA139" t="n">
        <v>7</v>
      </c>
      <c r="EB139" t="n">
        <v>7</v>
      </c>
      <c r="EC139" t="n">
        <v>13</v>
      </c>
      <c r="ED139" t="n">
        <v>13</v>
      </c>
      <c r="EE139" t="n">
        <v>13</v>
      </c>
      <c r="EF139" t="n">
        <v>13</v>
      </c>
      <c r="EG139" t="n">
        <v>13</v>
      </c>
      <c r="EH139" t="n">
        <v>7</v>
      </c>
      <c r="EI139" t="n">
        <v>7</v>
      </c>
      <c r="EJ139" t="n">
        <v>7</v>
      </c>
      <c r="EK139" t="n">
        <v>7</v>
      </c>
      <c r="EL139" t="n">
        <v>7</v>
      </c>
      <c r="EM139" t="n">
        <v>7</v>
      </c>
      <c r="EN139" t="n">
        <v>7</v>
      </c>
      <c r="EO139" t="n">
        <v>4</v>
      </c>
    </row>
    <row r="140">
      <c r="B140" t="inlineStr">
        <is>
          <t> </t>
        </is>
      </c>
      <c r="C140" t="inlineStr">
        <is>
          <t> </t>
        </is>
      </c>
      <c r="D140" t="inlineStr">
        <is>
          <t> </t>
        </is>
      </c>
      <c r="E140" t="inlineStr">
        <is>
          <t> </t>
        </is>
      </c>
      <c r="F140" t="inlineStr">
        <is>
          <t> </t>
        </is>
      </c>
      <c r="G140" t="inlineStr">
        <is>
          <t> </t>
        </is>
      </c>
      <c r="H140" t="inlineStr">
        <is>
          <t> </t>
        </is>
      </c>
      <c r="I140" t="inlineStr">
        <is>
          <t> </t>
        </is>
      </c>
      <c r="J140" t="inlineStr">
        <is>
          <t> </t>
        </is>
      </c>
      <c r="K140" t="inlineStr">
        <is>
          <t> </t>
        </is>
      </c>
      <c r="L140" t="inlineStr">
        <is>
          <t> </t>
        </is>
      </c>
      <c r="M140" t="inlineStr">
        <is>
          <t> </t>
        </is>
      </c>
      <c r="N140" t="inlineStr">
        <is>
          <t> </t>
        </is>
      </c>
      <c r="O140" t="inlineStr">
        <is>
          <t> </t>
        </is>
      </c>
      <c r="P140" t="inlineStr">
        <is>
          <t> </t>
        </is>
      </c>
      <c r="Q140" t="inlineStr">
        <is>
          <t> </t>
        </is>
      </c>
      <c r="R140" t="inlineStr">
        <is>
          <t> </t>
        </is>
      </c>
      <c r="S140" t="inlineStr">
        <is>
          <t> </t>
        </is>
      </c>
      <c r="T140" t="inlineStr">
        <is>
          <t> </t>
        </is>
      </c>
      <c r="U140" t="inlineStr">
        <is>
          <t> </t>
        </is>
      </c>
      <c r="V140" t="inlineStr">
        <is>
          <t> </t>
        </is>
      </c>
      <c r="W140" t="inlineStr">
        <is>
          <t> </t>
        </is>
      </c>
      <c r="X140" t="inlineStr">
        <is>
          <t> </t>
        </is>
      </c>
      <c r="Y140" t="inlineStr">
        <is>
          <t> </t>
        </is>
      </c>
      <c r="Z140" t="inlineStr">
        <is>
          <t> </t>
        </is>
      </c>
      <c r="AA140" t="inlineStr">
        <is>
          <t> </t>
        </is>
      </c>
      <c r="AB140" t="inlineStr">
        <is>
          <t> </t>
        </is>
      </c>
      <c r="AC140" t="inlineStr">
        <is>
          <t> </t>
        </is>
      </c>
      <c r="AD140" t="inlineStr">
        <is>
          <t> </t>
        </is>
      </c>
      <c r="AE140" t="inlineStr">
        <is>
          <t> </t>
        </is>
      </c>
      <c r="AF140" t="inlineStr">
        <is>
          <t> </t>
        </is>
      </c>
      <c r="AG140" t="inlineStr">
        <is>
          <t> </t>
        </is>
      </c>
      <c r="AH140" t="inlineStr">
        <is>
          <t> </t>
        </is>
      </c>
      <c r="AI140" t="inlineStr">
        <is>
          <t> </t>
        </is>
      </c>
      <c r="AJ140" t="inlineStr">
        <is>
          <t> </t>
        </is>
      </c>
      <c r="AK140" t="inlineStr">
        <is>
          <t> </t>
        </is>
      </c>
      <c r="AL140" t="inlineStr">
        <is>
          <t> </t>
        </is>
      </c>
      <c r="AM140" t="inlineStr">
        <is>
          <t> </t>
        </is>
      </c>
      <c r="AN140" t="inlineStr">
        <is>
          <t> </t>
        </is>
      </c>
      <c r="AO140" t="inlineStr">
        <is>
          <t> </t>
        </is>
      </c>
      <c r="AP140" t="inlineStr">
        <is>
          <t> </t>
        </is>
      </c>
      <c r="AQ140" t="inlineStr">
        <is>
          <t> </t>
        </is>
      </c>
      <c r="AR140" t="inlineStr">
        <is>
          <t> </t>
        </is>
      </c>
      <c r="AS140" t="inlineStr">
        <is>
          <t> </t>
        </is>
      </c>
      <c r="AT140" t="inlineStr">
        <is>
          <t> </t>
        </is>
      </c>
      <c r="AU140" t="inlineStr">
        <is>
          <t> </t>
        </is>
      </c>
      <c r="AV140" t="inlineStr">
        <is>
          <t> </t>
        </is>
      </c>
      <c r="AW140" t="inlineStr">
        <is>
          <t> </t>
        </is>
      </c>
      <c r="AX140" t="inlineStr">
        <is>
          <t> </t>
        </is>
      </c>
      <c r="AY140" t="inlineStr">
        <is>
          <t> </t>
        </is>
      </c>
      <c r="AZ140" t="inlineStr">
        <is>
          <t> </t>
        </is>
      </c>
      <c r="BA140" t="inlineStr">
        <is>
          <t> </t>
        </is>
      </c>
      <c r="BB140" t="inlineStr">
        <is>
          <t> </t>
        </is>
      </c>
      <c r="BC140" t="inlineStr">
        <is>
          <t> </t>
        </is>
      </c>
      <c r="BD140" t="inlineStr">
        <is>
          <t> </t>
        </is>
      </c>
      <c r="BE140" t="inlineStr">
        <is>
          <t> </t>
        </is>
      </c>
      <c r="BF140" t="inlineStr">
        <is>
          <t> </t>
        </is>
      </c>
      <c r="BG140" t="inlineStr">
        <is>
          <t> </t>
        </is>
      </c>
      <c r="BH140" t="inlineStr">
        <is>
          <t> </t>
        </is>
      </c>
      <c r="BI140" t="inlineStr">
        <is>
          <t> </t>
        </is>
      </c>
      <c r="BJ140" t="inlineStr">
        <is>
          <t> </t>
        </is>
      </c>
      <c r="BK140" t="inlineStr">
        <is>
          <t> </t>
        </is>
      </c>
      <c r="BL140" t="inlineStr">
        <is>
          <t> </t>
        </is>
      </c>
      <c r="BM140" t="inlineStr">
        <is>
          <t> </t>
        </is>
      </c>
      <c r="BN140" t="inlineStr">
        <is>
          <t> </t>
        </is>
      </c>
      <c r="BO140" t="inlineStr">
        <is>
          <t> </t>
        </is>
      </c>
      <c r="CB140" t="n">
        <v>4</v>
      </c>
      <c r="CC140" t="n">
        <v>7</v>
      </c>
      <c r="CD140" t="n">
        <v>7</v>
      </c>
      <c r="CE140" t="n">
        <v>7</v>
      </c>
      <c r="CF140" t="n">
        <v>7</v>
      </c>
      <c r="CG140" t="n">
        <v>7</v>
      </c>
      <c r="CH140" t="n">
        <v>7</v>
      </c>
      <c r="CI140" t="n">
        <v>7</v>
      </c>
      <c r="CJ140" t="n">
        <v>7</v>
      </c>
      <c r="CK140" t="n">
        <v>7</v>
      </c>
      <c r="CL140" t="n">
        <v>7</v>
      </c>
      <c r="CM140" t="n">
        <v>7</v>
      </c>
      <c r="CN140" t="n">
        <v>7</v>
      </c>
      <c r="CO140" t="n">
        <v>7</v>
      </c>
      <c r="CP140" t="n">
        <v>7</v>
      </c>
      <c r="CQ140" t="n">
        <v>7</v>
      </c>
      <c r="CR140" t="n">
        <v>7</v>
      </c>
      <c r="CS140" t="n">
        <v>7</v>
      </c>
      <c r="CT140" t="n">
        <v>7</v>
      </c>
      <c r="CU140" t="n">
        <v>7</v>
      </c>
      <c r="CV140" t="n">
        <v>7</v>
      </c>
      <c r="CW140" t="n">
        <v>7</v>
      </c>
      <c r="CX140" t="n">
        <v>7</v>
      </c>
      <c r="CY140" t="n">
        <v>7</v>
      </c>
      <c r="CZ140" t="n">
        <v>7</v>
      </c>
      <c r="DA140" t="n">
        <v>7</v>
      </c>
      <c r="DB140" t="n">
        <v>7</v>
      </c>
      <c r="DC140" t="n">
        <v>7</v>
      </c>
      <c r="DD140" t="n">
        <v>7</v>
      </c>
      <c r="DE140" t="n">
        <v>7</v>
      </c>
      <c r="DF140" t="n">
        <v>7</v>
      </c>
      <c r="DG140" t="n">
        <v>7</v>
      </c>
      <c r="DH140" t="n">
        <v>7</v>
      </c>
      <c r="DI140" t="n">
        <v>7</v>
      </c>
      <c r="DJ140" t="n">
        <v>7</v>
      </c>
      <c r="DK140" t="n">
        <v>7</v>
      </c>
      <c r="DL140" t="n">
        <v>7</v>
      </c>
      <c r="DM140" t="n">
        <v>7</v>
      </c>
      <c r="DN140" t="n">
        <v>7</v>
      </c>
      <c r="DO140" t="n">
        <v>7</v>
      </c>
      <c r="DP140" t="n">
        <v>7</v>
      </c>
      <c r="DQ140" t="n">
        <v>7</v>
      </c>
      <c r="DR140" t="n">
        <v>7</v>
      </c>
      <c r="DS140" t="n">
        <v>7</v>
      </c>
      <c r="DT140" t="n">
        <v>7</v>
      </c>
      <c r="DU140" t="n">
        <v>7</v>
      </c>
      <c r="DV140" t="n">
        <v>7</v>
      </c>
      <c r="DW140" t="n">
        <v>7</v>
      </c>
      <c r="DX140" t="n">
        <v>7</v>
      </c>
      <c r="DY140" t="n">
        <v>7</v>
      </c>
      <c r="DZ140" t="n">
        <v>7</v>
      </c>
      <c r="EA140" t="n">
        <v>7</v>
      </c>
      <c r="EB140" t="n">
        <v>7</v>
      </c>
      <c r="EC140" t="n">
        <v>7</v>
      </c>
      <c r="ED140" t="n">
        <v>7</v>
      </c>
      <c r="EE140" t="n">
        <v>7</v>
      </c>
      <c r="EF140" t="n">
        <v>7</v>
      </c>
      <c r="EG140" t="n">
        <v>7</v>
      </c>
      <c r="EH140" t="n">
        <v>7</v>
      </c>
      <c r="EI140" t="n">
        <v>7</v>
      </c>
      <c r="EJ140" t="n">
        <v>7</v>
      </c>
      <c r="EK140" t="n">
        <v>7</v>
      </c>
      <c r="EL140" t="n">
        <v>7</v>
      </c>
      <c r="EM140" t="n">
        <v>7</v>
      </c>
      <c r="EN140" t="n">
        <v>7</v>
      </c>
      <c r="EO140" t="n">
        <v>4</v>
      </c>
    </row>
    <row r="141">
      <c r="B141" t="inlineStr">
        <is>
          <t> </t>
        </is>
      </c>
      <c r="C141" t="inlineStr">
        <is>
          <t> </t>
        </is>
      </c>
      <c r="D141" t="inlineStr">
        <is>
          <t>A</t>
        </is>
      </c>
      <c r="E141" t="inlineStr">
        <is>
          <t> </t>
        </is>
      </c>
      <c r="F141" t="inlineStr">
        <is>
          <t>t</t>
        </is>
      </c>
      <c r="G141" t="inlineStr">
        <is>
          <t>e</t>
        </is>
      </c>
      <c r="H141" t="inlineStr">
        <is>
          <t>x</t>
        </is>
      </c>
      <c r="I141" t="inlineStr">
        <is>
          <t>t</t>
        </is>
      </c>
      <c r="J141" t="inlineStr">
        <is>
          <t>-</t>
        </is>
      </c>
      <c r="K141" t="inlineStr">
        <is>
          <t>m</t>
        </is>
      </c>
      <c r="L141" t="inlineStr">
        <is>
          <t>o</t>
        </is>
      </c>
      <c r="M141" t="inlineStr">
        <is>
          <t>d</t>
        </is>
      </c>
      <c r="N141" t="inlineStr">
        <is>
          <t>e</t>
        </is>
      </c>
      <c r="O141" t="inlineStr">
        <is>
          <t> </t>
        </is>
      </c>
      <c r="P141" t="inlineStr">
        <is>
          <t>o</t>
        </is>
      </c>
      <c r="Q141" t="inlineStr">
        <is>
          <t>p</t>
        </is>
      </c>
      <c r="R141" t="inlineStr">
        <is>
          <t>e</t>
        </is>
      </c>
      <c r="S141" t="inlineStr">
        <is>
          <t>r</t>
        </is>
      </c>
      <c r="T141" t="inlineStr">
        <is>
          <t>a</t>
        </is>
      </c>
      <c r="U141" t="inlineStr">
        <is>
          <t>t</t>
        </is>
      </c>
      <c r="V141" t="inlineStr">
        <is>
          <t>i</t>
        </is>
      </c>
      <c r="W141" t="inlineStr">
        <is>
          <t>n</t>
        </is>
      </c>
      <c r="X141" t="inlineStr">
        <is>
          <t>g</t>
        </is>
      </c>
      <c r="Y141" t="inlineStr">
        <is>
          <t> </t>
        </is>
      </c>
      <c r="Z141" t="inlineStr">
        <is>
          <t>s</t>
        </is>
      </c>
      <c r="AA141" t="inlineStr">
        <is>
          <t>y</t>
        </is>
      </c>
      <c r="AB141" t="inlineStr">
        <is>
          <t>s</t>
        </is>
      </c>
      <c r="AC141" t="inlineStr">
        <is>
          <t>t</t>
        </is>
      </c>
      <c r="AD141" t="inlineStr">
        <is>
          <t>e</t>
        </is>
      </c>
      <c r="AE141" t="inlineStr">
        <is>
          <t>m</t>
        </is>
      </c>
      <c r="AF141" t="inlineStr">
        <is>
          <t> </t>
        </is>
      </c>
      <c r="AG141" t="inlineStr">
        <is>
          <t>t</t>
        </is>
      </c>
      <c r="AH141" t="inlineStr">
        <is>
          <t>h</t>
        </is>
      </c>
      <c r="AI141" t="inlineStr">
        <is>
          <t>a</t>
        </is>
      </c>
      <c r="AJ141" t="inlineStr">
        <is>
          <t>t</t>
        </is>
      </c>
      <c r="AK141" t="inlineStr">
        <is>
          <t> </t>
        </is>
      </c>
      <c r="AL141" t="inlineStr">
        <is>
          <t>l</t>
        </is>
      </c>
      <c r="AM141" t="inlineStr">
        <is>
          <t>i</t>
        </is>
      </c>
      <c r="AN141" t="inlineStr">
        <is>
          <t>v</t>
        </is>
      </c>
      <c r="AO141" t="inlineStr">
        <is>
          <t>e</t>
        </is>
      </c>
      <c r="AP141" t="inlineStr">
        <is>
          <t>s</t>
        </is>
      </c>
      <c r="AQ141" t="inlineStr">
        <is>
          <t> </t>
        </is>
      </c>
      <c r="AR141" t="inlineStr">
        <is>
          <t>i</t>
        </is>
      </c>
      <c r="AS141" t="inlineStr">
        <is>
          <t>n</t>
        </is>
      </c>
      <c r="AT141" t="inlineStr">
        <is>
          <t> </t>
        </is>
      </c>
      <c r="AU141" t="inlineStr">
        <is>
          <t>a</t>
        </is>
      </c>
      <c r="AV141" t="inlineStr">
        <is>
          <t> </t>
        </is>
      </c>
      <c r="AW141" t="inlineStr">
        <is>
          <t>s</t>
        </is>
      </c>
      <c r="AX141" t="inlineStr">
        <is>
          <t>p</t>
        </is>
      </c>
      <c r="AY141" t="inlineStr">
        <is>
          <t>r</t>
        </is>
      </c>
      <c r="AZ141" t="inlineStr">
        <is>
          <t>e</t>
        </is>
      </c>
      <c r="BA141" t="inlineStr">
        <is>
          <t>a</t>
        </is>
      </c>
      <c r="BB141" t="inlineStr">
        <is>
          <t>d</t>
        </is>
      </c>
      <c r="BC141" t="inlineStr">
        <is>
          <t>s</t>
        </is>
      </c>
      <c r="BD141" t="inlineStr">
        <is>
          <t>h</t>
        </is>
      </c>
      <c r="BE141" t="inlineStr">
        <is>
          <t>e</t>
        </is>
      </c>
      <c r="BF141" t="inlineStr">
        <is>
          <t>e</t>
        </is>
      </c>
      <c r="BG141" t="inlineStr">
        <is>
          <t>t</t>
        </is>
      </c>
      <c r="BH141" t="inlineStr">
        <is>
          <t>.</t>
        </is>
      </c>
      <c r="BI141" t="inlineStr">
        <is>
          <t> </t>
        </is>
      </c>
      <c r="BJ141" t="inlineStr">
        <is>
          <t> </t>
        </is>
      </c>
      <c r="BK141" t="inlineStr">
        <is>
          <t> </t>
        </is>
      </c>
      <c r="BL141" t="inlineStr">
        <is>
          <t> </t>
        </is>
      </c>
      <c r="BM141" t="inlineStr">
        <is>
          <t> </t>
        </is>
      </c>
      <c r="BN141" t="inlineStr">
        <is>
          <t> </t>
        </is>
      </c>
      <c r="BO141" t="inlineStr">
        <is>
          <t> </t>
        </is>
      </c>
      <c r="CB141" t="n">
        <v>4</v>
      </c>
      <c r="CC141" t="n">
        <v>7</v>
      </c>
      <c r="CD141" t="n">
        <v>2</v>
      </c>
      <c r="CE141" t="n">
        <v>2</v>
      </c>
      <c r="CF141" t="n">
        <v>2</v>
      </c>
      <c r="CG141" t="n">
        <v>2</v>
      </c>
      <c r="CH141" t="n">
        <v>2</v>
      </c>
      <c r="CI141" t="n">
        <v>2</v>
      </c>
      <c r="CJ141" t="n">
        <v>2</v>
      </c>
      <c r="CK141" t="n">
        <v>2</v>
      </c>
      <c r="CL141" t="n">
        <v>2</v>
      </c>
      <c r="CM141" t="n">
        <v>2</v>
      </c>
      <c r="CN141" t="n">
        <v>2</v>
      </c>
      <c r="CO141" t="n">
        <v>2</v>
      </c>
      <c r="CP141" t="n">
        <v>2</v>
      </c>
      <c r="CQ141" t="n">
        <v>2</v>
      </c>
      <c r="CR141" t="n">
        <v>2</v>
      </c>
      <c r="CS141" t="n">
        <v>2</v>
      </c>
      <c r="CT141" t="n">
        <v>2</v>
      </c>
      <c r="CU141" t="n">
        <v>2</v>
      </c>
      <c r="CV141" t="n">
        <v>2</v>
      </c>
      <c r="CW141" t="n">
        <v>2</v>
      </c>
      <c r="CX141" t="n">
        <v>2</v>
      </c>
      <c r="CY141" t="n">
        <v>2</v>
      </c>
      <c r="CZ141" t="n">
        <v>2</v>
      </c>
      <c r="DA141" t="n">
        <v>2</v>
      </c>
      <c r="DB141" t="n">
        <v>2</v>
      </c>
      <c r="DC141" t="n">
        <v>2</v>
      </c>
      <c r="DD141" t="n">
        <v>2</v>
      </c>
      <c r="DE141" t="n">
        <v>2</v>
      </c>
      <c r="DF141" t="n">
        <v>2</v>
      </c>
      <c r="DG141" t="n">
        <v>2</v>
      </c>
      <c r="DH141" t="n">
        <v>2</v>
      </c>
      <c r="DI141" t="n">
        <v>2</v>
      </c>
      <c r="DJ141" t="n">
        <v>2</v>
      </c>
      <c r="DK141" t="n">
        <v>2</v>
      </c>
      <c r="DL141" t="n">
        <v>2</v>
      </c>
      <c r="DM141" t="n">
        <v>2</v>
      </c>
      <c r="DN141" t="n">
        <v>2</v>
      </c>
      <c r="DO141" t="n">
        <v>2</v>
      </c>
      <c r="DP141" t="n">
        <v>2</v>
      </c>
      <c r="DQ141" t="n">
        <v>2</v>
      </c>
      <c r="DR141" t="n">
        <v>2</v>
      </c>
      <c r="DS141" t="n">
        <v>2</v>
      </c>
      <c r="DT141" t="n">
        <v>2</v>
      </c>
      <c r="DU141" t="n">
        <v>2</v>
      </c>
      <c r="DV141" t="n">
        <v>2</v>
      </c>
      <c r="DW141" t="n">
        <v>2</v>
      </c>
      <c r="DX141" t="n">
        <v>2</v>
      </c>
      <c r="DY141" t="n">
        <v>2</v>
      </c>
      <c r="DZ141" t="n">
        <v>2</v>
      </c>
      <c r="EA141" t="n">
        <v>2</v>
      </c>
      <c r="EB141" t="n">
        <v>2</v>
      </c>
      <c r="EC141" t="n">
        <v>2</v>
      </c>
      <c r="ED141" t="n">
        <v>2</v>
      </c>
      <c r="EE141" t="n">
        <v>2</v>
      </c>
      <c r="EF141" t="n">
        <v>2</v>
      </c>
      <c r="EG141" t="n">
        <v>2</v>
      </c>
      <c r="EH141" t="n">
        <v>2</v>
      </c>
      <c r="EI141" t="n">
        <v>7</v>
      </c>
      <c r="EJ141" t="n">
        <v>7</v>
      </c>
      <c r="EK141" t="n">
        <v>7</v>
      </c>
      <c r="EL141" t="n">
        <v>7</v>
      </c>
      <c r="EM141" t="n">
        <v>7</v>
      </c>
      <c r="EN141" t="n">
        <v>7</v>
      </c>
      <c r="EO141" t="n">
        <v>4</v>
      </c>
    </row>
    <row r="142">
      <c r="B142" t="inlineStr">
        <is>
          <t> </t>
        </is>
      </c>
      <c r="C142" t="inlineStr">
        <is>
          <t> </t>
        </is>
      </c>
      <c r="D142" t="inlineStr">
        <is>
          <t> </t>
        </is>
      </c>
      <c r="E142" t="inlineStr">
        <is>
          <t> </t>
        </is>
      </c>
      <c r="F142" t="inlineStr">
        <is>
          <t> </t>
        </is>
      </c>
      <c r="G142" t="inlineStr">
        <is>
          <t> </t>
        </is>
      </c>
      <c r="H142" t="inlineStr">
        <is>
          <t> </t>
        </is>
      </c>
      <c r="I142" t="inlineStr">
        <is>
          <t> </t>
        </is>
      </c>
      <c r="J142" t="inlineStr">
        <is>
          <t> </t>
        </is>
      </c>
      <c r="K142" t="inlineStr">
        <is>
          <t> </t>
        </is>
      </c>
      <c r="L142" t="inlineStr">
        <is>
          <t> </t>
        </is>
      </c>
      <c r="M142" t="inlineStr">
        <is>
          <t> </t>
        </is>
      </c>
      <c r="N142" t="inlineStr">
        <is>
          <t> </t>
        </is>
      </c>
      <c r="O142" t="inlineStr">
        <is>
          <t> </t>
        </is>
      </c>
      <c r="P142" t="inlineStr">
        <is>
          <t> </t>
        </is>
      </c>
      <c r="Q142" t="inlineStr">
        <is>
          <t> </t>
        </is>
      </c>
      <c r="R142" t="inlineStr">
        <is>
          <t> </t>
        </is>
      </c>
      <c r="S142" t="inlineStr">
        <is>
          <t> </t>
        </is>
      </c>
      <c r="T142" t="inlineStr">
        <is>
          <t> </t>
        </is>
      </c>
      <c r="U142" t="inlineStr">
        <is>
          <t> </t>
        </is>
      </c>
      <c r="V142" t="inlineStr">
        <is>
          <t> </t>
        </is>
      </c>
      <c r="W142" t="inlineStr">
        <is>
          <t> </t>
        </is>
      </c>
      <c r="X142" t="inlineStr">
        <is>
          <t> </t>
        </is>
      </c>
      <c r="Y142" t="inlineStr">
        <is>
          <t> </t>
        </is>
      </c>
      <c r="Z142" t="inlineStr">
        <is>
          <t> </t>
        </is>
      </c>
      <c r="AA142" t="inlineStr">
        <is>
          <t> </t>
        </is>
      </c>
      <c r="AB142" t="inlineStr">
        <is>
          <t> </t>
        </is>
      </c>
      <c r="AC142" t="inlineStr">
        <is>
          <t> </t>
        </is>
      </c>
      <c r="AD142" t="inlineStr">
        <is>
          <t> </t>
        </is>
      </c>
      <c r="AE142" t="inlineStr">
        <is>
          <t> </t>
        </is>
      </c>
      <c r="AF142" t="inlineStr">
        <is>
          <t> </t>
        </is>
      </c>
      <c r="AG142" t="inlineStr">
        <is>
          <t> </t>
        </is>
      </c>
      <c r="AH142" t="inlineStr">
        <is>
          <t> </t>
        </is>
      </c>
      <c r="AI142" t="inlineStr">
        <is>
          <t> </t>
        </is>
      </c>
      <c r="AJ142" t="inlineStr">
        <is>
          <t> </t>
        </is>
      </c>
      <c r="AK142" t="inlineStr">
        <is>
          <t> </t>
        </is>
      </c>
      <c r="AL142" t="inlineStr">
        <is>
          <t> </t>
        </is>
      </c>
      <c r="AM142" t="inlineStr">
        <is>
          <t> </t>
        </is>
      </c>
      <c r="AN142" t="inlineStr">
        <is>
          <t> </t>
        </is>
      </c>
      <c r="AO142" t="inlineStr">
        <is>
          <t> </t>
        </is>
      </c>
      <c r="AP142" t="inlineStr">
        <is>
          <t> </t>
        </is>
      </c>
      <c r="AQ142" t="inlineStr">
        <is>
          <t> </t>
        </is>
      </c>
      <c r="AR142" t="inlineStr">
        <is>
          <t> </t>
        </is>
      </c>
      <c r="AS142" t="inlineStr">
        <is>
          <t> </t>
        </is>
      </c>
      <c r="AT142" t="inlineStr">
        <is>
          <t> </t>
        </is>
      </c>
      <c r="AU142" t="inlineStr">
        <is>
          <t> </t>
        </is>
      </c>
      <c r="AV142" t="inlineStr">
        <is>
          <t> </t>
        </is>
      </c>
      <c r="AW142" t="inlineStr">
        <is>
          <t> </t>
        </is>
      </c>
      <c r="AX142" t="inlineStr">
        <is>
          <t> </t>
        </is>
      </c>
      <c r="AY142" t="inlineStr">
        <is>
          <t> </t>
        </is>
      </c>
      <c r="AZ142" t="inlineStr">
        <is>
          <t> </t>
        </is>
      </c>
      <c r="BA142" t="inlineStr">
        <is>
          <t> </t>
        </is>
      </c>
      <c r="BB142" t="inlineStr">
        <is>
          <t> </t>
        </is>
      </c>
      <c r="BC142" t="inlineStr">
        <is>
          <t> </t>
        </is>
      </c>
      <c r="BD142" t="inlineStr">
        <is>
          <t> </t>
        </is>
      </c>
      <c r="BE142" t="inlineStr">
        <is>
          <t> </t>
        </is>
      </c>
      <c r="BF142" t="inlineStr">
        <is>
          <t> </t>
        </is>
      </c>
      <c r="BG142" t="inlineStr">
        <is>
          <t> </t>
        </is>
      </c>
      <c r="BH142" t="inlineStr">
        <is>
          <t> </t>
        </is>
      </c>
      <c r="BI142" t="inlineStr">
        <is>
          <t> </t>
        </is>
      </c>
      <c r="BJ142" t="inlineStr">
        <is>
          <t> </t>
        </is>
      </c>
      <c r="BK142" t="inlineStr">
        <is>
          <t> </t>
        </is>
      </c>
      <c r="BL142" t="inlineStr">
        <is>
          <t> </t>
        </is>
      </c>
      <c r="BM142" t="inlineStr">
        <is>
          <t> </t>
        </is>
      </c>
      <c r="BN142" t="inlineStr">
        <is>
          <t> </t>
        </is>
      </c>
      <c r="BO142" t="inlineStr">
        <is>
          <t> </t>
        </is>
      </c>
      <c r="CB142" t="n">
        <v>4</v>
      </c>
      <c r="CC142" t="n">
        <v>7</v>
      </c>
      <c r="CD142" t="n">
        <v>4</v>
      </c>
      <c r="CE142" t="n">
        <v>4</v>
      </c>
      <c r="CF142" t="n">
        <v>4</v>
      </c>
      <c r="CG142" t="n">
        <v>4</v>
      </c>
      <c r="CH142" t="n">
        <v>4</v>
      </c>
      <c r="CI142" t="n">
        <v>4</v>
      </c>
      <c r="CJ142" t="n">
        <v>4</v>
      </c>
      <c r="CK142" t="n">
        <v>4</v>
      </c>
      <c r="CL142" t="n">
        <v>4</v>
      </c>
      <c r="CM142" t="n">
        <v>4</v>
      </c>
      <c r="CN142" t="n">
        <v>4</v>
      </c>
      <c r="CO142" t="n">
        <v>4</v>
      </c>
      <c r="CP142" t="n">
        <v>4</v>
      </c>
      <c r="CQ142" t="n">
        <v>4</v>
      </c>
      <c r="CR142" t="n">
        <v>4</v>
      </c>
      <c r="CS142" t="n">
        <v>4</v>
      </c>
      <c r="CT142" t="n">
        <v>4</v>
      </c>
      <c r="CU142" t="n">
        <v>4</v>
      </c>
      <c r="CV142" t="n">
        <v>4</v>
      </c>
      <c r="CW142" t="n">
        <v>4</v>
      </c>
      <c r="CX142" t="n">
        <v>4</v>
      </c>
      <c r="CY142" t="n">
        <v>4</v>
      </c>
      <c r="CZ142" t="n">
        <v>4</v>
      </c>
      <c r="DA142" t="n">
        <v>4</v>
      </c>
      <c r="DB142" t="n">
        <v>4</v>
      </c>
      <c r="DC142" t="n">
        <v>4</v>
      </c>
      <c r="DD142" t="n">
        <v>4</v>
      </c>
      <c r="DE142" t="n">
        <v>4</v>
      </c>
      <c r="DF142" t="n">
        <v>4</v>
      </c>
      <c r="DG142" t="n">
        <v>4</v>
      </c>
      <c r="DH142" t="n">
        <v>4</v>
      </c>
      <c r="DI142" t="n">
        <v>4</v>
      </c>
      <c r="DJ142" t="n">
        <v>4</v>
      </c>
      <c r="DK142" t="n">
        <v>4</v>
      </c>
      <c r="DL142" t="n">
        <v>4</v>
      </c>
      <c r="DM142" t="n">
        <v>4</v>
      </c>
      <c r="DN142" t="n">
        <v>4</v>
      </c>
      <c r="DO142" t="n">
        <v>4</v>
      </c>
      <c r="DP142" t="n">
        <v>4</v>
      </c>
      <c r="DQ142" t="n">
        <v>4</v>
      </c>
      <c r="DR142" t="n">
        <v>4</v>
      </c>
      <c r="DS142" t="n">
        <v>4</v>
      </c>
      <c r="DT142" t="n">
        <v>4</v>
      </c>
      <c r="DU142" t="n">
        <v>4</v>
      </c>
      <c r="DV142" t="n">
        <v>4</v>
      </c>
      <c r="DW142" t="n">
        <v>4</v>
      </c>
      <c r="DX142" t="n">
        <v>4</v>
      </c>
      <c r="DY142" t="n">
        <v>4</v>
      </c>
      <c r="DZ142" t="n">
        <v>4</v>
      </c>
      <c r="EA142" t="n">
        <v>4</v>
      </c>
      <c r="EB142" t="n">
        <v>4</v>
      </c>
      <c r="EC142" t="n">
        <v>4</v>
      </c>
      <c r="ED142" t="n">
        <v>4</v>
      </c>
      <c r="EE142" t="n">
        <v>4</v>
      </c>
      <c r="EF142" t="n">
        <v>4</v>
      </c>
      <c r="EG142" t="n">
        <v>4</v>
      </c>
      <c r="EH142" t="n">
        <v>4</v>
      </c>
      <c r="EI142" t="n">
        <v>4</v>
      </c>
      <c r="EJ142" t="n">
        <v>4</v>
      </c>
      <c r="EK142" t="n">
        <v>4</v>
      </c>
      <c r="EL142" t="n">
        <v>4</v>
      </c>
      <c r="EM142" t="n">
        <v>4</v>
      </c>
      <c r="EN142" t="n">
        <v>7</v>
      </c>
      <c r="EO142" t="n">
        <v>4</v>
      </c>
    </row>
    <row r="143">
      <c r="B143" t="inlineStr">
        <is>
          <t> </t>
        </is>
      </c>
      <c r="C143" t="inlineStr">
        <is>
          <t> </t>
        </is>
      </c>
      <c r="D143" t="inlineStr">
        <is>
          <t> </t>
        </is>
      </c>
      <c r="E143" t="inlineStr">
        <is>
          <t>F</t>
        </is>
      </c>
      <c r="F143" t="inlineStr">
        <is>
          <t>R</t>
        </is>
      </c>
      <c r="G143" t="inlineStr">
        <is>
          <t>A</t>
        </is>
      </c>
      <c r="H143" t="inlineStr">
        <is>
          <t>M</t>
        </is>
      </c>
      <c r="I143" t="inlineStr">
        <is>
          <t>E</t>
        </is>
      </c>
      <c r="J143" t="inlineStr">
        <is>
          <t>B</t>
        </is>
      </c>
      <c r="K143" t="inlineStr">
        <is>
          <t>U</t>
        </is>
      </c>
      <c r="L143" t="inlineStr">
        <is>
          <t>F</t>
        </is>
      </c>
      <c r="M143" t="inlineStr">
        <is>
          <t>F</t>
        </is>
      </c>
      <c r="N143" t="inlineStr">
        <is>
          <t>E</t>
        </is>
      </c>
      <c r="O143" t="inlineStr">
        <is>
          <t>R</t>
        </is>
      </c>
      <c r="P143" t="inlineStr">
        <is>
          <t> </t>
        </is>
      </c>
      <c r="Q143" t="inlineStr">
        <is>
          <t> </t>
        </is>
      </c>
      <c r="R143" t="inlineStr">
        <is>
          <t> </t>
        </is>
      </c>
      <c r="S143" t="inlineStr">
        <is>
          <t>1</t>
        </is>
      </c>
      <c r="T143" t="inlineStr">
        <is>
          <t>1</t>
        </is>
      </c>
      <c r="U143" t="inlineStr">
        <is>
          <t>8</t>
        </is>
      </c>
      <c r="V143" t="inlineStr">
        <is>
          <t> </t>
        </is>
      </c>
      <c r="W143" t="inlineStr">
        <is>
          <t>×</t>
        </is>
      </c>
      <c r="X143" t="inlineStr">
        <is>
          <t> </t>
        </is>
      </c>
      <c r="Y143" t="inlineStr">
        <is>
          <t>4</t>
        </is>
      </c>
      <c r="Z143" t="inlineStr">
        <is>
          <t>0</t>
        </is>
      </c>
      <c r="AA143" t="inlineStr">
        <is>
          <t> </t>
        </is>
      </c>
      <c r="AB143" t="inlineStr">
        <is>
          <t>c</t>
        </is>
      </c>
      <c r="AC143" t="inlineStr">
        <is>
          <t>e</t>
        </is>
      </c>
      <c r="AD143" t="inlineStr">
        <is>
          <t>l</t>
        </is>
      </c>
      <c r="AE143" t="inlineStr">
        <is>
          <t>l</t>
        </is>
      </c>
      <c r="AF143" t="inlineStr">
        <is>
          <t>s</t>
        </is>
      </c>
      <c r="AG143" t="inlineStr">
        <is>
          <t>,</t>
        </is>
      </c>
      <c r="AH143" t="inlineStr">
        <is>
          <t> </t>
        </is>
      </c>
      <c r="AI143" t="inlineStr">
        <is>
          <t>c</t>
        </is>
      </c>
      <c r="AJ143" t="inlineStr">
        <is>
          <t>h</t>
        </is>
      </c>
      <c r="AK143" t="inlineStr">
        <is>
          <t>a</t>
        </is>
      </c>
      <c r="AL143" t="inlineStr">
        <is>
          <t>r</t>
        </is>
      </c>
      <c r="AM143" t="inlineStr">
        <is>
          <t>a</t>
        </is>
      </c>
      <c r="AN143" t="inlineStr">
        <is>
          <t>c</t>
        </is>
      </c>
      <c r="AO143" t="inlineStr">
        <is>
          <t>t</t>
        </is>
      </c>
      <c r="AP143" t="inlineStr">
        <is>
          <t>e</t>
        </is>
      </c>
      <c r="AQ143" t="inlineStr">
        <is>
          <t>r</t>
        </is>
      </c>
      <c r="AR143" t="inlineStr">
        <is>
          <t>s</t>
        </is>
      </c>
      <c r="AS143" t="inlineStr">
        <is>
          <t> </t>
        </is>
      </c>
      <c r="AT143" t="inlineStr">
        <is>
          <t>+</t>
        </is>
      </c>
      <c r="AU143" t="inlineStr">
        <is>
          <t> </t>
        </is>
      </c>
      <c r="AV143" t="inlineStr">
        <is>
          <t>a</t>
        </is>
      </c>
      <c r="AW143" t="inlineStr">
        <is>
          <t>t</t>
        </is>
      </c>
      <c r="AX143" t="inlineStr">
        <is>
          <t>t</t>
        </is>
      </c>
      <c r="AY143" t="inlineStr">
        <is>
          <t>r</t>
        </is>
      </c>
      <c r="AZ143" t="inlineStr">
        <is>
          <t>i</t>
        </is>
      </c>
      <c r="BA143" t="inlineStr">
        <is>
          <t>b</t>
        </is>
      </c>
      <c r="BB143" t="inlineStr">
        <is>
          <t>u</t>
        </is>
      </c>
      <c r="BC143" t="inlineStr">
        <is>
          <t>t</t>
        </is>
      </c>
      <c r="BD143" t="inlineStr">
        <is>
          <t>e</t>
        </is>
      </c>
      <c r="BE143" t="inlineStr">
        <is>
          <t>s</t>
        </is>
      </c>
      <c r="BF143" t="inlineStr">
        <is>
          <t> </t>
        </is>
      </c>
      <c r="BG143" t="inlineStr">
        <is>
          <t> </t>
        </is>
      </c>
      <c r="BH143" t="inlineStr">
        <is>
          <t> </t>
        </is>
      </c>
      <c r="BI143" t="inlineStr">
        <is>
          <t> </t>
        </is>
      </c>
      <c r="BJ143" t="inlineStr">
        <is>
          <t> </t>
        </is>
      </c>
      <c r="BK143" t="inlineStr">
        <is>
          <t> </t>
        </is>
      </c>
      <c r="BL143" t="inlineStr">
        <is>
          <t> </t>
        </is>
      </c>
      <c r="BM143" t="inlineStr">
        <is>
          <t> </t>
        </is>
      </c>
      <c r="BN143" t="inlineStr">
        <is>
          <t> </t>
        </is>
      </c>
      <c r="BO143" t="inlineStr">
        <is>
          <t> </t>
        </is>
      </c>
      <c r="CB143" t="n">
        <v>4</v>
      </c>
      <c r="CC143" t="n">
        <v>7</v>
      </c>
      <c r="CD143" t="n">
        <v>7</v>
      </c>
      <c r="CE143" t="n">
        <v>5</v>
      </c>
      <c r="CF143" t="n">
        <v>5</v>
      </c>
      <c r="CG143" t="n">
        <v>5</v>
      </c>
      <c r="CH143" t="n">
        <v>5</v>
      </c>
      <c r="CI143" t="n">
        <v>5</v>
      </c>
      <c r="CJ143" t="n">
        <v>5</v>
      </c>
      <c r="CK143" t="n">
        <v>5</v>
      </c>
      <c r="CL143" t="n">
        <v>5</v>
      </c>
      <c r="CM143" t="n">
        <v>5</v>
      </c>
      <c r="CN143" t="n">
        <v>5</v>
      </c>
      <c r="CO143" t="n">
        <v>5</v>
      </c>
      <c r="CP143" t="n">
        <v>7</v>
      </c>
      <c r="CQ143" t="n">
        <v>7</v>
      </c>
      <c r="CR143" t="n">
        <v>7</v>
      </c>
      <c r="CS143" t="n">
        <v>1</v>
      </c>
      <c r="CT143" t="n">
        <v>1</v>
      </c>
      <c r="CU143" t="n">
        <v>1</v>
      </c>
      <c r="CV143" t="n">
        <v>1</v>
      </c>
      <c r="CW143" t="n">
        <v>1</v>
      </c>
      <c r="CX143" t="n">
        <v>1</v>
      </c>
      <c r="CY143" t="n">
        <v>1</v>
      </c>
      <c r="CZ143" t="n">
        <v>1</v>
      </c>
      <c r="DA143" t="n">
        <v>1</v>
      </c>
      <c r="DB143" t="n">
        <v>1</v>
      </c>
      <c r="DC143" t="n">
        <v>1</v>
      </c>
      <c r="DD143" t="n">
        <v>1</v>
      </c>
      <c r="DE143" t="n">
        <v>1</v>
      </c>
      <c r="DF143" t="n">
        <v>1</v>
      </c>
      <c r="DG143" t="n">
        <v>1</v>
      </c>
      <c r="DH143" t="n">
        <v>1</v>
      </c>
      <c r="DI143" t="n">
        <v>1</v>
      </c>
      <c r="DJ143" t="n">
        <v>1</v>
      </c>
      <c r="DK143" t="n">
        <v>1</v>
      </c>
      <c r="DL143" t="n">
        <v>1</v>
      </c>
      <c r="DM143" t="n">
        <v>1</v>
      </c>
      <c r="DN143" t="n">
        <v>1</v>
      </c>
      <c r="DO143" t="n">
        <v>1</v>
      </c>
      <c r="DP143" t="n">
        <v>1</v>
      </c>
      <c r="DQ143" t="n">
        <v>1</v>
      </c>
      <c r="DR143" t="n">
        <v>1</v>
      </c>
      <c r="DS143" t="n">
        <v>1</v>
      </c>
      <c r="DT143" t="n">
        <v>1</v>
      </c>
      <c r="DU143" t="n">
        <v>1</v>
      </c>
      <c r="DV143" t="n">
        <v>1</v>
      </c>
      <c r="DW143" t="n">
        <v>1</v>
      </c>
      <c r="DX143" t="n">
        <v>1</v>
      </c>
      <c r="DY143" t="n">
        <v>1</v>
      </c>
      <c r="DZ143" t="n">
        <v>1</v>
      </c>
      <c r="EA143" t="n">
        <v>1</v>
      </c>
      <c r="EB143" t="n">
        <v>1</v>
      </c>
      <c r="EC143" t="n">
        <v>1</v>
      </c>
      <c r="ED143" t="n">
        <v>1</v>
      </c>
      <c r="EE143" t="n">
        <v>1</v>
      </c>
      <c r="EF143" t="n">
        <v>7</v>
      </c>
      <c r="EG143" t="n">
        <v>7</v>
      </c>
      <c r="EH143" t="n">
        <v>7</v>
      </c>
      <c r="EI143" t="n">
        <v>7</v>
      </c>
      <c r="EJ143" t="n">
        <v>7</v>
      </c>
      <c r="EK143" t="n">
        <v>7</v>
      </c>
      <c r="EL143" t="n">
        <v>7</v>
      </c>
      <c r="EM143" t="n">
        <v>7</v>
      </c>
      <c r="EN143" t="n">
        <v>7</v>
      </c>
      <c r="EO143" t="n">
        <v>4</v>
      </c>
    </row>
    <row r="144">
      <c r="B144" t="inlineStr">
        <is>
          <t> </t>
        </is>
      </c>
      <c r="C144" t="inlineStr">
        <is>
          <t> </t>
        </is>
      </c>
      <c r="D144" t="inlineStr">
        <is>
          <t> </t>
        </is>
      </c>
      <c r="E144" t="inlineStr">
        <is>
          <t>C</t>
        </is>
      </c>
      <c r="F144" t="inlineStr">
        <is>
          <t>O</t>
        </is>
      </c>
      <c r="G144" t="inlineStr">
        <is>
          <t>M</t>
        </is>
      </c>
      <c r="H144" t="inlineStr">
        <is>
          <t>P</t>
        </is>
      </c>
      <c r="I144" t="inlineStr">
        <is>
          <t>O</t>
        </is>
      </c>
      <c r="J144" t="inlineStr">
        <is>
          <t>S</t>
        </is>
      </c>
      <c r="K144" t="inlineStr">
        <is>
          <t>I</t>
        </is>
      </c>
      <c r="L144" t="inlineStr">
        <is>
          <t>T</t>
        </is>
      </c>
      <c r="M144" t="inlineStr">
        <is>
          <t>O</t>
        </is>
      </c>
      <c r="N144" t="inlineStr">
        <is>
          <t>R</t>
        </is>
      </c>
      <c r="O144" t="inlineStr">
        <is>
          <t> </t>
        </is>
      </c>
      <c r="P144" t="inlineStr">
        <is>
          <t> </t>
        </is>
      </c>
      <c r="Q144" t="inlineStr">
        <is>
          <t> </t>
        </is>
      </c>
      <c r="R144" t="inlineStr">
        <is>
          <t> </t>
        </is>
      </c>
      <c r="S144" t="inlineStr">
        <is>
          <t>z</t>
        </is>
      </c>
      <c r="T144" t="inlineStr">
        <is>
          <t>-</t>
        </is>
      </c>
      <c r="U144" t="inlineStr">
        <is>
          <t>o</t>
        </is>
      </c>
      <c r="V144" t="inlineStr">
        <is>
          <t>r</t>
        </is>
      </c>
      <c r="W144" t="inlineStr">
        <is>
          <t>d</t>
        </is>
      </c>
      <c r="X144" t="inlineStr">
        <is>
          <t>e</t>
        </is>
      </c>
      <c r="Y144" t="inlineStr">
        <is>
          <t>r</t>
        </is>
      </c>
      <c r="Z144" t="inlineStr">
        <is>
          <t>e</t>
        </is>
      </c>
      <c r="AA144" t="inlineStr">
        <is>
          <t>d</t>
        </is>
      </c>
      <c r="AB144" t="inlineStr">
        <is>
          <t> </t>
        </is>
      </c>
      <c r="AC144" t="inlineStr">
        <is>
          <t>w</t>
        </is>
      </c>
      <c r="AD144" t="inlineStr">
        <is>
          <t>i</t>
        </is>
      </c>
      <c r="AE144" t="inlineStr">
        <is>
          <t>n</t>
        </is>
      </c>
      <c r="AF144" t="inlineStr">
        <is>
          <t>d</t>
        </is>
      </c>
      <c r="AG144" t="inlineStr">
        <is>
          <t>o</t>
        </is>
      </c>
      <c r="AH144" t="inlineStr">
        <is>
          <t>w</t>
        </is>
      </c>
      <c r="AI144" t="inlineStr">
        <is>
          <t>s</t>
        </is>
      </c>
      <c r="AJ144" t="inlineStr">
        <is>
          <t>,</t>
        </is>
      </c>
      <c r="AK144" t="inlineStr">
        <is>
          <t> </t>
        </is>
      </c>
      <c r="AL144" t="inlineStr">
        <is>
          <t>o</t>
        </is>
      </c>
      <c r="AM144" t="inlineStr">
        <is>
          <t>n</t>
        </is>
      </c>
      <c r="AN144" t="inlineStr">
        <is>
          <t>e</t>
        </is>
      </c>
      <c r="AO144" t="inlineStr">
        <is>
          <t> </t>
        </is>
      </c>
      <c r="AP144" t="inlineStr">
        <is>
          <t>f</t>
        </is>
      </c>
      <c r="AQ144" t="inlineStr">
        <is>
          <t>o</t>
        </is>
      </c>
      <c r="AR144" t="inlineStr">
        <is>
          <t>r</t>
        </is>
      </c>
      <c r="AS144" t="inlineStr">
        <is>
          <t>m</t>
        </is>
      </c>
      <c r="AT144" t="inlineStr">
        <is>
          <t>u</t>
        </is>
      </c>
      <c r="AU144" t="inlineStr">
        <is>
          <t>l</t>
        </is>
      </c>
      <c r="AV144" t="inlineStr">
        <is>
          <t>a</t>
        </is>
      </c>
      <c r="AW144" t="inlineStr">
        <is>
          <t> </t>
        </is>
      </c>
      <c r="AX144" t="inlineStr">
        <is>
          <t>p</t>
        </is>
      </c>
      <c r="AY144" t="inlineStr">
        <is>
          <t>e</t>
        </is>
      </c>
      <c r="AZ144" t="inlineStr">
        <is>
          <t>r</t>
        </is>
      </c>
      <c r="BA144" t="inlineStr">
        <is>
          <t> </t>
        </is>
      </c>
      <c r="BB144" t="inlineStr">
        <is>
          <t>c</t>
        </is>
      </c>
      <c r="BC144" t="inlineStr">
        <is>
          <t>e</t>
        </is>
      </c>
      <c r="BD144" t="inlineStr">
        <is>
          <t>l</t>
        </is>
      </c>
      <c r="BE144" t="inlineStr">
        <is>
          <t>l</t>
        </is>
      </c>
      <c r="BF144" t="inlineStr">
        <is>
          <t> </t>
        </is>
      </c>
      <c r="BG144" t="inlineStr">
        <is>
          <t> </t>
        </is>
      </c>
      <c r="BH144" t="inlineStr">
        <is>
          <t> </t>
        </is>
      </c>
      <c r="BI144" t="inlineStr">
        <is>
          <t> </t>
        </is>
      </c>
      <c r="BJ144" t="inlineStr">
        <is>
          <t> </t>
        </is>
      </c>
      <c r="BK144" t="inlineStr">
        <is>
          <t> </t>
        </is>
      </c>
      <c r="BL144" t="inlineStr">
        <is>
          <t> </t>
        </is>
      </c>
      <c r="BM144" t="inlineStr">
        <is>
          <t> </t>
        </is>
      </c>
      <c r="BN144" t="inlineStr">
        <is>
          <t> </t>
        </is>
      </c>
      <c r="BO144" t="inlineStr">
        <is>
          <t> </t>
        </is>
      </c>
      <c r="CB144" t="n">
        <v>4</v>
      </c>
      <c r="CC144" t="n">
        <v>7</v>
      </c>
      <c r="CD144" t="n">
        <v>7</v>
      </c>
      <c r="CE144" t="n">
        <v>5</v>
      </c>
      <c r="CF144" t="n">
        <v>5</v>
      </c>
      <c r="CG144" t="n">
        <v>5</v>
      </c>
      <c r="CH144" t="n">
        <v>5</v>
      </c>
      <c r="CI144" t="n">
        <v>5</v>
      </c>
      <c r="CJ144" t="n">
        <v>5</v>
      </c>
      <c r="CK144" t="n">
        <v>5</v>
      </c>
      <c r="CL144" t="n">
        <v>5</v>
      </c>
      <c r="CM144" t="n">
        <v>5</v>
      </c>
      <c r="CN144" t="n">
        <v>5</v>
      </c>
      <c r="CO144" t="n">
        <v>7</v>
      </c>
      <c r="CP144" t="n">
        <v>7</v>
      </c>
      <c r="CQ144" t="n">
        <v>7</v>
      </c>
      <c r="CR144" t="n">
        <v>7</v>
      </c>
      <c r="CS144" t="n">
        <v>1</v>
      </c>
      <c r="CT144" t="n">
        <v>1</v>
      </c>
      <c r="CU144" t="n">
        <v>1</v>
      </c>
      <c r="CV144" t="n">
        <v>1</v>
      </c>
      <c r="CW144" t="n">
        <v>1</v>
      </c>
      <c r="CX144" t="n">
        <v>1</v>
      </c>
      <c r="CY144" t="n">
        <v>1</v>
      </c>
      <c r="CZ144" t="n">
        <v>1</v>
      </c>
      <c r="DA144" t="n">
        <v>1</v>
      </c>
      <c r="DB144" t="n">
        <v>1</v>
      </c>
      <c r="DC144" t="n">
        <v>1</v>
      </c>
      <c r="DD144" t="n">
        <v>1</v>
      </c>
      <c r="DE144" t="n">
        <v>1</v>
      </c>
      <c r="DF144" t="n">
        <v>1</v>
      </c>
      <c r="DG144" t="n">
        <v>1</v>
      </c>
      <c r="DH144" t="n">
        <v>1</v>
      </c>
      <c r="DI144" t="n">
        <v>1</v>
      </c>
      <c r="DJ144" t="n">
        <v>1</v>
      </c>
      <c r="DK144" t="n">
        <v>1</v>
      </c>
      <c r="DL144" t="n">
        <v>1</v>
      </c>
      <c r="DM144" t="n">
        <v>1</v>
      </c>
      <c r="DN144" t="n">
        <v>1</v>
      </c>
      <c r="DO144" t="n">
        <v>1</v>
      </c>
      <c r="DP144" t="n">
        <v>1</v>
      </c>
      <c r="DQ144" t="n">
        <v>1</v>
      </c>
      <c r="DR144" t="n">
        <v>1</v>
      </c>
      <c r="DS144" t="n">
        <v>1</v>
      </c>
      <c r="DT144" t="n">
        <v>1</v>
      </c>
      <c r="DU144" t="n">
        <v>1</v>
      </c>
      <c r="DV144" t="n">
        <v>1</v>
      </c>
      <c r="DW144" t="n">
        <v>1</v>
      </c>
      <c r="DX144" t="n">
        <v>1</v>
      </c>
      <c r="DY144" t="n">
        <v>1</v>
      </c>
      <c r="DZ144" t="n">
        <v>1</v>
      </c>
      <c r="EA144" t="n">
        <v>1</v>
      </c>
      <c r="EB144" t="n">
        <v>1</v>
      </c>
      <c r="EC144" t="n">
        <v>1</v>
      </c>
      <c r="ED144" t="n">
        <v>1</v>
      </c>
      <c r="EE144" t="n">
        <v>1</v>
      </c>
      <c r="EF144" t="n">
        <v>7</v>
      </c>
      <c r="EG144" t="n">
        <v>7</v>
      </c>
      <c r="EH144" t="n">
        <v>7</v>
      </c>
      <c r="EI144" t="n">
        <v>7</v>
      </c>
      <c r="EJ144" t="n">
        <v>7</v>
      </c>
      <c r="EK144" t="n">
        <v>7</v>
      </c>
      <c r="EL144" t="n">
        <v>7</v>
      </c>
      <c r="EM144" t="n">
        <v>7</v>
      </c>
      <c r="EN144" t="n">
        <v>7</v>
      </c>
      <c r="EO144" t="n">
        <v>4</v>
      </c>
    </row>
    <row r="145">
      <c r="B145" t="inlineStr">
        <is>
          <t> </t>
        </is>
      </c>
      <c r="C145" t="inlineStr">
        <is>
          <t> </t>
        </is>
      </c>
      <c r="D145" t="inlineStr">
        <is>
          <t> </t>
        </is>
      </c>
      <c r="E145" t="inlineStr">
        <is>
          <t>S</t>
        </is>
      </c>
      <c r="F145" t="inlineStr">
        <is>
          <t>H</t>
        </is>
      </c>
      <c r="G145" t="inlineStr">
        <is>
          <t>E</t>
        </is>
      </c>
      <c r="H145" t="inlineStr">
        <is>
          <t>L</t>
        </is>
      </c>
      <c r="I145" t="inlineStr">
        <is>
          <t>L</t>
        </is>
      </c>
      <c r="J145" t="inlineStr">
        <is>
          <t> </t>
        </is>
      </c>
      <c r="K145" t="inlineStr">
        <is>
          <t> </t>
        </is>
      </c>
      <c r="L145" t="inlineStr">
        <is>
          <t> </t>
        </is>
      </c>
      <c r="M145" t="inlineStr">
        <is>
          <t> </t>
        </is>
      </c>
      <c r="N145" t="inlineStr">
        <is>
          <t> </t>
        </is>
      </c>
      <c r="O145" t="inlineStr">
        <is>
          <t> </t>
        </is>
      </c>
      <c r="P145" t="inlineStr">
        <is>
          <t> </t>
        </is>
      </c>
      <c r="Q145" t="inlineStr">
        <is>
          <t> </t>
        </is>
      </c>
      <c r="R145" t="inlineStr">
        <is>
          <t> </t>
        </is>
      </c>
      <c r="S145" t="inlineStr">
        <is>
          <t>o</t>
        </is>
      </c>
      <c r="T145" t="inlineStr">
        <is>
          <t>p</t>
        </is>
      </c>
      <c r="U145" t="inlineStr">
        <is>
          <t>e</t>
        </is>
      </c>
      <c r="V145" t="inlineStr">
        <is>
          <t>n</t>
        </is>
      </c>
      <c r="W145" t="inlineStr">
        <is>
          <t> </t>
        </is>
      </c>
      <c r="X145" t="inlineStr">
        <is>
          <t>·</t>
        </is>
      </c>
      <c r="Y145" t="inlineStr">
        <is>
          <t> </t>
        </is>
      </c>
      <c r="Z145" t="inlineStr">
        <is>
          <t>c</t>
        </is>
      </c>
      <c r="AA145" t="inlineStr">
        <is>
          <t>l</t>
        </is>
      </c>
      <c r="AB145" t="inlineStr">
        <is>
          <t>o</t>
        </is>
      </c>
      <c r="AC145" t="inlineStr">
        <is>
          <t>s</t>
        </is>
      </c>
      <c r="AD145" t="inlineStr">
        <is>
          <t>e</t>
        </is>
      </c>
      <c r="AE145" t="inlineStr">
        <is>
          <t> </t>
        </is>
      </c>
      <c r="AF145" t="inlineStr">
        <is>
          <t>·</t>
        </is>
      </c>
      <c r="AG145" t="inlineStr">
        <is>
          <t> </t>
        </is>
      </c>
      <c r="AH145" t="inlineStr">
        <is>
          <t>f</t>
        </is>
      </c>
      <c r="AI145" t="inlineStr">
        <is>
          <t>o</t>
        </is>
      </c>
      <c r="AJ145" t="inlineStr">
        <is>
          <t>c</t>
        </is>
      </c>
      <c r="AK145" t="inlineStr">
        <is>
          <t>u</t>
        </is>
      </c>
      <c r="AL145" t="inlineStr">
        <is>
          <t>s</t>
        </is>
      </c>
      <c r="AM145" t="inlineStr">
        <is>
          <t> </t>
        </is>
      </c>
      <c r="AN145" t="inlineStr">
        <is>
          <t>·</t>
        </is>
      </c>
      <c r="AO145" t="inlineStr">
        <is>
          <t> </t>
        </is>
      </c>
      <c r="AP145" t="inlineStr">
        <is>
          <t>d</t>
        </is>
      </c>
      <c r="AQ145" t="inlineStr">
        <is>
          <t>i</t>
        </is>
      </c>
      <c r="AR145" t="inlineStr">
        <is>
          <t>r</t>
        </is>
      </c>
      <c r="AS145" t="inlineStr">
        <is>
          <t> </t>
        </is>
      </c>
      <c r="AT145" t="inlineStr">
        <is>
          <t>·</t>
        </is>
      </c>
      <c r="AU145" t="inlineStr">
        <is>
          <t> </t>
        </is>
      </c>
      <c r="AV145" t="inlineStr">
        <is>
          <t>c</t>
        </is>
      </c>
      <c r="AW145" t="inlineStr">
        <is>
          <t>a</t>
        </is>
      </c>
      <c r="AX145" t="inlineStr">
        <is>
          <t>l</t>
        </is>
      </c>
      <c r="AY145" t="inlineStr">
        <is>
          <t>c</t>
        </is>
      </c>
      <c r="AZ145" t="inlineStr">
        <is>
          <t> </t>
        </is>
      </c>
      <c r="BA145" t="inlineStr">
        <is>
          <t>·</t>
        </is>
      </c>
      <c r="BB145" t="inlineStr">
        <is>
          <t> </t>
        </is>
      </c>
      <c r="BC145" t="inlineStr">
        <is>
          <t>t</t>
        </is>
      </c>
      <c r="BD145" t="inlineStr">
        <is>
          <t>h</t>
        </is>
      </c>
      <c r="BE145" t="inlineStr">
        <is>
          <t>e</t>
        </is>
      </c>
      <c r="BF145" t="inlineStr">
        <is>
          <t>m</t>
        </is>
      </c>
      <c r="BG145" t="inlineStr">
        <is>
          <t>e</t>
        </is>
      </c>
      <c r="BH145" t="inlineStr">
        <is>
          <t> </t>
        </is>
      </c>
      <c r="BI145" t="inlineStr">
        <is>
          <t> </t>
        </is>
      </c>
      <c r="BJ145" t="inlineStr">
        <is>
          <t> </t>
        </is>
      </c>
      <c r="BK145" t="inlineStr">
        <is>
          <t> </t>
        </is>
      </c>
      <c r="BL145" t="inlineStr">
        <is>
          <t> </t>
        </is>
      </c>
      <c r="BM145" t="inlineStr">
        <is>
          <t> </t>
        </is>
      </c>
      <c r="BN145" t="inlineStr">
        <is>
          <t> </t>
        </is>
      </c>
      <c r="BO145" t="inlineStr">
        <is>
          <t> </t>
        </is>
      </c>
      <c r="CB145" t="n">
        <v>4</v>
      </c>
      <c r="CC145" t="n">
        <v>7</v>
      </c>
      <c r="CD145" t="n">
        <v>7</v>
      </c>
      <c r="CE145" t="n">
        <v>5</v>
      </c>
      <c r="CF145" t="n">
        <v>5</v>
      </c>
      <c r="CG145" t="n">
        <v>5</v>
      </c>
      <c r="CH145" t="n">
        <v>5</v>
      </c>
      <c r="CI145" t="n">
        <v>5</v>
      </c>
      <c r="CJ145" t="n">
        <v>7</v>
      </c>
      <c r="CK145" t="n">
        <v>7</v>
      </c>
      <c r="CL145" t="n">
        <v>7</v>
      </c>
      <c r="CM145" t="n">
        <v>7</v>
      </c>
      <c r="CN145" t="n">
        <v>7</v>
      </c>
      <c r="CO145" t="n">
        <v>7</v>
      </c>
      <c r="CP145" t="n">
        <v>7</v>
      </c>
      <c r="CQ145" t="n">
        <v>7</v>
      </c>
      <c r="CR145" t="n">
        <v>7</v>
      </c>
      <c r="CS145" t="n">
        <v>1</v>
      </c>
      <c r="CT145" t="n">
        <v>1</v>
      </c>
      <c r="CU145" t="n">
        <v>1</v>
      </c>
      <c r="CV145" t="n">
        <v>1</v>
      </c>
      <c r="CW145" t="n">
        <v>1</v>
      </c>
      <c r="CX145" t="n">
        <v>1</v>
      </c>
      <c r="CY145" t="n">
        <v>1</v>
      </c>
      <c r="CZ145" t="n">
        <v>1</v>
      </c>
      <c r="DA145" t="n">
        <v>1</v>
      </c>
      <c r="DB145" t="n">
        <v>1</v>
      </c>
      <c r="DC145" t="n">
        <v>1</v>
      </c>
      <c r="DD145" t="n">
        <v>1</v>
      </c>
      <c r="DE145" t="n">
        <v>1</v>
      </c>
      <c r="DF145" t="n">
        <v>1</v>
      </c>
      <c r="DG145" t="n">
        <v>1</v>
      </c>
      <c r="DH145" t="n">
        <v>1</v>
      </c>
      <c r="DI145" t="n">
        <v>1</v>
      </c>
      <c r="DJ145" t="n">
        <v>1</v>
      </c>
      <c r="DK145" t="n">
        <v>1</v>
      </c>
      <c r="DL145" t="n">
        <v>1</v>
      </c>
      <c r="DM145" t="n">
        <v>1</v>
      </c>
      <c r="DN145" t="n">
        <v>1</v>
      </c>
      <c r="DO145" t="n">
        <v>1</v>
      </c>
      <c r="DP145" t="n">
        <v>1</v>
      </c>
      <c r="DQ145" t="n">
        <v>1</v>
      </c>
      <c r="DR145" t="n">
        <v>1</v>
      </c>
      <c r="DS145" t="n">
        <v>1</v>
      </c>
      <c r="DT145" t="n">
        <v>1</v>
      </c>
      <c r="DU145" t="n">
        <v>1</v>
      </c>
      <c r="DV145" t="n">
        <v>1</v>
      </c>
      <c r="DW145" t="n">
        <v>1</v>
      </c>
      <c r="DX145" t="n">
        <v>1</v>
      </c>
      <c r="DY145" t="n">
        <v>1</v>
      </c>
      <c r="DZ145" t="n">
        <v>1</v>
      </c>
      <c r="EA145" t="n">
        <v>1</v>
      </c>
      <c r="EB145" t="n">
        <v>1</v>
      </c>
      <c r="EC145" t="n">
        <v>1</v>
      </c>
      <c r="ED145" t="n">
        <v>1</v>
      </c>
      <c r="EE145" t="n">
        <v>1</v>
      </c>
      <c r="EF145" t="n">
        <v>1</v>
      </c>
      <c r="EG145" t="n">
        <v>1</v>
      </c>
      <c r="EH145" t="n">
        <v>7</v>
      </c>
      <c r="EI145" t="n">
        <v>7</v>
      </c>
      <c r="EJ145" t="n">
        <v>7</v>
      </c>
      <c r="EK145" t="n">
        <v>7</v>
      </c>
      <c r="EL145" t="n">
        <v>7</v>
      </c>
      <c r="EM145" t="n">
        <v>7</v>
      </c>
      <c r="EN145" t="n">
        <v>7</v>
      </c>
      <c r="EO145" t="n">
        <v>4</v>
      </c>
    </row>
    <row r="146">
      <c r="B146" t="inlineStr">
        <is>
          <t> </t>
        </is>
      </c>
      <c r="C146" t="inlineStr">
        <is>
          <t> </t>
        </is>
      </c>
      <c r="D146" t="inlineStr">
        <is>
          <t> </t>
        </is>
      </c>
      <c r="E146" t="inlineStr">
        <is>
          <t>A</t>
        </is>
      </c>
      <c r="F146" t="inlineStr">
        <is>
          <t>P</t>
        </is>
      </c>
      <c r="G146" t="inlineStr">
        <is>
          <t>P</t>
        </is>
      </c>
      <c r="H146" t="inlineStr">
        <is>
          <t>S</t>
        </is>
      </c>
      <c r="I146" t="inlineStr">
        <is>
          <t> </t>
        </is>
      </c>
      <c r="J146" t="inlineStr">
        <is>
          <t> </t>
        </is>
      </c>
      <c r="K146" t="inlineStr">
        <is>
          <t> </t>
        </is>
      </c>
      <c r="L146" t="inlineStr">
        <is>
          <t> </t>
        </is>
      </c>
      <c r="M146" t="inlineStr">
        <is>
          <t> </t>
        </is>
      </c>
      <c r="N146" t="inlineStr">
        <is>
          <t> </t>
        </is>
      </c>
      <c r="O146" t="inlineStr">
        <is>
          <t> </t>
        </is>
      </c>
      <c r="P146" t="inlineStr">
        <is>
          <t> </t>
        </is>
      </c>
      <c r="Q146" t="inlineStr">
        <is>
          <t> </t>
        </is>
      </c>
      <c r="R146" t="inlineStr">
        <is>
          <t> </t>
        </is>
      </c>
      <c r="S146" t="inlineStr">
        <is>
          <t>t</t>
        </is>
      </c>
      <c r="T146" t="inlineStr">
        <is>
          <t>e</t>
        </is>
      </c>
      <c r="U146" t="inlineStr">
        <is>
          <t>r</t>
        </is>
      </c>
      <c r="V146" t="inlineStr">
        <is>
          <t>m</t>
        </is>
      </c>
      <c r="W146" t="inlineStr">
        <is>
          <t>i</t>
        </is>
      </c>
      <c r="X146" t="inlineStr">
        <is>
          <t>n</t>
        </is>
      </c>
      <c r="Y146" t="inlineStr">
        <is>
          <t>a</t>
        </is>
      </c>
      <c r="Z146" t="inlineStr">
        <is>
          <t>l</t>
        </is>
      </c>
      <c r="AA146" t="inlineStr">
        <is>
          <t> </t>
        </is>
      </c>
      <c r="AB146" t="inlineStr">
        <is>
          <t>·</t>
        </is>
      </c>
      <c r="AC146" t="inlineStr">
        <is>
          <t> </t>
        </is>
      </c>
      <c r="AD146" t="inlineStr">
        <is>
          <t>c</t>
        </is>
      </c>
      <c r="AE146" t="inlineStr">
        <is>
          <t>l</t>
        </is>
      </c>
      <c r="AF146" t="inlineStr">
        <is>
          <t>o</t>
        </is>
      </c>
      <c r="AG146" t="inlineStr">
        <is>
          <t>c</t>
        </is>
      </c>
      <c r="AH146" t="inlineStr">
        <is>
          <t>k</t>
        </is>
      </c>
      <c r="AI146" t="inlineStr">
        <is>
          <t> </t>
        </is>
      </c>
      <c r="AJ146" t="inlineStr">
        <is>
          <t>·</t>
        </is>
      </c>
      <c r="AK146" t="inlineStr">
        <is>
          <t> </t>
        </is>
      </c>
      <c r="AL146" t="inlineStr">
        <is>
          <t>m</t>
        </is>
      </c>
      <c r="AM146" t="inlineStr">
        <is>
          <t>o</t>
        </is>
      </c>
      <c r="AN146" t="inlineStr">
        <is>
          <t>n</t>
        </is>
      </c>
      <c r="AO146" t="inlineStr">
        <is>
          <t>i</t>
        </is>
      </c>
      <c r="AP146" t="inlineStr">
        <is>
          <t>t</t>
        </is>
      </c>
      <c r="AQ146" t="inlineStr">
        <is>
          <t>o</t>
        </is>
      </c>
      <c r="AR146" t="inlineStr">
        <is>
          <t>r</t>
        </is>
      </c>
      <c r="AS146" t="inlineStr">
        <is>
          <t> </t>
        </is>
      </c>
      <c r="AT146" t="inlineStr">
        <is>
          <t>·</t>
        </is>
      </c>
      <c r="AU146" t="inlineStr">
        <is>
          <t> </t>
        </is>
      </c>
      <c r="AV146" t="inlineStr">
        <is>
          <t>l</t>
        </is>
      </c>
      <c r="AW146" t="inlineStr">
        <is>
          <t>i</t>
        </is>
      </c>
      <c r="AX146" t="inlineStr">
        <is>
          <t>f</t>
        </is>
      </c>
      <c r="AY146" t="inlineStr">
        <is>
          <t>e</t>
        </is>
      </c>
      <c r="AZ146" t="inlineStr">
        <is>
          <t> </t>
        </is>
      </c>
      <c r="BA146" t="inlineStr">
        <is>
          <t>·</t>
        </is>
      </c>
      <c r="BB146" t="inlineStr">
        <is>
          <t> </t>
        </is>
      </c>
      <c r="BC146" t="inlineStr">
        <is>
          <t>c</t>
        </is>
      </c>
      <c r="BD146" t="inlineStr">
        <is>
          <t>a</t>
        </is>
      </c>
      <c r="BE146" t="inlineStr">
        <is>
          <t>l</t>
        </is>
      </c>
      <c r="BF146" t="inlineStr">
        <is>
          <t>c</t>
        </is>
      </c>
      <c r="BG146" t="inlineStr">
        <is>
          <t> </t>
        </is>
      </c>
      <c r="BH146" t="inlineStr">
        <is>
          <t> </t>
        </is>
      </c>
      <c r="BI146" t="inlineStr">
        <is>
          <t> </t>
        </is>
      </c>
      <c r="BJ146" t="inlineStr">
        <is>
          <t> </t>
        </is>
      </c>
      <c r="BK146" t="inlineStr">
        <is>
          <t> </t>
        </is>
      </c>
      <c r="BL146" t="inlineStr">
        <is>
          <t> </t>
        </is>
      </c>
      <c r="BM146" t="inlineStr">
        <is>
          <t> </t>
        </is>
      </c>
      <c r="BN146" t="inlineStr">
        <is>
          <t> </t>
        </is>
      </c>
      <c r="BO146" t="inlineStr">
        <is>
          <t> </t>
        </is>
      </c>
      <c r="CB146" t="n">
        <v>4</v>
      </c>
      <c r="CC146" t="n">
        <v>7</v>
      </c>
      <c r="CD146" t="n">
        <v>7</v>
      </c>
      <c r="CE146" t="n">
        <v>5</v>
      </c>
      <c r="CF146" t="n">
        <v>5</v>
      </c>
      <c r="CG146" t="n">
        <v>5</v>
      </c>
      <c r="CH146" t="n">
        <v>5</v>
      </c>
      <c r="CI146" t="n">
        <v>7</v>
      </c>
      <c r="CJ146" t="n">
        <v>7</v>
      </c>
      <c r="CK146" t="n">
        <v>7</v>
      </c>
      <c r="CL146" t="n">
        <v>7</v>
      </c>
      <c r="CM146" t="n">
        <v>7</v>
      </c>
      <c r="CN146" t="n">
        <v>7</v>
      </c>
      <c r="CO146" t="n">
        <v>7</v>
      </c>
      <c r="CP146" t="n">
        <v>7</v>
      </c>
      <c r="CQ146" t="n">
        <v>7</v>
      </c>
      <c r="CR146" t="n">
        <v>7</v>
      </c>
      <c r="CS146" t="n">
        <v>1</v>
      </c>
      <c r="CT146" t="n">
        <v>1</v>
      </c>
      <c r="CU146" t="n">
        <v>1</v>
      </c>
      <c r="CV146" t="n">
        <v>1</v>
      </c>
      <c r="CW146" t="n">
        <v>1</v>
      </c>
      <c r="CX146" t="n">
        <v>1</v>
      </c>
      <c r="CY146" t="n">
        <v>1</v>
      </c>
      <c r="CZ146" t="n">
        <v>1</v>
      </c>
      <c r="DA146" t="n">
        <v>1</v>
      </c>
      <c r="DB146" t="n">
        <v>1</v>
      </c>
      <c r="DC146" t="n">
        <v>1</v>
      </c>
      <c r="DD146" t="n">
        <v>1</v>
      </c>
      <c r="DE146" t="n">
        <v>1</v>
      </c>
      <c r="DF146" t="n">
        <v>1</v>
      </c>
      <c r="DG146" t="n">
        <v>1</v>
      </c>
      <c r="DH146" t="n">
        <v>1</v>
      </c>
      <c r="DI146" t="n">
        <v>1</v>
      </c>
      <c r="DJ146" t="n">
        <v>1</v>
      </c>
      <c r="DK146" t="n">
        <v>1</v>
      </c>
      <c r="DL146" t="n">
        <v>1</v>
      </c>
      <c r="DM146" t="n">
        <v>1</v>
      </c>
      <c r="DN146" t="n">
        <v>1</v>
      </c>
      <c r="DO146" t="n">
        <v>1</v>
      </c>
      <c r="DP146" t="n">
        <v>1</v>
      </c>
      <c r="DQ146" t="n">
        <v>1</v>
      </c>
      <c r="DR146" t="n">
        <v>1</v>
      </c>
      <c r="DS146" t="n">
        <v>1</v>
      </c>
      <c r="DT146" t="n">
        <v>1</v>
      </c>
      <c r="DU146" t="n">
        <v>1</v>
      </c>
      <c r="DV146" t="n">
        <v>1</v>
      </c>
      <c r="DW146" t="n">
        <v>1</v>
      </c>
      <c r="DX146" t="n">
        <v>1</v>
      </c>
      <c r="DY146" t="n">
        <v>1</v>
      </c>
      <c r="DZ146" t="n">
        <v>1</v>
      </c>
      <c r="EA146" t="n">
        <v>1</v>
      </c>
      <c r="EB146" t="n">
        <v>1</v>
      </c>
      <c r="EC146" t="n">
        <v>1</v>
      </c>
      <c r="ED146" t="n">
        <v>1</v>
      </c>
      <c r="EE146" t="n">
        <v>1</v>
      </c>
      <c r="EF146" t="n">
        <v>1</v>
      </c>
      <c r="EG146" t="n">
        <v>7</v>
      </c>
      <c r="EH146" t="n">
        <v>7</v>
      </c>
      <c r="EI146" t="n">
        <v>7</v>
      </c>
      <c r="EJ146" t="n">
        <v>7</v>
      </c>
      <c r="EK146" t="n">
        <v>7</v>
      </c>
      <c r="EL146" t="n">
        <v>7</v>
      </c>
      <c r="EM146" t="n">
        <v>7</v>
      </c>
      <c r="EN146" t="n">
        <v>7</v>
      </c>
      <c r="EO146" t="n">
        <v>4</v>
      </c>
    </row>
    <row r="147">
      <c r="B147" t="inlineStr">
        <is>
          <t> </t>
        </is>
      </c>
      <c r="C147" t="inlineStr">
        <is>
          <t> </t>
        </is>
      </c>
      <c r="D147" t="inlineStr">
        <is>
          <t> </t>
        </is>
      </c>
      <c r="E147" t="inlineStr">
        <is>
          <t>C</t>
        </is>
      </c>
      <c r="F147" t="inlineStr">
        <is>
          <t>O</t>
        </is>
      </c>
      <c r="G147" t="inlineStr">
        <is>
          <t>L</t>
        </is>
      </c>
      <c r="H147" t="inlineStr">
        <is>
          <t>O</t>
        </is>
      </c>
      <c r="I147" t="inlineStr">
        <is>
          <t>U</t>
        </is>
      </c>
      <c r="J147" t="inlineStr">
        <is>
          <t>R</t>
        </is>
      </c>
      <c r="K147" t="inlineStr">
        <is>
          <t> </t>
        </is>
      </c>
      <c r="L147" t="inlineStr">
        <is>
          <t> </t>
        </is>
      </c>
      <c r="M147" t="inlineStr">
        <is>
          <t> </t>
        </is>
      </c>
      <c r="N147" t="inlineStr">
        <is>
          <t> </t>
        </is>
      </c>
      <c r="O147" t="inlineStr">
        <is>
          <t> </t>
        </is>
      </c>
      <c r="P147" t="inlineStr">
        <is>
          <t> </t>
        </is>
      </c>
      <c r="Q147" t="inlineStr">
        <is>
          <t> </t>
        </is>
      </c>
      <c r="R147" t="inlineStr">
        <is>
          <t> </t>
        </is>
      </c>
      <c r="S147" t="inlineStr">
        <is>
          <t>c</t>
        </is>
      </c>
      <c r="T147" t="inlineStr">
        <is>
          <t>o</t>
        </is>
      </c>
      <c r="U147" t="inlineStr">
        <is>
          <t>n</t>
        </is>
      </c>
      <c r="V147" t="inlineStr">
        <is>
          <t>d</t>
        </is>
      </c>
      <c r="W147" t="inlineStr">
        <is>
          <t>i</t>
        </is>
      </c>
      <c r="X147" t="inlineStr">
        <is>
          <t>t</t>
        </is>
      </c>
      <c r="Y147" t="inlineStr">
        <is>
          <t>i</t>
        </is>
      </c>
      <c r="Z147" t="inlineStr">
        <is>
          <t>o</t>
        </is>
      </c>
      <c r="AA147" t="inlineStr">
        <is>
          <t>n</t>
        </is>
      </c>
      <c r="AB147" t="inlineStr">
        <is>
          <t>a</t>
        </is>
      </c>
      <c r="AC147" t="inlineStr">
        <is>
          <t>l</t>
        </is>
      </c>
      <c r="AD147" t="inlineStr">
        <is>
          <t> </t>
        </is>
      </c>
      <c r="AE147" t="inlineStr">
        <is>
          <t>f</t>
        </is>
      </c>
      <c r="AF147" t="inlineStr">
        <is>
          <t>o</t>
        </is>
      </c>
      <c r="AG147" t="inlineStr">
        <is>
          <t>r</t>
        </is>
      </c>
      <c r="AH147" t="inlineStr">
        <is>
          <t>m</t>
        </is>
      </c>
      <c r="AI147" t="inlineStr">
        <is>
          <t>a</t>
        </is>
      </c>
      <c r="AJ147" t="inlineStr">
        <is>
          <t>t</t>
        </is>
      </c>
      <c r="AK147" t="inlineStr">
        <is>
          <t>t</t>
        </is>
      </c>
      <c r="AL147" t="inlineStr">
        <is>
          <t>i</t>
        </is>
      </c>
      <c r="AM147" t="inlineStr">
        <is>
          <t>n</t>
        </is>
      </c>
      <c r="AN147" t="inlineStr">
        <is>
          <t>g</t>
        </is>
      </c>
      <c r="AO147" t="inlineStr">
        <is>
          <t>,</t>
        </is>
      </c>
      <c r="AP147" t="inlineStr">
        <is>
          <t> </t>
        </is>
      </c>
      <c r="AQ147" t="inlineStr">
        <is>
          <t>t</t>
        </is>
      </c>
      <c r="AR147" t="inlineStr">
        <is>
          <t>h</t>
        </is>
      </c>
      <c r="AS147" t="inlineStr">
        <is>
          <t>r</t>
        </is>
      </c>
      <c r="AT147" t="inlineStr">
        <is>
          <t>e</t>
        </is>
      </c>
      <c r="AU147" t="inlineStr">
        <is>
          <t>e</t>
        </is>
      </c>
      <c r="AV147" t="inlineStr">
        <is>
          <t> </t>
        </is>
      </c>
      <c r="AW147" t="inlineStr">
        <is>
          <t>p</t>
        </is>
      </c>
      <c r="AX147" t="inlineStr">
        <is>
          <t>a</t>
        </is>
      </c>
      <c r="AY147" t="inlineStr">
        <is>
          <t>l</t>
        </is>
      </c>
      <c r="AZ147" t="inlineStr">
        <is>
          <t>e</t>
        </is>
      </c>
      <c r="BA147" t="inlineStr">
        <is>
          <t>t</t>
        </is>
      </c>
      <c r="BB147" t="inlineStr">
        <is>
          <t>t</t>
        </is>
      </c>
      <c r="BC147" t="inlineStr">
        <is>
          <t>e</t>
        </is>
      </c>
      <c r="BD147" t="inlineStr">
        <is>
          <t>s</t>
        </is>
      </c>
      <c r="BE147" t="inlineStr">
        <is>
          <t> </t>
        </is>
      </c>
      <c r="BF147" t="inlineStr">
        <is>
          <t> </t>
        </is>
      </c>
      <c r="BG147" t="inlineStr">
        <is>
          <t> </t>
        </is>
      </c>
      <c r="BH147" t="inlineStr">
        <is>
          <t> </t>
        </is>
      </c>
      <c r="BI147" t="inlineStr">
        <is>
          <t> </t>
        </is>
      </c>
      <c r="BJ147" t="inlineStr">
        <is>
          <t> </t>
        </is>
      </c>
      <c r="BK147" t="inlineStr">
        <is>
          <t> </t>
        </is>
      </c>
      <c r="BL147" t="inlineStr">
        <is>
          <t> </t>
        </is>
      </c>
      <c r="BM147" t="inlineStr">
        <is>
          <t> </t>
        </is>
      </c>
      <c r="BN147" t="inlineStr">
        <is>
          <t> </t>
        </is>
      </c>
      <c r="BO147" t="inlineStr">
        <is>
          <t> </t>
        </is>
      </c>
      <c r="CB147" t="n">
        <v>4</v>
      </c>
      <c r="CC147" t="n">
        <v>7</v>
      </c>
      <c r="CD147" t="n">
        <v>7</v>
      </c>
      <c r="CE147" t="n">
        <v>5</v>
      </c>
      <c r="CF147" t="n">
        <v>5</v>
      </c>
      <c r="CG147" t="n">
        <v>5</v>
      </c>
      <c r="CH147" t="n">
        <v>5</v>
      </c>
      <c r="CI147" t="n">
        <v>5</v>
      </c>
      <c r="CJ147" t="n">
        <v>5</v>
      </c>
      <c r="CK147" t="n">
        <v>7</v>
      </c>
      <c r="CL147" t="n">
        <v>7</v>
      </c>
      <c r="CM147" t="n">
        <v>7</v>
      </c>
      <c r="CN147" t="n">
        <v>7</v>
      </c>
      <c r="CO147" t="n">
        <v>7</v>
      </c>
      <c r="CP147" t="n">
        <v>7</v>
      </c>
      <c r="CQ147" t="n">
        <v>7</v>
      </c>
      <c r="CR147" t="n">
        <v>7</v>
      </c>
      <c r="CS147" t="n">
        <v>1</v>
      </c>
      <c r="CT147" t="n">
        <v>1</v>
      </c>
      <c r="CU147" t="n">
        <v>1</v>
      </c>
      <c r="CV147" t="n">
        <v>1</v>
      </c>
      <c r="CW147" t="n">
        <v>1</v>
      </c>
      <c r="CX147" t="n">
        <v>1</v>
      </c>
      <c r="CY147" t="n">
        <v>1</v>
      </c>
      <c r="CZ147" t="n">
        <v>1</v>
      </c>
      <c r="DA147" t="n">
        <v>1</v>
      </c>
      <c r="DB147" t="n">
        <v>1</v>
      </c>
      <c r="DC147" t="n">
        <v>1</v>
      </c>
      <c r="DD147" t="n">
        <v>1</v>
      </c>
      <c r="DE147" t="n">
        <v>1</v>
      </c>
      <c r="DF147" t="n">
        <v>1</v>
      </c>
      <c r="DG147" t="n">
        <v>1</v>
      </c>
      <c r="DH147" t="n">
        <v>1</v>
      </c>
      <c r="DI147" t="n">
        <v>1</v>
      </c>
      <c r="DJ147" t="n">
        <v>1</v>
      </c>
      <c r="DK147" t="n">
        <v>1</v>
      </c>
      <c r="DL147" t="n">
        <v>1</v>
      </c>
      <c r="DM147" t="n">
        <v>1</v>
      </c>
      <c r="DN147" t="n">
        <v>1</v>
      </c>
      <c r="DO147" t="n">
        <v>1</v>
      </c>
      <c r="DP147" t="n">
        <v>1</v>
      </c>
      <c r="DQ147" t="n">
        <v>1</v>
      </c>
      <c r="DR147" t="n">
        <v>1</v>
      </c>
      <c r="DS147" t="n">
        <v>1</v>
      </c>
      <c r="DT147" t="n">
        <v>1</v>
      </c>
      <c r="DU147" t="n">
        <v>1</v>
      </c>
      <c r="DV147" t="n">
        <v>1</v>
      </c>
      <c r="DW147" t="n">
        <v>1</v>
      </c>
      <c r="DX147" t="n">
        <v>1</v>
      </c>
      <c r="DY147" t="n">
        <v>1</v>
      </c>
      <c r="DZ147" t="n">
        <v>1</v>
      </c>
      <c r="EA147" t="n">
        <v>1</v>
      </c>
      <c r="EB147" t="n">
        <v>1</v>
      </c>
      <c r="EC147" t="n">
        <v>1</v>
      </c>
      <c r="ED147" t="n">
        <v>1</v>
      </c>
      <c r="EE147" t="n">
        <v>7</v>
      </c>
      <c r="EF147" t="n">
        <v>7</v>
      </c>
      <c r="EG147" t="n">
        <v>7</v>
      </c>
      <c r="EH147" t="n">
        <v>7</v>
      </c>
      <c r="EI147" t="n">
        <v>7</v>
      </c>
      <c r="EJ147" t="n">
        <v>7</v>
      </c>
      <c r="EK147" t="n">
        <v>7</v>
      </c>
      <c r="EL147" t="n">
        <v>7</v>
      </c>
      <c r="EM147" t="n">
        <v>7</v>
      </c>
      <c r="EN147" t="n">
        <v>7</v>
      </c>
      <c r="EO147" t="n">
        <v>4</v>
      </c>
    </row>
    <row r="148">
      <c r="B148" t="inlineStr">
        <is>
          <t> </t>
        </is>
      </c>
      <c r="C148" t="inlineStr">
        <is>
          <t> </t>
        </is>
      </c>
      <c r="D148" t="inlineStr">
        <is>
          <t> </t>
        </is>
      </c>
      <c r="E148" t="inlineStr">
        <is>
          <t> </t>
        </is>
      </c>
      <c r="F148" t="inlineStr">
        <is>
          <t> </t>
        </is>
      </c>
      <c r="G148" t="inlineStr">
        <is>
          <t> </t>
        </is>
      </c>
      <c r="H148" t="inlineStr">
        <is>
          <t> </t>
        </is>
      </c>
      <c r="I148" t="inlineStr">
        <is>
          <t> </t>
        </is>
      </c>
      <c r="J148" t="inlineStr">
        <is>
          <t> </t>
        </is>
      </c>
      <c r="K148" t="inlineStr">
        <is>
          <t> </t>
        </is>
      </c>
      <c r="L148" t="inlineStr">
        <is>
          <t> </t>
        </is>
      </c>
      <c r="M148" t="inlineStr">
        <is>
          <t> </t>
        </is>
      </c>
      <c r="N148" t="inlineStr">
        <is>
          <t> </t>
        </is>
      </c>
      <c r="O148" t="inlineStr">
        <is>
          <t> </t>
        </is>
      </c>
      <c r="P148" t="inlineStr">
        <is>
          <t> </t>
        </is>
      </c>
      <c r="Q148" t="inlineStr">
        <is>
          <t> </t>
        </is>
      </c>
      <c r="R148" t="inlineStr">
        <is>
          <t> </t>
        </is>
      </c>
      <c r="S148" t="inlineStr">
        <is>
          <t> </t>
        </is>
      </c>
      <c r="T148" t="inlineStr">
        <is>
          <t> </t>
        </is>
      </c>
      <c r="U148" t="inlineStr">
        <is>
          <t> </t>
        </is>
      </c>
      <c r="V148" t="inlineStr">
        <is>
          <t> </t>
        </is>
      </c>
      <c r="W148" t="inlineStr">
        <is>
          <t> </t>
        </is>
      </c>
      <c r="X148" t="inlineStr">
        <is>
          <t> </t>
        </is>
      </c>
      <c r="Y148" t="inlineStr">
        <is>
          <t> </t>
        </is>
      </c>
      <c r="Z148" t="inlineStr">
        <is>
          <t> </t>
        </is>
      </c>
      <c r="AA148" t="inlineStr">
        <is>
          <t> </t>
        </is>
      </c>
      <c r="AB148" t="inlineStr">
        <is>
          <t> </t>
        </is>
      </c>
      <c r="AC148" t="inlineStr">
        <is>
          <t> </t>
        </is>
      </c>
      <c r="AD148" t="inlineStr">
        <is>
          <t> </t>
        </is>
      </c>
      <c r="AE148" t="inlineStr">
        <is>
          <t> </t>
        </is>
      </c>
      <c r="AF148" t="inlineStr">
        <is>
          <t> </t>
        </is>
      </c>
      <c r="AG148" t="inlineStr">
        <is>
          <t> </t>
        </is>
      </c>
      <c r="AH148" t="inlineStr">
        <is>
          <t> </t>
        </is>
      </c>
      <c r="AI148" t="inlineStr">
        <is>
          <t> </t>
        </is>
      </c>
      <c r="AJ148" t="inlineStr">
        <is>
          <t> </t>
        </is>
      </c>
      <c r="AK148" t="inlineStr">
        <is>
          <t> </t>
        </is>
      </c>
      <c r="AL148" t="inlineStr">
        <is>
          <t> </t>
        </is>
      </c>
      <c r="AM148" t="inlineStr">
        <is>
          <t> </t>
        </is>
      </c>
      <c r="AN148" t="inlineStr">
        <is>
          <t> </t>
        </is>
      </c>
      <c r="AO148" t="inlineStr">
        <is>
          <t> </t>
        </is>
      </c>
      <c r="AP148" t="inlineStr">
        <is>
          <t> </t>
        </is>
      </c>
      <c r="AQ148" t="inlineStr">
        <is>
          <t> </t>
        </is>
      </c>
      <c r="AR148" t="inlineStr">
        <is>
          <t> </t>
        </is>
      </c>
      <c r="AS148" t="inlineStr">
        <is>
          <t> </t>
        </is>
      </c>
      <c r="AT148" t="inlineStr">
        <is>
          <t> </t>
        </is>
      </c>
      <c r="AU148" t="inlineStr">
        <is>
          <t> </t>
        </is>
      </c>
      <c r="AV148" t="inlineStr">
        <is>
          <t> </t>
        </is>
      </c>
      <c r="AW148" t="inlineStr">
        <is>
          <t> </t>
        </is>
      </c>
      <c r="AX148" t="inlineStr">
        <is>
          <t> </t>
        </is>
      </c>
      <c r="AY148" t="inlineStr">
        <is>
          <t> </t>
        </is>
      </c>
      <c r="AZ148" t="inlineStr">
        <is>
          <t> </t>
        </is>
      </c>
      <c r="BA148" t="inlineStr">
        <is>
          <t> </t>
        </is>
      </c>
      <c r="BB148" t="inlineStr">
        <is>
          <t> </t>
        </is>
      </c>
      <c r="BC148" t="inlineStr">
        <is>
          <t> </t>
        </is>
      </c>
      <c r="BD148" t="inlineStr">
        <is>
          <t> </t>
        </is>
      </c>
      <c r="BE148" t="inlineStr">
        <is>
          <t> </t>
        </is>
      </c>
      <c r="BF148" t="inlineStr">
        <is>
          <t> </t>
        </is>
      </c>
      <c r="BG148" t="inlineStr">
        <is>
          <t> </t>
        </is>
      </c>
      <c r="BH148" t="inlineStr">
        <is>
          <t> </t>
        </is>
      </c>
      <c r="BI148" t="inlineStr">
        <is>
          <t> </t>
        </is>
      </c>
      <c r="BJ148" t="inlineStr">
        <is>
          <t> </t>
        </is>
      </c>
      <c r="BK148" t="inlineStr">
        <is>
          <t> </t>
        </is>
      </c>
      <c r="BL148" t="inlineStr">
        <is>
          <t> </t>
        </is>
      </c>
      <c r="BM148" t="inlineStr">
        <is>
          <t> </t>
        </is>
      </c>
      <c r="BN148" t="inlineStr">
        <is>
          <t> </t>
        </is>
      </c>
      <c r="BO148" t="inlineStr">
        <is>
          <t> </t>
        </is>
      </c>
      <c r="CB148" t="n">
        <v>4</v>
      </c>
      <c r="CC148" t="n">
        <v>7</v>
      </c>
      <c r="CD148" t="n">
        <v>4</v>
      </c>
      <c r="CE148" t="n">
        <v>4</v>
      </c>
      <c r="CF148" t="n">
        <v>4</v>
      </c>
      <c r="CG148" t="n">
        <v>4</v>
      </c>
      <c r="CH148" t="n">
        <v>4</v>
      </c>
      <c r="CI148" t="n">
        <v>4</v>
      </c>
      <c r="CJ148" t="n">
        <v>4</v>
      </c>
      <c r="CK148" t="n">
        <v>4</v>
      </c>
      <c r="CL148" t="n">
        <v>4</v>
      </c>
      <c r="CM148" t="n">
        <v>4</v>
      </c>
      <c r="CN148" t="n">
        <v>4</v>
      </c>
      <c r="CO148" t="n">
        <v>4</v>
      </c>
      <c r="CP148" t="n">
        <v>4</v>
      </c>
      <c r="CQ148" t="n">
        <v>4</v>
      </c>
      <c r="CR148" t="n">
        <v>4</v>
      </c>
      <c r="CS148" t="n">
        <v>4</v>
      </c>
      <c r="CT148" t="n">
        <v>4</v>
      </c>
      <c r="CU148" t="n">
        <v>4</v>
      </c>
      <c r="CV148" t="n">
        <v>4</v>
      </c>
      <c r="CW148" t="n">
        <v>4</v>
      </c>
      <c r="CX148" t="n">
        <v>4</v>
      </c>
      <c r="CY148" t="n">
        <v>4</v>
      </c>
      <c r="CZ148" t="n">
        <v>4</v>
      </c>
      <c r="DA148" t="n">
        <v>4</v>
      </c>
      <c r="DB148" t="n">
        <v>4</v>
      </c>
      <c r="DC148" t="n">
        <v>4</v>
      </c>
      <c r="DD148" t="n">
        <v>4</v>
      </c>
      <c r="DE148" t="n">
        <v>4</v>
      </c>
      <c r="DF148" t="n">
        <v>4</v>
      </c>
      <c r="DG148" t="n">
        <v>4</v>
      </c>
      <c r="DH148" t="n">
        <v>4</v>
      </c>
      <c r="DI148" t="n">
        <v>4</v>
      </c>
      <c r="DJ148" t="n">
        <v>4</v>
      </c>
      <c r="DK148" t="n">
        <v>4</v>
      </c>
      <c r="DL148" t="n">
        <v>4</v>
      </c>
      <c r="DM148" t="n">
        <v>4</v>
      </c>
      <c r="DN148" t="n">
        <v>4</v>
      </c>
      <c r="DO148" t="n">
        <v>4</v>
      </c>
      <c r="DP148" t="n">
        <v>4</v>
      </c>
      <c r="DQ148" t="n">
        <v>4</v>
      </c>
      <c r="DR148" t="n">
        <v>4</v>
      </c>
      <c r="DS148" t="n">
        <v>4</v>
      </c>
      <c r="DT148" t="n">
        <v>4</v>
      </c>
      <c r="DU148" t="n">
        <v>4</v>
      </c>
      <c r="DV148" t="n">
        <v>4</v>
      </c>
      <c r="DW148" t="n">
        <v>4</v>
      </c>
      <c r="DX148" t="n">
        <v>4</v>
      </c>
      <c r="DY148" t="n">
        <v>4</v>
      </c>
      <c r="DZ148" t="n">
        <v>4</v>
      </c>
      <c r="EA148" t="n">
        <v>4</v>
      </c>
      <c r="EB148" t="n">
        <v>4</v>
      </c>
      <c r="EC148" t="n">
        <v>4</v>
      </c>
      <c r="ED148" t="n">
        <v>4</v>
      </c>
      <c r="EE148" t="n">
        <v>4</v>
      </c>
      <c r="EF148" t="n">
        <v>4</v>
      </c>
      <c r="EG148" t="n">
        <v>4</v>
      </c>
      <c r="EH148" t="n">
        <v>4</v>
      </c>
      <c r="EI148" t="n">
        <v>4</v>
      </c>
      <c r="EJ148" t="n">
        <v>4</v>
      </c>
      <c r="EK148" t="n">
        <v>4</v>
      </c>
      <c r="EL148" t="n">
        <v>4</v>
      </c>
      <c r="EM148" t="n">
        <v>4</v>
      </c>
      <c r="EN148" t="n">
        <v>7</v>
      </c>
      <c r="EO148" t="n">
        <v>4</v>
      </c>
    </row>
    <row r="149">
      <c r="B149" t="inlineStr">
        <is>
          <t> </t>
        </is>
      </c>
      <c r="C149" t="inlineStr">
        <is>
          <t> </t>
        </is>
      </c>
      <c r="D149" t="inlineStr">
        <is>
          <t> </t>
        </is>
      </c>
      <c r="E149">
        <f>MID('KERNEL'!$BI$3,1,1)</f>
        <v/>
      </c>
      <c r="F149">
        <f>MID('KERNEL'!$BI$3,2,1)</f>
        <v/>
      </c>
      <c r="G149">
        <f>MID('KERNEL'!$BI$3,3,1)</f>
        <v/>
      </c>
      <c r="H149">
        <f>MID('KERNEL'!$BI$3,4,1)</f>
        <v/>
      </c>
      <c r="I149">
        <f>MID('KERNEL'!$BI$3,5,1)</f>
        <v/>
      </c>
      <c r="J149">
        <f>MID('KERNEL'!$BI$3,6,1)</f>
        <v/>
      </c>
      <c r="K149">
        <f>MID('KERNEL'!$BI$3,7,1)</f>
        <v/>
      </c>
      <c r="L149">
        <f>MID('KERNEL'!$BI$3,8,1)</f>
        <v/>
      </c>
      <c r="M149">
        <f>MID('KERNEL'!$BI$3,9,1)</f>
        <v/>
      </c>
      <c r="N149">
        <f>MID('KERNEL'!$BI$3,10,1)</f>
        <v/>
      </c>
      <c r="O149">
        <f>MID('KERNEL'!$BI$3,11,1)</f>
        <v/>
      </c>
      <c r="P149">
        <f>MID('KERNEL'!$BI$3,12,1)</f>
        <v/>
      </c>
      <c r="Q149">
        <f>MID('KERNEL'!$BI$3,13,1)</f>
        <v/>
      </c>
      <c r="R149">
        <f>MID('KERNEL'!$BI$3,14,1)</f>
        <v/>
      </c>
      <c r="S149">
        <f>MID('KERNEL'!$BI$3,15,1)</f>
        <v/>
      </c>
      <c r="T149">
        <f>MID('KERNEL'!$BI$3,16,1)</f>
        <v/>
      </c>
      <c r="U149">
        <f>MID('KERNEL'!$BI$3,17,1)</f>
        <v/>
      </c>
      <c r="V149">
        <f>MID('KERNEL'!$BI$3,18,1)</f>
        <v/>
      </c>
      <c r="W149">
        <f>MID('KERNEL'!$BI$3,19,1)</f>
        <v/>
      </c>
      <c r="X149">
        <f>MID('KERNEL'!$BI$3,20,1)</f>
        <v/>
      </c>
      <c r="Y149">
        <f>MID('KERNEL'!$BI$3,21,1)</f>
        <v/>
      </c>
      <c r="Z149">
        <f>MID('KERNEL'!$BI$3,22,1)</f>
        <v/>
      </c>
      <c r="AA149">
        <f>MID('KERNEL'!$BI$3,23,1)</f>
        <v/>
      </c>
      <c r="AB149">
        <f>MID('KERNEL'!$BI$3,24,1)</f>
        <v/>
      </c>
      <c r="AC149">
        <f>MID('KERNEL'!$BI$3,25,1)</f>
        <v/>
      </c>
      <c r="AD149">
        <f>MID('KERNEL'!$BI$3,26,1)</f>
        <v/>
      </c>
      <c r="AE149">
        <f>MID('KERNEL'!$BI$3,27,1)</f>
        <v/>
      </c>
      <c r="AF149">
        <f>MID('KERNEL'!$BI$3,28,1)</f>
        <v/>
      </c>
      <c r="AG149">
        <f>MID('KERNEL'!$BI$3,29,1)</f>
        <v/>
      </c>
      <c r="AH149">
        <f>MID('KERNEL'!$BI$3,30,1)</f>
        <v/>
      </c>
      <c r="AI149">
        <f>MID('KERNEL'!$BI$3,31,1)</f>
        <v/>
      </c>
      <c r="AJ149">
        <f>MID('KERNEL'!$BI$3,32,1)</f>
        <v/>
      </c>
      <c r="AK149">
        <f>MID('KERNEL'!$BI$3,33,1)</f>
        <v/>
      </c>
      <c r="AL149">
        <f>MID('KERNEL'!$BI$3,34,1)</f>
        <v/>
      </c>
      <c r="AM149">
        <f>MID('KERNEL'!$BI$3,35,1)</f>
        <v/>
      </c>
      <c r="AN149">
        <f>MID('KERNEL'!$BI$3,36,1)</f>
        <v/>
      </c>
      <c r="AO149">
        <f>MID('KERNEL'!$BI$3,37,1)</f>
        <v/>
      </c>
      <c r="AP149">
        <f>MID('KERNEL'!$BI$3,38,1)</f>
        <v/>
      </c>
      <c r="AQ149">
        <f>MID('KERNEL'!$BI$3,39,1)</f>
        <v/>
      </c>
      <c r="AR149">
        <f>MID('KERNEL'!$BI$3,40,1)</f>
        <v/>
      </c>
      <c r="AS149">
        <f>MID('KERNEL'!$BI$3,41,1)</f>
        <v/>
      </c>
      <c r="AT149">
        <f>MID('KERNEL'!$BI$3,42,1)</f>
        <v/>
      </c>
      <c r="AU149">
        <f>MID('KERNEL'!$BI$3,43,1)</f>
        <v/>
      </c>
      <c r="AV149">
        <f>MID('KERNEL'!$BI$3,44,1)</f>
        <v/>
      </c>
      <c r="AW149">
        <f>MID('KERNEL'!$BI$3,45,1)</f>
        <v/>
      </c>
      <c r="AX149">
        <f>MID('KERNEL'!$BI$3,46,1)</f>
        <v/>
      </c>
      <c r="AY149">
        <f>MID('KERNEL'!$BI$3,47,1)</f>
        <v/>
      </c>
      <c r="AZ149">
        <f>MID('KERNEL'!$BI$3,48,1)</f>
        <v/>
      </c>
      <c r="BA149">
        <f>MID('KERNEL'!$BI$3,49,1)</f>
        <v/>
      </c>
      <c r="BB149">
        <f>MID('KERNEL'!$BI$3,50,1)</f>
        <v/>
      </c>
      <c r="BC149">
        <f>MID('KERNEL'!$BI$3,51,1)</f>
        <v/>
      </c>
      <c r="BD149">
        <f>MID('KERNEL'!$BI$3,52,1)</f>
        <v/>
      </c>
      <c r="BE149">
        <f>MID('KERNEL'!$BI$3,53,1)</f>
        <v/>
      </c>
      <c r="BF149">
        <f>MID('KERNEL'!$BI$3,54,1)</f>
        <v/>
      </c>
      <c r="BG149">
        <f>MID('KERNEL'!$BI$3,55,1)</f>
        <v/>
      </c>
      <c r="BH149">
        <f>MID('KERNEL'!$BI$3,56,1)</f>
        <v/>
      </c>
      <c r="BI149">
        <f>MID('KERNEL'!$BI$3,57,1)</f>
        <v/>
      </c>
      <c r="BJ149">
        <f>MID('KERNEL'!$BI$3,58,1)</f>
        <v/>
      </c>
      <c r="BK149">
        <f>MID('KERNEL'!$BI$3,59,1)</f>
        <v/>
      </c>
      <c r="BL149">
        <f>MID('KERNEL'!$BI$3,60,1)</f>
        <v/>
      </c>
      <c r="BM149" t="inlineStr">
        <is>
          <t> </t>
        </is>
      </c>
      <c r="BN149" t="inlineStr">
        <is>
          <t> </t>
        </is>
      </c>
      <c r="BO149" t="inlineStr">
        <is>
          <t> </t>
        </is>
      </c>
      <c r="CB149" t="n">
        <v>4</v>
      </c>
      <c r="CC149" t="n">
        <v>7</v>
      </c>
      <c r="CD149" t="n">
        <v>7</v>
      </c>
      <c r="CE149" t="n">
        <v>2</v>
      </c>
      <c r="CF149" t="n">
        <v>2</v>
      </c>
      <c r="CG149" t="n">
        <v>2</v>
      </c>
      <c r="CH149" t="n">
        <v>2</v>
      </c>
      <c r="CI149" t="n">
        <v>2</v>
      </c>
      <c r="CJ149" t="n">
        <v>2</v>
      </c>
      <c r="CK149" t="n">
        <v>2</v>
      </c>
      <c r="CL149" t="n">
        <v>2</v>
      </c>
      <c r="CM149" t="n">
        <v>2</v>
      </c>
      <c r="CN149" t="n">
        <v>2</v>
      </c>
      <c r="CO149" t="n">
        <v>2</v>
      </c>
      <c r="CP149" t="n">
        <v>2</v>
      </c>
      <c r="CQ149" t="n">
        <v>2</v>
      </c>
      <c r="CR149" t="n">
        <v>2</v>
      </c>
      <c r="CS149" t="n">
        <v>2</v>
      </c>
      <c r="CT149" t="n">
        <v>2</v>
      </c>
      <c r="CU149" t="n">
        <v>2</v>
      </c>
      <c r="CV149" t="n">
        <v>2</v>
      </c>
      <c r="CW149" t="n">
        <v>2</v>
      </c>
      <c r="CX149" t="n">
        <v>2</v>
      </c>
      <c r="CY149" t="n">
        <v>2</v>
      </c>
      <c r="CZ149" t="n">
        <v>2</v>
      </c>
      <c r="DA149" t="n">
        <v>2</v>
      </c>
      <c r="DB149" t="n">
        <v>2</v>
      </c>
      <c r="DC149" t="n">
        <v>2</v>
      </c>
      <c r="DD149" t="n">
        <v>2</v>
      </c>
      <c r="DE149" t="n">
        <v>2</v>
      </c>
      <c r="DF149" t="n">
        <v>2</v>
      </c>
      <c r="DG149" t="n">
        <v>2</v>
      </c>
      <c r="DH149" t="n">
        <v>2</v>
      </c>
      <c r="DI149" t="n">
        <v>2</v>
      </c>
      <c r="DJ149" t="n">
        <v>2</v>
      </c>
      <c r="DK149" t="n">
        <v>2</v>
      </c>
      <c r="DL149" t="n">
        <v>2</v>
      </c>
      <c r="DM149" t="n">
        <v>2</v>
      </c>
      <c r="DN149" t="n">
        <v>2</v>
      </c>
      <c r="DO149" t="n">
        <v>2</v>
      </c>
      <c r="DP149" t="n">
        <v>2</v>
      </c>
      <c r="DQ149" t="n">
        <v>2</v>
      </c>
      <c r="DR149" t="n">
        <v>2</v>
      </c>
      <c r="DS149" t="n">
        <v>2</v>
      </c>
      <c r="DT149" t="n">
        <v>2</v>
      </c>
      <c r="DU149" t="n">
        <v>2</v>
      </c>
      <c r="DV149" t="n">
        <v>2</v>
      </c>
      <c r="DW149" t="n">
        <v>2</v>
      </c>
      <c r="DX149" t="n">
        <v>2</v>
      </c>
      <c r="DY149" t="n">
        <v>2</v>
      </c>
      <c r="DZ149" t="n">
        <v>2</v>
      </c>
      <c r="EA149" t="n">
        <v>2</v>
      </c>
      <c r="EB149" t="n">
        <v>2</v>
      </c>
      <c r="EC149" t="n">
        <v>2</v>
      </c>
      <c r="ED149" t="n">
        <v>2</v>
      </c>
      <c r="EE149" t="n">
        <v>2</v>
      </c>
      <c r="EF149" t="n">
        <v>2</v>
      </c>
      <c r="EG149" t="n">
        <v>2</v>
      </c>
      <c r="EH149" t="n">
        <v>2</v>
      </c>
      <c r="EI149" t="n">
        <v>2</v>
      </c>
      <c r="EJ149" t="n">
        <v>2</v>
      </c>
      <c r="EK149" t="n">
        <v>2</v>
      </c>
      <c r="EL149" t="n">
        <v>2</v>
      </c>
      <c r="EM149" t="n">
        <v>7</v>
      </c>
      <c r="EN149" t="n">
        <v>7</v>
      </c>
      <c r="EO149" t="n">
        <v>4</v>
      </c>
    </row>
    <row r="150">
      <c r="B150" t="inlineStr">
        <is>
          <t> </t>
        </is>
      </c>
      <c r="C150" t="inlineStr">
        <is>
          <t> </t>
        </is>
      </c>
      <c r="D150" t="inlineStr">
        <is>
          <t> </t>
        </is>
      </c>
      <c r="E150">
        <f>MID('KERNEL'!$BI$4,1,1)</f>
        <v/>
      </c>
      <c r="F150">
        <f>MID('KERNEL'!$BI$4,2,1)</f>
        <v/>
      </c>
      <c r="G150">
        <f>MID('KERNEL'!$BI$4,3,1)</f>
        <v/>
      </c>
      <c r="H150">
        <f>MID('KERNEL'!$BI$4,4,1)</f>
        <v/>
      </c>
      <c r="I150">
        <f>MID('KERNEL'!$BI$4,5,1)</f>
        <v/>
      </c>
      <c r="J150">
        <f>MID('KERNEL'!$BI$4,6,1)</f>
        <v/>
      </c>
      <c r="K150">
        <f>MID('KERNEL'!$BI$4,7,1)</f>
        <v/>
      </c>
      <c r="L150">
        <f>MID('KERNEL'!$BI$4,8,1)</f>
        <v/>
      </c>
      <c r="M150">
        <f>MID('KERNEL'!$BI$4,9,1)</f>
        <v/>
      </c>
      <c r="N150">
        <f>MID('KERNEL'!$BI$4,10,1)</f>
        <v/>
      </c>
      <c r="O150">
        <f>MID('KERNEL'!$BI$4,11,1)</f>
        <v/>
      </c>
      <c r="P150">
        <f>MID('KERNEL'!$BI$4,12,1)</f>
        <v/>
      </c>
      <c r="Q150">
        <f>MID('KERNEL'!$BI$4,13,1)</f>
        <v/>
      </c>
      <c r="R150">
        <f>MID('KERNEL'!$BI$4,14,1)</f>
        <v/>
      </c>
      <c r="S150">
        <f>MID('KERNEL'!$BI$4,15,1)</f>
        <v/>
      </c>
      <c r="T150">
        <f>MID('KERNEL'!$BI$4,16,1)</f>
        <v/>
      </c>
      <c r="U150">
        <f>MID('KERNEL'!$BI$4,17,1)</f>
        <v/>
      </c>
      <c r="V150">
        <f>MID('KERNEL'!$BI$4,18,1)</f>
        <v/>
      </c>
      <c r="W150">
        <f>MID('KERNEL'!$BI$4,19,1)</f>
        <v/>
      </c>
      <c r="X150">
        <f>MID('KERNEL'!$BI$4,20,1)</f>
        <v/>
      </c>
      <c r="Y150">
        <f>MID('KERNEL'!$BI$4,21,1)</f>
        <v/>
      </c>
      <c r="Z150">
        <f>MID('KERNEL'!$BI$4,22,1)</f>
        <v/>
      </c>
      <c r="AA150">
        <f>MID('KERNEL'!$BI$4,23,1)</f>
        <v/>
      </c>
      <c r="AB150">
        <f>MID('KERNEL'!$BI$4,24,1)</f>
        <v/>
      </c>
      <c r="AC150">
        <f>MID('KERNEL'!$BI$4,25,1)</f>
        <v/>
      </c>
      <c r="AD150">
        <f>MID('KERNEL'!$BI$4,26,1)</f>
        <v/>
      </c>
      <c r="AE150">
        <f>MID('KERNEL'!$BI$4,27,1)</f>
        <v/>
      </c>
      <c r="AF150">
        <f>MID('KERNEL'!$BI$4,28,1)</f>
        <v/>
      </c>
      <c r="AG150">
        <f>MID('KERNEL'!$BI$4,29,1)</f>
        <v/>
      </c>
      <c r="AH150">
        <f>MID('KERNEL'!$BI$4,30,1)</f>
        <v/>
      </c>
      <c r="AI150">
        <f>MID('KERNEL'!$BI$4,31,1)</f>
        <v/>
      </c>
      <c r="AJ150">
        <f>MID('KERNEL'!$BI$4,32,1)</f>
        <v/>
      </c>
      <c r="AK150">
        <f>MID('KERNEL'!$BI$4,33,1)</f>
        <v/>
      </c>
      <c r="AL150">
        <f>MID('KERNEL'!$BI$4,34,1)</f>
        <v/>
      </c>
      <c r="AM150">
        <f>MID('KERNEL'!$BI$4,35,1)</f>
        <v/>
      </c>
      <c r="AN150">
        <f>MID('KERNEL'!$BI$4,36,1)</f>
        <v/>
      </c>
      <c r="AO150">
        <f>MID('KERNEL'!$BI$4,37,1)</f>
        <v/>
      </c>
      <c r="AP150">
        <f>MID('KERNEL'!$BI$4,38,1)</f>
        <v/>
      </c>
      <c r="AQ150">
        <f>MID('KERNEL'!$BI$4,39,1)</f>
        <v/>
      </c>
      <c r="AR150">
        <f>MID('KERNEL'!$BI$4,40,1)</f>
        <v/>
      </c>
      <c r="AS150">
        <f>MID('KERNEL'!$BI$4,41,1)</f>
        <v/>
      </c>
      <c r="AT150">
        <f>MID('KERNEL'!$BI$4,42,1)</f>
        <v/>
      </c>
      <c r="AU150">
        <f>MID('KERNEL'!$BI$4,43,1)</f>
        <v/>
      </c>
      <c r="AV150">
        <f>MID('KERNEL'!$BI$4,44,1)</f>
        <v/>
      </c>
      <c r="AW150">
        <f>MID('KERNEL'!$BI$4,45,1)</f>
        <v/>
      </c>
      <c r="AX150">
        <f>MID('KERNEL'!$BI$4,46,1)</f>
        <v/>
      </c>
      <c r="AY150">
        <f>MID('KERNEL'!$BI$4,47,1)</f>
        <v/>
      </c>
      <c r="AZ150">
        <f>MID('KERNEL'!$BI$4,48,1)</f>
        <v/>
      </c>
      <c r="BA150">
        <f>MID('KERNEL'!$BI$4,49,1)</f>
        <v/>
      </c>
      <c r="BB150">
        <f>MID('KERNEL'!$BI$4,50,1)</f>
        <v/>
      </c>
      <c r="BC150">
        <f>MID('KERNEL'!$BI$4,51,1)</f>
        <v/>
      </c>
      <c r="BD150">
        <f>MID('KERNEL'!$BI$4,52,1)</f>
        <v/>
      </c>
      <c r="BE150">
        <f>MID('KERNEL'!$BI$4,53,1)</f>
        <v/>
      </c>
      <c r="BF150">
        <f>MID('KERNEL'!$BI$4,54,1)</f>
        <v/>
      </c>
      <c r="BG150">
        <f>MID('KERNEL'!$BI$4,55,1)</f>
        <v/>
      </c>
      <c r="BH150">
        <f>MID('KERNEL'!$BI$4,56,1)</f>
        <v/>
      </c>
      <c r="BI150">
        <f>MID('KERNEL'!$BI$4,57,1)</f>
        <v/>
      </c>
      <c r="BJ150">
        <f>MID('KERNEL'!$BI$4,58,1)</f>
        <v/>
      </c>
      <c r="BK150">
        <f>MID('KERNEL'!$BI$4,59,1)</f>
        <v/>
      </c>
      <c r="BL150">
        <f>MID('KERNEL'!$BI$4,60,1)</f>
        <v/>
      </c>
      <c r="BM150" t="inlineStr">
        <is>
          <t> </t>
        </is>
      </c>
      <c r="BN150" t="inlineStr">
        <is>
          <t> </t>
        </is>
      </c>
      <c r="BO150" t="inlineStr">
        <is>
          <t> </t>
        </is>
      </c>
      <c r="CB150" t="n">
        <v>4</v>
      </c>
      <c r="CC150" t="n">
        <v>7</v>
      </c>
      <c r="CD150" t="n">
        <v>7</v>
      </c>
      <c r="CE150" t="n">
        <v>2</v>
      </c>
      <c r="CF150" t="n">
        <v>2</v>
      </c>
      <c r="CG150" t="n">
        <v>2</v>
      </c>
      <c r="CH150" t="n">
        <v>2</v>
      </c>
      <c r="CI150" t="n">
        <v>2</v>
      </c>
      <c r="CJ150" t="n">
        <v>2</v>
      </c>
      <c r="CK150" t="n">
        <v>2</v>
      </c>
      <c r="CL150" t="n">
        <v>2</v>
      </c>
      <c r="CM150" t="n">
        <v>2</v>
      </c>
      <c r="CN150" t="n">
        <v>2</v>
      </c>
      <c r="CO150" t="n">
        <v>2</v>
      </c>
      <c r="CP150" t="n">
        <v>2</v>
      </c>
      <c r="CQ150" t="n">
        <v>2</v>
      </c>
      <c r="CR150" t="n">
        <v>2</v>
      </c>
      <c r="CS150" t="n">
        <v>2</v>
      </c>
      <c r="CT150" t="n">
        <v>2</v>
      </c>
      <c r="CU150" t="n">
        <v>2</v>
      </c>
      <c r="CV150" t="n">
        <v>2</v>
      </c>
      <c r="CW150" t="n">
        <v>2</v>
      </c>
      <c r="CX150" t="n">
        <v>2</v>
      </c>
      <c r="CY150" t="n">
        <v>2</v>
      </c>
      <c r="CZ150" t="n">
        <v>2</v>
      </c>
      <c r="DA150" t="n">
        <v>2</v>
      </c>
      <c r="DB150" t="n">
        <v>2</v>
      </c>
      <c r="DC150" t="n">
        <v>2</v>
      </c>
      <c r="DD150" t="n">
        <v>2</v>
      </c>
      <c r="DE150" t="n">
        <v>2</v>
      </c>
      <c r="DF150" t="n">
        <v>2</v>
      </c>
      <c r="DG150" t="n">
        <v>2</v>
      </c>
      <c r="DH150" t="n">
        <v>2</v>
      </c>
      <c r="DI150" t="n">
        <v>2</v>
      </c>
      <c r="DJ150" t="n">
        <v>2</v>
      </c>
      <c r="DK150" t="n">
        <v>2</v>
      </c>
      <c r="DL150" t="n">
        <v>2</v>
      </c>
      <c r="DM150" t="n">
        <v>2</v>
      </c>
      <c r="DN150" t="n">
        <v>2</v>
      </c>
      <c r="DO150" t="n">
        <v>2</v>
      </c>
      <c r="DP150" t="n">
        <v>2</v>
      </c>
      <c r="DQ150" t="n">
        <v>2</v>
      </c>
      <c r="DR150" t="n">
        <v>2</v>
      </c>
      <c r="DS150" t="n">
        <v>2</v>
      </c>
      <c r="DT150" t="n">
        <v>2</v>
      </c>
      <c r="DU150" t="n">
        <v>2</v>
      </c>
      <c r="DV150" t="n">
        <v>2</v>
      </c>
      <c r="DW150" t="n">
        <v>2</v>
      </c>
      <c r="DX150" t="n">
        <v>2</v>
      </c>
      <c r="DY150" t="n">
        <v>2</v>
      </c>
      <c r="DZ150" t="n">
        <v>2</v>
      </c>
      <c r="EA150" t="n">
        <v>2</v>
      </c>
      <c r="EB150" t="n">
        <v>2</v>
      </c>
      <c r="EC150" t="n">
        <v>2</v>
      </c>
      <c r="ED150" t="n">
        <v>2</v>
      </c>
      <c r="EE150" t="n">
        <v>2</v>
      </c>
      <c r="EF150" t="n">
        <v>2</v>
      </c>
      <c r="EG150" t="n">
        <v>2</v>
      </c>
      <c r="EH150" t="n">
        <v>2</v>
      </c>
      <c r="EI150" t="n">
        <v>2</v>
      </c>
      <c r="EJ150" t="n">
        <v>2</v>
      </c>
      <c r="EK150" t="n">
        <v>2</v>
      </c>
      <c r="EL150" t="n">
        <v>2</v>
      </c>
      <c r="EM150" t="n">
        <v>7</v>
      </c>
      <c r="EN150" t="n">
        <v>7</v>
      </c>
      <c r="EO150" t="n">
        <v>4</v>
      </c>
    </row>
    <row r="151">
      <c r="B151" t="inlineStr">
        <is>
          <t> </t>
        </is>
      </c>
      <c r="C151" t="inlineStr">
        <is>
          <t> </t>
        </is>
      </c>
      <c r="D151" t="inlineStr">
        <is>
          <t> </t>
        </is>
      </c>
      <c r="E151" t="inlineStr">
        <is>
          <t> </t>
        </is>
      </c>
      <c r="F151" t="inlineStr">
        <is>
          <t> </t>
        </is>
      </c>
      <c r="G151" t="inlineStr">
        <is>
          <t> </t>
        </is>
      </c>
      <c r="H151" t="inlineStr">
        <is>
          <t> </t>
        </is>
      </c>
      <c r="I151" t="inlineStr">
        <is>
          <t> </t>
        </is>
      </c>
      <c r="J151" t="inlineStr">
        <is>
          <t> </t>
        </is>
      </c>
      <c r="K151" t="inlineStr">
        <is>
          <t> </t>
        </is>
      </c>
      <c r="L151" t="inlineStr">
        <is>
          <t> </t>
        </is>
      </c>
      <c r="M151" t="inlineStr">
        <is>
          <t> </t>
        </is>
      </c>
      <c r="N151" t="inlineStr">
        <is>
          <t> </t>
        </is>
      </c>
      <c r="O151" t="inlineStr">
        <is>
          <t> </t>
        </is>
      </c>
      <c r="P151" t="inlineStr">
        <is>
          <t> </t>
        </is>
      </c>
      <c r="Q151" t="inlineStr">
        <is>
          <t> </t>
        </is>
      </c>
      <c r="R151" t="inlineStr">
        <is>
          <t> </t>
        </is>
      </c>
      <c r="S151" t="inlineStr">
        <is>
          <t> </t>
        </is>
      </c>
      <c r="T151" t="inlineStr">
        <is>
          <t> </t>
        </is>
      </c>
      <c r="U151" t="inlineStr">
        <is>
          <t> </t>
        </is>
      </c>
      <c r="V151" t="inlineStr">
        <is>
          <t> </t>
        </is>
      </c>
      <c r="W151" t="inlineStr">
        <is>
          <t> </t>
        </is>
      </c>
      <c r="X151" t="inlineStr">
        <is>
          <t> </t>
        </is>
      </c>
      <c r="Y151" t="inlineStr">
        <is>
          <t> </t>
        </is>
      </c>
      <c r="Z151" t="inlineStr">
        <is>
          <t> </t>
        </is>
      </c>
      <c r="AA151" t="inlineStr">
        <is>
          <t> </t>
        </is>
      </c>
      <c r="AB151" t="inlineStr">
        <is>
          <t> </t>
        </is>
      </c>
      <c r="AC151" t="inlineStr">
        <is>
          <t> </t>
        </is>
      </c>
      <c r="AD151" t="inlineStr">
        <is>
          <t> </t>
        </is>
      </c>
      <c r="AE151" t="inlineStr">
        <is>
          <t> </t>
        </is>
      </c>
      <c r="AF151" t="inlineStr">
        <is>
          <t> </t>
        </is>
      </c>
      <c r="AG151" t="inlineStr">
        <is>
          <t> </t>
        </is>
      </c>
      <c r="AH151" t="inlineStr">
        <is>
          <t> </t>
        </is>
      </c>
      <c r="AI151" t="inlineStr">
        <is>
          <t> </t>
        </is>
      </c>
      <c r="AJ151" t="inlineStr">
        <is>
          <t> </t>
        </is>
      </c>
      <c r="AK151" t="inlineStr">
        <is>
          <t> </t>
        </is>
      </c>
      <c r="AL151" t="inlineStr">
        <is>
          <t> </t>
        </is>
      </c>
      <c r="AM151" t="inlineStr">
        <is>
          <t> </t>
        </is>
      </c>
      <c r="AN151" t="inlineStr">
        <is>
          <t> </t>
        </is>
      </c>
      <c r="AO151" t="inlineStr">
        <is>
          <t> </t>
        </is>
      </c>
      <c r="AP151" t="inlineStr">
        <is>
          <t> </t>
        </is>
      </c>
      <c r="AQ151" t="inlineStr">
        <is>
          <t> </t>
        </is>
      </c>
      <c r="AR151" t="inlineStr">
        <is>
          <t> </t>
        </is>
      </c>
      <c r="AS151" t="inlineStr">
        <is>
          <t> </t>
        </is>
      </c>
      <c r="AT151" t="inlineStr">
        <is>
          <t> </t>
        </is>
      </c>
      <c r="AU151" t="inlineStr">
        <is>
          <t> </t>
        </is>
      </c>
      <c r="AV151" t="inlineStr">
        <is>
          <t> </t>
        </is>
      </c>
      <c r="AW151" t="inlineStr">
        <is>
          <t> </t>
        </is>
      </c>
      <c r="AX151" t="inlineStr">
        <is>
          <t> </t>
        </is>
      </c>
      <c r="AY151" t="inlineStr">
        <is>
          <t> </t>
        </is>
      </c>
      <c r="AZ151" t="inlineStr">
        <is>
          <t> </t>
        </is>
      </c>
      <c r="BA151" t="inlineStr">
        <is>
          <t> </t>
        </is>
      </c>
      <c r="BB151" t="inlineStr">
        <is>
          <t> </t>
        </is>
      </c>
      <c r="BC151" t="inlineStr">
        <is>
          <t> </t>
        </is>
      </c>
      <c r="BD151" t="inlineStr">
        <is>
          <t> </t>
        </is>
      </c>
      <c r="BE151" t="inlineStr">
        <is>
          <t> </t>
        </is>
      </c>
      <c r="BF151" t="inlineStr">
        <is>
          <t> </t>
        </is>
      </c>
      <c r="BG151" t="inlineStr">
        <is>
          <t> </t>
        </is>
      </c>
      <c r="BH151" t="inlineStr">
        <is>
          <t> </t>
        </is>
      </c>
      <c r="BI151" t="inlineStr">
        <is>
          <t> </t>
        </is>
      </c>
      <c r="BJ151" t="inlineStr">
        <is>
          <t> </t>
        </is>
      </c>
      <c r="BK151" t="inlineStr">
        <is>
          <t> </t>
        </is>
      </c>
      <c r="BL151" t="inlineStr">
        <is>
          <t> </t>
        </is>
      </c>
      <c r="BM151" t="inlineStr">
        <is>
          <t> </t>
        </is>
      </c>
      <c r="BN151" t="inlineStr">
        <is>
          <t> </t>
        </is>
      </c>
      <c r="BO151" t="inlineStr">
        <is>
          <t> </t>
        </is>
      </c>
      <c r="CB151" t="n">
        <v>4</v>
      </c>
      <c r="CC151" t="n">
        <v>7</v>
      </c>
      <c r="CD151" t="n">
        <v>4</v>
      </c>
      <c r="CE151" t="n">
        <v>4</v>
      </c>
      <c r="CF151" t="n">
        <v>4</v>
      </c>
      <c r="CG151" t="n">
        <v>4</v>
      </c>
      <c r="CH151" t="n">
        <v>4</v>
      </c>
      <c r="CI151" t="n">
        <v>4</v>
      </c>
      <c r="CJ151" t="n">
        <v>4</v>
      </c>
      <c r="CK151" t="n">
        <v>4</v>
      </c>
      <c r="CL151" t="n">
        <v>4</v>
      </c>
      <c r="CM151" t="n">
        <v>4</v>
      </c>
      <c r="CN151" t="n">
        <v>4</v>
      </c>
      <c r="CO151" t="n">
        <v>4</v>
      </c>
      <c r="CP151" t="n">
        <v>4</v>
      </c>
      <c r="CQ151" t="n">
        <v>4</v>
      </c>
      <c r="CR151" t="n">
        <v>4</v>
      </c>
      <c r="CS151" t="n">
        <v>4</v>
      </c>
      <c r="CT151" t="n">
        <v>4</v>
      </c>
      <c r="CU151" t="n">
        <v>4</v>
      </c>
      <c r="CV151" t="n">
        <v>4</v>
      </c>
      <c r="CW151" t="n">
        <v>4</v>
      </c>
      <c r="CX151" t="n">
        <v>4</v>
      </c>
      <c r="CY151" t="n">
        <v>4</v>
      </c>
      <c r="CZ151" t="n">
        <v>4</v>
      </c>
      <c r="DA151" t="n">
        <v>4</v>
      </c>
      <c r="DB151" t="n">
        <v>4</v>
      </c>
      <c r="DC151" t="n">
        <v>4</v>
      </c>
      <c r="DD151" t="n">
        <v>4</v>
      </c>
      <c r="DE151" t="n">
        <v>4</v>
      </c>
      <c r="DF151" t="n">
        <v>4</v>
      </c>
      <c r="DG151" t="n">
        <v>4</v>
      </c>
      <c r="DH151" t="n">
        <v>4</v>
      </c>
      <c r="DI151" t="n">
        <v>4</v>
      </c>
      <c r="DJ151" t="n">
        <v>4</v>
      </c>
      <c r="DK151" t="n">
        <v>4</v>
      </c>
      <c r="DL151" t="n">
        <v>4</v>
      </c>
      <c r="DM151" t="n">
        <v>4</v>
      </c>
      <c r="DN151" t="n">
        <v>4</v>
      </c>
      <c r="DO151" t="n">
        <v>4</v>
      </c>
      <c r="DP151" t="n">
        <v>4</v>
      </c>
      <c r="DQ151" t="n">
        <v>4</v>
      </c>
      <c r="DR151" t="n">
        <v>4</v>
      </c>
      <c r="DS151" t="n">
        <v>4</v>
      </c>
      <c r="DT151" t="n">
        <v>4</v>
      </c>
      <c r="DU151" t="n">
        <v>4</v>
      </c>
      <c r="DV151" t="n">
        <v>4</v>
      </c>
      <c r="DW151" t="n">
        <v>4</v>
      </c>
      <c r="DX151" t="n">
        <v>4</v>
      </c>
      <c r="DY151" t="n">
        <v>4</v>
      </c>
      <c r="DZ151" t="n">
        <v>4</v>
      </c>
      <c r="EA151" t="n">
        <v>4</v>
      </c>
      <c r="EB151" t="n">
        <v>4</v>
      </c>
      <c r="EC151" t="n">
        <v>4</v>
      </c>
      <c r="ED151" t="n">
        <v>4</v>
      </c>
      <c r="EE151" t="n">
        <v>4</v>
      </c>
      <c r="EF151" t="n">
        <v>4</v>
      </c>
      <c r="EG151" t="n">
        <v>4</v>
      </c>
      <c r="EH151" t="n">
        <v>4</v>
      </c>
      <c r="EI151" t="n">
        <v>4</v>
      </c>
      <c r="EJ151" t="n">
        <v>4</v>
      </c>
      <c r="EK151" t="n">
        <v>4</v>
      </c>
      <c r="EL151" t="n">
        <v>4</v>
      </c>
      <c r="EM151" t="n">
        <v>4</v>
      </c>
      <c r="EN151" t="n">
        <v>7</v>
      </c>
      <c r="EO151" t="n">
        <v>4</v>
      </c>
    </row>
    <row r="152">
      <c r="B152" t="inlineStr">
        <is>
          <t> </t>
        </is>
      </c>
      <c r="C152" t="inlineStr">
        <is>
          <t> </t>
        </is>
      </c>
      <c r="D152" t="inlineStr">
        <is>
          <t> </t>
        </is>
      </c>
      <c r="E152" t="inlineStr">
        <is>
          <t>T</t>
        </is>
      </c>
      <c r="F152" t="inlineStr">
        <is>
          <t>y</t>
        </is>
      </c>
      <c r="G152" t="inlineStr">
        <is>
          <t>p</t>
        </is>
      </c>
      <c r="H152" t="inlineStr">
        <is>
          <t>e</t>
        </is>
      </c>
      <c r="I152" t="inlineStr">
        <is>
          <t> </t>
        </is>
      </c>
      <c r="J152" t="inlineStr">
        <is>
          <t> </t>
        </is>
      </c>
      <c r="K152" t="inlineStr">
        <is>
          <t> </t>
        </is>
      </c>
      <c r="L152" t="inlineStr">
        <is>
          <t>h</t>
        </is>
      </c>
      <c r="M152" t="inlineStr">
        <is>
          <t>e</t>
        </is>
      </c>
      <c r="N152" t="inlineStr">
        <is>
          <t>l</t>
        </is>
      </c>
      <c r="O152" t="inlineStr">
        <is>
          <t>p</t>
        </is>
      </c>
      <c r="P152" t="inlineStr">
        <is>
          <t> </t>
        </is>
      </c>
      <c r="Q152" t="inlineStr">
        <is>
          <t> </t>
        </is>
      </c>
      <c r="R152" t="inlineStr">
        <is>
          <t> </t>
        </is>
      </c>
      <c r="S152" t="inlineStr">
        <is>
          <t>i</t>
        </is>
      </c>
      <c r="T152" t="inlineStr">
        <is>
          <t>n</t>
        </is>
      </c>
      <c r="U152" t="inlineStr">
        <is>
          <t> </t>
        </is>
      </c>
      <c r="V152" t="inlineStr">
        <is>
          <t>t</t>
        </is>
      </c>
      <c r="W152" t="inlineStr">
        <is>
          <t>h</t>
        </is>
      </c>
      <c r="X152" t="inlineStr">
        <is>
          <t>e</t>
        </is>
      </c>
      <c r="Y152" t="inlineStr">
        <is>
          <t> </t>
        </is>
      </c>
      <c r="Z152" t="inlineStr">
        <is>
          <t>K</t>
        </is>
      </c>
      <c r="AA152" t="inlineStr">
        <is>
          <t>E</t>
        </is>
      </c>
      <c r="AB152" t="inlineStr">
        <is>
          <t>Y</t>
        </is>
      </c>
      <c r="AC152" t="inlineStr">
        <is>
          <t>B</t>
        </is>
      </c>
      <c r="AD152" t="inlineStr">
        <is>
          <t>O</t>
        </is>
      </c>
      <c r="AE152" t="inlineStr">
        <is>
          <t>A</t>
        </is>
      </c>
      <c r="AF152" t="inlineStr">
        <is>
          <t>R</t>
        </is>
      </c>
      <c r="AG152" t="inlineStr">
        <is>
          <t>D</t>
        </is>
      </c>
      <c r="AH152" t="inlineStr">
        <is>
          <t> </t>
        </is>
      </c>
      <c r="AI152" t="inlineStr">
        <is>
          <t>s</t>
        </is>
      </c>
      <c r="AJ152" t="inlineStr">
        <is>
          <t>t</t>
        </is>
      </c>
      <c r="AK152" t="inlineStr">
        <is>
          <t>r</t>
        </is>
      </c>
      <c r="AL152" t="inlineStr">
        <is>
          <t>i</t>
        </is>
      </c>
      <c r="AM152" t="inlineStr">
        <is>
          <t>p</t>
        </is>
      </c>
      <c r="AN152" t="inlineStr">
        <is>
          <t> </t>
        </is>
      </c>
      <c r="AO152" t="inlineStr">
        <is>
          <t>b</t>
        </is>
      </c>
      <c r="AP152" t="inlineStr">
        <is>
          <t>e</t>
        </is>
      </c>
      <c r="AQ152" t="inlineStr">
        <is>
          <t>l</t>
        </is>
      </c>
      <c r="AR152" t="inlineStr">
        <is>
          <t>o</t>
        </is>
      </c>
      <c r="AS152" t="inlineStr">
        <is>
          <t>w</t>
        </is>
      </c>
      <c r="AT152" t="inlineStr">
        <is>
          <t> </t>
        </is>
      </c>
      <c r="AU152" t="inlineStr">
        <is>
          <t>t</t>
        </is>
      </c>
      <c r="AV152" t="inlineStr">
        <is>
          <t>h</t>
        </is>
      </c>
      <c r="AW152" t="inlineStr">
        <is>
          <t>e</t>
        </is>
      </c>
      <c r="AX152" t="inlineStr">
        <is>
          <t> </t>
        </is>
      </c>
      <c r="AY152" t="inlineStr">
        <is>
          <t>s</t>
        </is>
      </c>
      <c r="AZ152" t="inlineStr">
        <is>
          <t>c</t>
        </is>
      </c>
      <c r="BA152" t="inlineStr">
        <is>
          <t>r</t>
        </is>
      </c>
      <c r="BB152" t="inlineStr">
        <is>
          <t>e</t>
        </is>
      </c>
      <c r="BC152" t="inlineStr">
        <is>
          <t>e</t>
        </is>
      </c>
      <c r="BD152" t="inlineStr">
        <is>
          <t>n</t>
        </is>
      </c>
      <c r="BE152" t="inlineStr">
        <is>
          <t>.</t>
        </is>
      </c>
      <c r="BF152" t="inlineStr">
        <is>
          <t> </t>
        </is>
      </c>
      <c r="BG152" t="inlineStr">
        <is>
          <t> </t>
        </is>
      </c>
      <c r="BH152" t="inlineStr">
        <is>
          <t> </t>
        </is>
      </c>
      <c r="BI152" t="inlineStr">
        <is>
          <t> </t>
        </is>
      </c>
      <c r="BJ152" t="inlineStr">
        <is>
          <t> </t>
        </is>
      </c>
      <c r="BK152" t="inlineStr">
        <is>
          <t> </t>
        </is>
      </c>
      <c r="BL152" t="inlineStr">
        <is>
          <t> </t>
        </is>
      </c>
      <c r="BM152" t="inlineStr">
        <is>
          <t> </t>
        </is>
      </c>
      <c r="BN152" t="inlineStr">
        <is>
          <t> </t>
        </is>
      </c>
      <c r="BO152" t="inlineStr">
        <is>
          <t> </t>
        </is>
      </c>
      <c r="CB152" t="n">
        <v>4</v>
      </c>
      <c r="CC152" t="n">
        <v>7</v>
      </c>
      <c r="CD152" t="n">
        <v>7</v>
      </c>
      <c r="CE152" t="n">
        <v>5</v>
      </c>
      <c r="CF152" t="n">
        <v>5</v>
      </c>
      <c r="CG152" t="n">
        <v>5</v>
      </c>
      <c r="CH152" t="n">
        <v>5</v>
      </c>
      <c r="CI152" t="n">
        <v>5</v>
      </c>
      <c r="CJ152" t="n">
        <v>5</v>
      </c>
      <c r="CK152" t="n">
        <v>5</v>
      </c>
      <c r="CL152" t="n">
        <v>5</v>
      </c>
      <c r="CM152" t="n">
        <v>5</v>
      </c>
      <c r="CN152" t="n">
        <v>5</v>
      </c>
      <c r="CO152" t="n">
        <v>5</v>
      </c>
      <c r="CP152" t="n">
        <v>5</v>
      </c>
      <c r="CQ152" t="n">
        <v>5</v>
      </c>
      <c r="CR152" t="n">
        <v>5</v>
      </c>
      <c r="CS152" t="n">
        <v>5</v>
      </c>
      <c r="CT152" t="n">
        <v>5</v>
      </c>
      <c r="CU152" t="n">
        <v>5</v>
      </c>
      <c r="CV152" t="n">
        <v>5</v>
      </c>
      <c r="CW152" t="n">
        <v>5</v>
      </c>
      <c r="CX152" t="n">
        <v>5</v>
      </c>
      <c r="CY152" t="n">
        <v>5</v>
      </c>
      <c r="CZ152" t="n">
        <v>5</v>
      </c>
      <c r="DA152" t="n">
        <v>5</v>
      </c>
      <c r="DB152" t="n">
        <v>5</v>
      </c>
      <c r="DC152" t="n">
        <v>5</v>
      </c>
      <c r="DD152" t="n">
        <v>5</v>
      </c>
      <c r="DE152" t="n">
        <v>5</v>
      </c>
      <c r="DF152" t="n">
        <v>5</v>
      </c>
      <c r="DG152" t="n">
        <v>5</v>
      </c>
      <c r="DH152" t="n">
        <v>5</v>
      </c>
      <c r="DI152" t="n">
        <v>5</v>
      </c>
      <c r="DJ152" t="n">
        <v>5</v>
      </c>
      <c r="DK152" t="n">
        <v>5</v>
      </c>
      <c r="DL152" t="n">
        <v>5</v>
      </c>
      <c r="DM152" t="n">
        <v>5</v>
      </c>
      <c r="DN152" t="n">
        <v>5</v>
      </c>
      <c r="DO152" t="n">
        <v>5</v>
      </c>
      <c r="DP152" t="n">
        <v>5</v>
      </c>
      <c r="DQ152" t="n">
        <v>5</v>
      </c>
      <c r="DR152" t="n">
        <v>5</v>
      </c>
      <c r="DS152" t="n">
        <v>5</v>
      </c>
      <c r="DT152" t="n">
        <v>5</v>
      </c>
      <c r="DU152" t="n">
        <v>5</v>
      </c>
      <c r="DV152" t="n">
        <v>5</v>
      </c>
      <c r="DW152" t="n">
        <v>5</v>
      </c>
      <c r="DX152" t="n">
        <v>5</v>
      </c>
      <c r="DY152" t="n">
        <v>5</v>
      </c>
      <c r="DZ152" t="n">
        <v>5</v>
      </c>
      <c r="EA152" t="n">
        <v>5</v>
      </c>
      <c r="EB152" t="n">
        <v>5</v>
      </c>
      <c r="EC152" t="n">
        <v>5</v>
      </c>
      <c r="ED152" t="n">
        <v>5</v>
      </c>
      <c r="EE152" t="n">
        <v>5</v>
      </c>
      <c r="EF152" t="n">
        <v>7</v>
      </c>
      <c r="EG152" t="n">
        <v>7</v>
      </c>
      <c r="EH152" t="n">
        <v>7</v>
      </c>
      <c r="EI152" t="n">
        <v>7</v>
      </c>
      <c r="EJ152" t="n">
        <v>7</v>
      </c>
      <c r="EK152" t="n">
        <v>7</v>
      </c>
      <c r="EL152" t="n">
        <v>7</v>
      </c>
      <c r="EM152" t="n">
        <v>7</v>
      </c>
      <c r="EN152" t="n">
        <v>7</v>
      </c>
      <c r="EO152" t="n">
        <v>4</v>
      </c>
    </row>
    <row r="153">
      <c r="B153" t="inlineStr">
        <is>
          <t> </t>
        </is>
      </c>
      <c r="C153" t="inlineStr">
        <is>
          <t> </t>
        </is>
      </c>
      <c r="D153" t="inlineStr">
        <is>
          <t> </t>
        </is>
      </c>
      <c r="E153" t="inlineStr">
        <is>
          <t> </t>
        </is>
      </c>
      <c r="F153" t="inlineStr">
        <is>
          <t> </t>
        </is>
      </c>
      <c r="G153" t="inlineStr">
        <is>
          <t> </t>
        </is>
      </c>
      <c r="H153" t="inlineStr">
        <is>
          <t> </t>
        </is>
      </c>
      <c r="I153" t="inlineStr">
        <is>
          <t> </t>
        </is>
      </c>
      <c r="J153" t="inlineStr">
        <is>
          <t> </t>
        </is>
      </c>
      <c r="K153" t="inlineStr">
        <is>
          <t> </t>
        </is>
      </c>
      <c r="L153" t="inlineStr">
        <is>
          <t> </t>
        </is>
      </c>
      <c r="M153" t="inlineStr">
        <is>
          <t> </t>
        </is>
      </c>
      <c r="N153" t="inlineStr">
        <is>
          <t> </t>
        </is>
      </c>
      <c r="O153" t="inlineStr">
        <is>
          <t> </t>
        </is>
      </c>
      <c r="P153" t="inlineStr">
        <is>
          <t> </t>
        </is>
      </c>
      <c r="Q153" t="inlineStr">
        <is>
          <t> </t>
        </is>
      </c>
      <c r="R153" t="inlineStr">
        <is>
          <t> </t>
        </is>
      </c>
      <c r="S153" t="inlineStr">
        <is>
          <t> </t>
        </is>
      </c>
      <c r="T153" t="inlineStr">
        <is>
          <t> </t>
        </is>
      </c>
      <c r="U153" t="inlineStr">
        <is>
          <t> </t>
        </is>
      </c>
      <c r="V153" t="inlineStr">
        <is>
          <t> </t>
        </is>
      </c>
      <c r="W153" t="inlineStr">
        <is>
          <t> </t>
        </is>
      </c>
      <c r="X153" t="inlineStr">
        <is>
          <t> </t>
        </is>
      </c>
      <c r="Y153" t="inlineStr">
        <is>
          <t> </t>
        </is>
      </c>
      <c r="Z153" t="inlineStr">
        <is>
          <t> </t>
        </is>
      </c>
      <c r="AA153" t="inlineStr">
        <is>
          <t> </t>
        </is>
      </c>
      <c r="AB153" t="inlineStr">
        <is>
          <t> </t>
        </is>
      </c>
      <c r="AC153" t="inlineStr">
        <is>
          <t> </t>
        </is>
      </c>
      <c r="AD153" t="inlineStr">
        <is>
          <t> </t>
        </is>
      </c>
      <c r="AE153" t="inlineStr">
        <is>
          <t> </t>
        </is>
      </c>
      <c r="AF153" t="inlineStr">
        <is>
          <t> </t>
        </is>
      </c>
      <c r="AG153" t="inlineStr">
        <is>
          <t> </t>
        </is>
      </c>
      <c r="AH153" t="inlineStr">
        <is>
          <t> </t>
        </is>
      </c>
      <c r="AI153" t="inlineStr">
        <is>
          <t> </t>
        </is>
      </c>
      <c r="AJ153" t="inlineStr">
        <is>
          <t> </t>
        </is>
      </c>
      <c r="AK153" t="inlineStr">
        <is>
          <t> </t>
        </is>
      </c>
      <c r="AL153" t="inlineStr">
        <is>
          <t> </t>
        </is>
      </c>
      <c r="AM153" t="inlineStr">
        <is>
          <t> </t>
        </is>
      </c>
      <c r="AN153" t="inlineStr">
        <is>
          <t> </t>
        </is>
      </c>
      <c r="AO153" t="inlineStr">
        <is>
          <t> </t>
        </is>
      </c>
      <c r="AP153" t="inlineStr">
        <is>
          <t> </t>
        </is>
      </c>
      <c r="AQ153" t="inlineStr">
        <is>
          <t> </t>
        </is>
      </c>
      <c r="AR153" t="inlineStr">
        <is>
          <t> </t>
        </is>
      </c>
      <c r="AS153" t="inlineStr">
        <is>
          <t> </t>
        </is>
      </c>
      <c r="AT153" t="inlineStr">
        <is>
          <t> </t>
        </is>
      </c>
      <c r="AU153" t="inlineStr">
        <is>
          <t> </t>
        </is>
      </c>
      <c r="AV153" t="inlineStr">
        <is>
          <t> </t>
        </is>
      </c>
      <c r="AW153" t="inlineStr">
        <is>
          <t> </t>
        </is>
      </c>
      <c r="AX153" t="inlineStr">
        <is>
          <t> </t>
        </is>
      </c>
      <c r="AY153" t="inlineStr">
        <is>
          <t> </t>
        </is>
      </c>
      <c r="AZ153" t="inlineStr">
        <is>
          <t> </t>
        </is>
      </c>
      <c r="BA153" t="inlineStr">
        <is>
          <t> </t>
        </is>
      </c>
      <c r="BB153" t="inlineStr">
        <is>
          <t> </t>
        </is>
      </c>
      <c r="BC153" t="inlineStr">
        <is>
          <t> </t>
        </is>
      </c>
      <c r="BD153" t="inlineStr">
        <is>
          <t> </t>
        </is>
      </c>
      <c r="BE153" t="inlineStr">
        <is>
          <t> </t>
        </is>
      </c>
      <c r="BF153" t="inlineStr">
        <is>
          <t> </t>
        </is>
      </c>
      <c r="BG153" t="inlineStr">
        <is>
          <t> </t>
        </is>
      </c>
      <c r="BH153" t="inlineStr">
        <is>
          <t> </t>
        </is>
      </c>
      <c r="BI153" t="inlineStr">
        <is>
          <t> </t>
        </is>
      </c>
      <c r="BJ153" t="inlineStr">
        <is>
          <t> </t>
        </is>
      </c>
      <c r="BK153" t="inlineStr">
        <is>
          <t> </t>
        </is>
      </c>
      <c r="BL153" t="inlineStr">
        <is>
          <t> </t>
        </is>
      </c>
      <c r="BM153" t="inlineStr">
        <is>
          <t> </t>
        </is>
      </c>
      <c r="BN153" t="inlineStr">
        <is>
          <t> </t>
        </is>
      </c>
      <c r="BO153" t="inlineStr">
        <is>
          <t> </t>
        </is>
      </c>
      <c r="CB153" t="n">
        <v>4</v>
      </c>
      <c r="CC153" t="n">
        <v>7</v>
      </c>
      <c r="CD153" t="n">
        <v>7</v>
      </c>
      <c r="CE153" t="n">
        <v>7</v>
      </c>
      <c r="CF153" t="n">
        <v>7</v>
      </c>
      <c r="CG153" t="n">
        <v>7</v>
      </c>
      <c r="CH153" t="n">
        <v>7</v>
      </c>
      <c r="CI153" t="n">
        <v>7</v>
      </c>
      <c r="CJ153" t="n">
        <v>7</v>
      </c>
      <c r="CK153" t="n">
        <v>7</v>
      </c>
      <c r="CL153" t="n">
        <v>7</v>
      </c>
      <c r="CM153" t="n">
        <v>7</v>
      </c>
      <c r="CN153" t="n">
        <v>7</v>
      </c>
      <c r="CO153" t="n">
        <v>7</v>
      </c>
      <c r="CP153" t="n">
        <v>7</v>
      </c>
      <c r="CQ153" t="n">
        <v>7</v>
      </c>
      <c r="CR153" t="n">
        <v>7</v>
      </c>
      <c r="CS153" t="n">
        <v>7</v>
      </c>
      <c r="CT153" t="n">
        <v>7</v>
      </c>
      <c r="CU153" t="n">
        <v>7</v>
      </c>
      <c r="CV153" t="n">
        <v>7</v>
      </c>
      <c r="CW153" t="n">
        <v>7</v>
      </c>
      <c r="CX153" t="n">
        <v>7</v>
      </c>
      <c r="CY153" t="n">
        <v>7</v>
      </c>
      <c r="CZ153" t="n">
        <v>7</v>
      </c>
      <c r="DA153" t="n">
        <v>7</v>
      </c>
      <c r="DB153" t="n">
        <v>7</v>
      </c>
      <c r="DC153" t="n">
        <v>7</v>
      </c>
      <c r="DD153" t="n">
        <v>7</v>
      </c>
      <c r="DE153" t="n">
        <v>7</v>
      </c>
      <c r="DF153" t="n">
        <v>7</v>
      </c>
      <c r="DG153" t="n">
        <v>7</v>
      </c>
      <c r="DH153" t="n">
        <v>7</v>
      </c>
      <c r="DI153" t="n">
        <v>7</v>
      </c>
      <c r="DJ153" t="n">
        <v>7</v>
      </c>
      <c r="DK153" t="n">
        <v>7</v>
      </c>
      <c r="DL153" t="n">
        <v>7</v>
      </c>
      <c r="DM153" t="n">
        <v>7</v>
      </c>
      <c r="DN153" t="n">
        <v>7</v>
      </c>
      <c r="DO153" t="n">
        <v>7</v>
      </c>
      <c r="DP153" t="n">
        <v>7</v>
      </c>
      <c r="DQ153" t="n">
        <v>7</v>
      </c>
      <c r="DR153" t="n">
        <v>7</v>
      </c>
      <c r="DS153" t="n">
        <v>7</v>
      </c>
      <c r="DT153" t="n">
        <v>7</v>
      </c>
      <c r="DU153" t="n">
        <v>7</v>
      </c>
      <c r="DV153" t="n">
        <v>7</v>
      </c>
      <c r="DW153" t="n">
        <v>7</v>
      </c>
      <c r="DX153" t="n">
        <v>7</v>
      </c>
      <c r="DY153" t="n">
        <v>7</v>
      </c>
      <c r="DZ153" t="n">
        <v>7</v>
      </c>
      <c r="EA153" t="n">
        <v>7</v>
      </c>
      <c r="EB153" t="n">
        <v>7</v>
      </c>
      <c r="EC153" t="n">
        <v>7</v>
      </c>
      <c r="ED153" t="n">
        <v>7</v>
      </c>
      <c r="EE153" t="n">
        <v>7</v>
      </c>
      <c r="EF153" t="n">
        <v>7</v>
      </c>
      <c r="EG153" t="n">
        <v>7</v>
      </c>
      <c r="EH153" t="n">
        <v>7</v>
      </c>
      <c r="EI153" t="n">
        <v>7</v>
      </c>
      <c r="EJ153" t="n">
        <v>7</v>
      </c>
      <c r="EK153" t="n">
        <v>7</v>
      </c>
      <c r="EL153" t="n">
        <v>7</v>
      </c>
      <c r="EM153" t="n">
        <v>7</v>
      </c>
      <c r="EN153" t="n">
        <v>7</v>
      </c>
      <c r="EO153" t="n">
        <v>4</v>
      </c>
    </row>
    <row r="154">
      <c r="B154" t="inlineStr">
        <is>
          <t> </t>
        </is>
      </c>
      <c r="C154" t="inlineStr">
        <is>
          <t> </t>
        </is>
      </c>
      <c r="D154" t="inlineStr">
        <is>
          <t>h</t>
        </is>
      </c>
      <c r="E154" t="inlineStr">
        <is>
          <t>o</t>
        </is>
      </c>
      <c r="F154" t="inlineStr">
        <is>
          <t>p</t>
        </is>
      </c>
      <c r="G154" t="inlineStr">
        <is>
          <t>a</t>
        </is>
      </c>
      <c r="H154" t="inlineStr">
        <is>
          <t>l</t>
        </is>
      </c>
      <c r="I154" t="inlineStr">
        <is>
          <t>a</t>
        </is>
      </c>
      <c r="J154" t="inlineStr">
        <is>
          <t>.</t>
        </is>
      </c>
      <c r="K154" t="inlineStr">
        <is>
          <t>i</t>
        </is>
      </c>
      <c r="L154" t="inlineStr">
        <is>
          <t>o</t>
        </is>
      </c>
      <c r="M154" t="inlineStr">
        <is>
          <t> </t>
        </is>
      </c>
      <c r="N154" t="inlineStr">
        <is>
          <t> </t>
        </is>
      </c>
      <c r="O154" t="inlineStr">
        <is>
          <t> </t>
        </is>
      </c>
      <c r="P154" t="inlineStr">
        <is>
          <t> </t>
        </is>
      </c>
      <c r="Q154" t="inlineStr">
        <is>
          <t> </t>
        </is>
      </c>
      <c r="R154" t="inlineStr">
        <is>
          <t> </t>
        </is>
      </c>
      <c r="S154" t="inlineStr">
        <is>
          <t> </t>
        </is>
      </c>
      <c r="T154" t="inlineStr">
        <is>
          <t> </t>
        </is>
      </c>
      <c r="U154" t="inlineStr">
        <is>
          <t> </t>
        </is>
      </c>
      <c r="V154" t="inlineStr">
        <is>
          <t> </t>
        </is>
      </c>
      <c r="W154" t="inlineStr">
        <is>
          <t> </t>
        </is>
      </c>
      <c r="X154" t="inlineStr">
        <is>
          <t> </t>
        </is>
      </c>
      <c r="Y154" t="inlineStr">
        <is>
          <t> </t>
        </is>
      </c>
      <c r="Z154" t="inlineStr">
        <is>
          <t> </t>
        </is>
      </c>
      <c r="AA154" t="inlineStr">
        <is>
          <t> </t>
        </is>
      </c>
      <c r="AB154" t="inlineStr">
        <is>
          <t> </t>
        </is>
      </c>
      <c r="AC154" t="inlineStr">
        <is>
          <t> </t>
        </is>
      </c>
      <c r="AD154" t="inlineStr">
        <is>
          <t> </t>
        </is>
      </c>
      <c r="AE154" t="inlineStr">
        <is>
          <t> </t>
        </is>
      </c>
      <c r="AF154" t="inlineStr">
        <is>
          <t> </t>
        </is>
      </c>
      <c r="AG154" t="inlineStr">
        <is>
          <t> </t>
        </is>
      </c>
      <c r="AH154" t="inlineStr">
        <is>
          <t> </t>
        </is>
      </c>
      <c r="AI154" t="inlineStr">
        <is>
          <t> </t>
        </is>
      </c>
      <c r="AJ154" t="inlineStr">
        <is>
          <t> </t>
        </is>
      </c>
      <c r="AK154" t="inlineStr">
        <is>
          <t> </t>
        </is>
      </c>
      <c r="AL154" t="inlineStr">
        <is>
          <t> </t>
        </is>
      </c>
      <c r="AM154" t="inlineStr">
        <is>
          <t> </t>
        </is>
      </c>
      <c r="AN154" t="inlineStr">
        <is>
          <t> </t>
        </is>
      </c>
      <c r="AO154" t="inlineStr">
        <is>
          <t> </t>
        </is>
      </c>
      <c r="AP154" t="inlineStr">
        <is>
          <t> </t>
        </is>
      </c>
      <c r="AQ154" t="inlineStr">
        <is>
          <t> </t>
        </is>
      </c>
      <c r="AR154" t="inlineStr">
        <is>
          <t> </t>
        </is>
      </c>
      <c r="AS154" t="inlineStr">
        <is>
          <t> </t>
        </is>
      </c>
      <c r="AT154" t="inlineStr">
        <is>
          <t> </t>
        </is>
      </c>
      <c r="AU154" t="inlineStr">
        <is>
          <t> </t>
        </is>
      </c>
      <c r="AV154" t="inlineStr">
        <is>
          <t> </t>
        </is>
      </c>
      <c r="AW154" t="inlineStr">
        <is>
          <t> </t>
        </is>
      </c>
      <c r="AX154" t="inlineStr">
        <is>
          <t> </t>
        </is>
      </c>
      <c r="AY154" t="inlineStr">
        <is>
          <t> </t>
        </is>
      </c>
      <c r="AZ154" t="inlineStr">
        <is>
          <t> </t>
        </is>
      </c>
      <c r="BA154" t="inlineStr">
        <is>
          <t> </t>
        </is>
      </c>
      <c r="BB154" t="inlineStr">
        <is>
          <t> </t>
        </is>
      </c>
      <c r="BC154" t="inlineStr">
        <is>
          <t> </t>
        </is>
      </c>
      <c r="BD154" t="inlineStr">
        <is>
          <t> </t>
        </is>
      </c>
      <c r="BE154" t="inlineStr">
        <is>
          <t> </t>
        </is>
      </c>
      <c r="BF154" t="inlineStr">
        <is>
          <t> </t>
        </is>
      </c>
      <c r="BG154" t="inlineStr">
        <is>
          <t> </t>
        </is>
      </c>
      <c r="BH154" t="inlineStr">
        <is>
          <t> </t>
        </is>
      </c>
      <c r="BI154" t="inlineStr">
        <is>
          <t> </t>
        </is>
      </c>
      <c r="BJ154" t="inlineStr">
        <is>
          <t> </t>
        </is>
      </c>
      <c r="BK154" t="inlineStr">
        <is>
          <t> </t>
        </is>
      </c>
      <c r="BL154" t="inlineStr">
        <is>
          <t> </t>
        </is>
      </c>
      <c r="BM154" t="inlineStr">
        <is>
          <t> </t>
        </is>
      </c>
      <c r="BN154" t="inlineStr">
        <is>
          <t> </t>
        </is>
      </c>
      <c r="BO154" t="inlineStr">
        <is>
          <t> </t>
        </is>
      </c>
      <c r="CB154" t="n">
        <v>4</v>
      </c>
      <c r="CC154" t="n">
        <v>4</v>
      </c>
      <c r="CD154" t="n">
        <v>4</v>
      </c>
      <c r="CE154" t="n">
        <v>4</v>
      </c>
      <c r="CF154" t="n">
        <v>4</v>
      </c>
      <c r="CG154" t="n">
        <v>4</v>
      </c>
      <c r="CH154" t="n">
        <v>4</v>
      </c>
      <c r="CI154" t="n">
        <v>4</v>
      </c>
      <c r="CJ154" t="n">
        <v>4</v>
      </c>
      <c r="CK154" t="n">
        <v>4</v>
      </c>
      <c r="CL154" t="n">
        <v>4</v>
      </c>
      <c r="CM154" t="n">
        <v>4</v>
      </c>
      <c r="CN154" t="n">
        <v>4</v>
      </c>
      <c r="CO154" t="n">
        <v>4</v>
      </c>
      <c r="CP154" t="n">
        <v>4</v>
      </c>
      <c r="CQ154" t="n">
        <v>4</v>
      </c>
      <c r="CR154" t="n">
        <v>4</v>
      </c>
      <c r="CS154" t="n">
        <v>4</v>
      </c>
      <c r="CT154" t="n">
        <v>4</v>
      </c>
      <c r="CU154" t="n">
        <v>4</v>
      </c>
      <c r="CV154" t="n">
        <v>4</v>
      </c>
      <c r="CW154" t="n">
        <v>4</v>
      </c>
      <c r="CX154" t="n">
        <v>4</v>
      </c>
      <c r="CY154" t="n">
        <v>4</v>
      </c>
      <c r="CZ154" t="n">
        <v>4</v>
      </c>
      <c r="DA154" t="n">
        <v>4</v>
      </c>
      <c r="DB154" t="n">
        <v>4</v>
      </c>
      <c r="DC154" t="n">
        <v>4</v>
      </c>
      <c r="DD154" t="n">
        <v>4</v>
      </c>
      <c r="DE154" t="n">
        <v>4</v>
      </c>
      <c r="DF154" t="n">
        <v>4</v>
      </c>
      <c r="DG154" t="n">
        <v>4</v>
      </c>
      <c r="DH154" t="n">
        <v>4</v>
      </c>
      <c r="DI154" t="n">
        <v>4</v>
      </c>
      <c r="DJ154" t="n">
        <v>4</v>
      </c>
      <c r="DK154" t="n">
        <v>4</v>
      </c>
      <c r="DL154" t="n">
        <v>4</v>
      </c>
      <c r="DM154" t="n">
        <v>4</v>
      </c>
      <c r="DN154" t="n">
        <v>4</v>
      </c>
      <c r="DO154" t="n">
        <v>4</v>
      </c>
      <c r="DP154" t="n">
        <v>4</v>
      </c>
      <c r="DQ154" t="n">
        <v>4</v>
      </c>
      <c r="DR154" t="n">
        <v>4</v>
      </c>
      <c r="DS154" t="n">
        <v>4</v>
      </c>
      <c r="DT154" t="n">
        <v>4</v>
      </c>
      <c r="DU154" t="n">
        <v>4</v>
      </c>
      <c r="DV154" t="n">
        <v>4</v>
      </c>
      <c r="DW154" t="n">
        <v>4</v>
      </c>
      <c r="DX154" t="n">
        <v>4</v>
      </c>
      <c r="DY154" t="n">
        <v>4</v>
      </c>
      <c r="DZ154" t="n">
        <v>4</v>
      </c>
      <c r="EA154" t="n">
        <v>4</v>
      </c>
      <c r="EB154" t="n">
        <v>4</v>
      </c>
      <c r="EC154" t="n">
        <v>4</v>
      </c>
      <c r="ED154" t="n">
        <v>4</v>
      </c>
      <c r="EE154" t="n">
        <v>4</v>
      </c>
      <c r="EF154" t="n">
        <v>4</v>
      </c>
      <c r="EG154" t="n">
        <v>4</v>
      </c>
      <c r="EH154" t="n">
        <v>4</v>
      </c>
      <c r="EI154" t="n">
        <v>4</v>
      </c>
      <c r="EJ154" t="n">
        <v>4</v>
      </c>
      <c r="EK154" t="n">
        <v>4</v>
      </c>
      <c r="EL154" t="n">
        <v>4</v>
      </c>
      <c r="EM154" t="n">
        <v>4</v>
      </c>
      <c r="EN154" t="n">
        <v>4</v>
      </c>
      <c r="EO154" t="n">
        <v>4</v>
      </c>
    </row>
    <row r="155"/>
    <row r="156"/>
    <row r="157"/>
    <row r="158"/>
    <row r="159"/>
    <row r="160"/>
    <row r="161">
      <c r="B161" t="inlineStr">
        <is>
          <t>▸ CHROME — menu bar and taskbar, characters</t>
        </is>
      </c>
    </row>
    <row r="162">
      <c r="B162">
        <f>MID('KERNEL'!$BI$27,1,1)</f>
        <v/>
      </c>
      <c r="C162">
        <f>MID('KERNEL'!$BI$27,2,1)</f>
        <v/>
      </c>
      <c r="D162">
        <f>MID('KERNEL'!$BI$27,3,1)</f>
        <v/>
      </c>
      <c r="E162">
        <f>MID('KERNEL'!$BI$27,4,1)</f>
        <v/>
      </c>
      <c r="F162">
        <f>MID('KERNEL'!$BI$27,5,1)</f>
        <v/>
      </c>
      <c r="G162">
        <f>MID('KERNEL'!$BI$27,6,1)</f>
        <v/>
      </c>
      <c r="H162">
        <f>MID('KERNEL'!$BI$27,7,1)</f>
        <v/>
      </c>
      <c r="I162">
        <f>MID('KERNEL'!$BI$27,8,1)</f>
        <v/>
      </c>
      <c r="J162">
        <f>MID('KERNEL'!$BI$27,9,1)</f>
        <v/>
      </c>
      <c r="K162">
        <f>MID('KERNEL'!$BI$27,10,1)</f>
        <v/>
      </c>
      <c r="L162">
        <f>MID('KERNEL'!$BI$27,11,1)</f>
        <v/>
      </c>
      <c r="M162">
        <f>MID('KERNEL'!$BI$27,12,1)</f>
        <v/>
      </c>
      <c r="N162">
        <f>MID('KERNEL'!$BI$27,13,1)</f>
        <v/>
      </c>
      <c r="O162">
        <f>MID('KERNEL'!$BI$27,14,1)</f>
        <v/>
      </c>
      <c r="P162">
        <f>MID('KERNEL'!$BI$27,15,1)</f>
        <v/>
      </c>
      <c r="Q162">
        <f>MID('KERNEL'!$BI$27,16,1)</f>
        <v/>
      </c>
      <c r="R162">
        <f>MID('KERNEL'!$BI$27,17,1)</f>
        <v/>
      </c>
      <c r="S162">
        <f>MID('KERNEL'!$BI$27,18,1)</f>
        <v/>
      </c>
      <c r="T162">
        <f>MID('KERNEL'!$BI$27,19,1)</f>
        <v/>
      </c>
      <c r="U162">
        <f>MID('KERNEL'!$BI$27,20,1)</f>
        <v/>
      </c>
      <c r="V162">
        <f>MID('KERNEL'!$BI$27,21,1)</f>
        <v/>
      </c>
      <c r="W162">
        <f>MID('KERNEL'!$BI$27,22,1)</f>
        <v/>
      </c>
      <c r="X162">
        <f>MID('KERNEL'!$BI$27,23,1)</f>
        <v/>
      </c>
      <c r="Y162">
        <f>MID('KERNEL'!$BI$27,24,1)</f>
        <v/>
      </c>
      <c r="Z162">
        <f>MID('KERNEL'!$BI$27,25,1)</f>
        <v/>
      </c>
      <c r="AA162">
        <f>MID('KERNEL'!$BI$27,26,1)</f>
        <v/>
      </c>
      <c r="AB162">
        <f>MID('KERNEL'!$BI$27,27,1)</f>
        <v/>
      </c>
      <c r="AC162">
        <f>MID('KERNEL'!$BI$27,28,1)</f>
        <v/>
      </c>
      <c r="AD162">
        <f>MID('KERNEL'!$BI$27,29,1)</f>
        <v/>
      </c>
      <c r="AE162">
        <f>MID('KERNEL'!$BI$27,30,1)</f>
        <v/>
      </c>
      <c r="AF162">
        <f>MID('KERNEL'!$BI$27,31,1)</f>
        <v/>
      </c>
      <c r="AG162">
        <f>MID('KERNEL'!$BI$27,32,1)</f>
        <v/>
      </c>
      <c r="AH162">
        <f>MID('KERNEL'!$BI$27,33,1)</f>
        <v/>
      </c>
      <c r="AI162">
        <f>MID('KERNEL'!$BI$27,34,1)</f>
        <v/>
      </c>
      <c r="AJ162">
        <f>MID('KERNEL'!$BI$27,35,1)</f>
        <v/>
      </c>
      <c r="AK162">
        <f>MID('KERNEL'!$BI$27,36,1)</f>
        <v/>
      </c>
      <c r="AL162">
        <f>MID('KERNEL'!$BI$27,37,1)</f>
        <v/>
      </c>
      <c r="AM162">
        <f>MID('KERNEL'!$BI$27,38,1)</f>
        <v/>
      </c>
      <c r="AN162">
        <f>MID('KERNEL'!$BI$27,39,1)</f>
        <v/>
      </c>
      <c r="AO162">
        <f>MID('KERNEL'!$BI$27,40,1)</f>
        <v/>
      </c>
      <c r="AP162">
        <f>MID('KERNEL'!$BI$27,41,1)</f>
        <v/>
      </c>
      <c r="AQ162">
        <f>MID('KERNEL'!$BI$27,42,1)</f>
        <v/>
      </c>
      <c r="AR162">
        <f>MID('KERNEL'!$BI$27,43,1)</f>
        <v/>
      </c>
      <c r="AS162">
        <f>MID('KERNEL'!$BI$27,44,1)</f>
        <v/>
      </c>
      <c r="AT162">
        <f>MID('KERNEL'!$BI$27,45,1)</f>
        <v/>
      </c>
      <c r="AU162">
        <f>MID('KERNEL'!$BI$27,46,1)</f>
        <v/>
      </c>
      <c r="AV162">
        <f>MID('KERNEL'!$BI$27,47,1)</f>
        <v/>
      </c>
      <c r="AW162">
        <f>MID('KERNEL'!$BI$27,48,1)</f>
        <v/>
      </c>
      <c r="AX162">
        <f>MID('KERNEL'!$BI$27,49,1)</f>
        <v/>
      </c>
      <c r="AY162">
        <f>MID('KERNEL'!$BI$27,50,1)</f>
        <v/>
      </c>
      <c r="AZ162">
        <f>MID('KERNEL'!$BI$27,51,1)</f>
        <v/>
      </c>
      <c r="BA162">
        <f>MID('KERNEL'!$BI$27,52,1)</f>
        <v/>
      </c>
      <c r="BB162">
        <f>MID('KERNEL'!$BI$27,53,1)</f>
        <v/>
      </c>
      <c r="BC162">
        <f>MID('KERNEL'!$BI$27,54,1)</f>
        <v/>
      </c>
      <c r="BD162">
        <f>MID('KERNEL'!$BI$27,55,1)</f>
        <v/>
      </c>
      <c r="BE162">
        <f>MID('KERNEL'!$BI$27,56,1)</f>
        <v/>
      </c>
      <c r="BF162">
        <f>MID('KERNEL'!$BI$27,57,1)</f>
        <v/>
      </c>
      <c r="BG162">
        <f>MID('KERNEL'!$BI$27,58,1)</f>
        <v/>
      </c>
      <c r="BH162">
        <f>MID('KERNEL'!$BI$27,59,1)</f>
        <v/>
      </c>
      <c r="BI162">
        <f>MID('KERNEL'!$BI$27,60,1)</f>
        <v/>
      </c>
      <c r="BJ162">
        <f>MID('KERNEL'!$BI$27,61,1)</f>
        <v/>
      </c>
      <c r="BK162">
        <f>MID('KERNEL'!$BI$27,62,1)</f>
        <v/>
      </c>
      <c r="BL162">
        <f>MID('KERNEL'!$BI$27,63,1)</f>
        <v/>
      </c>
      <c r="BM162">
        <f>MID('KERNEL'!$BI$27,64,1)</f>
        <v/>
      </c>
      <c r="BN162">
        <f>MID('KERNEL'!$BI$27,65,1)</f>
        <v/>
      </c>
      <c r="BO162">
        <f>MID('KERNEL'!$BI$27,66,1)</f>
        <v/>
      </c>
      <c r="BP162">
        <f>MID('KERNEL'!$BI$27,67,1)</f>
        <v/>
      </c>
      <c r="BQ162">
        <f>MID('KERNEL'!$BI$27,68,1)</f>
        <v/>
      </c>
      <c r="BR162">
        <f>MID('KERNEL'!$BI$27,69,1)</f>
        <v/>
      </c>
      <c r="BS162">
        <f>MID('KERNEL'!$BI$27,70,1)</f>
        <v/>
      </c>
      <c r="BT162">
        <f>MID('KERNEL'!$BI$27,71,1)</f>
        <v/>
      </c>
      <c r="BU162">
        <f>MID('KERNEL'!$BI$27,72,1)</f>
        <v/>
      </c>
      <c r="BV162">
        <f>MID('KERNEL'!$BI$27,73,1)</f>
        <v/>
      </c>
      <c r="BW162">
        <f>MID('KERNEL'!$BI$27,74,1)</f>
        <v/>
      </c>
      <c r="BX162">
        <f>MID('KERNEL'!$BI$27,75,1)</f>
        <v/>
      </c>
      <c r="BY162">
        <f>MID('KERNEL'!$BI$27,76,1)</f>
        <v/>
      </c>
      <c r="BZ162">
        <f>MID('KERNEL'!$BI$27,77,1)</f>
        <v/>
      </c>
      <c r="CA162">
        <f>MID('KERNEL'!$BI$27,78,1)</f>
        <v/>
      </c>
      <c r="CB162">
        <f>MID('KERNEL'!$BI$27,79,1)</f>
        <v/>
      </c>
      <c r="CC162">
        <f>MID('KERNEL'!$BI$27,80,1)</f>
        <v/>
      </c>
      <c r="CD162">
        <f>MID('KERNEL'!$BI$27,81,1)</f>
        <v/>
      </c>
      <c r="CE162">
        <f>MID('KERNEL'!$BI$27,82,1)</f>
        <v/>
      </c>
      <c r="CF162">
        <f>MID('KERNEL'!$BI$27,83,1)</f>
        <v/>
      </c>
      <c r="CG162">
        <f>MID('KERNEL'!$BI$27,84,1)</f>
        <v/>
      </c>
      <c r="CH162">
        <f>MID('KERNEL'!$BI$27,85,1)</f>
        <v/>
      </c>
      <c r="CI162">
        <f>MID('KERNEL'!$BI$27,86,1)</f>
        <v/>
      </c>
      <c r="CJ162">
        <f>MID('KERNEL'!$BI$27,87,1)</f>
        <v/>
      </c>
      <c r="CK162">
        <f>MID('KERNEL'!$BI$27,88,1)</f>
        <v/>
      </c>
      <c r="CL162">
        <f>MID('KERNEL'!$BI$27,89,1)</f>
        <v/>
      </c>
      <c r="CM162">
        <f>MID('KERNEL'!$BI$27,90,1)</f>
        <v/>
      </c>
      <c r="CN162">
        <f>MID('KERNEL'!$BI$27,91,1)</f>
        <v/>
      </c>
      <c r="CO162">
        <f>MID('KERNEL'!$BI$27,92,1)</f>
        <v/>
      </c>
      <c r="CP162">
        <f>MID('KERNEL'!$BI$27,93,1)</f>
        <v/>
      </c>
      <c r="CQ162">
        <f>MID('KERNEL'!$BI$27,94,1)</f>
        <v/>
      </c>
      <c r="CR162">
        <f>MID('KERNEL'!$BI$27,95,1)</f>
        <v/>
      </c>
      <c r="CS162">
        <f>MID('KERNEL'!$BI$27,96,1)</f>
        <v/>
      </c>
      <c r="CT162">
        <f>MID('KERNEL'!$BI$27,97,1)</f>
        <v/>
      </c>
      <c r="CU162">
        <f>MID('KERNEL'!$BI$27,98,1)</f>
        <v/>
      </c>
      <c r="CV162">
        <f>MID('KERNEL'!$BI$27,99,1)</f>
        <v/>
      </c>
      <c r="CW162">
        <f>MID('KERNEL'!$BI$27,100,1)</f>
        <v/>
      </c>
      <c r="CX162">
        <f>MID('KERNEL'!$BI$27,101,1)</f>
        <v/>
      </c>
      <c r="CY162">
        <f>MID('KERNEL'!$BI$27,102,1)</f>
        <v/>
      </c>
      <c r="CZ162">
        <f>MID('KERNEL'!$BI$27,103,1)</f>
        <v/>
      </c>
      <c r="DA162">
        <f>MID('KERNEL'!$BI$27,104,1)</f>
        <v/>
      </c>
      <c r="DB162">
        <f>MID('KERNEL'!$BI$27,105,1)</f>
        <v/>
      </c>
      <c r="DC162">
        <f>MID('KERNEL'!$BI$27,106,1)</f>
        <v/>
      </c>
      <c r="DD162">
        <f>MID('KERNEL'!$BI$27,107,1)</f>
        <v/>
      </c>
      <c r="DE162">
        <f>MID('KERNEL'!$BI$27,108,1)</f>
        <v/>
      </c>
      <c r="DF162">
        <f>MID('KERNEL'!$BI$27,109,1)</f>
        <v/>
      </c>
      <c r="DG162">
        <f>MID('KERNEL'!$BI$27,110,1)</f>
        <v/>
      </c>
      <c r="DH162">
        <f>MID('KERNEL'!$BI$27,111,1)</f>
        <v/>
      </c>
      <c r="DI162">
        <f>MID('KERNEL'!$BI$27,112,1)</f>
        <v/>
      </c>
      <c r="DJ162">
        <f>MID('KERNEL'!$BI$27,113,1)</f>
        <v/>
      </c>
      <c r="DK162">
        <f>MID('KERNEL'!$BI$27,114,1)</f>
        <v/>
      </c>
      <c r="DL162">
        <f>MID('KERNEL'!$BI$27,115,1)</f>
        <v/>
      </c>
      <c r="DM162">
        <f>MID('KERNEL'!$BI$27,116,1)</f>
        <v/>
      </c>
      <c r="DN162">
        <f>MID('KERNEL'!$BI$27,117,1)</f>
        <v/>
      </c>
      <c r="DO162">
        <f>MID('KERNEL'!$BI$27,118,1)</f>
        <v/>
      </c>
    </row>
    <row r="163">
      <c r="B163">
        <f>MID('KERNEL'!$BI$28,1,1)</f>
        <v/>
      </c>
      <c r="C163">
        <f>MID('KERNEL'!$BI$28,2,1)</f>
        <v/>
      </c>
      <c r="D163">
        <f>MID('KERNEL'!$BI$28,3,1)</f>
        <v/>
      </c>
      <c r="E163">
        <f>MID('KERNEL'!$BI$28,4,1)</f>
        <v/>
      </c>
      <c r="F163">
        <f>MID('KERNEL'!$BI$28,5,1)</f>
        <v/>
      </c>
      <c r="G163">
        <f>MID('KERNEL'!$BI$28,6,1)</f>
        <v/>
      </c>
      <c r="H163">
        <f>MID('KERNEL'!$BI$28,7,1)</f>
        <v/>
      </c>
      <c r="I163">
        <f>MID('KERNEL'!$BI$28,8,1)</f>
        <v/>
      </c>
      <c r="J163">
        <f>MID('KERNEL'!$BI$28,9,1)</f>
        <v/>
      </c>
      <c r="K163">
        <f>MID('KERNEL'!$BI$28,10,1)</f>
        <v/>
      </c>
      <c r="L163">
        <f>MID('KERNEL'!$BI$28,11,1)</f>
        <v/>
      </c>
      <c r="M163">
        <f>MID('KERNEL'!$BI$28,12,1)</f>
        <v/>
      </c>
      <c r="N163">
        <f>MID('KERNEL'!$BI$28,13,1)</f>
        <v/>
      </c>
      <c r="O163">
        <f>MID('KERNEL'!$BI$28,14,1)</f>
        <v/>
      </c>
      <c r="P163">
        <f>MID('KERNEL'!$BI$28,15,1)</f>
        <v/>
      </c>
      <c r="Q163">
        <f>MID('KERNEL'!$BI$28,16,1)</f>
        <v/>
      </c>
      <c r="R163">
        <f>MID('KERNEL'!$BI$28,17,1)</f>
        <v/>
      </c>
      <c r="S163">
        <f>MID('KERNEL'!$BI$28,18,1)</f>
        <v/>
      </c>
      <c r="T163">
        <f>MID('KERNEL'!$BI$28,19,1)</f>
        <v/>
      </c>
      <c r="U163">
        <f>MID('KERNEL'!$BI$28,20,1)</f>
        <v/>
      </c>
      <c r="V163">
        <f>MID('KERNEL'!$BI$28,21,1)</f>
        <v/>
      </c>
      <c r="W163">
        <f>MID('KERNEL'!$BI$28,22,1)</f>
        <v/>
      </c>
      <c r="X163">
        <f>MID('KERNEL'!$BI$28,23,1)</f>
        <v/>
      </c>
      <c r="Y163">
        <f>MID('KERNEL'!$BI$28,24,1)</f>
        <v/>
      </c>
      <c r="Z163">
        <f>MID('KERNEL'!$BI$28,25,1)</f>
        <v/>
      </c>
      <c r="AA163">
        <f>MID('KERNEL'!$BI$28,26,1)</f>
        <v/>
      </c>
      <c r="AB163">
        <f>MID('KERNEL'!$BI$28,27,1)</f>
        <v/>
      </c>
      <c r="AC163">
        <f>MID('KERNEL'!$BI$28,28,1)</f>
        <v/>
      </c>
      <c r="AD163">
        <f>MID('KERNEL'!$BI$28,29,1)</f>
        <v/>
      </c>
      <c r="AE163">
        <f>MID('KERNEL'!$BI$28,30,1)</f>
        <v/>
      </c>
      <c r="AF163">
        <f>MID('KERNEL'!$BI$28,31,1)</f>
        <v/>
      </c>
      <c r="AG163">
        <f>MID('KERNEL'!$BI$28,32,1)</f>
        <v/>
      </c>
      <c r="AH163">
        <f>MID('KERNEL'!$BI$28,33,1)</f>
        <v/>
      </c>
      <c r="AI163">
        <f>MID('KERNEL'!$BI$28,34,1)</f>
        <v/>
      </c>
      <c r="AJ163">
        <f>MID('KERNEL'!$BI$28,35,1)</f>
        <v/>
      </c>
      <c r="AK163">
        <f>MID('KERNEL'!$BI$28,36,1)</f>
        <v/>
      </c>
      <c r="AL163">
        <f>MID('KERNEL'!$BI$28,37,1)</f>
        <v/>
      </c>
      <c r="AM163">
        <f>MID('KERNEL'!$BI$28,38,1)</f>
        <v/>
      </c>
      <c r="AN163">
        <f>MID('KERNEL'!$BI$28,39,1)</f>
        <v/>
      </c>
      <c r="AO163">
        <f>MID('KERNEL'!$BI$28,40,1)</f>
        <v/>
      </c>
      <c r="AP163">
        <f>MID('KERNEL'!$BI$28,41,1)</f>
        <v/>
      </c>
      <c r="AQ163">
        <f>MID('KERNEL'!$BI$28,42,1)</f>
        <v/>
      </c>
      <c r="AR163">
        <f>MID('KERNEL'!$BI$28,43,1)</f>
        <v/>
      </c>
      <c r="AS163">
        <f>MID('KERNEL'!$BI$28,44,1)</f>
        <v/>
      </c>
      <c r="AT163">
        <f>MID('KERNEL'!$BI$28,45,1)</f>
        <v/>
      </c>
      <c r="AU163">
        <f>MID('KERNEL'!$BI$28,46,1)</f>
        <v/>
      </c>
      <c r="AV163">
        <f>MID('KERNEL'!$BI$28,47,1)</f>
        <v/>
      </c>
      <c r="AW163">
        <f>MID('KERNEL'!$BI$28,48,1)</f>
        <v/>
      </c>
      <c r="AX163">
        <f>MID('KERNEL'!$BI$28,49,1)</f>
        <v/>
      </c>
      <c r="AY163">
        <f>MID('KERNEL'!$BI$28,50,1)</f>
        <v/>
      </c>
      <c r="AZ163">
        <f>MID('KERNEL'!$BI$28,51,1)</f>
        <v/>
      </c>
      <c r="BA163">
        <f>MID('KERNEL'!$BI$28,52,1)</f>
        <v/>
      </c>
      <c r="BB163">
        <f>MID('KERNEL'!$BI$28,53,1)</f>
        <v/>
      </c>
      <c r="BC163">
        <f>MID('KERNEL'!$BI$28,54,1)</f>
        <v/>
      </c>
      <c r="BD163">
        <f>MID('KERNEL'!$BI$28,55,1)</f>
        <v/>
      </c>
      <c r="BE163">
        <f>MID('KERNEL'!$BI$28,56,1)</f>
        <v/>
      </c>
      <c r="BF163">
        <f>MID('KERNEL'!$BI$28,57,1)</f>
        <v/>
      </c>
      <c r="BG163">
        <f>MID('KERNEL'!$BI$28,58,1)</f>
        <v/>
      </c>
      <c r="BH163">
        <f>MID('KERNEL'!$BI$28,59,1)</f>
        <v/>
      </c>
      <c r="BI163">
        <f>MID('KERNEL'!$BI$28,60,1)</f>
        <v/>
      </c>
      <c r="BJ163">
        <f>MID('KERNEL'!$BI$28,61,1)</f>
        <v/>
      </c>
      <c r="BK163">
        <f>MID('KERNEL'!$BI$28,62,1)</f>
        <v/>
      </c>
      <c r="BL163">
        <f>MID('KERNEL'!$BI$28,63,1)</f>
        <v/>
      </c>
      <c r="BM163">
        <f>MID('KERNEL'!$BI$28,64,1)</f>
        <v/>
      </c>
      <c r="BN163">
        <f>MID('KERNEL'!$BI$28,65,1)</f>
        <v/>
      </c>
      <c r="BO163">
        <f>MID('KERNEL'!$BI$28,66,1)</f>
        <v/>
      </c>
      <c r="BP163">
        <f>MID('KERNEL'!$BI$28,67,1)</f>
        <v/>
      </c>
      <c r="BQ163">
        <f>MID('KERNEL'!$BI$28,68,1)</f>
        <v/>
      </c>
      <c r="BR163">
        <f>MID('KERNEL'!$BI$28,69,1)</f>
        <v/>
      </c>
      <c r="BS163">
        <f>MID('KERNEL'!$BI$28,70,1)</f>
        <v/>
      </c>
      <c r="BT163">
        <f>MID('KERNEL'!$BI$28,71,1)</f>
        <v/>
      </c>
      <c r="BU163">
        <f>MID('KERNEL'!$BI$28,72,1)</f>
        <v/>
      </c>
      <c r="BV163">
        <f>MID('KERNEL'!$BI$28,73,1)</f>
        <v/>
      </c>
      <c r="BW163">
        <f>MID('KERNEL'!$BI$28,74,1)</f>
        <v/>
      </c>
      <c r="BX163">
        <f>MID('KERNEL'!$BI$28,75,1)</f>
        <v/>
      </c>
      <c r="BY163">
        <f>MID('KERNEL'!$BI$28,76,1)</f>
        <v/>
      </c>
      <c r="BZ163">
        <f>MID('KERNEL'!$BI$28,77,1)</f>
        <v/>
      </c>
      <c r="CA163">
        <f>MID('KERNEL'!$BI$28,78,1)</f>
        <v/>
      </c>
      <c r="CB163">
        <f>MID('KERNEL'!$BI$28,79,1)</f>
        <v/>
      </c>
      <c r="CC163">
        <f>MID('KERNEL'!$BI$28,80,1)</f>
        <v/>
      </c>
      <c r="CD163">
        <f>MID('KERNEL'!$BI$28,81,1)</f>
        <v/>
      </c>
      <c r="CE163">
        <f>MID('KERNEL'!$BI$28,82,1)</f>
        <v/>
      </c>
      <c r="CF163">
        <f>MID('KERNEL'!$BI$28,83,1)</f>
        <v/>
      </c>
      <c r="CG163">
        <f>MID('KERNEL'!$BI$28,84,1)</f>
        <v/>
      </c>
      <c r="CH163">
        <f>MID('KERNEL'!$BI$28,85,1)</f>
        <v/>
      </c>
      <c r="CI163">
        <f>MID('KERNEL'!$BI$28,86,1)</f>
        <v/>
      </c>
      <c r="CJ163">
        <f>MID('KERNEL'!$BI$28,87,1)</f>
        <v/>
      </c>
      <c r="CK163">
        <f>MID('KERNEL'!$BI$28,88,1)</f>
        <v/>
      </c>
      <c r="CL163">
        <f>MID('KERNEL'!$BI$28,89,1)</f>
        <v/>
      </c>
      <c r="CM163">
        <f>MID('KERNEL'!$BI$28,90,1)</f>
        <v/>
      </c>
      <c r="CN163">
        <f>MID('KERNEL'!$BI$28,91,1)</f>
        <v/>
      </c>
      <c r="CO163">
        <f>MID('KERNEL'!$BI$28,92,1)</f>
        <v/>
      </c>
      <c r="CP163">
        <f>MID('KERNEL'!$BI$28,93,1)</f>
        <v/>
      </c>
      <c r="CQ163">
        <f>MID('KERNEL'!$BI$28,94,1)</f>
        <v/>
      </c>
      <c r="CR163">
        <f>MID('KERNEL'!$BI$28,95,1)</f>
        <v/>
      </c>
      <c r="CS163">
        <f>MID('KERNEL'!$BI$28,96,1)</f>
        <v/>
      </c>
      <c r="CT163">
        <f>MID('KERNEL'!$BI$28,97,1)</f>
        <v/>
      </c>
      <c r="CU163">
        <f>MID('KERNEL'!$BI$28,98,1)</f>
        <v/>
      </c>
      <c r="CV163">
        <f>MID('KERNEL'!$BI$28,99,1)</f>
        <v/>
      </c>
      <c r="CW163">
        <f>MID('KERNEL'!$BI$28,100,1)</f>
        <v/>
      </c>
      <c r="CX163">
        <f>MID('KERNEL'!$BI$28,101,1)</f>
        <v/>
      </c>
      <c r="CY163">
        <f>MID('KERNEL'!$BI$28,102,1)</f>
        <v/>
      </c>
      <c r="CZ163">
        <f>MID('KERNEL'!$BI$28,103,1)</f>
        <v/>
      </c>
      <c r="DA163">
        <f>MID('KERNEL'!$BI$28,104,1)</f>
        <v/>
      </c>
      <c r="DB163">
        <f>MID('KERNEL'!$BI$28,105,1)</f>
        <v/>
      </c>
      <c r="DC163">
        <f>MID('KERNEL'!$BI$28,106,1)</f>
        <v/>
      </c>
      <c r="DD163">
        <f>MID('KERNEL'!$BI$28,107,1)</f>
        <v/>
      </c>
      <c r="DE163">
        <f>MID('KERNEL'!$BI$28,108,1)</f>
        <v/>
      </c>
      <c r="DF163">
        <f>MID('KERNEL'!$BI$28,109,1)</f>
        <v/>
      </c>
      <c r="DG163">
        <f>MID('KERNEL'!$BI$28,110,1)</f>
        <v/>
      </c>
      <c r="DH163">
        <f>MID('KERNEL'!$BI$28,111,1)</f>
        <v/>
      </c>
      <c r="DI163">
        <f>MID('KERNEL'!$BI$28,112,1)</f>
        <v/>
      </c>
      <c r="DJ163">
        <f>MID('KERNEL'!$BI$28,113,1)</f>
        <v/>
      </c>
      <c r="DK163">
        <f>MID('KERNEL'!$BI$28,114,1)</f>
        <v/>
      </c>
      <c r="DL163">
        <f>MID('KERNEL'!$BI$28,115,1)</f>
        <v/>
      </c>
      <c r="DM163">
        <f>MID('KERNEL'!$BI$28,116,1)</f>
        <v/>
      </c>
      <c r="DN163">
        <f>MID('KERNEL'!$BI$28,117,1)</f>
        <v/>
      </c>
      <c r="DO163">
        <f>MID('KERNEL'!$BI$28,118,1)</f>
        <v/>
      </c>
    </row>
    <row r="164"/>
    <row r="165">
      <c r="B165" t="inlineStr">
        <is>
          <t>▸ CHROME — menu bar and taskbar, attributes</t>
        </is>
      </c>
    </row>
    <row r="166">
      <c r="B166" t="n">
        <v>9</v>
      </c>
      <c r="C166" t="n">
        <v>9</v>
      </c>
      <c r="D166" t="n">
        <v>3</v>
      </c>
      <c r="E166" t="n">
        <v>3</v>
      </c>
      <c r="F166" t="n">
        <v>3</v>
      </c>
      <c r="G166" t="n">
        <v>3</v>
      </c>
      <c r="H166" t="n">
        <v>3</v>
      </c>
      <c r="I166" t="n">
        <v>3</v>
      </c>
      <c r="J166" t="n">
        <v>3</v>
      </c>
      <c r="K166" t="n">
        <v>3</v>
      </c>
      <c r="L166" t="n">
        <v>3</v>
      </c>
      <c r="M166" t="n">
        <v>3</v>
      </c>
      <c r="N166" t="n">
        <v>3</v>
      </c>
      <c r="O166" t="n">
        <v>3</v>
      </c>
      <c r="P166" t="n">
        <v>9</v>
      </c>
      <c r="Q166" t="n">
        <v>9</v>
      </c>
      <c r="R166" t="n">
        <v>9</v>
      </c>
      <c r="S166" t="n">
        <v>9</v>
      </c>
      <c r="T166" t="n">
        <v>9</v>
      </c>
      <c r="U166" t="n">
        <v>9</v>
      </c>
      <c r="V166" t="n">
        <v>9</v>
      </c>
      <c r="W166" t="n">
        <v>9</v>
      </c>
      <c r="X166" t="n">
        <v>9</v>
      </c>
      <c r="Y166" t="n">
        <v>9</v>
      </c>
      <c r="Z166" t="n">
        <v>9</v>
      </c>
      <c r="AA166" t="n">
        <v>9</v>
      </c>
      <c r="AB166" t="n">
        <v>9</v>
      </c>
      <c r="AC166" t="n">
        <v>9</v>
      </c>
      <c r="AD166" t="n">
        <v>9</v>
      </c>
      <c r="AE166" t="n">
        <v>9</v>
      </c>
      <c r="AF166" t="n">
        <v>9</v>
      </c>
      <c r="AG166" t="n">
        <v>9</v>
      </c>
      <c r="AH166" t="n">
        <v>9</v>
      </c>
      <c r="AI166" t="n">
        <v>9</v>
      </c>
      <c r="AJ166" t="n">
        <v>9</v>
      </c>
      <c r="AK166" t="n">
        <v>9</v>
      </c>
      <c r="AL166" t="n">
        <v>9</v>
      </c>
      <c r="AM166" t="n">
        <v>9</v>
      </c>
      <c r="AN166" t="n">
        <v>9</v>
      </c>
      <c r="AO166" t="n">
        <v>9</v>
      </c>
      <c r="AP166" t="n">
        <v>9</v>
      </c>
      <c r="AQ166" t="n">
        <v>9</v>
      </c>
      <c r="AR166" t="n">
        <v>9</v>
      </c>
      <c r="AS166" t="n">
        <v>9</v>
      </c>
      <c r="AT166" t="n">
        <v>9</v>
      </c>
      <c r="AU166" t="n">
        <v>9</v>
      </c>
      <c r="AV166" t="n">
        <v>9</v>
      </c>
      <c r="AW166" t="n">
        <v>9</v>
      </c>
      <c r="AX166" t="n">
        <v>9</v>
      </c>
      <c r="AY166" t="n">
        <v>9</v>
      </c>
      <c r="AZ166" t="n">
        <v>9</v>
      </c>
      <c r="BA166" t="n">
        <v>9</v>
      </c>
      <c r="BB166" t="n">
        <v>9</v>
      </c>
      <c r="BC166" t="n">
        <v>9</v>
      </c>
      <c r="BD166" t="n">
        <v>9</v>
      </c>
      <c r="BE166" t="n">
        <v>9</v>
      </c>
      <c r="BF166" t="n">
        <v>9</v>
      </c>
      <c r="BG166" t="n">
        <v>9</v>
      </c>
      <c r="BH166" t="n">
        <v>9</v>
      </c>
      <c r="BI166" t="n">
        <v>9</v>
      </c>
      <c r="BJ166" t="n">
        <v>9</v>
      </c>
      <c r="BK166" t="n">
        <v>9</v>
      </c>
      <c r="BL166" t="n">
        <v>9</v>
      </c>
      <c r="BM166" t="n">
        <v>9</v>
      </c>
      <c r="BN166" t="n">
        <v>9</v>
      </c>
      <c r="BO166" t="n">
        <v>9</v>
      </c>
      <c r="BP166" t="n">
        <v>9</v>
      </c>
      <c r="BQ166" t="n">
        <v>9</v>
      </c>
      <c r="BR166" t="n">
        <v>9</v>
      </c>
      <c r="BS166" t="n">
        <v>9</v>
      </c>
      <c r="BT166" t="n">
        <v>9</v>
      </c>
      <c r="BU166" t="n">
        <v>9</v>
      </c>
      <c r="BV166" t="n">
        <v>9</v>
      </c>
      <c r="BW166" t="n">
        <v>9</v>
      </c>
      <c r="BX166" t="n">
        <v>9</v>
      </c>
      <c r="BY166" t="n">
        <v>9</v>
      </c>
      <c r="BZ166" t="n">
        <v>9</v>
      </c>
      <c r="CA166" t="n">
        <v>9</v>
      </c>
      <c r="CB166" t="n">
        <v>9</v>
      </c>
      <c r="CC166" t="n">
        <v>9</v>
      </c>
      <c r="CD166" t="n">
        <v>9</v>
      </c>
      <c r="CE166" t="n">
        <v>9</v>
      </c>
      <c r="CF166" t="n">
        <v>9</v>
      </c>
      <c r="CG166" t="n">
        <v>9</v>
      </c>
      <c r="CH166" t="n">
        <v>9</v>
      </c>
      <c r="CI166" t="n">
        <v>9</v>
      </c>
      <c r="CJ166" t="n">
        <v>9</v>
      </c>
      <c r="CK166" t="n">
        <v>9</v>
      </c>
      <c r="CL166" t="n">
        <v>9</v>
      </c>
      <c r="CM166" t="n">
        <v>9</v>
      </c>
      <c r="CN166" t="n">
        <v>9</v>
      </c>
      <c r="CO166" t="n">
        <v>9</v>
      </c>
      <c r="CP166" t="n">
        <v>9</v>
      </c>
      <c r="CQ166" t="n">
        <v>9</v>
      </c>
      <c r="CR166" t="n">
        <v>9</v>
      </c>
      <c r="CS166" t="n">
        <v>9</v>
      </c>
      <c r="CT166" t="n">
        <v>9</v>
      </c>
      <c r="CU166" t="n">
        <v>9</v>
      </c>
      <c r="CV166" t="n">
        <v>9</v>
      </c>
      <c r="CW166" t="n">
        <v>9</v>
      </c>
      <c r="CX166" t="n">
        <v>9</v>
      </c>
      <c r="CY166" t="n">
        <v>9</v>
      </c>
      <c r="CZ166" t="n">
        <v>9</v>
      </c>
      <c r="DA166" t="n">
        <v>9</v>
      </c>
      <c r="DB166" t="n">
        <v>9</v>
      </c>
      <c r="DC166" t="n">
        <v>9</v>
      </c>
      <c r="DD166" t="n">
        <v>9</v>
      </c>
      <c r="DE166" t="n">
        <v>9</v>
      </c>
      <c r="DF166" t="n">
        <v>9</v>
      </c>
      <c r="DG166" t="n">
        <v>9</v>
      </c>
      <c r="DH166" t="n">
        <v>9</v>
      </c>
      <c r="DI166" t="n">
        <v>9</v>
      </c>
      <c r="DJ166" t="n">
        <v>9</v>
      </c>
      <c r="DK166" t="n">
        <v>9</v>
      </c>
      <c r="DL166" t="n">
        <v>9</v>
      </c>
      <c r="DM166" t="n">
        <v>9</v>
      </c>
      <c r="DN166" t="n">
        <v>9</v>
      </c>
      <c r="DO166" t="n">
        <v>9</v>
      </c>
    </row>
    <row r="167">
      <c r="B167" t="n">
        <v>9</v>
      </c>
      <c r="C167" t="n">
        <v>9</v>
      </c>
      <c r="D167">
        <f>IF(INDEX(WIN_FOCUS,1)=1,3,IF(INDEX(WIN_OPEN,1)=1,9,12))</f>
        <v/>
      </c>
      <c r="E167">
        <f>IF(INDEX(WIN_FOCUS,1)=1,3,IF(INDEX(WIN_OPEN,1)=1,9,12))</f>
        <v/>
      </c>
      <c r="F167">
        <f>IF(INDEX(WIN_FOCUS,1)=1,3,IF(INDEX(WIN_OPEN,1)=1,9,12))</f>
        <v/>
      </c>
      <c r="G167">
        <f>IF(INDEX(WIN_FOCUS,1)=1,3,IF(INDEX(WIN_OPEN,1)=1,9,12))</f>
        <v/>
      </c>
      <c r="H167">
        <f>IF(INDEX(WIN_FOCUS,1)=1,3,IF(INDEX(WIN_OPEN,1)=1,9,12))</f>
        <v/>
      </c>
      <c r="I167">
        <f>IF(INDEX(WIN_FOCUS,1)=1,3,IF(INDEX(WIN_OPEN,1)=1,9,12))</f>
        <v/>
      </c>
      <c r="J167">
        <f>IF(INDEX(WIN_FOCUS,1)=1,3,IF(INDEX(WIN_OPEN,1)=1,9,12))</f>
        <v/>
      </c>
      <c r="K167">
        <f>IF(INDEX(WIN_FOCUS,1)=1,3,IF(INDEX(WIN_OPEN,1)=1,9,12))</f>
        <v/>
      </c>
      <c r="L167">
        <f>IF(INDEX(WIN_FOCUS,1)=1,3,IF(INDEX(WIN_OPEN,1)=1,9,12))</f>
        <v/>
      </c>
      <c r="M167">
        <f>IF(INDEX(WIN_FOCUS,2)=1,3,IF(INDEX(WIN_OPEN,2)=1,9,12))</f>
        <v/>
      </c>
      <c r="N167">
        <f>IF(INDEX(WIN_FOCUS,2)=1,3,IF(INDEX(WIN_OPEN,2)=1,9,12))</f>
        <v/>
      </c>
      <c r="O167">
        <f>IF(INDEX(WIN_FOCUS,2)=1,3,IF(INDEX(WIN_OPEN,2)=1,9,12))</f>
        <v/>
      </c>
      <c r="P167">
        <f>IF(INDEX(WIN_FOCUS,2)=1,3,IF(INDEX(WIN_OPEN,2)=1,9,12))</f>
        <v/>
      </c>
      <c r="Q167">
        <f>IF(INDEX(WIN_FOCUS,2)=1,3,IF(INDEX(WIN_OPEN,2)=1,9,12))</f>
        <v/>
      </c>
      <c r="R167">
        <f>IF(INDEX(WIN_FOCUS,2)=1,3,IF(INDEX(WIN_OPEN,2)=1,9,12))</f>
        <v/>
      </c>
      <c r="S167">
        <f>IF(INDEX(WIN_FOCUS,2)=1,3,IF(INDEX(WIN_OPEN,2)=1,9,12))</f>
        <v/>
      </c>
      <c r="T167">
        <f>IF(INDEX(WIN_FOCUS,2)=1,3,IF(INDEX(WIN_OPEN,2)=1,9,12))</f>
        <v/>
      </c>
      <c r="U167">
        <f>IF(INDEX(WIN_FOCUS,2)=1,3,IF(INDEX(WIN_OPEN,2)=1,9,12))</f>
        <v/>
      </c>
      <c r="V167">
        <f>IF(INDEX(WIN_FOCUS,3)=1,3,IF(INDEX(WIN_OPEN,3)=1,9,12))</f>
        <v/>
      </c>
      <c r="W167">
        <f>IF(INDEX(WIN_FOCUS,3)=1,3,IF(INDEX(WIN_OPEN,3)=1,9,12))</f>
        <v/>
      </c>
      <c r="X167">
        <f>IF(INDEX(WIN_FOCUS,3)=1,3,IF(INDEX(WIN_OPEN,3)=1,9,12))</f>
        <v/>
      </c>
      <c r="Y167">
        <f>IF(INDEX(WIN_FOCUS,3)=1,3,IF(INDEX(WIN_OPEN,3)=1,9,12))</f>
        <v/>
      </c>
      <c r="Z167">
        <f>IF(INDEX(WIN_FOCUS,3)=1,3,IF(INDEX(WIN_OPEN,3)=1,9,12))</f>
        <v/>
      </c>
      <c r="AA167">
        <f>IF(INDEX(WIN_FOCUS,3)=1,3,IF(INDEX(WIN_OPEN,3)=1,9,12))</f>
        <v/>
      </c>
      <c r="AB167">
        <f>IF(INDEX(WIN_FOCUS,3)=1,3,IF(INDEX(WIN_OPEN,3)=1,9,12))</f>
        <v/>
      </c>
      <c r="AC167">
        <f>IF(INDEX(WIN_FOCUS,3)=1,3,IF(INDEX(WIN_OPEN,3)=1,9,12))</f>
        <v/>
      </c>
      <c r="AD167">
        <f>IF(INDEX(WIN_FOCUS,3)=1,3,IF(INDEX(WIN_OPEN,3)=1,9,12))</f>
        <v/>
      </c>
      <c r="AE167">
        <f>IF(INDEX(WIN_FOCUS,4)=1,3,IF(INDEX(WIN_OPEN,4)=1,9,12))</f>
        <v/>
      </c>
      <c r="AF167">
        <f>IF(INDEX(WIN_FOCUS,4)=1,3,IF(INDEX(WIN_OPEN,4)=1,9,12))</f>
        <v/>
      </c>
      <c r="AG167">
        <f>IF(INDEX(WIN_FOCUS,4)=1,3,IF(INDEX(WIN_OPEN,4)=1,9,12))</f>
        <v/>
      </c>
      <c r="AH167">
        <f>IF(INDEX(WIN_FOCUS,4)=1,3,IF(INDEX(WIN_OPEN,4)=1,9,12))</f>
        <v/>
      </c>
      <c r="AI167">
        <f>IF(INDEX(WIN_FOCUS,4)=1,3,IF(INDEX(WIN_OPEN,4)=1,9,12))</f>
        <v/>
      </c>
      <c r="AJ167">
        <f>IF(INDEX(WIN_FOCUS,4)=1,3,IF(INDEX(WIN_OPEN,4)=1,9,12))</f>
        <v/>
      </c>
      <c r="AK167">
        <f>IF(INDEX(WIN_FOCUS,4)=1,3,IF(INDEX(WIN_OPEN,4)=1,9,12))</f>
        <v/>
      </c>
      <c r="AL167">
        <f>IF(INDEX(WIN_FOCUS,4)=1,3,IF(INDEX(WIN_OPEN,4)=1,9,12))</f>
        <v/>
      </c>
      <c r="AM167">
        <f>IF(INDEX(WIN_FOCUS,4)=1,3,IF(INDEX(WIN_OPEN,4)=1,9,12))</f>
        <v/>
      </c>
      <c r="AN167">
        <f>IF(INDEX(WIN_FOCUS,5)=1,3,IF(INDEX(WIN_OPEN,5)=1,9,12))</f>
        <v/>
      </c>
      <c r="AO167">
        <f>IF(INDEX(WIN_FOCUS,5)=1,3,IF(INDEX(WIN_OPEN,5)=1,9,12))</f>
        <v/>
      </c>
      <c r="AP167">
        <f>IF(INDEX(WIN_FOCUS,5)=1,3,IF(INDEX(WIN_OPEN,5)=1,9,12))</f>
        <v/>
      </c>
      <c r="AQ167">
        <f>IF(INDEX(WIN_FOCUS,5)=1,3,IF(INDEX(WIN_OPEN,5)=1,9,12))</f>
        <v/>
      </c>
      <c r="AR167">
        <f>IF(INDEX(WIN_FOCUS,5)=1,3,IF(INDEX(WIN_OPEN,5)=1,9,12))</f>
        <v/>
      </c>
      <c r="AS167">
        <f>IF(INDEX(WIN_FOCUS,5)=1,3,IF(INDEX(WIN_OPEN,5)=1,9,12))</f>
        <v/>
      </c>
      <c r="AT167">
        <f>IF(INDEX(WIN_FOCUS,5)=1,3,IF(INDEX(WIN_OPEN,5)=1,9,12))</f>
        <v/>
      </c>
      <c r="AU167">
        <f>IF(INDEX(WIN_FOCUS,5)=1,3,IF(INDEX(WIN_OPEN,5)=1,9,12))</f>
        <v/>
      </c>
      <c r="AV167">
        <f>IF(INDEX(WIN_FOCUS,5)=1,3,IF(INDEX(WIN_OPEN,5)=1,9,12))</f>
        <v/>
      </c>
      <c r="AW167">
        <f>IF(INDEX(WIN_FOCUS,6)=1,3,IF(INDEX(WIN_OPEN,6)=1,9,12))</f>
        <v/>
      </c>
      <c r="AX167">
        <f>IF(INDEX(WIN_FOCUS,6)=1,3,IF(INDEX(WIN_OPEN,6)=1,9,12))</f>
        <v/>
      </c>
      <c r="AY167">
        <f>IF(INDEX(WIN_FOCUS,6)=1,3,IF(INDEX(WIN_OPEN,6)=1,9,12))</f>
        <v/>
      </c>
      <c r="AZ167">
        <f>IF(INDEX(WIN_FOCUS,6)=1,3,IF(INDEX(WIN_OPEN,6)=1,9,12))</f>
        <v/>
      </c>
      <c r="BA167">
        <f>IF(INDEX(WIN_FOCUS,6)=1,3,IF(INDEX(WIN_OPEN,6)=1,9,12))</f>
        <v/>
      </c>
      <c r="BB167">
        <f>IF(INDEX(WIN_FOCUS,6)=1,3,IF(INDEX(WIN_OPEN,6)=1,9,12))</f>
        <v/>
      </c>
      <c r="BC167">
        <f>IF(INDEX(WIN_FOCUS,6)=1,3,IF(INDEX(WIN_OPEN,6)=1,9,12))</f>
        <v/>
      </c>
      <c r="BD167">
        <f>IF(INDEX(WIN_FOCUS,6)=1,3,IF(INDEX(WIN_OPEN,6)=1,9,12))</f>
        <v/>
      </c>
      <c r="BE167">
        <f>IF(INDEX(WIN_FOCUS,6)=1,3,IF(INDEX(WIN_OPEN,6)=1,9,12))</f>
        <v/>
      </c>
      <c r="BF167" t="n">
        <v>9</v>
      </c>
      <c r="BG167" t="n">
        <v>9</v>
      </c>
      <c r="BH167" t="n">
        <v>9</v>
      </c>
      <c r="BI167" t="n">
        <v>9</v>
      </c>
      <c r="BJ167" t="n">
        <v>9</v>
      </c>
      <c r="BK167" t="n">
        <v>9</v>
      </c>
      <c r="BL167" t="n">
        <v>9</v>
      </c>
      <c r="BM167" t="n">
        <v>9</v>
      </c>
      <c r="BN167" t="n">
        <v>9</v>
      </c>
      <c r="BO167" t="n">
        <v>9</v>
      </c>
      <c r="BP167" t="n">
        <v>9</v>
      </c>
      <c r="BQ167" t="n">
        <v>9</v>
      </c>
      <c r="BR167" t="n">
        <v>9</v>
      </c>
      <c r="BS167" t="n">
        <v>9</v>
      </c>
      <c r="BT167" t="n">
        <v>9</v>
      </c>
      <c r="BU167" t="n">
        <v>9</v>
      </c>
      <c r="BV167" t="n">
        <v>9</v>
      </c>
      <c r="BW167" t="n">
        <v>9</v>
      </c>
      <c r="BX167" t="n">
        <v>9</v>
      </c>
      <c r="BY167" t="n">
        <v>9</v>
      </c>
      <c r="BZ167" t="n">
        <v>9</v>
      </c>
      <c r="CA167" t="n">
        <v>9</v>
      </c>
      <c r="CB167" t="n">
        <v>9</v>
      </c>
      <c r="CC167" t="n">
        <v>9</v>
      </c>
      <c r="CD167" t="n">
        <v>9</v>
      </c>
      <c r="CE167" t="n">
        <v>9</v>
      </c>
      <c r="CF167" t="n">
        <v>9</v>
      </c>
      <c r="CG167" t="n">
        <v>9</v>
      </c>
      <c r="CH167" t="n">
        <v>9</v>
      </c>
      <c r="CI167" t="n">
        <v>9</v>
      </c>
      <c r="CJ167" t="n">
        <v>9</v>
      </c>
      <c r="CK167" t="n">
        <v>9</v>
      </c>
      <c r="CL167" t="n">
        <v>9</v>
      </c>
      <c r="CM167" t="n">
        <v>9</v>
      </c>
      <c r="CN167" t="n">
        <v>9</v>
      </c>
      <c r="CO167" t="n">
        <v>9</v>
      </c>
      <c r="CP167" t="n">
        <v>9</v>
      </c>
      <c r="CQ167" t="n">
        <v>9</v>
      </c>
      <c r="CR167" t="n">
        <v>9</v>
      </c>
      <c r="CS167" t="n">
        <v>9</v>
      </c>
      <c r="CT167" t="n">
        <v>9</v>
      </c>
      <c r="CU167" t="n">
        <v>9</v>
      </c>
      <c r="CV167" t="n">
        <v>9</v>
      </c>
      <c r="CW167" t="n">
        <v>9</v>
      </c>
      <c r="CX167" t="n">
        <v>9</v>
      </c>
      <c r="CY167" t="n">
        <v>9</v>
      </c>
      <c r="CZ167" t="n">
        <v>9</v>
      </c>
      <c r="DA167" t="n">
        <v>9</v>
      </c>
      <c r="DB167" t="n">
        <v>9</v>
      </c>
      <c r="DC167" t="n">
        <v>9</v>
      </c>
      <c r="DD167" t="n">
        <v>9</v>
      </c>
      <c r="DE167" t="n">
        <v>9</v>
      </c>
      <c r="DF167" t="n">
        <v>9</v>
      </c>
      <c r="DG167" t="n">
        <v>9</v>
      </c>
      <c r="DH167" t="n">
        <v>9</v>
      </c>
      <c r="DI167" t="n">
        <v>9</v>
      </c>
      <c r="DJ167" t="n">
        <v>9</v>
      </c>
      <c r="DK167" t="n">
        <v>9</v>
      </c>
      <c r="DL167" t="n">
        <v>9</v>
      </c>
      <c r="DM167" t="n">
        <v>9</v>
      </c>
      <c r="DN167" t="n">
        <v>9</v>
      </c>
      <c r="DO167" t="n">
        <v>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Q3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SHEET-DOS / LIFE</t>
        </is>
      </c>
    </row>
    <row r="2">
      <c r="A2" t="inlineStr">
        <is>
          <t>Generation 1 is the seed. Every generation after it is computed by formula from the block above.</t>
        </is>
      </c>
    </row>
    <row r="3">
      <c r="A3" t="inlineStr">
        <is>
          <t>gen 1</t>
        </is>
      </c>
      <c r="B3" t="n">
        <v>0</v>
      </c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</row>
    <row r="4"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</row>
    <row r="5">
      <c r="B5" t="n">
        <v>0</v>
      </c>
      <c r="C5" t="n">
        <v>0</v>
      </c>
      <c r="D5" t="n">
        <v>0</v>
      </c>
      <c r="E5" t="n">
        <v>1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1</v>
      </c>
      <c r="U5" t="n">
        <v>1</v>
      </c>
      <c r="V5" t="n">
        <v>1</v>
      </c>
      <c r="W5" t="n">
        <v>1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1</v>
      </c>
      <c r="AH5" t="n">
        <v>1</v>
      </c>
      <c r="AI5" t="n">
        <v>1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</row>
    <row r="6">
      <c r="B6" t="n">
        <v>0</v>
      </c>
      <c r="C6" t="n">
        <v>0</v>
      </c>
      <c r="D6" t="n">
        <v>0</v>
      </c>
      <c r="E6" t="n">
        <v>0</v>
      </c>
      <c r="F6" t="n">
        <v>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1</v>
      </c>
      <c r="N6" t="n">
        <v>1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1</v>
      </c>
      <c r="Z6" t="n">
        <v>1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1</v>
      </c>
      <c r="AG6" t="n">
        <v>1</v>
      </c>
      <c r="AH6" t="n">
        <v>1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</row>
    <row r="7">
      <c r="B7" t="n">
        <v>0</v>
      </c>
      <c r="C7" t="n">
        <v>0</v>
      </c>
      <c r="D7" t="n">
        <v>1</v>
      </c>
      <c r="E7" t="n">
        <v>1</v>
      </c>
      <c r="F7" t="n">
        <v>1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1</v>
      </c>
      <c r="M7" t="n">
        <v>1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1</v>
      </c>
      <c r="Z7" t="n">
        <v>1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</row>
    <row r="8">
      <c r="B8" t="n">
        <v>0</v>
      </c>
      <c r="C8" t="n">
        <v>0</v>
      </c>
      <c r="D8" t="n">
        <v>0</v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1</v>
      </c>
      <c r="AB8" t="n">
        <v>1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1</v>
      </c>
      <c r="AL8" t="n">
        <v>1</v>
      </c>
      <c r="AM8" t="n">
        <v>1</v>
      </c>
      <c r="AN8" t="n">
        <v>1</v>
      </c>
      <c r="AO8" t="n">
        <v>0</v>
      </c>
      <c r="AP8" t="n">
        <v>0</v>
      </c>
      <c r="AQ8" t="n">
        <v>0</v>
      </c>
    </row>
    <row r="9"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1</v>
      </c>
      <c r="AB9" t="n">
        <v>1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1</v>
      </c>
      <c r="AK9" t="n">
        <v>0</v>
      </c>
      <c r="AL9" t="n">
        <v>0</v>
      </c>
      <c r="AM9" t="n">
        <v>0</v>
      </c>
      <c r="AN9" t="n">
        <v>1</v>
      </c>
      <c r="AO9" t="n">
        <v>0</v>
      </c>
      <c r="AP9" t="n">
        <v>0</v>
      </c>
      <c r="AQ9" t="n">
        <v>0</v>
      </c>
    </row>
    <row r="10">
      <c r="B10" t="n">
        <v>0</v>
      </c>
      <c r="C10" t="n">
        <v>0</v>
      </c>
      <c r="D10" t="n">
        <v>0</v>
      </c>
      <c r="E10" t="n">
        <v>0</v>
      </c>
      <c r="F10" t="n">
        <v>0</v>
      </c>
      <c r="G10" t="n">
        <v>1</v>
      </c>
      <c r="H10" t="n">
        <v>1</v>
      </c>
      <c r="I10" t="n">
        <v>1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1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1</v>
      </c>
      <c r="AJ10" t="n">
        <v>0</v>
      </c>
      <c r="AK10" t="n">
        <v>0</v>
      </c>
      <c r="AL10" t="n">
        <v>0</v>
      </c>
      <c r="AM10" t="n">
        <v>0</v>
      </c>
      <c r="AN10" t="n">
        <v>1</v>
      </c>
      <c r="AO10" t="n">
        <v>0</v>
      </c>
      <c r="AP10" t="n">
        <v>0</v>
      </c>
      <c r="AQ10" t="n">
        <v>0</v>
      </c>
    </row>
    <row r="11">
      <c r="B11" t="n">
        <v>0</v>
      </c>
      <c r="C11" t="n">
        <v>0</v>
      </c>
      <c r="D11" t="n">
        <v>0</v>
      </c>
      <c r="E11" t="n">
        <v>0</v>
      </c>
      <c r="F11" t="n">
        <v>0</v>
      </c>
      <c r="G11" t="n">
        <v>1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1</v>
      </c>
      <c r="R11" t="n">
        <v>0</v>
      </c>
      <c r="S11" t="n">
        <v>1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1</v>
      </c>
      <c r="AB11" t="n">
        <v>1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1</v>
      </c>
      <c r="AJ11" t="n">
        <v>1</v>
      </c>
      <c r="AK11" t="n">
        <v>0</v>
      </c>
      <c r="AL11" t="n">
        <v>0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</row>
    <row r="12">
      <c r="B12" t="n">
        <v>0</v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1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1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1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1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</row>
    <row r="13">
      <c r="B13" t="n">
        <v>0</v>
      </c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</row>
    <row r="14">
      <c r="B14" t="n">
        <v>0</v>
      </c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</row>
    <row r="15"/>
    <row r="16">
      <c r="A16" t="inlineStr">
        <is>
          <t>gen 2</t>
        </is>
      </c>
      <c r="B16" t="n">
        <v>0</v>
      </c>
      <c r="C16" t="n">
        <v>0</v>
      </c>
      <c r="D16" t="n">
        <v>0</v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</row>
    <row r="17">
      <c r="B17" t="n">
        <v>0</v>
      </c>
      <c r="C17">
        <f>IF(OR(AND(C4=1,SUM(B3:D5)-C4=2),SUM(B3:D5)-C4=3),1,0)</f>
        <v/>
      </c>
      <c r="D17">
        <f>IF(OR(AND(D4=1,SUM(C3:E5)-D4=2),SUM(C3:E5)-D4=3),1,0)</f>
        <v/>
      </c>
      <c r="E17">
        <f>IF(OR(AND(E4=1,SUM(D3:F5)-E4=2),SUM(D3:F5)-E4=3),1,0)</f>
        <v/>
      </c>
      <c r="F17">
        <f>IF(OR(AND(F4=1,SUM(E3:G5)-F4=2),SUM(E3:G5)-F4=3),1,0)</f>
        <v/>
      </c>
      <c r="G17">
        <f>IF(OR(AND(G4=1,SUM(F3:H5)-G4=2),SUM(F3:H5)-G4=3),1,0)</f>
        <v/>
      </c>
      <c r="H17">
        <f>IF(OR(AND(H4=1,SUM(G3:I5)-H4=2),SUM(G3:I5)-H4=3),1,0)</f>
        <v/>
      </c>
      <c r="I17">
        <f>IF(OR(AND(I4=1,SUM(H3:J5)-I4=2),SUM(H3:J5)-I4=3),1,0)</f>
        <v/>
      </c>
      <c r="J17">
        <f>IF(OR(AND(J4=1,SUM(I3:K5)-J4=2),SUM(I3:K5)-J4=3),1,0)</f>
        <v/>
      </c>
      <c r="K17">
        <f>IF(OR(AND(K4=1,SUM(J3:L5)-K4=2),SUM(J3:L5)-K4=3),1,0)</f>
        <v/>
      </c>
      <c r="L17">
        <f>IF(OR(AND(L4=1,SUM(K3:M5)-L4=2),SUM(K3:M5)-L4=3),1,0)</f>
        <v/>
      </c>
      <c r="M17">
        <f>IF(OR(AND(M4=1,SUM(L3:N5)-M4=2),SUM(L3:N5)-M4=3),1,0)</f>
        <v/>
      </c>
      <c r="N17">
        <f>IF(OR(AND(N4=1,SUM(M3:O5)-N4=2),SUM(M3:O5)-N4=3),1,0)</f>
        <v/>
      </c>
      <c r="O17">
        <f>IF(OR(AND(O4=1,SUM(N3:P5)-O4=2),SUM(N3:P5)-O4=3),1,0)</f>
        <v/>
      </c>
      <c r="P17">
        <f>IF(OR(AND(P4=1,SUM(O3:Q5)-P4=2),SUM(O3:Q5)-P4=3),1,0)</f>
        <v/>
      </c>
      <c r="Q17">
        <f>IF(OR(AND(Q4=1,SUM(P3:R5)-Q4=2),SUM(P3:R5)-Q4=3),1,0)</f>
        <v/>
      </c>
      <c r="R17">
        <f>IF(OR(AND(R4=1,SUM(Q3:S5)-R4=2),SUM(Q3:S5)-R4=3),1,0)</f>
        <v/>
      </c>
      <c r="S17">
        <f>IF(OR(AND(S4=1,SUM(R3:T5)-S4=2),SUM(R3:T5)-S4=3),1,0)</f>
        <v/>
      </c>
      <c r="T17">
        <f>IF(OR(AND(T4=1,SUM(S3:U5)-T4=2),SUM(S3:U5)-T4=3),1,0)</f>
        <v/>
      </c>
      <c r="U17">
        <f>IF(OR(AND(U4=1,SUM(T3:V5)-U4=2),SUM(T3:V5)-U4=3),1,0)</f>
        <v/>
      </c>
      <c r="V17">
        <f>IF(OR(AND(V4=1,SUM(U3:W5)-V4=2),SUM(U3:W5)-V4=3),1,0)</f>
        <v/>
      </c>
      <c r="W17">
        <f>IF(OR(AND(W4=1,SUM(V3:X5)-W4=2),SUM(V3:X5)-W4=3),1,0)</f>
        <v/>
      </c>
      <c r="X17">
        <f>IF(OR(AND(X4=1,SUM(W3:Y5)-X4=2),SUM(W3:Y5)-X4=3),1,0)</f>
        <v/>
      </c>
      <c r="Y17">
        <f>IF(OR(AND(Y4=1,SUM(X3:Z5)-Y4=2),SUM(X3:Z5)-Y4=3),1,0)</f>
        <v/>
      </c>
      <c r="Z17">
        <f>IF(OR(AND(Z4=1,SUM(Y3:AA5)-Z4=2),SUM(Y3:AA5)-Z4=3),1,0)</f>
        <v/>
      </c>
      <c r="AA17">
        <f>IF(OR(AND(AA4=1,SUM(Z3:AB5)-AA4=2),SUM(Z3:AB5)-AA4=3),1,0)</f>
        <v/>
      </c>
      <c r="AB17">
        <f>IF(OR(AND(AB4=1,SUM(AA3:AC5)-AB4=2),SUM(AA3:AC5)-AB4=3),1,0)</f>
        <v/>
      </c>
      <c r="AC17">
        <f>IF(OR(AND(AC4=1,SUM(AB3:AD5)-AC4=2),SUM(AB3:AD5)-AC4=3),1,0)</f>
        <v/>
      </c>
      <c r="AD17">
        <f>IF(OR(AND(AD4=1,SUM(AC3:AE5)-AD4=2),SUM(AC3:AE5)-AD4=3),1,0)</f>
        <v/>
      </c>
      <c r="AE17">
        <f>IF(OR(AND(AE4=1,SUM(AD3:AF5)-AE4=2),SUM(AD3:AF5)-AE4=3),1,0)</f>
        <v/>
      </c>
      <c r="AF17">
        <f>IF(OR(AND(AF4=1,SUM(AE3:AG5)-AF4=2),SUM(AE3:AG5)-AF4=3),1,0)</f>
        <v/>
      </c>
      <c r="AG17">
        <f>IF(OR(AND(AG4=1,SUM(AF3:AH5)-AG4=2),SUM(AF3:AH5)-AG4=3),1,0)</f>
        <v/>
      </c>
      <c r="AH17">
        <f>IF(OR(AND(AH4=1,SUM(AG3:AI5)-AH4=2),SUM(AG3:AI5)-AH4=3),1,0)</f>
        <v/>
      </c>
      <c r="AI17">
        <f>IF(OR(AND(AI4=1,SUM(AH3:AJ5)-AI4=2),SUM(AH3:AJ5)-AI4=3),1,0)</f>
        <v/>
      </c>
      <c r="AJ17">
        <f>IF(OR(AND(AJ4=1,SUM(AI3:AK5)-AJ4=2),SUM(AI3:AK5)-AJ4=3),1,0)</f>
        <v/>
      </c>
      <c r="AK17">
        <f>IF(OR(AND(AK4=1,SUM(AJ3:AL5)-AK4=2),SUM(AJ3:AL5)-AK4=3),1,0)</f>
        <v/>
      </c>
      <c r="AL17">
        <f>IF(OR(AND(AL4=1,SUM(AK3:AM5)-AL4=2),SUM(AK3:AM5)-AL4=3),1,0)</f>
        <v/>
      </c>
      <c r="AM17">
        <f>IF(OR(AND(AM4=1,SUM(AL3:AN5)-AM4=2),SUM(AL3:AN5)-AM4=3),1,0)</f>
        <v/>
      </c>
      <c r="AN17">
        <f>IF(OR(AND(AN4=1,SUM(AM3:AO5)-AN4=2),SUM(AM3:AO5)-AN4=3),1,0)</f>
        <v/>
      </c>
      <c r="AO17">
        <f>IF(OR(AND(AO4=1,SUM(AN3:AP5)-AO4=2),SUM(AN3:AP5)-AO4=3),1,0)</f>
        <v/>
      </c>
      <c r="AP17">
        <f>IF(OR(AND(AP4=1,SUM(AO3:AQ5)-AP4=2),SUM(AO3:AQ5)-AP4=3),1,0)</f>
        <v/>
      </c>
      <c r="AQ17" t="n">
        <v>0</v>
      </c>
    </row>
    <row r="18">
      <c r="B18" t="n">
        <v>0</v>
      </c>
      <c r="C18">
        <f>IF(OR(AND(C5=1,SUM(B4:D6)-C5=2),SUM(B4:D6)-C5=3),1,0)</f>
        <v/>
      </c>
      <c r="D18">
        <f>IF(OR(AND(D5=1,SUM(C4:E6)-D5=2),SUM(C4:E6)-D5=3),1,0)</f>
        <v/>
      </c>
      <c r="E18">
        <f>IF(OR(AND(E5=1,SUM(D4:F6)-E5=2),SUM(D4:F6)-E5=3),1,0)</f>
        <v/>
      </c>
      <c r="F18">
        <f>IF(OR(AND(F5=1,SUM(E4:G6)-F5=2),SUM(E4:G6)-F5=3),1,0)</f>
        <v/>
      </c>
      <c r="G18">
        <f>IF(OR(AND(G5=1,SUM(F4:H6)-G5=2),SUM(F4:H6)-G5=3),1,0)</f>
        <v/>
      </c>
      <c r="H18">
        <f>IF(OR(AND(H5=1,SUM(G4:I6)-H5=2),SUM(G4:I6)-H5=3),1,0)</f>
        <v/>
      </c>
      <c r="I18">
        <f>IF(OR(AND(I5=1,SUM(H4:J6)-I5=2),SUM(H4:J6)-I5=3),1,0)</f>
        <v/>
      </c>
      <c r="J18">
        <f>IF(OR(AND(J5=1,SUM(I4:K6)-J5=2),SUM(I4:K6)-J5=3),1,0)</f>
        <v/>
      </c>
      <c r="K18">
        <f>IF(OR(AND(K5=1,SUM(J4:L6)-K5=2),SUM(J4:L6)-K5=3),1,0)</f>
        <v/>
      </c>
      <c r="L18">
        <f>IF(OR(AND(L5=1,SUM(K4:M6)-L5=2),SUM(K4:M6)-L5=3),1,0)</f>
        <v/>
      </c>
      <c r="M18">
        <f>IF(OR(AND(M5=1,SUM(L4:N6)-M5=2),SUM(L4:N6)-M5=3),1,0)</f>
        <v/>
      </c>
      <c r="N18">
        <f>IF(OR(AND(N5=1,SUM(M4:O6)-N5=2),SUM(M4:O6)-N5=3),1,0)</f>
        <v/>
      </c>
      <c r="O18">
        <f>IF(OR(AND(O5=1,SUM(N4:P6)-O5=2),SUM(N4:P6)-O5=3),1,0)</f>
        <v/>
      </c>
      <c r="P18">
        <f>IF(OR(AND(P5=1,SUM(O4:Q6)-P5=2),SUM(O4:Q6)-P5=3),1,0)</f>
        <v/>
      </c>
      <c r="Q18">
        <f>IF(OR(AND(Q5=1,SUM(P4:R6)-Q5=2),SUM(P4:R6)-Q5=3),1,0)</f>
        <v/>
      </c>
      <c r="R18">
        <f>IF(OR(AND(R5=1,SUM(Q4:S6)-R5=2),SUM(Q4:S6)-R5=3),1,0)</f>
        <v/>
      </c>
      <c r="S18">
        <f>IF(OR(AND(S5=1,SUM(R4:T6)-S5=2),SUM(R4:T6)-S5=3),1,0)</f>
        <v/>
      </c>
      <c r="T18">
        <f>IF(OR(AND(T5=1,SUM(S4:U6)-T5=2),SUM(S4:U6)-T5=3),1,0)</f>
        <v/>
      </c>
      <c r="U18">
        <f>IF(OR(AND(U5=1,SUM(T4:V6)-U5=2),SUM(T4:V6)-U5=3),1,0)</f>
        <v/>
      </c>
      <c r="V18">
        <f>IF(OR(AND(V5=1,SUM(U4:W6)-V5=2),SUM(U4:W6)-V5=3),1,0)</f>
        <v/>
      </c>
      <c r="W18">
        <f>IF(OR(AND(W5=1,SUM(V4:X6)-W5=2),SUM(V4:X6)-W5=3),1,0)</f>
        <v/>
      </c>
      <c r="X18">
        <f>IF(OR(AND(X5=1,SUM(W4:Y6)-X5=2),SUM(W4:Y6)-X5=3),1,0)</f>
        <v/>
      </c>
      <c r="Y18">
        <f>IF(OR(AND(Y5=1,SUM(X4:Z6)-Y5=2),SUM(X4:Z6)-Y5=3),1,0)</f>
        <v/>
      </c>
      <c r="Z18">
        <f>IF(OR(AND(Z5=1,SUM(Y4:AA6)-Z5=2),SUM(Y4:AA6)-Z5=3),1,0)</f>
        <v/>
      </c>
      <c r="AA18">
        <f>IF(OR(AND(AA5=1,SUM(Z4:AB6)-AA5=2),SUM(Z4:AB6)-AA5=3),1,0)</f>
        <v/>
      </c>
      <c r="AB18">
        <f>IF(OR(AND(AB5=1,SUM(AA4:AC6)-AB5=2),SUM(AA4:AC6)-AB5=3),1,0)</f>
        <v/>
      </c>
      <c r="AC18">
        <f>IF(OR(AND(AC5=1,SUM(AB4:AD6)-AC5=2),SUM(AB4:AD6)-AC5=3),1,0)</f>
        <v/>
      </c>
      <c r="AD18">
        <f>IF(OR(AND(AD5=1,SUM(AC4:AE6)-AD5=2),SUM(AC4:AE6)-AD5=3),1,0)</f>
        <v/>
      </c>
      <c r="AE18">
        <f>IF(OR(AND(AE5=1,SUM(AD4:AF6)-AE5=2),SUM(AD4:AF6)-AE5=3),1,0)</f>
        <v/>
      </c>
      <c r="AF18">
        <f>IF(OR(AND(AF5=1,SUM(AE4:AG6)-AF5=2),SUM(AE4:AG6)-AF5=3),1,0)</f>
        <v/>
      </c>
      <c r="AG18">
        <f>IF(OR(AND(AG5=1,SUM(AF4:AH6)-AG5=2),SUM(AF4:AH6)-AG5=3),1,0)</f>
        <v/>
      </c>
      <c r="AH18">
        <f>IF(OR(AND(AH5=1,SUM(AG4:AI6)-AH5=2),SUM(AG4:AI6)-AH5=3),1,0)</f>
        <v/>
      </c>
      <c r="AI18">
        <f>IF(OR(AND(AI5=1,SUM(AH4:AJ6)-AI5=2),SUM(AH4:AJ6)-AI5=3),1,0)</f>
        <v/>
      </c>
      <c r="AJ18">
        <f>IF(OR(AND(AJ5=1,SUM(AI4:AK6)-AJ5=2),SUM(AI4:AK6)-AJ5=3),1,0)</f>
        <v/>
      </c>
      <c r="AK18">
        <f>IF(OR(AND(AK5=1,SUM(AJ4:AL6)-AK5=2),SUM(AJ4:AL6)-AK5=3),1,0)</f>
        <v/>
      </c>
      <c r="AL18">
        <f>IF(OR(AND(AL5=1,SUM(AK4:AM6)-AL5=2),SUM(AK4:AM6)-AL5=3),1,0)</f>
        <v/>
      </c>
      <c r="AM18">
        <f>IF(OR(AND(AM5=1,SUM(AL4:AN6)-AM5=2),SUM(AL4:AN6)-AM5=3),1,0)</f>
        <v/>
      </c>
      <c r="AN18">
        <f>IF(OR(AND(AN5=1,SUM(AM4:AO6)-AN5=2),SUM(AM4:AO6)-AN5=3),1,0)</f>
        <v/>
      </c>
      <c r="AO18">
        <f>IF(OR(AND(AO5=1,SUM(AN4:AP6)-AO5=2),SUM(AN4:AP6)-AO5=3),1,0)</f>
        <v/>
      </c>
      <c r="AP18">
        <f>IF(OR(AND(AP5=1,SUM(AO4:AQ6)-AP5=2),SUM(AO4:AQ6)-AP5=3),1,0)</f>
        <v/>
      </c>
      <c r="AQ18" t="n">
        <v>0</v>
      </c>
    </row>
    <row r="19">
      <c r="B19" t="n">
        <v>0</v>
      </c>
      <c r="C19">
        <f>IF(OR(AND(C6=1,SUM(B5:D7)-C6=2),SUM(B5:D7)-C6=3),1,0)</f>
        <v/>
      </c>
      <c r="D19">
        <f>IF(OR(AND(D6=1,SUM(C5:E7)-D6=2),SUM(C5:E7)-D6=3),1,0)</f>
        <v/>
      </c>
      <c r="E19">
        <f>IF(OR(AND(E6=1,SUM(D5:F7)-E6=2),SUM(D5:F7)-E6=3),1,0)</f>
        <v/>
      </c>
      <c r="F19">
        <f>IF(OR(AND(F6=1,SUM(E5:G7)-F6=2),SUM(E5:G7)-F6=3),1,0)</f>
        <v/>
      </c>
      <c r="G19">
        <f>IF(OR(AND(G6=1,SUM(F5:H7)-G6=2),SUM(F5:H7)-G6=3),1,0)</f>
        <v/>
      </c>
      <c r="H19">
        <f>IF(OR(AND(H6=1,SUM(G5:I7)-H6=2),SUM(G5:I7)-H6=3),1,0)</f>
        <v/>
      </c>
      <c r="I19">
        <f>IF(OR(AND(I6=1,SUM(H5:J7)-I6=2),SUM(H5:J7)-I6=3),1,0)</f>
        <v/>
      </c>
      <c r="J19">
        <f>IF(OR(AND(J6=1,SUM(I5:K7)-J6=2),SUM(I5:K7)-J6=3),1,0)</f>
        <v/>
      </c>
      <c r="K19">
        <f>IF(OR(AND(K6=1,SUM(J5:L7)-K6=2),SUM(J5:L7)-K6=3),1,0)</f>
        <v/>
      </c>
      <c r="L19">
        <f>IF(OR(AND(L6=1,SUM(K5:M7)-L6=2),SUM(K5:M7)-L6=3),1,0)</f>
        <v/>
      </c>
      <c r="M19">
        <f>IF(OR(AND(M6=1,SUM(L5:N7)-M6=2),SUM(L5:N7)-M6=3),1,0)</f>
        <v/>
      </c>
      <c r="N19">
        <f>IF(OR(AND(N6=1,SUM(M5:O7)-N6=2),SUM(M5:O7)-N6=3),1,0)</f>
        <v/>
      </c>
      <c r="O19">
        <f>IF(OR(AND(O6=1,SUM(N5:P7)-O6=2),SUM(N5:P7)-O6=3),1,0)</f>
        <v/>
      </c>
      <c r="P19">
        <f>IF(OR(AND(P6=1,SUM(O5:Q7)-P6=2),SUM(O5:Q7)-P6=3),1,0)</f>
        <v/>
      </c>
      <c r="Q19">
        <f>IF(OR(AND(Q6=1,SUM(P5:R7)-Q6=2),SUM(P5:R7)-Q6=3),1,0)</f>
        <v/>
      </c>
      <c r="R19">
        <f>IF(OR(AND(R6=1,SUM(Q5:S7)-R6=2),SUM(Q5:S7)-R6=3),1,0)</f>
        <v/>
      </c>
      <c r="S19">
        <f>IF(OR(AND(S6=1,SUM(R5:T7)-S6=2),SUM(R5:T7)-S6=3),1,0)</f>
        <v/>
      </c>
      <c r="T19">
        <f>IF(OR(AND(T6=1,SUM(S5:U7)-T6=2),SUM(S5:U7)-T6=3),1,0)</f>
        <v/>
      </c>
      <c r="U19">
        <f>IF(OR(AND(U6=1,SUM(T5:V7)-U6=2),SUM(T5:V7)-U6=3),1,0)</f>
        <v/>
      </c>
      <c r="V19">
        <f>IF(OR(AND(V6=1,SUM(U5:W7)-V6=2),SUM(U5:W7)-V6=3),1,0)</f>
        <v/>
      </c>
      <c r="W19">
        <f>IF(OR(AND(W6=1,SUM(V5:X7)-W6=2),SUM(V5:X7)-W6=3),1,0)</f>
        <v/>
      </c>
      <c r="X19">
        <f>IF(OR(AND(X6=1,SUM(W5:Y7)-X6=2),SUM(W5:Y7)-X6=3),1,0)</f>
        <v/>
      </c>
      <c r="Y19">
        <f>IF(OR(AND(Y6=1,SUM(X5:Z7)-Y6=2),SUM(X5:Z7)-Y6=3),1,0)</f>
        <v/>
      </c>
      <c r="Z19">
        <f>IF(OR(AND(Z6=1,SUM(Y5:AA7)-Z6=2),SUM(Y5:AA7)-Z6=3),1,0)</f>
        <v/>
      </c>
      <c r="AA19">
        <f>IF(OR(AND(AA6=1,SUM(Z5:AB7)-AA6=2),SUM(Z5:AB7)-AA6=3),1,0)</f>
        <v/>
      </c>
      <c r="AB19">
        <f>IF(OR(AND(AB6=1,SUM(AA5:AC7)-AB6=2),SUM(AA5:AC7)-AB6=3),1,0)</f>
        <v/>
      </c>
      <c r="AC19">
        <f>IF(OR(AND(AC6=1,SUM(AB5:AD7)-AC6=2),SUM(AB5:AD7)-AC6=3),1,0)</f>
        <v/>
      </c>
      <c r="AD19">
        <f>IF(OR(AND(AD6=1,SUM(AC5:AE7)-AD6=2),SUM(AC5:AE7)-AD6=3),1,0)</f>
        <v/>
      </c>
      <c r="AE19">
        <f>IF(OR(AND(AE6=1,SUM(AD5:AF7)-AE6=2),SUM(AD5:AF7)-AE6=3),1,0)</f>
        <v/>
      </c>
      <c r="AF19">
        <f>IF(OR(AND(AF6=1,SUM(AE5:AG7)-AF6=2),SUM(AE5:AG7)-AF6=3),1,0)</f>
        <v/>
      </c>
      <c r="AG19">
        <f>IF(OR(AND(AG6=1,SUM(AF5:AH7)-AG6=2),SUM(AF5:AH7)-AG6=3),1,0)</f>
        <v/>
      </c>
      <c r="AH19">
        <f>IF(OR(AND(AH6=1,SUM(AG5:AI7)-AH6=2),SUM(AG5:AI7)-AH6=3),1,0)</f>
        <v/>
      </c>
      <c r="AI19">
        <f>IF(OR(AND(AI6=1,SUM(AH5:AJ7)-AI6=2),SUM(AH5:AJ7)-AI6=3),1,0)</f>
        <v/>
      </c>
      <c r="AJ19">
        <f>IF(OR(AND(AJ6=1,SUM(AI5:AK7)-AJ6=2),SUM(AI5:AK7)-AJ6=3),1,0)</f>
        <v/>
      </c>
      <c r="AK19">
        <f>IF(OR(AND(AK6=1,SUM(AJ5:AL7)-AK6=2),SUM(AJ5:AL7)-AK6=3),1,0)</f>
        <v/>
      </c>
      <c r="AL19">
        <f>IF(OR(AND(AL6=1,SUM(AK5:AM7)-AL6=2),SUM(AK5:AM7)-AL6=3),1,0)</f>
        <v/>
      </c>
      <c r="AM19">
        <f>IF(OR(AND(AM6=1,SUM(AL5:AN7)-AM6=2),SUM(AL5:AN7)-AM6=3),1,0)</f>
        <v/>
      </c>
      <c r="AN19">
        <f>IF(OR(AND(AN6=1,SUM(AM5:AO7)-AN6=2),SUM(AM5:AO7)-AN6=3),1,0)</f>
        <v/>
      </c>
      <c r="AO19">
        <f>IF(OR(AND(AO6=1,SUM(AN5:AP7)-AO6=2),SUM(AN5:AP7)-AO6=3),1,0)</f>
        <v/>
      </c>
      <c r="AP19">
        <f>IF(OR(AND(AP6=1,SUM(AO5:AQ7)-AP6=2),SUM(AO5:AQ7)-AP6=3),1,0)</f>
        <v/>
      </c>
      <c r="AQ19" t="n">
        <v>0</v>
      </c>
    </row>
    <row r="20">
      <c r="B20" t="n">
        <v>0</v>
      </c>
      <c r="C20">
        <f>IF(OR(AND(C7=1,SUM(B6:D8)-C7=2),SUM(B6:D8)-C7=3),1,0)</f>
        <v/>
      </c>
      <c r="D20">
        <f>IF(OR(AND(D7=1,SUM(C6:E8)-D7=2),SUM(C6:E8)-D7=3),1,0)</f>
        <v/>
      </c>
      <c r="E20">
        <f>IF(OR(AND(E7=1,SUM(D6:F8)-E7=2),SUM(D6:F8)-E7=3),1,0)</f>
        <v/>
      </c>
      <c r="F20">
        <f>IF(OR(AND(F7=1,SUM(E6:G8)-F7=2),SUM(E6:G8)-F7=3),1,0)</f>
        <v/>
      </c>
      <c r="G20">
        <f>IF(OR(AND(G7=1,SUM(F6:H8)-G7=2),SUM(F6:H8)-G7=3),1,0)</f>
        <v/>
      </c>
      <c r="H20">
        <f>IF(OR(AND(H7=1,SUM(G6:I8)-H7=2),SUM(G6:I8)-H7=3),1,0)</f>
        <v/>
      </c>
      <c r="I20">
        <f>IF(OR(AND(I7=1,SUM(H6:J8)-I7=2),SUM(H6:J8)-I7=3),1,0)</f>
        <v/>
      </c>
      <c r="J20">
        <f>IF(OR(AND(J7=1,SUM(I6:K8)-J7=2),SUM(I6:K8)-J7=3),1,0)</f>
        <v/>
      </c>
      <c r="K20">
        <f>IF(OR(AND(K7=1,SUM(J6:L8)-K7=2),SUM(J6:L8)-K7=3),1,0)</f>
        <v/>
      </c>
      <c r="L20">
        <f>IF(OR(AND(L7=1,SUM(K6:M8)-L7=2),SUM(K6:M8)-L7=3),1,0)</f>
        <v/>
      </c>
      <c r="M20">
        <f>IF(OR(AND(M7=1,SUM(L6:N8)-M7=2),SUM(L6:N8)-M7=3),1,0)</f>
        <v/>
      </c>
      <c r="N20">
        <f>IF(OR(AND(N7=1,SUM(M6:O8)-N7=2),SUM(M6:O8)-N7=3),1,0)</f>
        <v/>
      </c>
      <c r="O20">
        <f>IF(OR(AND(O7=1,SUM(N6:P8)-O7=2),SUM(N6:P8)-O7=3),1,0)</f>
        <v/>
      </c>
      <c r="P20">
        <f>IF(OR(AND(P7=1,SUM(O6:Q8)-P7=2),SUM(O6:Q8)-P7=3),1,0)</f>
        <v/>
      </c>
      <c r="Q20">
        <f>IF(OR(AND(Q7=1,SUM(P6:R8)-Q7=2),SUM(P6:R8)-Q7=3),1,0)</f>
        <v/>
      </c>
      <c r="R20">
        <f>IF(OR(AND(R7=1,SUM(Q6:S8)-R7=2),SUM(Q6:S8)-R7=3),1,0)</f>
        <v/>
      </c>
      <c r="S20">
        <f>IF(OR(AND(S7=1,SUM(R6:T8)-S7=2),SUM(R6:T8)-S7=3),1,0)</f>
        <v/>
      </c>
      <c r="T20">
        <f>IF(OR(AND(T7=1,SUM(S6:U8)-T7=2),SUM(S6:U8)-T7=3),1,0)</f>
        <v/>
      </c>
      <c r="U20">
        <f>IF(OR(AND(U7=1,SUM(T6:V8)-U7=2),SUM(T6:V8)-U7=3),1,0)</f>
        <v/>
      </c>
      <c r="V20">
        <f>IF(OR(AND(V7=1,SUM(U6:W8)-V7=2),SUM(U6:W8)-V7=3),1,0)</f>
        <v/>
      </c>
      <c r="W20">
        <f>IF(OR(AND(W7=1,SUM(V6:X8)-W7=2),SUM(V6:X8)-W7=3),1,0)</f>
        <v/>
      </c>
      <c r="X20">
        <f>IF(OR(AND(X7=1,SUM(W6:Y8)-X7=2),SUM(W6:Y8)-X7=3),1,0)</f>
        <v/>
      </c>
      <c r="Y20">
        <f>IF(OR(AND(Y7=1,SUM(X6:Z8)-Y7=2),SUM(X6:Z8)-Y7=3),1,0)</f>
        <v/>
      </c>
      <c r="Z20">
        <f>IF(OR(AND(Z7=1,SUM(Y6:AA8)-Z7=2),SUM(Y6:AA8)-Z7=3),1,0)</f>
        <v/>
      </c>
      <c r="AA20">
        <f>IF(OR(AND(AA7=1,SUM(Z6:AB8)-AA7=2),SUM(Z6:AB8)-AA7=3),1,0)</f>
        <v/>
      </c>
      <c r="AB20">
        <f>IF(OR(AND(AB7=1,SUM(AA6:AC8)-AB7=2),SUM(AA6:AC8)-AB7=3),1,0)</f>
        <v/>
      </c>
      <c r="AC20">
        <f>IF(OR(AND(AC7=1,SUM(AB6:AD8)-AC7=2),SUM(AB6:AD8)-AC7=3),1,0)</f>
        <v/>
      </c>
      <c r="AD20">
        <f>IF(OR(AND(AD7=1,SUM(AC6:AE8)-AD7=2),SUM(AC6:AE8)-AD7=3),1,0)</f>
        <v/>
      </c>
      <c r="AE20">
        <f>IF(OR(AND(AE7=1,SUM(AD6:AF8)-AE7=2),SUM(AD6:AF8)-AE7=3),1,0)</f>
        <v/>
      </c>
      <c r="AF20">
        <f>IF(OR(AND(AF7=1,SUM(AE6:AG8)-AF7=2),SUM(AE6:AG8)-AF7=3),1,0)</f>
        <v/>
      </c>
      <c r="AG20">
        <f>IF(OR(AND(AG7=1,SUM(AF6:AH8)-AG7=2),SUM(AF6:AH8)-AG7=3),1,0)</f>
        <v/>
      </c>
      <c r="AH20">
        <f>IF(OR(AND(AH7=1,SUM(AG6:AI8)-AH7=2),SUM(AG6:AI8)-AH7=3),1,0)</f>
        <v/>
      </c>
      <c r="AI20">
        <f>IF(OR(AND(AI7=1,SUM(AH6:AJ8)-AI7=2),SUM(AH6:AJ8)-AI7=3),1,0)</f>
        <v/>
      </c>
      <c r="AJ20">
        <f>IF(OR(AND(AJ7=1,SUM(AI6:AK8)-AJ7=2),SUM(AI6:AK8)-AJ7=3),1,0)</f>
        <v/>
      </c>
      <c r="AK20">
        <f>IF(OR(AND(AK7=1,SUM(AJ6:AL8)-AK7=2),SUM(AJ6:AL8)-AK7=3),1,0)</f>
        <v/>
      </c>
      <c r="AL20">
        <f>IF(OR(AND(AL7=1,SUM(AK6:AM8)-AL7=2),SUM(AK6:AM8)-AL7=3),1,0)</f>
        <v/>
      </c>
      <c r="AM20">
        <f>IF(OR(AND(AM7=1,SUM(AL6:AN8)-AM7=2),SUM(AL6:AN8)-AM7=3),1,0)</f>
        <v/>
      </c>
      <c r="AN20">
        <f>IF(OR(AND(AN7=1,SUM(AM6:AO8)-AN7=2),SUM(AM6:AO8)-AN7=3),1,0)</f>
        <v/>
      </c>
      <c r="AO20">
        <f>IF(OR(AND(AO7=1,SUM(AN6:AP8)-AO7=2),SUM(AN6:AP8)-AO7=3),1,0)</f>
        <v/>
      </c>
      <c r="AP20">
        <f>IF(OR(AND(AP7=1,SUM(AO6:AQ8)-AP7=2),SUM(AO6:AQ8)-AP7=3),1,0)</f>
        <v/>
      </c>
      <c r="AQ20" t="n">
        <v>0</v>
      </c>
    </row>
    <row r="21">
      <c r="B21" t="n">
        <v>0</v>
      </c>
      <c r="C21">
        <f>IF(OR(AND(C8=1,SUM(B7:D9)-C8=2),SUM(B7:D9)-C8=3),1,0)</f>
        <v/>
      </c>
      <c r="D21">
        <f>IF(OR(AND(D8=1,SUM(C7:E9)-D8=2),SUM(C7:E9)-D8=3),1,0)</f>
        <v/>
      </c>
      <c r="E21">
        <f>IF(OR(AND(E8=1,SUM(D7:F9)-E8=2),SUM(D7:F9)-E8=3),1,0)</f>
        <v/>
      </c>
      <c r="F21">
        <f>IF(OR(AND(F8=1,SUM(E7:G9)-F8=2),SUM(E7:G9)-F8=3),1,0)</f>
        <v/>
      </c>
      <c r="G21">
        <f>IF(OR(AND(G8=1,SUM(F7:H9)-G8=2),SUM(F7:H9)-G8=3),1,0)</f>
        <v/>
      </c>
      <c r="H21">
        <f>IF(OR(AND(H8=1,SUM(G7:I9)-H8=2),SUM(G7:I9)-H8=3),1,0)</f>
        <v/>
      </c>
      <c r="I21">
        <f>IF(OR(AND(I8=1,SUM(H7:J9)-I8=2),SUM(H7:J9)-I8=3),1,0)</f>
        <v/>
      </c>
      <c r="J21">
        <f>IF(OR(AND(J8=1,SUM(I7:K9)-J8=2),SUM(I7:K9)-J8=3),1,0)</f>
        <v/>
      </c>
      <c r="K21">
        <f>IF(OR(AND(K8=1,SUM(J7:L9)-K8=2),SUM(J7:L9)-K8=3),1,0)</f>
        <v/>
      </c>
      <c r="L21">
        <f>IF(OR(AND(L8=1,SUM(K7:M9)-L8=2),SUM(K7:M9)-L8=3),1,0)</f>
        <v/>
      </c>
      <c r="M21">
        <f>IF(OR(AND(M8=1,SUM(L7:N9)-M8=2),SUM(L7:N9)-M8=3),1,0)</f>
        <v/>
      </c>
      <c r="N21">
        <f>IF(OR(AND(N8=1,SUM(M7:O9)-N8=2),SUM(M7:O9)-N8=3),1,0)</f>
        <v/>
      </c>
      <c r="O21">
        <f>IF(OR(AND(O8=1,SUM(N7:P9)-O8=2),SUM(N7:P9)-O8=3),1,0)</f>
        <v/>
      </c>
      <c r="P21">
        <f>IF(OR(AND(P8=1,SUM(O7:Q9)-P8=2),SUM(O7:Q9)-P8=3),1,0)</f>
        <v/>
      </c>
      <c r="Q21">
        <f>IF(OR(AND(Q8=1,SUM(P7:R9)-Q8=2),SUM(P7:R9)-Q8=3),1,0)</f>
        <v/>
      </c>
      <c r="R21">
        <f>IF(OR(AND(R8=1,SUM(Q7:S9)-R8=2),SUM(Q7:S9)-R8=3),1,0)</f>
        <v/>
      </c>
      <c r="S21">
        <f>IF(OR(AND(S8=1,SUM(R7:T9)-S8=2),SUM(R7:T9)-S8=3),1,0)</f>
        <v/>
      </c>
      <c r="T21">
        <f>IF(OR(AND(T8=1,SUM(S7:U9)-T8=2),SUM(S7:U9)-T8=3),1,0)</f>
        <v/>
      </c>
      <c r="U21">
        <f>IF(OR(AND(U8=1,SUM(T7:V9)-U8=2),SUM(T7:V9)-U8=3),1,0)</f>
        <v/>
      </c>
      <c r="V21">
        <f>IF(OR(AND(V8=1,SUM(U7:W9)-V8=2),SUM(U7:W9)-V8=3),1,0)</f>
        <v/>
      </c>
      <c r="W21">
        <f>IF(OR(AND(W8=1,SUM(V7:X9)-W8=2),SUM(V7:X9)-W8=3),1,0)</f>
        <v/>
      </c>
      <c r="X21">
        <f>IF(OR(AND(X8=1,SUM(W7:Y9)-X8=2),SUM(W7:Y9)-X8=3),1,0)</f>
        <v/>
      </c>
      <c r="Y21">
        <f>IF(OR(AND(Y8=1,SUM(X7:Z9)-Y8=2),SUM(X7:Z9)-Y8=3),1,0)</f>
        <v/>
      </c>
      <c r="Z21">
        <f>IF(OR(AND(Z8=1,SUM(Y7:AA9)-Z8=2),SUM(Y7:AA9)-Z8=3),1,0)</f>
        <v/>
      </c>
      <c r="AA21">
        <f>IF(OR(AND(AA8=1,SUM(Z7:AB9)-AA8=2),SUM(Z7:AB9)-AA8=3),1,0)</f>
        <v/>
      </c>
      <c r="AB21">
        <f>IF(OR(AND(AB8=1,SUM(AA7:AC9)-AB8=2),SUM(AA7:AC9)-AB8=3),1,0)</f>
        <v/>
      </c>
      <c r="AC21">
        <f>IF(OR(AND(AC8=1,SUM(AB7:AD9)-AC8=2),SUM(AB7:AD9)-AC8=3),1,0)</f>
        <v/>
      </c>
      <c r="AD21">
        <f>IF(OR(AND(AD8=1,SUM(AC7:AE9)-AD8=2),SUM(AC7:AE9)-AD8=3),1,0)</f>
        <v/>
      </c>
      <c r="AE21">
        <f>IF(OR(AND(AE8=1,SUM(AD7:AF9)-AE8=2),SUM(AD7:AF9)-AE8=3),1,0)</f>
        <v/>
      </c>
      <c r="AF21">
        <f>IF(OR(AND(AF8=1,SUM(AE7:AG9)-AF8=2),SUM(AE7:AG9)-AF8=3),1,0)</f>
        <v/>
      </c>
      <c r="AG21">
        <f>IF(OR(AND(AG8=1,SUM(AF7:AH9)-AG8=2),SUM(AF7:AH9)-AG8=3),1,0)</f>
        <v/>
      </c>
      <c r="AH21">
        <f>IF(OR(AND(AH8=1,SUM(AG7:AI9)-AH8=2),SUM(AG7:AI9)-AH8=3),1,0)</f>
        <v/>
      </c>
      <c r="AI21">
        <f>IF(OR(AND(AI8=1,SUM(AH7:AJ9)-AI8=2),SUM(AH7:AJ9)-AI8=3),1,0)</f>
        <v/>
      </c>
      <c r="AJ21">
        <f>IF(OR(AND(AJ8=1,SUM(AI7:AK9)-AJ8=2),SUM(AI7:AK9)-AJ8=3),1,0)</f>
        <v/>
      </c>
      <c r="AK21">
        <f>IF(OR(AND(AK8=1,SUM(AJ7:AL9)-AK8=2),SUM(AJ7:AL9)-AK8=3),1,0)</f>
        <v/>
      </c>
      <c r="AL21">
        <f>IF(OR(AND(AL8=1,SUM(AK7:AM9)-AL8=2),SUM(AK7:AM9)-AL8=3),1,0)</f>
        <v/>
      </c>
      <c r="AM21">
        <f>IF(OR(AND(AM8=1,SUM(AL7:AN9)-AM8=2),SUM(AL7:AN9)-AM8=3),1,0)</f>
        <v/>
      </c>
      <c r="AN21">
        <f>IF(OR(AND(AN8=1,SUM(AM7:AO9)-AN8=2),SUM(AM7:AO9)-AN8=3),1,0)</f>
        <v/>
      </c>
      <c r="AO21">
        <f>IF(OR(AND(AO8=1,SUM(AN7:AP9)-AO8=2),SUM(AN7:AP9)-AO8=3),1,0)</f>
        <v/>
      </c>
      <c r="AP21">
        <f>IF(OR(AND(AP8=1,SUM(AO7:AQ9)-AP8=2),SUM(AO7:AQ9)-AP8=3),1,0)</f>
        <v/>
      </c>
      <c r="AQ21" t="n">
        <v>0</v>
      </c>
    </row>
    <row r="22">
      <c r="B22" t="n">
        <v>0</v>
      </c>
      <c r="C22">
        <f>IF(OR(AND(C9=1,SUM(B8:D10)-C9=2),SUM(B8:D10)-C9=3),1,0)</f>
        <v/>
      </c>
      <c r="D22">
        <f>IF(OR(AND(D9=1,SUM(C8:E10)-D9=2),SUM(C8:E10)-D9=3),1,0)</f>
        <v/>
      </c>
      <c r="E22">
        <f>IF(OR(AND(E9=1,SUM(D8:F10)-E9=2),SUM(D8:F10)-E9=3),1,0)</f>
        <v/>
      </c>
      <c r="F22">
        <f>IF(OR(AND(F9=1,SUM(E8:G10)-F9=2),SUM(E8:G10)-F9=3),1,0)</f>
        <v/>
      </c>
      <c r="G22">
        <f>IF(OR(AND(G9=1,SUM(F8:H10)-G9=2),SUM(F8:H10)-G9=3),1,0)</f>
        <v/>
      </c>
      <c r="H22">
        <f>IF(OR(AND(H9=1,SUM(G8:I10)-H9=2),SUM(G8:I10)-H9=3),1,0)</f>
        <v/>
      </c>
      <c r="I22">
        <f>IF(OR(AND(I9=1,SUM(H8:J10)-I9=2),SUM(H8:J10)-I9=3),1,0)</f>
        <v/>
      </c>
      <c r="J22">
        <f>IF(OR(AND(J9=1,SUM(I8:K10)-J9=2),SUM(I8:K10)-J9=3),1,0)</f>
        <v/>
      </c>
      <c r="K22">
        <f>IF(OR(AND(K9=1,SUM(J8:L10)-K9=2),SUM(J8:L10)-K9=3),1,0)</f>
        <v/>
      </c>
      <c r="L22">
        <f>IF(OR(AND(L9=1,SUM(K8:M10)-L9=2),SUM(K8:M10)-L9=3),1,0)</f>
        <v/>
      </c>
      <c r="M22">
        <f>IF(OR(AND(M9=1,SUM(L8:N10)-M9=2),SUM(L8:N10)-M9=3),1,0)</f>
        <v/>
      </c>
      <c r="N22">
        <f>IF(OR(AND(N9=1,SUM(M8:O10)-N9=2),SUM(M8:O10)-N9=3),1,0)</f>
        <v/>
      </c>
      <c r="O22">
        <f>IF(OR(AND(O9=1,SUM(N8:P10)-O9=2),SUM(N8:P10)-O9=3),1,0)</f>
        <v/>
      </c>
      <c r="P22">
        <f>IF(OR(AND(P9=1,SUM(O8:Q10)-P9=2),SUM(O8:Q10)-P9=3),1,0)</f>
        <v/>
      </c>
      <c r="Q22">
        <f>IF(OR(AND(Q9=1,SUM(P8:R10)-Q9=2),SUM(P8:R10)-Q9=3),1,0)</f>
        <v/>
      </c>
      <c r="R22">
        <f>IF(OR(AND(R9=1,SUM(Q8:S10)-R9=2),SUM(Q8:S10)-R9=3),1,0)</f>
        <v/>
      </c>
      <c r="S22">
        <f>IF(OR(AND(S9=1,SUM(R8:T10)-S9=2),SUM(R8:T10)-S9=3),1,0)</f>
        <v/>
      </c>
      <c r="T22">
        <f>IF(OR(AND(T9=1,SUM(S8:U10)-T9=2),SUM(S8:U10)-T9=3),1,0)</f>
        <v/>
      </c>
      <c r="U22">
        <f>IF(OR(AND(U9=1,SUM(T8:V10)-U9=2),SUM(T8:V10)-U9=3),1,0)</f>
        <v/>
      </c>
      <c r="V22">
        <f>IF(OR(AND(V9=1,SUM(U8:W10)-V9=2),SUM(U8:W10)-V9=3),1,0)</f>
        <v/>
      </c>
      <c r="W22">
        <f>IF(OR(AND(W9=1,SUM(V8:X10)-W9=2),SUM(V8:X10)-W9=3),1,0)</f>
        <v/>
      </c>
      <c r="X22">
        <f>IF(OR(AND(X9=1,SUM(W8:Y10)-X9=2),SUM(W8:Y10)-X9=3),1,0)</f>
        <v/>
      </c>
      <c r="Y22">
        <f>IF(OR(AND(Y9=1,SUM(X8:Z10)-Y9=2),SUM(X8:Z10)-Y9=3),1,0)</f>
        <v/>
      </c>
      <c r="Z22">
        <f>IF(OR(AND(Z9=1,SUM(Y8:AA10)-Z9=2),SUM(Y8:AA10)-Z9=3),1,0)</f>
        <v/>
      </c>
      <c r="AA22">
        <f>IF(OR(AND(AA9=1,SUM(Z8:AB10)-AA9=2),SUM(Z8:AB10)-AA9=3),1,0)</f>
        <v/>
      </c>
      <c r="AB22">
        <f>IF(OR(AND(AB9=1,SUM(AA8:AC10)-AB9=2),SUM(AA8:AC10)-AB9=3),1,0)</f>
        <v/>
      </c>
      <c r="AC22">
        <f>IF(OR(AND(AC9=1,SUM(AB8:AD10)-AC9=2),SUM(AB8:AD10)-AC9=3),1,0)</f>
        <v/>
      </c>
      <c r="AD22">
        <f>IF(OR(AND(AD9=1,SUM(AC8:AE10)-AD9=2),SUM(AC8:AE10)-AD9=3),1,0)</f>
        <v/>
      </c>
      <c r="AE22">
        <f>IF(OR(AND(AE9=1,SUM(AD8:AF10)-AE9=2),SUM(AD8:AF10)-AE9=3),1,0)</f>
        <v/>
      </c>
      <c r="AF22">
        <f>IF(OR(AND(AF9=1,SUM(AE8:AG10)-AF9=2),SUM(AE8:AG10)-AF9=3),1,0)</f>
        <v/>
      </c>
      <c r="AG22">
        <f>IF(OR(AND(AG9=1,SUM(AF8:AH10)-AG9=2),SUM(AF8:AH10)-AG9=3),1,0)</f>
        <v/>
      </c>
      <c r="AH22">
        <f>IF(OR(AND(AH9=1,SUM(AG8:AI10)-AH9=2),SUM(AG8:AI10)-AH9=3),1,0)</f>
        <v/>
      </c>
      <c r="AI22">
        <f>IF(OR(AND(AI9=1,SUM(AH8:AJ10)-AI9=2),SUM(AH8:AJ10)-AI9=3),1,0)</f>
        <v/>
      </c>
      <c r="AJ22">
        <f>IF(OR(AND(AJ9=1,SUM(AI8:AK10)-AJ9=2),SUM(AI8:AK10)-AJ9=3),1,0)</f>
        <v/>
      </c>
      <c r="AK22">
        <f>IF(OR(AND(AK9=1,SUM(AJ8:AL10)-AK9=2),SUM(AJ8:AL10)-AK9=3),1,0)</f>
        <v/>
      </c>
      <c r="AL22">
        <f>IF(OR(AND(AL9=1,SUM(AK8:AM10)-AL9=2),SUM(AK8:AM10)-AL9=3),1,0)</f>
        <v/>
      </c>
      <c r="AM22">
        <f>IF(OR(AND(AM9=1,SUM(AL8:AN10)-AM9=2),SUM(AL8:AN10)-AM9=3),1,0)</f>
        <v/>
      </c>
      <c r="AN22">
        <f>IF(OR(AND(AN9=1,SUM(AM8:AO10)-AN9=2),SUM(AM8:AO10)-AN9=3),1,0)</f>
        <v/>
      </c>
      <c r="AO22">
        <f>IF(OR(AND(AO9=1,SUM(AN8:AP10)-AO9=2),SUM(AN8:AP10)-AO9=3),1,0)</f>
        <v/>
      </c>
      <c r="AP22">
        <f>IF(OR(AND(AP9=1,SUM(AO8:AQ10)-AP9=2),SUM(AO8:AQ10)-AP9=3),1,0)</f>
        <v/>
      </c>
      <c r="AQ22" t="n">
        <v>0</v>
      </c>
    </row>
    <row r="23">
      <c r="B23" t="n">
        <v>0</v>
      </c>
      <c r="C23">
        <f>IF(OR(AND(C10=1,SUM(B9:D11)-C10=2),SUM(B9:D11)-C10=3),1,0)</f>
        <v/>
      </c>
      <c r="D23">
        <f>IF(OR(AND(D10=1,SUM(C9:E11)-D10=2),SUM(C9:E11)-D10=3),1,0)</f>
        <v/>
      </c>
      <c r="E23">
        <f>IF(OR(AND(E10=1,SUM(D9:F11)-E10=2),SUM(D9:F11)-E10=3),1,0)</f>
        <v/>
      </c>
      <c r="F23">
        <f>IF(OR(AND(F10=1,SUM(E9:G11)-F10=2),SUM(E9:G11)-F10=3),1,0)</f>
        <v/>
      </c>
      <c r="G23">
        <f>IF(OR(AND(G10=1,SUM(F9:H11)-G10=2),SUM(F9:H11)-G10=3),1,0)</f>
        <v/>
      </c>
      <c r="H23">
        <f>IF(OR(AND(H10=1,SUM(G9:I11)-H10=2),SUM(G9:I11)-H10=3),1,0)</f>
        <v/>
      </c>
      <c r="I23">
        <f>IF(OR(AND(I10=1,SUM(H9:J11)-I10=2),SUM(H9:J11)-I10=3),1,0)</f>
        <v/>
      </c>
      <c r="J23">
        <f>IF(OR(AND(J10=1,SUM(I9:K11)-J10=2),SUM(I9:K11)-J10=3),1,0)</f>
        <v/>
      </c>
      <c r="K23">
        <f>IF(OR(AND(K10=1,SUM(J9:L11)-K10=2),SUM(J9:L11)-K10=3),1,0)</f>
        <v/>
      </c>
      <c r="L23">
        <f>IF(OR(AND(L10=1,SUM(K9:M11)-L10=2),SUM(K9:M11)-L10=3),1,0)</f>
        <v/>
      </c>
      <c r="M23">
        <f>IF(OR(AND(M10=1,SUM(L9:N11)-M10=2),SUM(L9:N11)-M10=3),1,0)</f>
        <v/>
      </c>
      <c r="N23">
        <f>IF(OR(AND(N10=1,SUM(M9:O11)-N10=2),SUM(M9:O11)-N10=3),1,0)</f>
        <v/>
      </c>
      <c r="O23">
        <f>IF(OR(AND(O10=1,SUM(N9:P11)-O10=2),SUM(N9:P11)-O10=3),1,0)</f>
        <v/>
      </c>
      <c r="P23">
        <f>IF(OR(AND(P10=1,SUM(O9:Q11)-P10=2),SUM(O9:Q11)-P10=3),1,0)</f>
        <v/>
      </c>
      <c r="Q23">
        <f>IF(OR(AND(Q10=1,SUM(P9:R11)-Q10=2),SUM(P9:R11)-Q10=3),1,0)</f>
        <v/>
      </c>
      <c r="R23">
        <f>IF(OR(AND(R10=1,SUM(Q9:S11)-R10=2),SUM(Q9:S11)-R10=3),1,0)</f>
        <v/>
      </c>
      <c r="S23">
        <f>IF(OR(AND(S10=1,SUM(R9:T11)-S10=2),SUM(R9:T11)-S10=3),1,0)</f>
        <v/>
      </c>
      <c r="T23">
        <f>IF(OR(AND(T10=1,SUM(S9:U11)-T10=2),SUM(S9:U11)-T10=3),1,0)</f>
        <v/>
      </c>
      <c r="U23">
        <f>IF(OR(AND(U10=1,SUM(T9:V11)-U10=2),SUM(T9:V11)-U10=3),1,0)</f>
        <v/>
      </c>
      <c r="V23">
        <f>IF(OR(AND(V10=1,SUM(U9:W11)-V10=2),SUM(U9:W11)-V10=3),1,0)</f>
        <v/>
      </c>
      <c r="W23">
        <f>IF(OR(AND(W10=1,SUM(V9:X11)-W10=2),SUM(V9:X11)-W10=3),1,0)</f>
        <v/>
      </c>
      <c r="X23">
        <f>IF(OR(AND(X10=1,SUM(W9:Y11)-X10=2),SUM(W9:Y11)-X10=3),1,0)</f>
        <v/>
      </c>
      <c r="Y23">
        <f>IF(OR(AND(Y10=1,SUM(X9:Z11)-Y10=2),SUM(X9:Z11)-Y10=3),1,0)</f>
        <v/>
      </c>
      <c r="Z23">
        <f>IF(OR(AND(Z10=1,SUM(Y9:AA11)-Z10=2),SUM(Y9:AA11)-Z10=3),1,0)</f>
        <v/>
      </c>
      <c r="AA23">
        <f>IF(OR(AND(AA10=1,SUM(Z9:AB11)-AA10=2),SUM(Z9:AB11)-AA10=3),1,0)</f>
        <v/>
      </c>
      <c r="AB23">
        <f>IF(OR(AND(AB10=1,SUM(AA9:AC11)-AB10=2),SUM(AA9:AC11)-AB10=3),1,0)</f>
        <v/>
      </c>
      <c r="AC23">
        <f>IF(OR(AND(AC10=1,SUM(AB9:AD11)-AC10=2),SUM(AB9:AD11)-AC10=3),1,0)</f>
        <v/>
      </c>
      <c r="AD23">
        <f>IF(OR(AND(AD10=1,SUM(AC9:AE11)-AD10=2),SUM(AC9:AE11)-AD10=3),1,0)</f>
        <v/>
      </c>
      <c r="AE23">
        <f>IF(OR(AND(AE10=1,SUM(AD9:AF11)-AE10=2),SUM(AD9:AF11)-AE10=3),1,0)</f>
        <v/>
      </c>
      <c r="AF23">
        <f>IF(OR(AND(AF10=1,SUM(AE9:AG11)-AF10=2),SUM(AE9:AG11)-AF10=3),1,0)</f>
        <v/>
      </c>
      <c r="AG23">
        <f>IF(OR(AND(AG10=1,SUM(AF9:AH11)-AG10=2),SUM(AF9:AH11)-AG10=3),1,0)</f>
        <v/>
      </c>
      <c r="AH23">
        <f>IF(OR(AND(AH10=1,SUM(AG9:AI11)-AH10=2),SUM(AG9:AI11)-AH10=3),1,0)</f>
        <v/>
      </c>
      <c r="AI23">
        <f>IF(OR(AND(AI10=1,SUM(AH9:AJ11)-AI10=2),SUM(AH9:AJ11)-AI10=3),1,0)</f>
        <v/>
      </c>
      <c r="AJ23">
        <f>IF(OR(AND(AJ10=1,SUM(AI9:AK11)-AJ10=2),SUM(AI9:AK11)-AJ10=3),1,0)</f>
        <v/>
      </c>
      <c r="AK23">
        <f>IF(OR(AND(AK10=1,SUM(AJ9:AL11)-AK10=2),SUM(AJ9:AL11)-AK10=3),1,0)</f>
        <v/>
      </c>
      <c r="AL23">
        <f>IF(OR(AND(AL10=1,SUM(AK9:AM11)-AL10=2),SUM(AK9:AM11)-AL10=3),1,0)</f>
        <v/>
      </c>
      <c r="AM23">
        <f>IF(OR(AND(AM10=1,SUM(AL9:AN11)-AM10=2),SUM(AL9:AN11)-AM10=3),1,0)</f>
        <v/>
      </c>
      <c r="AN23">
        <f>IF(OR(AND(AN10=1,SUM(AM9:AO11)-AN10=2),SUM(AM9:AO11)-AN10=3),1,0)</f>
        <v/>
      </c>
      <c r="AO23">
        <f>IF(OR(AND(AO10=1,SUM(AN9:AP11)-AO10=2),SUM(AN9:AP11)-AO10=3),1,0)</f>
        <v/>
      </c>
      <c r="AP23">
        <f>IF(OR(AND(AP10=1,SUM(AO9:AQ11)-AP10=2),SUM(AO9:AQ11)-AP10=3),1,0)</f>
        <v/>
      </c>
      <c r="AQ23" t="n">
        <v>0</v>
      </c>
    </row>
    <row r="24">
      <c r="B24" t="n">
        <v>0</v>
      </c>
      <c r="C24">
        <f>IF(OR(AND(C11=1,SUM(B10:D12)-C11=2),SUM(B10:D12)-C11=3),1,0)</f>
        <v/>
      </c>
      <c r="D24">
        <f>IF(OR(AND(D11=1,SUM(C10:E12)-D11=2),SUM(C10:E12)-D11=3),1,0)</f>
        <v/>
      </c>
      <c r="E24">
        <f>IF(OR(AND(E11=1,SUM(D10:F12)-E11=2),SUM(D10:F12)-E11=3),1,0)</f>
        <v/>
      </c>
      <c r="F24">
        <f>IF(OR(AND(F11=1,SUM(E10:G12)-F11=2),SUM(E10:G12)-F11=3),1,0)</f>
        <v/>
      </c>
      <c r="G24">
        <f>IF(OR(AND(G11=1,SUM(F10:H12)-G11=2),SUM(F10:H12)-G11=3),1,0)</f>
        <v/>
      </c>
      <c r="H24">
        <f>IF(OR(AND(H11=1,SUM(G10:I12)-H11=2),SUM(G10:I12)-H11=3),1,0)</f>
        <v/>
      </c>
      <c r="I24">
        <f>IF(OR(AND(I11=1,SUM(H10:J12)-I11=2),SUM(H10:J12)-I11=3),1,0)</f>
        <v/>
      </c>
      <c r="J24">
        <f>IF(OR(AND(J11=1,SUM(I10:K12)-J11=2),SUM(I10:K12)-J11=3),1,0)</f>
        <v/>
      </c>
      <c r="K24">
        <f>IF(OR(AND(K11=1,SUM(J10:L12)-K11=2),SUM(J10:L12)-K11=3),1,0)</f>
        <v/>
      </c>
      <c r="L24">
        <f>IF(OR(AND(L11=1,SUM(K10:M12)-L11=2),SUM(K10:M12)-L11=3),1,0)</f>
        <v/>
      </c>
      <c r="M24">
        <f>IF(OR(AND(M11=1,SUM(L10:N12)-M11=2),SUM(L10:N12)-M11=3),1,0)</f>
        <v/>
      </c>
      <c r="N24">
        <f>IF(OR(AND(N11=1,SUM(M10:O12)-N11=2),SUM(M10:O12)-N11=3),1,0)</f>
        <v/>
      </c>
      <c r="O24">
        <f>IF(OR(AND(O11=1,SUM(N10:P12)-O11=2),SUM(N10:P12)-O11=3),1,0)</f>
        <v/>
      </c>
      <c r="P24">
        <f>IF(OR(AND(P11=1,SUM(O10:Q12)-P11=2),SUM(O10:Q12)-P11=3),1,0)</f>
        <v/>
      </c>
      <c r="Q24">
        <f>IF(OR(AND(Q11=1,SUM(P10:R12)-Q11=2),SUM(P10:R12)-Q11=3),1,0)</f>
        <v/>
      </c>
      <c r="R24">
        <f>IF(OR(AND(R11=1,SUM(Q10:S12)-R11=2),SUM(Q10:S12)-R11=3),1,0)</f>
        <v/>
      </c>
      <c r="S24">
        <f>IF(OR(AND(S11=1,SUM(R10:T12)-S11=2),SUM(R10:T12)-S11=3),1,0)</f>
        <v/>
      </c>
      <c r="T24">
        <f>IF(OR(AND(T11=1,SUM(S10:U12)-T11=2),SUM(S10:U12)-T11=3),1,0)</f>
        <v/>
      </c>
      <c r="U24">
        <f>IF(OR(AND(U11=1,SUM(T10:V12)-U11=2),SUM(T10:V12)-U11=3),1,0)</f>
        <v/>
      </c>
      <c r="V24">
        <f>IF(OR(AND(V11=1,SUM(U10:W12)-V11=2),SUM(U10:W12)-V11=3),1,0)</f>
        <v/>
      </c>
      <c r="W24">
        <f>IF(OR(AND(W11=1,SUM(V10:X12)-W11=2),SUM(V10:X12)-W11=3),1,0)</f>
        <v/>
      </c>
      <c r="X24">
        <f>IF(OR(AND(X11=1,SUM(W10:Y12)-X11=2),SUM(W10:Y12)-X11=3),1,0)</f>
        <v/>
      </c>
      <c r="Y24">
        <f>IF(OR(AND(Y11=1,SUM(X10:Z12)-Y11=2),SUM(X10:Z12)-Y11=3),1,0)</f>
        <v/>
      </c>
      <c r="Z24">
        <f>IF(OR(AND(Z11=1,SUM(Y10:AA12)-Z11=2),SUM(Y10:AA12)-Z11=3),1,0)</f>
        <v/>
      </c>
      <c r="AA24">
        <f>IF(OR(AND(AA11=1,SUM(Z10:AB12)-AA11=2),SUM(Z10:AB12)-AA11=3),1,0)</f>
        <v/>
      </c>
      <c r="AB24">
        <f>IF(OR(AND(AB11=1,SUM(AA10:AC12)-AB11=2),SUM(AA10:AC12)-AB11=3),1,0)</f>
        <v/>
      </c>
      <c r="AC24">
        <f>IF(OR(AND(AC11=1,SUM(AB10:AD12)-AC11=2),SUM(AB10:AD12)-AC11=3),1,0)</f>
        <v/>
      </c>
      <c r="AD24">
        <f>IF(OR(AND(AD11=1,SUM(AC10:AE12)-AD11=2),SUM(AC10:AE12)-AD11=3),1,0)</f>
        <v/>
      </c>
      <c r="AE24">
        <f>IF(OR(AND(AE11=1,SUM(AD10:AF12)-AE11=2),SUM(AD10:AF12)-AE11=3),1,0)</f>
        <v/>
      </c>
      <c r="AF24">
        <f>IF(OR(AND(AF11=1,SUM(AE10:AG12)-AF11=2),SUM(AE10:AG12)-AF11=3),1,0)</f>
        <v/>
      </c>
      <c r="AG24">
        <f>IF(OR(AND(AG11=1,SUM(AF10:AH12)-AG11=2),SUM(AF10:AH12)-AG11=3),1,0)</f>
        <v/>
      </c>
      <c r="AH24">
        <f>IF(OR(AND(AH11=1,SUM(AG10:AI12)-AH11=2),SUM(AG10:AI12)-AH11=3),1,0)</f>
        <v/>
      </c>
      <c r="AI24">
        <f>IF(OR(AND(AI11=1,SUM(AH10:AJ12)-AI11=2),SUM(AH10:AJ12)-AI11=3),1,0)</f>
        <v/>
      </c>
      <c r="AJ24">
        <f>IF(OR(AND(AJ11=1,SUM(AI10:AK12)-AJ11=2),SUM(AI10:AK12)-AJ11=3),1,0)</f>
        <v/>
      </c>
      <c r="AK24">
        <f>IF(OR(AND(AK11=1,SUM(AJ10:AL12)-AK11=2),SUM(AJ10:AL12)-AK11=3),1,0)</f>
        <v/>
      </c>
      <c r="AL24">
        <f>IF(OR(AND(AL11=1,SUM(AK10:AM12)-AL11=2),SUM(AK10:AM12)-AL11=3),1,0)</f>
        <v/>
      </c>
      <c r="AM24">
        <f>IF(OR(AND(AM11=1,SUM(AL10:AN12)-AM11=2),SUM(AL10:AN12)-AM11=3),1,0)</f>
        <v/>
      </c>
      <c r="AN24">
        <f>IF(OR(AND(AN11=1,SUM(AM10:AO12)-AN11=2),SUM(AM10:AO12)-AN11=3),1,0)</f>
        <v/>
      </c>
      <c r="AO24">
        <f>IF(OR(AND(AO11=1,SUM(AN10:AP12)-AO11=2),SUM(AN10:AP12)-AO11=3),1,0)</f>
        <v/>
      </c>
      <c r="AP24">
        <f>IF(OR(AND(AP11=1,SUM(AO10:AQ12)-AP11=2),SUM(AO10:AQ12)-AP11=3),1,0)</f>
        <v/>
      </c>
      <c r="AQ24" t="n">
        <v>0</v>
      </c>
    </row>
    <row r="25">
      <c r="B25" t="n">
        <v>0</v>
      </c>
      <c r="C25">
        <f>IF(OR(AND(C12=1,SUM(B11:D13)-C12=2),SUM(B11:D13)-C12=3),1,0)</f>
        <v/>
      </c>
      <c r="D25">
        <f>IF(OR(AND(D12=1,SUM(C11:E13)-D12=2),SUM(C11:E13)-D12=3),1,0)</f>
        <v/>
      </c>
      <c r="E25">
        <f>IF(OR(AND(E12=1,SUM(D11:F13)-E12=2),SUM(D11:F13)-E12=3),1,0)</f>
        <v/>
      </c>
      <c r="F25">
        <f>IF(OR(AND(F12=1,SUM(E11:G13)-F12=2),SUM(E11:G13)-F12=3),1,0)</f>
        <v/>
      </c>
      <c r="G25">
        <f>IF(OR(AND(G12=1,SUM(F11:H13)-G12=2),SUM(F11:H13)-G12=3),1,0)</f>
        <v/>
      </c>
      <c r="H25">
        <f>IF(OR(AND(H12=1,SUM(G11:I13)-H12=2),SUM(G11:I13)-H12=3),1,0)</f>
        <v/>
      </c>
      <c r="I25">
        <f>IF(OR(AND(I12=1,SUM(H11:J13)-I12=2),SUM(H11:J13)-I12=3),1,0)</f>
        <v/>
      </c>
      <c r="J25">
        <f>IF(OR(AND(J12=1,SUM(I11:K13)-J12=2),SUM(I11:K13)-J12=3),1,0)</f>
        <v/>
      </c>
      <c r="K25">
        <f>IF(OR(AND(K12=1,SUM(J11:L13)-K12=2),SUM(J11:L13)-K12=3),1,0)</f>
        <v/>
      </c>
      <c r="L25">
        <f>IF(OR(AND(L12=1,SUM(K11:M13)-L12=2),SUM(K11:M13)-L12=3),1,0)</f>
        <v/>
      </c>
      <c r="M25">
        <f>IF(OR(AND(M12=1,SUM(L11:N13)-M12=2),SUM(L11:N13)-M12=3),1,0)</f>
        <v/>
      </c>
      <c r="N25">
        <f>IF(OR(AND(N12=1,SUM(M11:O13)-N12=2),SUM(M11:O13)-N12=3),1,0)</f>
        <v/>
      </c>
      <c r="O25">
        <f>IF(OR(AND(O12=1,SUM(N11:P13)-O12=2),SUM(N11:P13)-O12=3),1,0)</f>
        <v/>
      </c>
      <c r="P25">
        <f>IF(OR(AND(P12=1,SUM(O11:Q13)-P12=2),SUM(O11:Q13)-P12=3),1,0)</f>
        <v/>
      </c>
      <c r="Q25">
        <f>IF(OR(AND(Q12=1,SUM(P11:R13)-Q12=2),SUM(P11:R13)-Q12=3),1,0)</f>
        <v/>
      </c>
      <c r="R25">
        <f>IF(OR(AND(R12=1,SUM(Q11:S13)-R12=2),SUM(Q11:S13)-R12=3),1,0)</f>
        <v/>
      </c>
      <c r="S25">
        <f>IF(OR(AND(S12=1,SUM(R11:T13)-S12=2),SUM(R11:T13)-S12=3),1,0)</f>
        <v/>
      </c>
      <c r="T25">
        <f>IF(OR(AND(T12=1,SUM(S11:U13)-T12=2),SUM(S11:U13)-T12=3),1,0)</f>
        <v/>
      </c>
      <c r="U25">
        <f>IF(OR(AND(U12=1,SUM(T11:V13)-U12=2),SUM(T11:V13)-U12=3),1,0)</f>
        <v/>
      </c>
      <c r="V25">
        <f>IF(OR(AND(V12=1,SUM(U11:W13)-V12=2),SUM(U11:W13)-V12=3),1,0)</f>
        <v/>
      </c>
      <c r="W25">
        <f>IF(OR(AND(W12=1,SUM(V11:X13)-W12=2),SUM(V11:X13)-W12=3),1,0)</f>
        <v/>
      </c>
      <c r="X25">
        <f>IF(OR(AND(X12=1,SUM(W11:Y13)-X12=2),SUM(W11:Y13)-X12=3),1,0)</f>
        <v/>
      </c>
      <c r="Y25">
        <f>IF(OR(AND(Y12=1,SUM(X11:Z13)-Y12=2),SUM(X11:Z13)-Y12=3),1,0)</f>
        <v/>
      </c>
      <c r="Z25">
        <f>IF(OR(AND(Z12=1,SUM(Y11:AA13)-Z12=2),SUM(Y11:AA13)-Z12=3),1,0)</f>
        <v/>
      </c>
      <c r="AA25">
        <f>IF(OR(AND(AA12=1,SUM(Z11:AB13)-AA12=2),SUM(Z11:AB13)-AA12=3),1,0)</f>
        <v/>
      </c>
      <c r="AB25">
        <f>IF(OR(AND(AB12=1,SUM(AA11:AC13)-AB12=2),SUM(AA11:AC13)-AB12=3),1,0)</f>
        <v/>
      </c>
      <c r="AC25">
        <f>IF(OR(AND(AC12=1,SUM(AB11:AD13)-AC12=2),SUM(AB11:AD13)-AC12=3),1,0)</f>
        <v/>
      </c>
      <c r="AD25">
        <f>IF(OR(AND(AD12=1,SUM(AC11:AE13)-AD12=2),SUM(AC11:AE13)-AD12=3),1,0)</f>
        <v/>
      </c>
      <c r="AE25">
        <f>IF(OR(AND(AE12=1,SUM(AD11:AF13)-AE12=2),SUM(AD11:AF13)-AE12=3),1,0)</f>
        <v/>
      </c>
      <c r="AF25">
        <f>IF(OR(AND(AF12=1,SUM(AE11:AG13)-AF12=2),SUM(AE11:AG13)-AF12=3),1,0)</f>
        <v/>
      </c>
      <c r="AG25">
        <f>IF(OR(AND(AG12=1,SUM(AF11:AH13)-AG12=2),SUM(AF11:AH13)-AG12=3),1,0)</f>
        <v/>
      </c>
      <c r="AH25">
        <f>IF(OR(AND(AH12=1,SUM(AG11:AI13)-AH12=2),SUM(AG11:AI13)-AH12=3),1,0)</f>
        <v/>
      </c>
      <c r="AI25">
        <f>IF(OR(AND(AI12=1,SUM(AH11:AJ13)-AI12=2),SUM(AH11:AJ13)-AI12=3),1,0)</f>
        <v/>
      </c>
      <c r="AJ25">
        <f>IF(OR(AND(AJ12=1,SUM(AI11:AK13)-AJ12=2),SUM(AI11:AK13)-AJ12=3),1,0)</f>
        <v/>
      </c>
      <c r="AK25">
        <f>IF(OR(AND(AK12=1,SUM(AJ11:AL13)-AK12=2),SUM(AJ11:AL13)-AK12=3),1,0)</f>
        <v/>
      </c>
      <c r="AL25">
        <f>IF(OR(AND(AL12=1,SUM(AK11:AM13)-AL12=2),SUM(AK11:AM13)-AL12=3),1,0)</f>
        <v/>
      </c>
      <c r="AM25">
        <f>IF(OR(AND(AM12=1,SUM(AL11:AN13)-AM12=2),SUM(AL11:AN13)-AM12=3),1,0)</f>
        <v/>
      </c>
      <c r="AN25">
        <f>IF(OR(AND(AN12=1,SUM(AM11:AO13)-AN12=2),SUM(AM11:AO13)-AN12=3),1,0)</f>
        <v/>
      </c>
      <c r="AO25">
        <f>IF(OR(AND(AO12=1,SUM(AN11:AP13)-AO12=2),SUM(AN11:AP13)-AO12=3),1,0)</f>
        <v/>
      </c>
      <c r="AP25">
        <f>IF(OR(AND(AP12=1,SUM(AO11:AQ13)-AP12=2),SUM(AO11:AQ13)-AP12=3),1,0)</f>
        <v/>
      </c>
      <c r="AQ25" t="n">
        <v>0</v>
      </c>
    </row>
    <row r="26">
      <c r="B26" t="n">
        <v>0</v>
      </c>
      <c r="C26">
        <f>IF(OR(AND(C13=1,SUM(B12:D14)-C13=2),SUM(B12:D14)-C13=3),1,0)</f>
        <v/>
      </c>
      <c r="D26">
        <f>IF(OR(AND(D13=1,SUM(C12:E14)-D13=2),SUM(C12:E14)-D13=3),1,0)</f>
        <v/>
      </c>
      <c r="E26">
        <f>IF(OR(AND(E13=1,SUM(D12:F14)-E13=2),SUM(D12:F14)-E13=3),1,0)</f>
        <v/>
      </c>
      <c r="F26">
        <f>IF(OR(AND(F13=1,SUM(E12:G14)-F13=2),SUM(E12:G14)-F13=3),1,0)</f>
        <v/>
      </c>
      <c r="G26">
        <f>IF(OR(AND(G13=1,SUM(F12:H14)-G13=2),SUM(F12:H14)-G13=3),1,0)</f>
        <v/>
      </c>
      <c r="H26">
        <f>IF(OR(AND(H13=1,SUM(G12:I14)-H13=2),SUM(G12:I14)-H13=3),1,0)</f>
        <v/>
      </c>
      <c r="I26">
        <f>IF(OR(AND(I13=1,SUM(H12:J14)-I13=2),SUM(H12:J14)-I13=3),1,0)</f>
        <v/>
      </c>
      <c r="J26">
        <f>IF(OR(AND(J13=1,SUM(I12:K14)-J13=2),SUM(I12:K14)-J13=3),1,0)</f>
        <v/>
      </c>
      <c r="K26">
        <f>IF(OR(AND(K13=1,SUM(J12:L14)-K13=2),SUM(J12:L14)-K13=3),1,0)</f>
        <v/>
      </c>
      <c r="L26">
        <f>IF(OR(AND(L13=1,SUM(K12:M14)-L13=2),SUM(K12:M14)-L13=3),1,0)</f>
        <v/>
      </c>
      <c r="M26">
        <f>IF(OR(AND(M13=1,SUM(L12:N14)-M13=2),SUM(L12:N14)-M13=3),1,0)</f>
        <v/>
      </c>
      <c r="N26">
        <f>IF(OR(AND(N13=1,SUM(M12:O14)-N13=2),SUM(M12:O14)-N13=3),1,0)</f>
        <v/>
      </c>
      <c r="O26">
        <f>IF(OR(AND(O13=1,SUM(N12:P14)-O13=2),SUM(N12:P14)-O13=3),1,0)</f>
        <v/>
      </c>
      <c r="P26">
        <f>IF(OR(AND(P13=1,SUM(O12:Q14)-P13=2),SUM(O12:Q14)-P13=3),1,0)</f>
        <v/>
      </c>
      <c r="Q26">
        <f>IF(OR(AND(Q13=1,SUM(P12:R14)-Q13=2),SUM(P12:R14)-Q13=3),1,0)</f>
        <v/>
      </c>
      <c r="R26">
        <f>IF(OR(AND(R13=1,SUM(Q12:S14)-R13=2),SUM(Q12:S14)-R13=3),1,0)</f>
        <v/>
      </c>
      <c r="S26">
        <f>IF(OR(AND(S13=1,SUM(R12:T14)-S13=2),SUM(R12:T14)-S13=3),1,0)</f>
        <v/>
      </c>
      <c r="T26">
        <f>IF(OR(AND(T13=1,SUM(S12:U14)-T13=2),SUM(S12:U14)-T13=3),1,0)</f>
        <v/>
      </c>
      <c r="U26">
        <f>IF(OR(AND(U13=1,SUM(T12:V14)-U13=2),SUM(T12:V14)-U13=3),1,0)</f>
        <v/>
      </c>
      <c r="V26">
        <f>IF(OR(AND(V13=1,SUM(U12:W14)-V13=2),SUM(U12:W14)-V13=3),1,0)</f>
        <v/>
      </c>
      <c r="W26">
        <f>IF(OR(AND(W13=1,SUM(V12:X14)-W13=2),SUM(V12:X14)-W13=3),1,0)</f>
        <v/>
      </c>
      <c r="X26">
        <f>IF(OR(AND(X13=1,SUM(W12:Y14)-X13=2),SUM(W12:Y14)-X13=3),1,0)</f>
        <v/>
      </c>
      <c r="Y26">
        <f>IF(OR(AND(Y13=1,SUM(X12:Z14)-Y13=2),SUM(X12:Z14)-Y13=3),1,0)</f>
        <v/>
      </c>
      <c r="Z26">
        <f>IF(OR(AND(Z13=1,SUM(Y12:AA14)-Z13=2),SUM(Y12:AA14)-Z13=3),1,0)</f>
        <v/>
      </c>
      <c r="AA26">
        <f>IF(OR(AND(AA13=1,SUM(Z12:AB14)-AA13=2),SUM(Z12:AB14)-AA13=3),1,0)</f>
        <v/>
      </c>
      <c r="AB26">
        <f>IF(OR(AND(AB13=1,SUM(AA12:AC14)-AB13=2),SUM(AA12:AC14)-AB13=3),1,0)</f>
        <v/>
      </c>
      <c r="AC26">
        <f>IF(OR(AND(AC13=1,SUM(AB12:AD14)-AC13=2),SUM(AB12:AD14)-AC13=3),1,0)</f>
        <v/>
      </c>
      <c r="AD26">
        <f>IF(OR(AND(AD13=1,SUM(AC12:AE14)-AD13=2),SUM(AC12:AE14)-AD13=3),1,0)</f>
        <v/>
      </c>
      <c r="AE26">
        <f>IF(OR(AND(AE13=1,SUM(AD12:AF14)-AE13=2),SUM(AD12:AF14)-AE13=3),1,0)</f>
        <v/>
      </c>
      <c r="AF26">
        <f>IF(OR(AND(AF13=1,SUM(AE12:AG14)-AF13=2),SUM(AE12:AG14)-AF13=3),1,0)</f>
        <v/>
      </c>
      <c r="AG26">
        <f>IF(OR(AND(AG13=1,SUM(AF12:AH14)-AG13=2),SUM(AF12:AH14)-AG13=3),1,0)</f>
        <v/>
      </c>
      <c r="AH26">
        <f>IF(OR(AND(AH13=1,SUM(AG12:AI14)-AH13=2),SUM(AG12:AI14)-AH13=3),1,0)</f>
        <v/>
      </c>
      <c r="AI26">
        <f>IF(OR(AND(AI13=1,SUM(AH12:AJ14)-AI13=2),SUM(AH12:AJ14)-AI13=3),1,0)</f>
        <v/>
      </c>
      <c r="AJ26">
        <f>IF(OR(AND(AJ13=1,SUM(AI12:AK14)-AJ13=2),SUM(AI12:AK14)-AJ13=3),1,0)</f>
        <v/>
      </c>
      <c r="AK26">
        <f>IF(OR(AND(AK13=1,SUM(AJ12:AL14)-AK13=2),SUM(AJ12:AL14)-AK13=3),1,0)</f>
        <v/>
      </c>
      <c r="AL26">
        <f>IF(OR(AND(AL13=1,SUM(AK12:AM14)-AL13=2),SUM(AK12:AM14)-AL13=3),1,0)</f>
        <v/>
      </c>
      <c r="AM26">
        <f>IF(OR(AND(AM13=1,SUM(AL12:AN14)-AM13=2),SUM(AL12:AN14)-AM13=3),1,0)</f>
        <v/>
      </c>
      <c r="AN26">
        <f>IF(OR(AND(AN13=1,SUM(AM12:AO14)-AN13=2),SUM(AM12:AO14)-AN13=3),1,0)</f>
        <v/>
      </c>
      <c r="AO26">
        <f>IF(OR(AND(AO13=1,SUM(AN12:AP14)-AO13=2),SUM(AN12:AP14)-AO13=3),1,0)</f>
        <v/>
      </c>
      <c r="AP26">
        <f>IF(OR(AND(AP13=1,SUM(AO12:AQ14)-AP13=2),SUM(AO12:AQ14)-AP13=3),1,0)</f>
        <v/>
      </c>
      <c r="AQ26" t="n">
        <v>0</v>
      </c>
    </row>
    <row r="27">
      <c r="B27" t="n">
        <v>0</v>
      </c>
      <c r="C27" t="n">
        <v>0</v>
      </c>
      <c r="D27" t="n">
        <v>0</v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</v>
      </c>
      <c r="AH27" t="n">
        <v>0</v>
      </c>
      <c r="AI27" t="n">
        <v>0</v>
      </c>
      <c r="AJ27" t="n">
        <v>0</v>
      </c>
      <c r="AK27" t="n">
        <v>0</v>
      </c>
      <c r="AL27" t="n">
        <v>0</v>
      </c>
      <c r="AM27" t="n">
        <v>0</v>
      </c>
      <c r="AN27" t="n">
        <v>0</v>
      </c>
      <c r="AO27" t="n">
        <v>0</v>
      </c>
      <c r="AP27" t="n">
        <v>0</v>
      </c>
      <c r="AQ27" t="n">
        <v>0</v>
      </c>
    </row>
    <row r="28"/>
    <row r="29">
      <c r="A29" t="inlineStr">
        <is>
          <t>gen 3</t>
        </is>
      </c>
      <c r="B29" t="n">
        <v>0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0</v>
      </c>
      <c r="AO29" t="n">
        <v>0</v>
      </c>
      <c r="AP29" t="n">
        <v>0</v>
      </c>
      <c r="AQ29" t="n">
        <v>0</v>
      </c>
    </row>
    <row r="30">
      <c r="B30" t="n">
        <v>0</v>
      </c>
      <c r="C30">
        <f>IF(OR(AND(C17=1,SUM(B16:D18)-C17=2),SUM(B16:D18)-C17=3),1,0)</f>
        <v/>
      </c>
      <c r="D30">
        <f>IF(OR(AND(D17=1,SUM(C16:E18)-D17=2),SUM(C16:E18)-D17=3),1,0)</f>
        <v/>
      </c>
      <c r="E30">
        <f>IF(OR(AND(E17=1,SUM(D16:F18)-E17=2),SUM(D16:F18)-E17=3),1,0)</f>
        <v/>
      </c>
      <c r="F30">
        <f>IF(OR(AND(F17=1,SUM(E16:G18)-F17=2),SUM(E16:G18)-F17=3),1,0)</f>
        <v/>
      </c>
      <c r="G30">
        <f>IF(OR(AND(G17=1,SUM(F16:H18)-G17=2),SUM(F16:H18)-G17=3),1,0)</f>
        <v/>
      </c>
      <c r="H30">
        <f>IF(OR(AND(H17=1,SUM(G16:I18)-H17=2),SUM(G16:I18)-H17=3),1,0)</f>
        <v/>
      </c>
      <c r="I30">
        <f>IF(OR(AND(I17=1,SUM(H16:J18)-I17=2),SUM(H16:J18)-I17=3),1,0)</f>
        <v/>
      </c>
      <c r="J30">
        <f>IF(OR(AND(J17=1,SUM(I16:K18)-J17=2),SUM(I16:K18)-J17=3),1,0)</f>
        <v/>
      </c>
      <c r="K30">
        <f>IF(OR(AND(K17=1,SUM(J16:L18)-K17=2),SUM(J16:L18)-K17=3),1,0)</f>
        <v/>
      </c>
      <c r="L30">
        <f>IF(OR(AND(L17=1,SUM(K16:M18)-L17=2),SUM(K16:M18)-L17=3),1,0)</f>
        <v/>
      </c>
      <c r="M30">
        <f>IF(OR(AND(M17=1,SUM(L16:N18)-M17=2),SUM(L16:N18)-M17=3),1,0)</f>
        <v/>
      </c>
      <c r="N30">
        <f>IF(OR(AND(N17=1,SUM(M16:O18)-N17=2),SUM(M16:O18)-N17=3),1,0)</f>
        <v/>
      </c>
      <c r="O30">
        <f>IF(OR(AND(O17=1,SUM(N16:P18)-O17=2),SUM(N16:P18)-O17=3),1,0)</f>
        <v/>
      </c>
      <c r="P30">
        <f>IF(OR(AND(P17=1,SUM(O16:Q18)-P17=2),SUM(O16:Q18)-P17=3),1,0)</f>
        <v/>
      </c>
      <c r="Q30">
        <f>IF(OR(AND(Q17=1,SUM(P16:R18)-Q17=2),SUM(P16:R18)-Q17=3),1,0)</f>
        <v/>
      </c>
      <c r="R30">
        <f>IF(OR(AND(R17=1,SUM(Q16:S18)-R17=2),SUM(Q16:S18)-R17=3),1,0)</f>
        <v/>
      </c>
      <c r="S30">
        <f>IF(OR(AND(S17=1,SUM(R16:T18)-S17=2),SUM(R16:T18)-S17=3),1,0)</f>
        <v/>
      </c>
      <c r="T30">
        <f>IF(OR(AND(T17=1,SUM(S16:U18)-T17=2),SUM(S16:U18)-T17=3),1,0)</f>
        <v/>
      </c>
      <c r="U30">
        <f>IF(OR(AND(U17=1,SUM(T16:V18)-U17=2),SUM(T16:V18)-U17=3),1,0)</f>
        <v/>
      </c>
      <c r="V30">
        <f>IF(OR(AND(V17=1,SUM(U16:W18)-V17=2),SUM(U16:W18)-V17=3),1,0)</f>
        <v/>
      </c>
      <c r="W30">
        <f>IF(OR(AND(W17=1,SUM(V16:X18)-W17=2),SUM(V16:X18)-W17=3),1,0)</f>
        <v/>
      </c>
      <c r="X30">
        <f>IF(OR(AND(X17=1,SUM(W16:Y18)-X17=2),SUM(W16:Y18)-X17=3),1,0)</f>
        <v/>
      </c>
      <c r="Y30">
        <f>IF(OR(AND(Y17=1,SUM(X16:Z18)-Y17=2),SUM(X16:Z18)-Y17=3),1,0)</f>
        <v/>
      </c>
      <c r="Z30">
        <f>IF(OR(AND(Z17=1,SUM(Y16:AA18)-Z17=2),SUM(Y16:AA18)-Z17=3),1,0)</f>
        <v/>
      </c>
      <c r="AA30">
        <f>IF(OR(AND(AA17=1,SUM(Z16:AB18)-AA17=2),SUM(Z16:AB18)-AA17=3),1,0)</f>
        <v/>
      </c>
      <c r="AB30">
        <f>IF(OR(AND(AB17=1,SUM(AA16:AC18)-AB17=2),SUM(AA16:AC18)-AB17=3),1,0)</f>
        <v/>
      </c>
      <c r="AC30">
        <f>IF(OR(AND(AC17=1,SUM(AB16:AD18)-AC17=2),SUM(AB16:AD18)-AC17=3),1,0)</f>
        <v/>
      </c>
      <c r="AD30">
        <f>IF(OR(AND(AD17=1,SUM(AC16:AE18)-AD17=2),SUM(AC16:AE18)-AD17=3),1,0)</f>
        <v/>
      </c>
      <c r="AE30">
        <f>IF(OR(AND(AE17=1,SUM(AD16:AF18)-AE17=2),SUM(AD16:AF18)-AE17=3),1,0)</f>
        <v/>
      </c>
      <c r="AF30">
        <f>IF(OR(AND(AF17=1,SUM(AE16:AG18)-AF17=2),SUM(AE16:AG18)-AF17=3),1,0)</f>
        <v/>
      </c>
      <c r="AG30">
        <f>IF(OR(AND(AG17=1,SUM(AF16:AH18)-AG17=2),SUM(AF16:AH18)-AG17=3),1,0)</f>
        <v/>
      </c>
      <c r="AH30">
        <f>IF(OR(AND(AH17=1,SUM(AG16:AI18)-AH17=2),SUM(AG16:AI18)-AH17=3),1,0)</f>
        <v/>
      </c>
      <c r="AI30">
        <f>IF(OR(AND(AI17=1,SUM(AH16:AJ18)-AI17=2),SUM(AH16:AJ18)-AI17=3),1,0)</f>
        <v/>
      </c>
      <c r="AJ30">
        <f>IF(OR(AND(AJ17=1,SUM(AI16:AK18)-AJ17=2),SUM(AI16:AK18)-AJ17=3),1,0)</f>
        <v/>
      </c>
      <c r="AK30">
        <f>IF(OR(AND(AK17=1,SUM(AJ16:AL18)-AK17=2),SUM(AJ16:AL18)-AK17=3),1,0)</f>
        <v/>
      </c>
      <c r="AL30">
        <f>IF(OR(AND(AL17=1,SUM(AK16:AM18)-AL17=2),SUM(AK16:AM18)-AL17=3),1,0)</f>
        <v/>
      </c>
      <c r="AM30">
        <f>IF(OR(AND(AM17=1,SUM(AL16:AN18)-AM17=2),SUM(AL16:AN18)-AM17=3),1,0)</f>
        <v/>
      </c>
      <c r="AN30">
        <f>IF(OR(AND(AN17=1,SUM(AM16:AO18)-AN17=2),SUM(AM16:AO18)-AN17=3),1,0)</f>
        <v/>
      </c>
      <c r="AO30">
        <f>IF(OR(AND(AO17=1,SUM(AN16:AP18)-AO17=2),SUM(AN16:AP18)-AO17=3),1,0)</f>
        <v/>
      </c>
      <c r="AP30">
        <f>IF(OR(AND(AP17=1,SUM(AO16:AQ18)-AP17=2),SUM(AO16:AQ18)-AP17=3),1,0)</f>
        <v/>
      </c>
      <c r="AQ30" t="n">
        <v>0</v>
      </c>
    </row>
    <row r="31">
      <c r="B31" t="n">
        <v>0</v>
      </c>
      <c r="C31">
        <f>IF(OR(AND(C18=1,SUM(B17:D19)-C18=2),SUM(B17:D19)-C18=3),1,0)</f>
        <v/>
      </c>
      <c r="D31">
        <f>IF(OR(AND(D18=1,SUM(C17:E19)-D18=2),SUM(C17:E19)-D18=3),1,0)</f>
        <v/>
      </c>
      <c r="E31">
        <f>IF(OR(AND(E18=1,SUM(D17:F19)-E18=2),SUM(D17:F19)-E18=3),1,0)</f>
        <v/>
      </c>
      <c r="F31">
        <f>IF(OR(AND(F18=1,SUM(E17:G19)-F18=2),SUM(E17:G19)-F18=3),1,0)</f>
        <v/>
      </c>
      <c r="G31">
        <f>IF(OR(AND(G18=1,SUM(F17:H19)-G18=2),SUM(F17:H19)-G18=3),1,0)</f>
        <v/>
      </c>
      <c r="H31">
        <f>IF(OR(AND(H18=1,SUM(G17:I19)-H18=2),SUM(G17:I19)-H18=3),1,0)</f>
        <v/>
      </c>
      <c r="I31">
        <f>IF(OR(AND(I18=1,SUM(H17:J19)-I18=2),SUM(H17:J19)-I18=3),1,0)</f>
        <v/>
      </c>
      <c r="J31">
        <f>IF(OR(AND(J18=1,SUM(I17:K19)-J18=2),SUM(I17:K19)-J18=3),1,0)</f>
        <v/>
      </c>
      <c r="K31">
        <f>IF(OR(AND(K18=1,SUM(J17:L19)-K18=2),SUM(J17:L19)-K18=3),1,0)</f>
        <v/>
      </c>
      <c r="L31">
        <f>IF(OR(AND(L18=1,SUM(K17:M19)-L18=2),SUM(K17:M19)-L18=3),1,0)</f>
        <v/>
      </c>
      <c r="M31">
        <f>IF(OR(AND(M18=1,SUM(L17:N19)-M18=2),SUM(L17:N19)-M18=3),1,0)</f>
        <v/>
      </c>
      <c r="N31">
        <f>IF(OR(AND(N18=1,SUM(M17:O19)-N18=2),SUM(M17:O19)-N18=3),1,0)</f>
        <v/>
      </c>
      <c r="O31">
        <f>IF(OR(AND(O18=1,SUM(N17:P19)-O18=2),SUM(N17:P19)-O18=3),1,0)</f>
        <v/>
      </c>
      <c r="P31">
        <f>IF(OR(AND(P18=1,SUM(O17:Q19)-P18=2),SUM(O17:Q19)-P18=3),1,0)</f>
        <v/>
      </c>
      <c r="Q31">
        <f>IF(OR(AND(Q18=1,SUM(P17:R19)-Q18=2),SUM(P17:R19)-Q18=3),1,0)</f>
        <v/>
      </c>
      <c r="R31">
        <f>IF(OR(AND(R18=1,SUM(Q17:S19)-R18=2),SUM(Q17:S19)-R18=3),1,0)</f>
        <v/>
      </c>
      <c r="S31">
        <f>IF(OR(AND(S18=1,SUM(R17:T19)-S18=2),SUM(R17:T19)-S18=3),1,0)</f>
        <v/>
      </c>
      <c r="T31">
        <f>IF(OR(AND(T18=1,SUM(S17:U19)-T18=2),SUM(S17:U19)-T18=3),1,0)</f>
        <v/>
      </c>
      <c r="U31">
        <f>IF(OR(AND(U18=1,SUM(T17:V19)-U18=2),SUM(T17:V19)-U18=3),1,0)</f>
        <v/>
      </c>
      <c r="V31">
        <f>IF(OR(AND(V18=1,SUM(U17:W19)-V18=2),SUM(U17:W19)-V18=3),1,0)</f>
        <v/>
      </c>
      <c r="W31">
        <f>IF(OR(AND(W18=1,SUM(V17:X19)-W18=2),SUM(V17:X19)-W18=3),1,0)</f>
        <v/>
      </c>
      <c r="X31">
        <f>IF(OR(AND(X18=1,SUM(W17:Y19)-X18=2),SUM(W17:Y19)-X18=3),1,0)</f>
        <v/>
      </c>
      <c r="Y31">
        <f>IF(OR(AND(Y18=1,SUM(X17:Z19)-Y18=2),SUM(X17:Z19)-Y18=3),1,0)</f>
        <v/>
      </c>
      <c r="Z31">
        <f>IF(OR(AND(Z18=1,SUM(Y17:AA19)-Z18=2),SUM(Y17:AA19)-Z18=3),1,0)</f>
        <v/>
      </c>
      <c r="AA31">
        <f>IF(OR(AND(AA18=1,SUM(Z17:AB19)-AA18=2),SUM(Z17:AB19)-AA18=3),1,0)</f>
        <v/>
      </c>
      <c r="AB31">
        <f>IF(OR(AND(AB18=1,SUM(AA17:AC19)-AB18=2),SUM(AA17:AC19)-AB18=3),1,0)</f>
        <v/>
      </c>
      <c r="AC31">
        <f>IF(OR(AND(AC18=1,SUM(AB17:AD19)-AC18=2),SUM(AB17:AD19)-AC18=3),1,0)</f>
        <v/>
      </c>
      <c r="AD31">
        <f>IF(OR(AND(AD18=1,SUM(AC17:AE19)-AD18=2),SUM(AC17:AE19)-AD18=3),1,0)</f>
        <v/>
      </c>
      <c r="AE31">
        <f>IF(OR(AND(AE18=1,SUM(AD17:AF19)-AE18=2),SUM(AD17:AF19)-AE18=3),1,0)</f>
        <v/>
      </c>
      <c r="AF31">
        <f>IF(OR(AND(AF18=1,SUM(AE17:AG19)-AF18=2),SUM(AE17:AG19)-AF18=3),1,0)</f>
        <v/>
      </c>
      <c r="AG31">
        <f>IF(OR(AND(AG18=1,SUM(AF17:AH19)-AG18=2),SUM(AF17:AH19)-AG18=3),1,0)</f>
        <v/>
      </c>
      <c r="AH31">
        <f>IF(OR(AND(AH18=1,SUM(AG17:AI19)-AH18=2),SUM(AG17:AI19)-AH18=3),1,0)</f>
        <v/>
      </c>
      <c r="AI31">
        <f>IF(OR(AND(AI18=1,SUM(AH17:AJ19)-AI18=2),SUM(AH17:AJ19)-AI18=3),1,0)</f>
        <v/>
      </c>
      <c r="AJ31">
        <f>IF(OR(AND(AJ18=1,SUM(AI17:AK19)-AJ18=2),SUM(AI17:AK19)-AJ18=3),1,0)</f>
        <v/>
      </c>
      <c r="AK31">
        <f>IF(OR(AND(AK18=1,SUM(AJ17:AL19)-AK18=2),SUM(AJ17:AL19)-AK18=3),1,0)</f>
        <v/>
      </c>
      <c r="AL31">
        <f>IF(OR(AND(AL18=1,SUM(AK17:AM19)-AL18=2),SUM(AK17:AM19)-AL18=3),1,0)</f>
        <v/>
      </c>
      <c r="AM31">
        <f>IF(OR(AND(AM18=1,SUM(AL17:AN19)-AM18=2),SUM(AL17:AN19)-AM18=3),1,0)</f>
        <v/>
      </c>
      <c r="AN31">
        <f>IF(OR(AND(AN18=1,SUM(AM17:AO19)-AN18=2),SUM(AM17:AO19)-AN18=3),1,0)</f>
        <v/>
      </c>
      <c r="AO31">
        <f>IF(OR(AND(AO18=1,SUM(AN17:AP19)-AO18=2),SUM(AN17:AP19)-AO18=3),1,0)</f>
        <v/>
      </c>
      <c r="AP31">
        <f>IF(OR(AND(AP18=1,SUM(AO17:AQ19)-AP18=2),SUM(AO17:AQ19)-AP18=3),1,0)</f>
        <v/>
      </c>
      <c r="AQ31" t="n">
        <v>0</v>
      </c>
    </row>
    <row r="32">
      <c r="B32" t="n">
        <v>0</v>
      </c>
      <c r="C32">
        <f>IF(OR(AND(C19=1,SUM(B18:D20)-C19=2),SUM(B18:D20)-C19=3),1,0)</f>
        <v/>
      </c>
      <c r="D32">
        <f>IF(OR(AND(D19=1,SUM(C18:E20)-D19=2),SUM(C18:E20)-D19=3),1,0)</f>
        <v/>
      </c>
      <c r="E32">
        <f>IF(OR(AND(E19=1,SUM(D18:F20)-E19=2),SUM(D18:F20)-E19=3),1,0)</f>
        <v/>
      </c>
      <c r="F32">
        <f>IF(OR(AND(F19=1,SUM(E18:G20)-F19=2),SUM(E18:G20)-F19=3),1,0)</f>
        <v/>
      </c>
      <c r="G32">
        <f>IF(OR(AND(G19=1,SUM(F18:H20)-G19=2),SUM(F18:H20)-G19=3),1,0)</f>
        <v/>
      </c>
      <c r="H32">
        <f>IF(OR(AND(H19=1,SUM(G18:I20)-H19=2),SUM(G18:I20)-H19=3),1,0)</f>
        <v/>
      </c>
      <c r="I32">
        <f>IF(OR(AND(I19=1,SUM(H18:J20)-I19=2),SUM(H18:J20)-I19=3),1,0)</f>
        <v/>
      </c>
      <c r="J32">
        <f>IF(OR(AND(J19=1,SUM(I18:K20)-J19=2),SUM(I18:K20)-J19=3),1,0)</f>
        <v/>
      </c>
      <c r="K32">
        <f>IF(OR(AND(K19=1,SUM(J18:L20)-K19=2),SUM(J18:L20)-K19=3),1,0)</f>
        <v/>
      </c>
      <c r="L32">
        <f>IF(OR(AND(L19=1,SUM(K18:M20)-L19=2),SUM(K18:M20)-L19=3),1,0)</f>
        <v/>
      </c>
      <c r="M32">
        <f>IF(OR(AND(M19=1,SUM(L18:N20)-M19=2),SUM(L18:N20)-M19=3),1,0)</f>
        <v/>
      </c>
      <c r="N32">
        <f>IF(OR(AND(N19=1,SUM(M18:O20)-N19=2),SUM(M18:O20)-N19=3),1,0)</f>
        <v/>
      </c>
      <c r="O32">
        <f>IF(OR(AND(O19=1,SUM(N18:P20)-O19=2),SUM(N18:P20)-O19=3),1,0)</f>
        <v/>
      </c>
      <c r="P32">
        <f>IF(OR(AND(P19=1,SUM(O18:Q20)-P19=2),SUM(O18:Q20)-P19=3),1,0)</f>
        <v/>
      </c>
      <c r="Q32">
        <f>IF(OR(AND(Q19=1,SUM(P18:R20)-Q19=2),SUM(P18:R20)-Q19=3),1,0)</f>
        <v/>
      </c>
      <c r="R32">
        <f>IF(OR(AND(R19=1,SUM(Q18:S20)-R19=2),SUM(Q18:S20)-R19=3),1,0)</f>
        <v/>
      </c>
      <c r="S32">
        <f>IF(OR(AND(S19=1,SUM(R18:T20)-S19=2),SUM(R18:T20)-S19=3),1,0)</f>
        <v/>
      </c>
      <c r="T32">
        <f>IF(OR(AND(T19=1,SUM(S18:U20)-T19=2),SUM(S18:U20)-T19=3),1,0)</f>
        <v/>
      </c>
      <c r="U32">
        <f>IF(OR(AND(U19=1,SUM(T18:V20)-U19=2),SUM(T18:V20)-U19=3),1,0)</f>
        <v/>
      </c>
      <c r="V32">
        <f>IF(OR(AND(V19=1,SUM(U18:W20)-V19=2),SUM(U18:W20)-V19=3),1,0)</f>
        <v/>
      </c>
      <c r="W32">
        <f>IF(OR(AND(W19=1,SUM(V18:X20)-W19=2),SUM(V18:X20)-W19=3),1,0)</f>
        <v/>
      </c>
      <c r="X32">
        <f>IF(OR(AND(X19=1,SUM(W18:Y20)-X19=2),SUM(W18:Y20)-X19=3),1,0)</f>
        <v/>
      </c>
      <c r="Y32">
        <f>IF(OR(AND(Y19=1,SUM(X18:Z20)-Y19=2),SUM(X18:Z20)-Y19=3),1,0)</f>
        <v/>
      </c>
      <c r="Z32">
        <f>IF(OR(AND(Z19=1,SUM(Y18:AA20)-Z19=2),SUM(Y18:AA20)-Z19=3),1,0)</f>
        <v/>
      </c>
      <c r="AA32">
        <f>IF(OR(AND(AA19=1,SUM(Z18:AB20)-AA19=2),SUM(Z18:AB20)-AA19=3),1,0)</f>
        <v/>
      </c>
      <c r="AB32">
        <f>IF(OR(AND(AB19=1,SUM(AA18:AC20)-AB19=2),SUM(AA18:AC20)-AB19=3),1,0)</f>
        <v/>
      </c>
      <c r="AC32">
        <f>IF(OR(AND(AC19=1,SUM(AB18:AD20)-AC19=2),SUM(AB18:AD20)-AC19=3),1,0)</f>
        <v/>
      </c>
      <c r="AD32">
        <f>IF(OR(AND(AD19=1,SUM(AC18:AE20)-AD19=2),SUM(AC18:AE20)-AD19=3),1,0)</f>
        <v/>
      </c>
      <c r="AE32">
        <f>IF(OR(AND(AE19=1,SUM(AD18:AF20)-AE19=2),SUM(AD18:AF20)-AE19=3),1,0)</f>
        <v/>
      </c>
      <c r="AF32">
        <f>IF(OR(AND(AF19=1,SUM(AE18:AG20)-AF19=2),SUM(AE18:AG20)-AF19=3),1,0)</f>
        <v/>
      </c>
      <c r="AG32">
        <f>IF(OR(AND(AG19=1,SUM(AF18:AH20)-AG19=2),SUM(AF18:AH20)-AG19=3),1,0)</f>
        <v/>
      </c>
      <c r="AH32">
        <f>IF(OR(AND(AH19=1,SUM(AG18:AI20)-AH19=2),SUM(AG18:AI20)-AH19=3),1,0)</f>
        <v/>
      </c>
      <c r="AI32">
        <f>IF(OR(AND(AI19=1,SUM(AH18:AJ20)-AI19=2),SUM(AH18:AJ20)-AI19=3),1,0)</f>
        <v/>
      </c>
      <c r="AJ32">
        <f>IF(OR(AND(AJ19=1,SUM(AI18:AK20)-AJ19=2),SUM(AI18:AK20)-AJ19=3),1,0)</f>
        <v/>
      </c>
      <c r="AK32">
        <f>IF(OR(AND(AK19=1,SUM(AJ18:AL20)-AK19=2),SUM(AJ18:AL20)-AK19=3),1,0)</f>
        <v/>
      </c>
      <c r="AL32">
        <f>IF(OR(AND(AL19=1,SUM(AK18:AM20)-AL19=2),SUM(AK18:AM20)-AL19=3),1,0)</f>
        <v/>
      </c>
      <c r="AM32">
        <f>IF(OR(AND(AM19=1,SUM(AL18:AN20)-AM19=2),SUM(AL18:AN20)-AM19=3),1,0)</f>
        <v/>
      </c>
      <c r="AN32">
        <f>IF(OR(AND(AN19=1,SUM(AM18:AO20)-AN19=2),SUM(AM18:AO20)-AN19=3),1,0)</f>
        <v/>
      </c>
      <c r="AO32">
        <f>IF(OR(AND(AO19=1,SUM(AN18:AP20)-AO19=2),SUM(AN18:AP20)-AO19=3),1,0)</f>
        <v/>
      </c>
      <c r="AP32">
        <f>IF(OR(AND(AP19=1,SUM(AO18:AQ20)-AP19=2),SUM(AO18:AQ20)-AP19=3),1,0)</f>
        <v/>
      </c>
      <c r="AQ32" t="n">
        <v>0</v>
      </c>
    </row>
    <row r="33">
      <c r="B33" t="n">
        <v>0</v>
      </c>
      <c r="C33">
        <f>IF(OR(AND(C20=1,SUM(B19:D21)-C20=2),SUM(B19:D21)-C20=3),1,0)</f>
        <v/>
      </c>
      <c r="D33">
        <f>IF(OR(AND(D20=1,SUM(C19:E21)-D20=2),SUM(C19:E21)-D20=3),1,0)</f>
        <v/>
      </c>
      <c r="E33">
        <f>IF(OR(AND(E20=1,SUM(D19:F21)-E20=2),SUM(D19:F21)-E20=3),1,0)</f>
        <v/>
      </c>
      <c r="F33">
        <f>IF(OR(AND(F20=1,SUM(E19:G21)-F20=2),SUM(E19:G21)-F20=3),1,0)</f>
        <v/>
      </c>
      <c r="G33">
        <f>IF(OR(AND(G20=1,SUM(F19:H21)-G20=2),SUM(F19:H21)-G20=3),1,0)</f>
        <v/>
      </c>
      <c r="H33">
        <f>IF(OR(AND(H20=1,SUM(G19:I21)-H20=2),SUM(G19:I21)-H20=3),1,0)</f>
        <v/>
      </c>
      <c r="I33">
        <f>IF(OR(AND(I20=1,SUM(H19:J21)-I20=2),SUM(H19:J21)-I20=3),1,0)</f>
        <v/>
      </c>
      <c r="J33">
        <f>IF(OR(AND(J20=1,SUM(I19:K21)-J20=2),SUM(I19:K21)-J20=3),1,0)</f>
        <v/>
      </c>
      <c r="K33">
        <f>IF(OR(AND(K20=1,SUM(J19:L21)-K20=2),SUM(J19:L21)-K20=3),1,0)</f>
        <v/>
      </c>
      <c r="L33">
        <f>IF(OR(AND(L20=1,SUM(K19:M21)-L20=2),SUM(K19:M21)-L20=3),1,0)</f>
        <v/>
      </c>
      <c r="M33">
        <f>IF(OR(AND(M20=1,SUM(L19:N21)-M20=2),SUM(L19:N21)-M20=3),1,0)</f>
        <v/>
      </c>
      <c r="N33">
        <f>IF(OR(AND(N20=1,SUM(M19:O21)-N20=2),SUM(M19:O21)-N20=3),1,0)</f>
        <v/>
      </c>
      <c r="O33">
        <f>IF(OR(AND(O20=1,SUM(N19:P21)-O20=2),SUM(N19:P21)-O20=3),1,0)</f>
        <v/>
      </c>
      <c r="P33">
        <f>IF(OR(AND(P20=1,SUM(O19:Q21)-P20=2),SUM(O19:Q21)-P20=3),1,0)</f>
        <v/>
      </c>
      <c r="Q33">
        <f>IF(OR(AND(Q20=1,SUM(P19:R21)-Q20=2),SUM(P19:R21)-Q20=3),1,0)</f>
        <v/>
      </c>
      <c r="R33">
        <f>IF(OR(AND(R20=1,SUM(Q19:S21)-R20=2),SUM(Q19:S21)-R20=3),1,0)</f>
        <v/>
      </c>
      <c r="S33">
        <f>IF(OR(AND(S20=1,SUM(R19:T21)-S20=2),SUM(R19:T21)-S20=3),1,0)</f>
        <v/>
      </c>
      <c r="T33">
        <f>IF(OR(AND(T20=1,SUM(S19:U21)-T20=2),SUM(S19:U21)-T20=3),1,0)</f>
        <v/>
      </c>
      <c r="U33">
        <f>IF(OR(AND(U20=1,SUM(T19:V21)-U20=2),SUM(T19:V21)-U20=3),1,0)</f>
        <v/>
      </c>
      <c r="V33">
        <f>IF(OR(AND(V20=1,SUM(U19:W21)-V20=2),SUM(U19:W21)-V20=3),1,0)</f>
        <v/>
      </c>
      <c r="W33">
        <f>IF(OR(AND(W20=1,SUM(V19:X21)-W20=2),SUM(V19:X21)-W20=3),1,0)</f>
        <v/>
      </c>
      <c r="X33">
        <f>IF(OR(AND(X20=1,SUM(W19:Y21)-X20=2),SUM(W19:Y21)-X20=3),1,0)</f>
        <v/>
      </c>
      <c r="Y33">
        <f>IF(OR(AND(Y20=1,SUM(X19:Z21)-Y20=2),SUM(X19:Z21)-Y20=3),1,0)</f>
        <v/>
      </c>
      <c r="Z33">
        <f>IF(OR(AND(Z20=1,SUM(Y19:AA21)-Z20=2),SUM(Y19:AA21)-Z20=3),1,0)</f>
        <v/>
      </c>
      <c r="AA33">
        <f>IF(OR(AND(AA20=1,SUM(Z19:AB21)-AA20=2),SUM(Z19:AB21)-AA20=3),1,0)</f>
        <v/>
      </c>
      <c r="AB33">
        <f>IF(OR(AND(AB20=1,SUM(AA19:AC21)-AB20=2),SUM(AA19:AC21)-AB20=3),1,0)</f>
        <v/>
      </c>
      <c r="AC33">
        <f>IF(OR(AND(AC20=1,SUM(AB19:AD21)-AC20=2),SUM(AB19:AD21)-AC20=3),1,0)</f>
        <v/>
      </c>
      <c r="AD33">
        <f>IF(OR(AND(AD20=1,SUM(AC19:AE21)-AD20=2),SUM(AC19:AE21)-AD20=3),1,0)</f>
        <v/>
      </c>
      <c r="AE33">
        <f>IF(OR(AND(AE20=1,SUM(AD19:AF21)-AE20=2),SUM(AD19:AF21)-AE20=3),1,0)</f>
        <v/>
      </c>
      <c r="AF33">
        <f>IF(OR(AND(AF20=1,SUM(AE19:AG21)-AF20=2),SUM(AE19:AG21)-AF20=3),1,0)</f>
        <v/>
      </c>
      <c r="AG33">
        <f>IF(OR(AND(AG20=1,SUM(AF19:AH21)-AG20=2),SUM(AF19:AH21)-AG20=3),1,0)</f>
        <v/>
      </c>
      <c r="AH33">
        <f>IF(OR(AND(AH20=1,SUM(AG19:AI21)-AH20=2),SUM(AG19:AI21)-AH20=3),1,0)</f>
        <v/>
      </c>
      <c r="AI33">
        <f>IF(OR(AND(AI20=1,SUM(AH19:AJ21)-AI20=2),SUM(AH19:AJ21)-AI20=3),1,0)</f>
        <v/>
      </c>
      <c r="AJ33">
        <f>IF(OR(AND(AJ20=1,SUM(AI19:AK21)-AJ20=2),SUM(AI19:AK21)-AJ20=3),1,0)</f>
        <v/>
      </c>
      <c r="AK33">
        <f>IF(OR(AND(AK20=1,SUM(AJ19:AL21)-AK20=2),SUM(AJ19:AL21)-AK20=3),1,0)</f>
        <v/>
      </c>
      <c r="AL33">
        <f>IF(OR(AND(AL20=1,SUM(AK19:AM21)-AL20=2),SUM(AK19:AM21)-AL20=3),1,0)</f>
        <v/>
      </c>
      <c r="AM33">
        <f>IF(OR(AND(AM20=1,SUM(AL19:AN21)-AM20=2),SUM(AL19:AN21)-AM20=3),1,0)</f>
        <v/>
      </c>
      <c r="AN33">
        <f>IF(OR(AND(AN20=1,SUM(AM19:AO21)-AN20=2),SUM(AM19:AO21)-AN20=3),1,0)</f>
        <v/>
      </c>
      <c r="AO33">
        <f>IF(OR(AND(AO20=1,SUM(AN19:AP21)-AO20=2),SUM(AN19:AP21)-AO20=3),1,0)</f>
        <v/>
      </c>
      <c r="AP33">
        <f>IF(OR(AND(AP20=1,SUM(AO19:AQ21)-AP20=2),SUM(AO19:AQ21)-AP20=3),1,0)</f>
        <v/>
      </c>
      <c r="AQ33" t="n">
        <v>0</v>
      </c>
    </row>
    <row r="34">
      <c r="B34" t="n">
        <v>0</v>
      </c>
      <c r="C34">
        <f>IF(OR(AND(C21=1,SUM(B20:D22)-C21=2),SUM(B20:D22)-C21=3),1,0)</f>
        <v/>
      </c>
      <c r="D34">
        <f>IF(OR(AND(D21=1,SUM(C20:E22)-D21=2),SUM(C20:E22)-D21=3),1,0)</f>
        <v/>
      </c>
      <c r="E34">
        <f>IF(OR(AND(E21=1,SUM(D20:F22)-E21=2),SUM(D20:F22)-E21=3),1,0)</f>
        <v/>
      </c>
      <c r="F34">
        <f>IF(OR(AND(F21=1,SUM(E20:G22)-F21=2),SUM(E20:G22)-F21=3),1,0)</f>
        <v/>
      </c>
      <c r="G34">
        <f>IF(OR(AND(G21=1,SUM(F20:H22)-G21=2),SUM(F20:H22)-G21=3),1,0)</f>
        <v/>
      </c>
      <c r="H34">
        <f>IF(OR(AND(H21=1,SUM(G20:I22)-H21=2),SUM(G20:I22)-H21=3),1,0)</f>
        <v/>
      </c>
      <c r="I34">
        <f>IF(OR(AND(I21=1,SUM(H20:J22)-I21=2),SUM(H20:J22)-I21=3),1,0)</f>
        <v/>
      </c>
      <c r="J34">
        <f>IF(OR(AND(J21=1,SUM(I20:K22)-J21=2),SUM(I20:K22)-J21=3),1,0)</f>
        <v/>
      </c>
      <c r="K34">
        <f>IF(OR(AND(K21=1,SUM(J20:L22)-K21=2),SUM(J20:L22)-K21=3),1,0)</f>
        <v/>
      </c>
      <c r="L34">
        <f>IF(OR(AND(L21=1,SUM(K20:M22)-L21=2),SUM(K20:M22)-L21=3),1,0)</f>
        <v/>
      </c>
      <c r="M34">
        <f>IF(OR(AND(M21=1,SUM(L20:N22)-M21=2),SUM(L20:N22)-M21=3),1,0)</f>
        <v/>
      </c>
      <c r="N34">
        <f>IF(OR(AND(N21=1,SUM(M20:O22)-N21=2),SUM(M20:O22)-N21=3),1,0)</f>
        <v/>
      </c>
      <c r="O34">
        <f>IF(OR(AND(O21=1,SUM(N20:P22)-O21=2),SUM(N20:P22)-O21=3),1,0)</f>
        <v/>
      </c>
      <c r="P34">
        <f>IF(OR(AND(P21=1,SUM(O20:Q22)-P21=2),SUM(O20:Q22)-P21=3),1,0)</f>
        <v/>
      </c>
      <c r="Q34">
        <f>IF(OR(AND(Q21=1,SUM(P20:R22)-Q21=2),SUM(P20:R22)-Q21=3),1,0)</f>
        <v/>
      </c>
      <c r="R34">
        <f>IF(OR(AND(R21=1,SUM(Q20:S22)-R21=2),SUM(Q20:S22)-R21=3),1,0)</f>
        <v/>
      </c>
      <c r="S34">
        <f>IF(OR(AND(S21=1,SUM(R20:T22)-S21=2),SUM(R20:T22)-S21=3),1,0)</f>
        <v/>
      </c>
      <c r="T34">
        <f>IF(OR(AND(T21=1,SUM(S20:U22)-T21=2),SUM(S20:U22)-T21=3),1,0)</f>
        <v/>
      </c>
      <c r="U34">
        <f>IF(OR(AND(U21=1,SUM(T20:V22)-U21=2),SUM(T20:V22)-U21=3),1,0)</f>
        <v/>
      </c>
      <c r="V34">
        <f>IF(OR(AND(V21=1,SUM(U20:W22)-V21=2),SUM(U20:W22)-V21=3),1,0)</f>
        <v/>
      </c>
      <c r="W34">
        <f>IF(OR(AND(W21=1,SUM(V20:X22)-W21=2),SUM(V20:X22)-W21=3),1,0)</f>
        <v/>
      </c>
      <c r="X34">
        <f>IF(OR(AND(X21=1,SUM(W20:Y22)-X21=2),SUM(W20:Y22)-X21=3),1,0)</f>
        <v/>
      </c>
      <c r="Y34">
        <f>IF(OR(AND(Y21=1,SUM(X20:Z22)-Y21=2),SUM(X20:Z22)-Y21=3),1,0)</f>
        <v/>
      </c>
      <c r="Z34">
        <f>IF(OR(AND(Z21=1,SUM(Y20:AA22)-Z21=2),SUM(Y20:AA22)-Z21=3),1,0)</f>
        <v/>
      </c>
      <c r="AA34">
        <f>IF(OR(AND(AA21=1,SUM(Z20:AB22)-AA21=2),SUM(Z20:AB22)-AA21=3),1,0)</f>
        <v/>
      </c>
      <c r="AB34">
        <f>IF(OR(AND(AB21=1,SUM(AA20:AC22)-AB21=2),SUM(AA20:AC22)-AB21=3),1,0)</f>
        <v/>
      </c>
      <c r="AC34">
        <f>IF(OR(AND(AC21=1,SUM(AB20:AD22)-AC21=2),SUM(AB20:AD22)-AC21=3),1,0)</f>
        <v/>
      </c>
      <c r="AD34">
        <f>IF(OR(AND(AD21=1,SUM(AC20:AE22)-AD21=2),SUM(AC20:AE22)-AD21=3),1,0)</f>
        <v/>
      </c>
      <c r="AE34">
        <f>IF(OR(AND(AE21=1,SUM(AD20:AF22)-AE21=2),SUM(AD20:AF22)-AE21=3),1,0)</f>
        <v/>
      </c>
      <c r="AF34">
        <f>IF(OR(AND(AF21=1,SUM(AE20:AG22)-AF21=2),SUM(AE20:AG22)-AF21=3),1,0)</f>
        <v/>
      </c>
      <c r="AG34">
        <f>IF(OR(AND(AG21=1,SUM(AF20:AH22)-AG21=2),SUM(AF20:AH22)-AG21=3),1,0)</f>
        <v/>
      </c>
      <c r="AH34">
        <f>IF(OR(AND(AH21=1,SUM(AG20:AI22)-AH21=2),SUM(AG20:AI22)-AH21=3),1,0)</f>
        <v/>
      </c>
      <c r="AI34">
        <f>IF(OR(AND(AI21=1,SUM(AH20:AJ22)-AI21=2),SUM(AH20:AJ22)-AI21=3),1,0)</f>
        <v/>
      </c>
      <c r="AJ34">
        <f>IF(OR(AND(AJ21=1,SUM(AI20:AK22)-AJ21=2),SUM(AI20:AK22)-AJ21=3),1,0)</f>
        <v/>
      </c>
      <c r="AK34">
        <f>IF(OR(AND(AK21=1,SUM(AJ20:AL22)-AK21=2),SUM(AJ20:AL22)-AK21=3),1,0)</f>
        <v/>
      </c>
      <c r="AL34">
        <f>IF(OR(AND(AL21=1,SUM(AK20:AM22)-AL21=2),SUM(AK20:AM22)-AL21=3),1,0)</f>
        <v/>
      </c>
      <c r="AM34">
        <f>IF(OR(AND(AM21=1,SUM(AL20:AN22)-AM21=2),SUM(AL20:AN22)-AM21=3),1,0)</f>
        <v/>
      </c>
      <c r="AN34">
        <f>IF(OR(AND(AN21=1,SUM(AM20:AO22)-AN21=2),SUM(AM20:AO22)-AN21=3),1,0)</f>
        <v/>
      </c>
      <c r="AO34">
        <f>IF(OR(AND(AO21=1,SUM(AN20:AP22)-AO21=2),SUM(AN20:AP22)-AO21=3),1,0)</f>
        <v/>
      </c>
      <c r="AP34">
        <f>IF(OR(AND(AP21=1,SUM(AO20:AQ22)-AP21=2),SUM(AO20:AQ22)-AP21=3),1,0)</f>
        <v/>
      </c>
      <c r="AQ34" t="n">
        <v>0</v>
      </c>
    </row>
    <row r="35">
      <c r="B35" t="n">
        <v>0</v>
      </c>
      <c r="C35">
        <f>IF(OR(AND(C22=1,SUM(B21:D23)-C22=2),SUM(B21:D23)-C22=3),1,0)</f>
        <v/>
      </c>
      <c r="D35">
        <f>IF(OR(AND(D22=1,SUM(C21:E23)-D22=2),SUM(C21:E23)-D22=3),1,0)</f>
        <v/>
      </c>
      <c r="E35">
        <f>IF(OR(AND(E22=1,SUM(D21:F23)-E22=2),SUM(D21:F23)-E22=3),1,0)</f>
        <v/>
      </c>
      <c r="F35">
        <f>IF(OR(AND(F22=1,SUM(E21:G23)-F22=2),SUM(E21:G23)-F22=3),1,0)</f>
        <v/>
      </c>
      <c r="G35">
        <f>IF(OR(AND(G22=1,SUM(F21:H23)-G22=2),SUM(F21:H23)-G22=3),1,0)</f>
        <v/>
      </c>
      <c r="H35">
        <f>IF(OR(AND(H22=1,SUM(G21:I23)-H22=2),SUM(G21:I23)-H22=3),1,0)</f>
        <v/>
      </c>
      <c r="I35">
        <f>IF(OR(AND(I22=1,SUM(H21:J23)-I22=2),SUM(H21:J23)-I22=3),1,0)</f>
        <v/>
      </c>
      <c r="J35">
        <f>IF(OR(AND(J22=1,SUM(I21:K23)-J22=2),SUM(I21:K23)-J22=3),1,0)</f>
        <v/>
      </c>
      <c r="K35">
        <f>IF(OR(AND(K22=1,SUM(J21:L23)-K22=2),SUM(J21:L23)-K22=3),1,0)</f>
        <v/>
      </c>
      <c r="L35">
        <f>IF(OR(AND(L22=1,SUM(K21:M23)-L22=2),SUM(K21:M23)-L22=3),1,0)</f>
        <v/>
      </c>
      <c r="M35">
        <f>IF(OR(AND(M22=1,SUM(L21:N23)-M22=2),SUM(L21:N23)-M22=3),1,0)</f>
        <v/>
      </c>
      <c r="N35">
        <f>IF(OR(AND(N22=1,SUM(M21:O23)-N22=2),SUM(M21:O23)-N22=3),1,0)</f>
        <v/>
      </c>
      <c r="O35">
        <f>IF(OR(AND(O22=1,SUM(N21:P23)-O22=2),SUM(N21:P23)-O22=3),1,0)</f>
        <v/>
      </c>
      <c r="P35">
        <f>IF(OR(AND(P22=1,SUM(O21:Q23)-P22=2),SUM(O21:Q23)-P22=3),1,0)</f>
        <v/>
      </c>
      <c r="Q35">
        <f>IF(OR(AND(Q22=1,SUM(P21:R23)-Q22=2),SUM(P21:R23)-Q22=3),1,0)</f>
        <v/>
      </c>
      <c r="R35">
        <f>IF(OR(AND(R22=1,SUM(Q21:S23)-R22=2),SUM(Q21:S23)-R22=3),1,0)</f>
        <v/>
      </c>
      <c r="S35">
        <f>IF(OR(AND(S22=1,SUM(R21:T23)-S22=2),SUM(R21:T23)-S22=3),1,0)</f>
        <v/>
      </c>
      <c r="T35">
        <f>IF(OR(AND(T22=1,SUM(S21:U23)-T22=2),SUM(S21:U23)-T22=3),1,0)</f>
        <v/>
      </c>
      <c r="U35">
        <f>IF(OR(AND(U22=1,SUM(T21:V23)-U22=2),SUM(T21:V23)-U22=3),1,0)</f>
        <v/>
      </c>
      <c r="V35">
        <f>IF(OR(AND(V22=1,SUM(U21:W23)-V22=2),SUM(U21:W23)-V22=3),1,0)</f>
        <v/>
      </c>
      <c r="W35">
        <f>IF(OR(AND(W22=1,SUM(V21:X23)-W22=2),SUM(V21:X23)-W22=3),1,0)</f>
        <v/>
      </c>
      <c r="X35">
        <f>IF(OR(AND(X22=1,SUM(W21:Y23)-X22=2),SUM(W21:Y23)-X22=3),1,0)</f>
        <v/>
      </c>
      <c r="Y35">
        <f>IF(OR(AND(Y22=1,SUM(X21:Z23)-Y22=2),SUM(X21:Z23)-Y22=3),1,0)</f>
        <v/>
      </c>
      <c r="Z35">
        <f>IF(OR(AND(Z22=1,SUM(Y21:AA23)-Z22=2),SUM(Y21:AA23)-Z22=3),1,0)</f>
        <v/>
      </c>
      <c r="AA35">
        <f>IF(OR(AND(AA22=1,SUM(Z21:AB23)-AA22=2),SUM(Z21:AB23)-AA22=3),1,0)</f>
        <v/>
      </c>
      <c r="AB35">
        <f>IF(OR(AND(AB22=1,SUM(AA21:AC23)-AB22=2),SUM(AA21:AC23)-AB22=3),1,0)</f>
        <v/>
      </c>
      <c r="AC35">
        <f>IF(OR(AND(AC22=1,SUM(AB21:AD23)-AC22=2),SUM(AB21:AD23)-AC22=3),1,0)</f>
        <v/>
      </c>
      <c r="AD35">
        <f>IF(OR(AND(AD22=1,SUM(AC21:AE23)-AD22=2),SUM(AC21:AE23)-AD22=3),1,0)</f>
        <v/>
      </c>
      <c r="AE35">
        <f>IF(OR(AND(AE22=1,SUM(AD21:AF23)-AE22=2),SUM(AD21:AF23)-AE22=3),1,0)</f>
        <v/>
      </c>
      <c r="AF35">
        <f>IF(OR(AND(AF22=1,SUM(AE21:AG23)-AF22=2),SUM(AE21:AG23)-AF22=3),1,0)</f>
        <v/>
      </c>
      <c r="AG35">
        <f>IF(OR(AND(AG22=1,SUM(AF21:AH23)-AG22=2),SUM(AF21:AH23)-AG22=3),1,0)</f>
        <v/>
      </c>
      <c r="AH35">
        <f>IF(OR(AND(AH22=1,SUM(AG21:AI23)-AH22=2),SUM(AG21:AI23)-AH22=3),1,0)</f>
        <v/>
      </c>
      <c r="AI35">
        <f>IF(OR(AND(AI22=1,SUM(AH21:AJ23)-AI22=2),SUM(AH21:AJ23)-AI22=3),1,0)</f>
        <v/>
      </c>
      <c r="AJ35">
        <f>IF(OR(AND(AJ22=1,SUM(AI21:AK23)-AJ22=2),SUM(AI21:AK23)-AJ22=3),1,0)</f>
        <v/>
      </c>
      <c r="AK35">
        <f>IF(OR(AND(AK22=1,SUM(AJ21:AL23)-AK22=2),SUM(AJ21:AL23)-AK22=3),1,0)</f>
        <v/>
      </c>
      <c r="AL35">
        <f>IF(OR(AND(AL22=1,SUM(AK21:AM23)-AL22=2),SUM(AK21:AM23)-AL22=3),1,0)</f>
        <v/>
      </c>
      <c r="AM35">
        <f>IF(OR(AND(AM22=1,SUM(AL21:AN23)-AM22=2),SUM(AL21:AN23)-AM22=3),1,0)</f>
        <v/>
      </c>
      <c r="AN35">
        <f>IF(OR(AND(AN22=1,SUM(AM21:AO23)-AN22=2),SUM(AM21:AO23)-AN22=3),1,0)</f>
        <v/>
      </c>
      <c r="AO35">
        <f>IF(OR(AND(AO22=1,SUM(AN21:AP23)-AO22=2),SUM(AN21:AP23)-AO22=3),1,0)</f>
        <v/>
      </c>
      <c r="AP35">
        <f>IF(OR(AND(AP22=1,SUM(AO21:AQ23)-AP22=2),SUM(AO21:AQ23)-AP22=3),1,0)</f>
        <v/>
      </c>
      <c r="AQ35" t="n">
        <v>0</v>
      </c>
    </row>
    <row r="36">
      <c r="B36" t="n">
        <v>0</v>
      </c>
      <c r="C36">
        <f>IF(OR(AND(C23=1,SUM(B22:D24)-C23=2),SUM(B22:D24)-C23=3),1,0)</f>
        <v/>
      </c>
      <c r="D36">
        <f>IF(OR(AND(D23=1,SUM(C22:E24)-D23=2),SUM(C22:E24)-D23=3),1,0)</f>
        <v/>
      </c>
      <c r="E36">
        <f>IF(OR(AND(E23=1,SUM(D22:F24)-E23=2),SUM(D22:F24)-E23=3),1,0)</f>
        <v/>
      </c>
      <c r="F36">
        <f>IF(OR(AND(F23=1,SUM(E22:G24)-F23=2),SUM(E22:G24)-F23=3),1,0)</f>
        <v/>
      </c>
      <c r="G36">
        <f>IF(OR(AND(G23=1,SUM(F22:H24)-G23=2),SUM(F22:H24)-G23=3),1,0)</f>
        <v/>
      </c>
      <c r="H36">
        <f>IF(OR(AND(H23=1,SUM(G22:I24)-H23=2),SUM(G22:I24)-H23=3),1,0)</f>
        <v/>
      </c>
      <c r="I36">
        <f>IF(OR(AND(I23=1,SUM(H22:J24)-I23=2),SUM(H22:J24)-I23=3),1,0)</f>
        <v/>
      </c>
      <c r="J36">
        <f>IF(OR(AND(J23=1,SUM(I22:K24)-J23=2),SUM(I22:K24)-J23=3),1,0)</f>
        <v/>
      </c>
      <c r="K36">
        <f>IF(OR(AND(K23=1,SUM(J22:L24)-K23=2),SUM(J22:L24)-K23=3),1,0)</f>
        <v/>
      </c>
      <c r="L36">
        <f>IF(OR(AND(L23=1,SUM(K22:M24)-L23=2),SUM(K22:M24)-L23=3),1,0)</f>
        <v/>
      </c>
      <c r="M36">
        <f>IF(OR(AND(M23=1,SUM(L22:N24)-M23=2),SUM(L22:N24)-M23=3),1,0)</f>
        <v/>
      </c>
      <c r="N36">
        <f>IF(OR(AND(N23=1,SUM(M22:O24)-N23=2),SUM(M22:O24)-N23=3),1,0)</f>
        <v/>
      </c>
      <c r="O36">
        <f>IF(OR(AND(O23=1,SUM(N22:P24)-O23=2),SUM(N22:P24)-O23=3),1,0)</f>
        <v/>
      </c>
      <c r="P36">
        <f>IF(OR(AND(P23=1,SUM(O22:Q24)-P23=2),SUM(O22:Q24)-P23=3),1,0)</f>
        <v/>
      </c>
      <c r="Q36">
        <f>IF(OR(AND(Q23=1,SUM(P22:R24)-Q23=2),SUM(P22:R24)-Q23=3),1,0)</f>
        <v/>
      </c>
      <c r="R36">
        <f>IF(OR(AND(R23=1,SUM(Q22:S24)-R23=2),SUM(Q22:S24)-R23=3),1,0)</f>
        <v/>
      </c>
      <c r="S36">
        <f>IF(OR(AND(S23=1,SUM(R22:T24)-S23=2),SUM(R22:T24)-S23=3),1,0)</f>
        <v/>
      </c>
      <c r="T36">
        <f>IF(OR(AND(T23=1,SUM(S22:U24)-T23=2),SUM(S22:U24)-T23=3),1,0)</f>
        <v/>
      </c>
      <c r="U36">
        <f>IF(OR(AND(U23=1,SUM(T22:V24)-U23=2),SUM(T22:V24)-U23=3),1,0)</f>
        <v/>
      </c>
      <c r="V36">
        <f>IF(OR(AND(V23=1,SUM(U22:W24)-V23=2),SUM(U22:W24)-V23=3),1,0)</f>
        <v/>
      </c>
      <c r="W36">
        <f>IF(OR(AND(W23=1,SUM(V22:X24)-W23=2),SUM(V22:X24)-W23=3),1,0)</f>
        <v/>
      </c>
      <c r="X36">
        <f>IF(OR(AND(X23=1,SUM(W22:Y24)-X23=2),SUM(W22:Y24)-X23=3),1,0)</f>
        <v/>
      </c>
      <c r="Y36">
        <f>IF(OR(AND(Y23=1,SUM(X22:Z24)-Y23=2),SUM(X22:Z24)-Y23=3),1,0)</f>
        <v/>
      </c>
      <c r="Z36">
        <f>IF(OR(AND(Z23=1,SUM(Y22:AA24)-Z23=2),SUM(Y22:AA24)-Z23=3),1,0)</f>
        <v/>
      </c>
      <c r="AA36">
        <f>IF(OR(AND(AA23=1,SUM(Z22:AB24)-AA23=2),SUM(Z22:AB24)-AA23=3),1,0)</f>
        <v/>
      </c>
      <c r="AB36">
        <f>IF(OR(AND(AB23=1,SUM(AA22:AC24)-AB23=2),SUM(AA22:AC24)-AB23=3),1,0)</f>
        <v/>
      </c>
      <c r="AC36">
        <f>IF(OR(AND(AC23=1,SUM(AB22:AD24)-AC23=2),SUM(AB22:AD24)-AC23=3),1,0)</f>
        <v/>
      </c>
      <c r="AD36">
        <f>IF(OR(AND(AD23=1,SUM(AC22:AE24)-AD23=2),SUM(AC22:AE24)-AD23=3),1,0)</f>
        <v/>
      </c>
      <c r="AE36">
        <f>IF(OR(AND(AE23=1,SUM(AD22:AF24)-AE23=2),SUM(AD22:AF24)-AE23=3),1,0)</f>
        <v/>
      </c>
      <c r="AF36">
        <f>IF(OR(AND(AF23=1,SUM(AE22:AG24)-AF23=2),SUM(AE22:AG24)-AF23=3),1,0)</f>
        <v/>
      </c>
      <c r="AG36">
        <f>IF(OR(AND(AG23=1,SUM(AF22:AH24)-AG23=2),SUM(AF22:AH24)-AG23=3),1,0)</f>
        <v/>
      </c>
      <c r="AH36">
        <f>IF(OR(AND(AH23=1,SUM(AG22:AI24)-AH23=2),SUM(AG22:AI24)-AH23=3),1,0)</f>
        <v/>
      </c>
      <c r="AI36">
        <f>IF(OR(AND(AI23=1,SUM(AH22:AJ24)-AI23=2),SUM(AH22:AJ24)-AI23=3),1,0)</f>
        <v/>
      </c>
      <c r="AJ36">
        <f>IF(OR(AND(AJ23=1,SUM(AI22:AK24)-AJ23=2),SUM(AI22:AK24)-AJ23=3),1,0)</f>
        <v/>
      </c>
      <c r="AK36">
        <f>IF(OR(AND(AK23=1,SUM(AJ22:AL24)-AK23=2),SUM(AJ22:AL24)-AK23=3),1,0)</f>
        <v/>
      </c>
      <c r="AL36">
        <f>IF(OR(AND(AL23=1,SUM(AK22:AM24)-AL23=2),SUM(AK22:AM24)-AL23=3),1,0)</f>
        <v/>
      </c>
      <c r="AM36">
        <f>IF(OR(AND(AM23=1,SUM(AL22:AN24)-AM23=2),SUM(AL22:AN24)-AM23=3),1,0)</f>
        <v/>
      </c>
      <c r="AN36">
        <f>IF(OR(AND(AN23=1,SUM(AM22:AO24)-AN23=2),SUM(AM22:AO24)-AN23=3),1,0)</f>
        <v/>
      </c>
      <c r="AO36">
        <f>IF(OR(AND(AO23=1,SUM(AN22:AP24)-AO23=2),SUM(AN22:AP24)-AO23=3),1,0)</f>
        <v/>
      </c>
      <c r="AP36">
        <f>IF(OR(AND(AP23=1,SUM(AO22:AQ24)-AP23=2),SUM(AO22:AQ24)-AP23=3),1,0)</f>
        <v/>
      </c>
      <c r="AQ36" t="n">
        <v>0</v>
      </c>
    </row>
    <row r="37">
      <c r="B37" t="n">
        <v>0</v>
      </c>
      <c r="C37">
        <f>IF(OR(AND(C24=1,SUM(B23:D25)-C24=2),SUM(B23:D25)-C24=3),1,0)</f>
        <v/>
      </c>
      <c r="D37">
        <f>IF(OR(AND(D24=1,SUM(C23:E25)-D24=2),SUM(C23:E25)-D24=3),1,0)</f>
        <v/>
      </c>
      <c r="E37">
        <f>IF(OR(AND(E24=1,SUM(D23:F25)-E24=2),SUM(D23:F25)-E24=3),1,0)</f>
        <v/>
      </c>
      <c r="F37">
        <f>IF(OR(AND(F24=1,SUM(E23:G25)-F24=2),SUM(E23:G25)-F24=3),1,0)</f>
        <v/>
      </c>
      <c r="G37">
        <f>IF(OR(AND(G24=1,SUM(F23:H25)-G24=2),SUM(F23:H25)-G24=3),1,0)</f>
        <v/>
      </c>
      <c r="H37">
        <f>IF(OR(AND(H24=1,SUM(G23:I25)-H24=2),SUM(G23:I25)-H24=3),1,0)</f>
        <v/>
      </c>
      <c r="I37">
        <f>IF(OR(AND(I24=1,SUM(H23:J25)-I24=2),SUM(H23:J25)-I24=3),1,0)</f>
        <v/>
      </c>
      <c r="J37">
        <f>IF(OR(AND(J24=1,SUM(I23:K25)-J24=2),SUM(I23:K25)-J24=3),1,0)</f>
        <v/>
      </c>
      <c r="K37">
        <f>IF(OR(AND(K24=1,SUM(J23:L25)-K24=2),SUM(J23:L25)-K24=3),1,0)</f>
        <v/>
      </c>
      <c r="L37">
        <f>IF(OR(AND(L24=1,SUM(K23:M25)-L24=2),SUM(K23:M25)-L24=3),1,0)</f>
        <v/>
      </c>
      <c r="M37">
        <f>IF(OR(AND(M24=1,SUM(L23:N25)-M24=2),SUM(L23:N25)-M24=3),1,0)</f>
        <v/>
      </c>
      <c r="N37">
        <f>IF(OR(AND(N24=1,SUM(M23:O25)-N24=2),SUM(M23:O25)-N24=3),1,0)</f>
        <v/>
      </c>
      <c r="O37">
        <f>IF(OR(AND(O24=1,SUM(N23:P25)-O24=2),SUM(N23:P25)-O24=3),1,0)</f>
        <v/>
      </c>
      <c r="P37">
        <f>IF(OR(AND(P24=1,SUM(O23:Q25)-P24=2),SUM(O23:Q25)-P24=3),1,0)</f>
        <v/>
      </c>
      <c r="Q37">
        <f>IF(OR(AND(Q24=1,SUM(P23:R25)-Q24=2),SUM(P23:R25)-Q24=3),1,0)</f>
        <v/>
      </c>
      <c r="R37">
        <f>IF(OR(AND(R24=1,SUM(Q23:S25)-R24=2),SUM(Q23:S25)-R24=3),1,0)</f>
        <v/>
      </c>
      <c r="S37">
        <f>IF(OR(AND(S24=1,SUM(R23:T25)-S24=2),SUM(R23:T25)-S24=3),1,0)</f>
        <v/>
      </c>
      <c r="T37">
        <f>IF(OR(AND(T24=1,SUM(S23:U25)-T24=2),SUM(S23:U25)-T24=3),1,0)</f>
        <v/>
      </c>
      <c r="U37">
        <f>IF(OR(AND(U24=1,SUM(T23:V25)-U24=2),SUM(T23:V25)-U24=3),1,0)</f>
        <v/>
      </c>
      <c r="V37">
        <f>IF(OR(AND(V24=1,SUM(U23:W25)-V24=2),SUM(U23:W25)-V24=3),1,0)</f>
        <v/>
      </c>
      <c r="W37">
        <f>IF(OR(AND(W24=1,SUM(V23:X25)-W24=2),SUM(V23:X25)-W24=3),1,0)</f>
        <v/>
      </c>
      <c r="X37">
        <f>IF(OR(AND(X24=1,SUM(W23:Y25)-X24=2),SUM(W23:Y25)-X24=3),1,0)</f>
        <v/>
      </c>
      <c r="Y37">
        <f>IF(OR(AND(Y24=1,SUM(X23:Z25)-Y24=2),SUM(X23:Z25)-Y24=3),1,0)</f>
        <v/>
      </c>
      <c r="Z37">
        <f>IF(OR(AND(Z24=1,SUM(Y23:AA25)-Z24=2),SUM(Y23:AA25)-Z24=3),1,0)</f>
        <v/>
      </c>
      <c r="AA37">
        <f>IF(OR(AND(AA24=1,SUM(Z23:AB25)-AA24=2),SUM(Z23:AB25)-AA24=3),1,0)</f>
        <v/>
      </c>
      <c r="AB37">
        <f>IF(OR(AND(AB24=1,SUM(AA23:AC25)-AB24=2),SUM(AA23:AC25)-AB24=3),1,0)</f>
        <v/>
      </c>
      <c r="AC37">
        <f>IF(OR(AND(AC24=1,SUM(AB23:AD25)-AC24=2),SUM(AB23:AD25)-AC24=3),1,0)</f>
        <v/>
      </c>
      <c r="AD37">
        <f>IF(OR(AND(AD24=1,SUM(AC23:AE25)-AD24=2),SUM(AC23:AE25)-AD24=3),1,0)</f>
        <v/>
      </c>
      <c r="AE37">
        <f>IF(OR(AND(AE24=1,SUM(AD23:AF25)-AE24=2),SUM(AD23:AF25)-AE24=3),1,0)</f>
        <v/>
      </c>
      <c r="AF37">
        <f>IF(OR(AND(AF24=1,SUM(AE23:AG25)-AF24=2),SUM(AE23:AG25)-AF24=3),1,0)</f>
        <v/>
      </c>
      <c r="AG37">
        <f>IF(OR(AND(AG24=1,SUM(AF23:AH25)-AG24=2),SUM(AF23:AH25)-AG24=3),1,0)</f>
        <v/>
      </c>
      <c r="AH37">
        <f>IF(OR(AND(AH24=1,SUM(AG23:AI25)-AH24=2),SUM(AG23:AI25)-AH24=3),1,0)</f>
        <v/>
      </c>
      <c r="AI37">
        <f>IF(OR(AND(AI24=1,SUM(AH23:AJ25)-AI24=2),SUM(AH23:AJ25)-AI24=3),1,0)</f>
        <v/>
      </c>
      <c r="AJ37">
        <f>IF(OR(AND(AJ24=1,SUM(AI23:AK25)-AJ24=2),SUM(AI23:AK25)-AJ24=3),1,0)</f>
        <v/>
      </c>
      <c r="AK37">
        <f>IF(OR(AND(AK24=1,SUM(AJ23:AL25)-AK24=2),SUM(AJ23:AL25)-AK24=3),1,0)</f>
        <v/>
      </c>
      <c r="AL37">
        <f>IF(OR(AND(AL24=1,SUM(AK23:AM25)-AL24=2),SUM(AK23:AM25)-AL24=3),1,0)</f>
        <v/>
      </c>
      <c r="AM37">
        <f>IF(OR(AND(AM24=1,SUM(AL23:AN25)-AM24=2),SUM(AL23:AN25)-AM24=3),1,0)</f>
        <v/>
      </c>
      <c r="AN37">
        <f>IF(OR(AND(AN24=1,SUM(AM23:AO25)-AN24=2),SUM(AM23:AO25)-AN24=3),1,0)</f>
        <v/>
      </c>
      <c r="AO37">
        <f>IF(OR(AND(AO24=1,SUM(AN23:AP25)-AO24=2),SUM(AN23:AP25)-AO24=3),1,0)</f>
        <v/>
      </c>
      <c r="AP37">
        <f>IF(OR(AND(AP24=1,SUM(AO23:AQ25)-AP24=2),SUM(AO23:AQ25)-AP24=3),1,0)</f>
        <v/>
      </c>
      <c r="AQ37" t="n">
        <v>0</v>
      </c>
    </row>
    <row r="38">
      <c r="B38" t="n">
        <v>0</v>
      </c>
      <c r="C38">
        <f>IF(OR(AND(C25=1,SUM(B24:D26)-C25=2),SUM(B24:D26)-C25=3),1,0)</f>
        <v/>
      </c>
      <c r="D38">
        <f>IF(OR(AND(D25=1,SUM(C24:E26)-D25=2),SUM(C24:E26)-D25=3),1,0)</f>
        <v/>
      </c>
      <c r="E38">
        <f>IF(OR(AND(E25=1,SUM(D24:F26)-E25=2),SUM(D24:F26)-E25=3),1,0)</f>
        <v/>
      </c>
      <c r="F38">
        <f>IF(OR(AND(F25=1,SUM(E24:G26)-F25=2),SUM(E24:G26)-F25=3),1,0)</f>
        <v/>
      </c>
      <c r="G38">
        <f>IF(OR(AND(G25=1,SUM(F24:H26)-G25=2),SUM(F24:H26)-G25=3),1,0)</f>
        <v/>
      </c>
      <c r="H38">
        <f>IF(OR(AND(H25=1,SUM(G24:I26)-H25=2),SUM(G24:I26)-H25=3),1,0)</f>
        <v/>
      </c>
      <c r="I38">
        <f>IF(OR(AND(I25=1,SUM(H24:J26)-I25=2),SUM(H24:J26)-I25=3),1,0)</f>
        <v/>
      </c>
      <c r="J38">
        <f>IF(OR(AND(J25=1,SUM(I24:K26)-J25=2),SUM(I24:K26)-J25=3),1,0)</f>
        <v/>
      </c>
      <c r="K38">
        <f>IF(OR(AND(K25=1,SUM(J24:L26)-K25=2),SUM(J24:L26)-K25=3),1,0)</f>
        <v/>
      </c>
      <c r="L38">
        <f>IF(OR(AND(L25=1,SUM(K24:M26)-L25=2),SUM(K24:M26)-L25=3),1,0)</f>
        <v/>
      </c>
      <c r="M38">
        <f>IF(OR(AND(M25=1,SUM(L24:N26)-M25=2),SUM(L24:N26)-M25=3),1,0)</f>
        <v/>
      </c>
      <c r="N38">
        <f>IF(OR(AND(N25=1,SUM(M24:O26)-N25=2),SUM(M24:O26)-N25=3),1,0)</f>
        <v/>
      </c>
      <c r="O38">
        <f>IF(OR(AND(O25=1,SUM(N24:P26)-O25=2),SUM(N24:P26)-O25=3),1,0)</f>
        <v/>
      </c>
      <c r="P38">
        <f>IF(OR(AND(P25=1,SUM(O24:Q26)-P25=2),SUM(O24:Q26)-P25=3),1,0)</f>
        <v/>
      </c>
      <c r="Q38">
        <f>IF(OR(AND(Q25=1,SUM(P24:R26)-Q25=2),SUM(P24:R26)-Q25=3),1,0)</f>
        <v/>
      </c>
      <c r="R38">
        <f>IF(OR(AND(R25=1,SUM(Q24:S26)-R25=2),SUM(Q24:S26)-R25=3),1,0)</f>
        <v/>
      </c>
      <c r="S38">
        <f>IF(OR(AND(S25=1,SUM(R24:T26)-S25=2),SUM(R24:T26)-S25=3),1,0)</f>
        <v/>
      </c>
      <c r="T38">
        <f>IF(OR(AND(T25=1,SUM(S24:U26)-T25=2),SUM(S24:U26)-T25=3),1,0)</f>
        <v/>
      </c>
      <c r="U38">
        <f>IF(OR(AND(U25=1,SUM(T24:V26)-U25=2),SUM(T24:V26)-U25=3),1,0)</f>
        <v/>
      </c>
      <c r="V38">
        <f>IF(OR(AND(V25=1,SUM(U24:W26)-V25=2),SUM(U24:W26)-V25=3),1,0)</f>
        <v/>
      </c>
      <c r="W38">
        <f>IF(OR(AND(W25=1,SUM(V24:X26)-W25=2),SUM(V24:X26)-W25=3),1,0)</f>
        <v/>
      </c>
      <c r="X38">
        <f>IF(OR(AND(X25=1,SUM(W24:Y26)-X25=2),SUM(W24:Y26)-X25=3),1,0)</f>
        <v/>
      </c>
      <c r="Y38">
        <f>IF(OR(AND(Y25=1,SUM(X24:Z26)-Y25=2),SUM(X24:Z26)-Y25=3),1,0)</f>
        <v/>
      </c>
      <c r="Z38">
        <f>IF(OR(AND(Z25=1,SUM(Y24:AA26)-Z25=2),SUM(Y24:AA26)-Z25=3),1,0)</f>
        <v/>
      </c>
      <c r="AA38">
        <f>IF(OR(AND(AA25=1,SUM(Z24:AB26)-AA25=2),SUM(Z24:AB26)-AA25=3),1,0)</f>
        <v/>
      </c>
      <c r="AB38">
        <f>IF(OR(AND(AB25=1,SUM(AA24:AC26)-AB25=2),SUM(AA24:AC26)-AB25=3),1,0)</f>
        <v/>
      </c>
      <c r="AC38">
        <f>IF(OR(AND(AC25=1,SUM(AB24:AD26)-AC25=2),SUM(AB24:AD26)-AC25=3),1,0)</f>
        <v/>
      </c>
      <c r="AD38">
        <f>IF(OR(AND(AD25=1,SUM(AC24:AE26)-AD25=2),SUM(AC24:AE26)-AD25=3),1,0)</f>
        <v/>
      </c>
      <c r="AE38">
        <f>IF(OR(AND(AE25=1,SUM(AD24:AF26)-AE25=2),SUM(AD24:AF26)-AE25=3),1,0)</f>
        <v/>
      </c>
      <c r="AF38">
        <f>IF(OR(AND(AF25=1,SUM(AE24:AG26)-AF25=2),SUM(AE24:AG26)-AF25=3),1,0)</f>
        <v/>
      </c>
      <c r="AG38">
        <f>IF(OR(AND(AG25=1,SUM(AF24:AH26)-AG25=2),SUM(AF24:AH26)-AG25=3),1,0)</f>
        <v/>
      </c>
      <c r="AH38">
        <f>IF(OR(AND(AH25=1,SUM(AG24:AI26)-AH25=2),SUM(AG24:AI26)-AH25=3),1,0)</f>
        <v/>
      </c>
      <c r="AI38">
        <f>IF(OR(AND(AI25=1,SUM(AH24:AJ26)-AI25=2),SUM(AH24:AJ26)-AI25=3),1,0)</f>
        <v/>
      </c>
      <c r="AJ38">
        <f>IF(OR(AND(AJ25=1,SUM(AI24:AK26)-AJ25=2),SUM(AI24:AK26)-AJ25=3),1,0)</f>
        <v/>
      </c>
      <c r="AK38">
        <f>IF(OR(AND(AK25=1,SUM(AJ24:AL26)-AK25=2),SUM(AJ24:AL26)-AK25=3),1,0)</f>
        <v/>
      </c>
      <c r="AL38">
        <f>IF(OR(AND(AL25=1,SUM(AK24:AM26)-AL25=2),SUM(AK24:AM26)-AL25=3),1,0)</f>
        <v/>
      </c>
      <c r="AM38">
        <f>IF(OR(AND(AM25=1,SUM(AL24:AN26)-AM25=2),SUM(AL24:AN26)-AM25=3),1,0)</f>
        <v/>
      </c>
      <c r="AN38">
        <f>IF(OR(AND(AN25=1,SUM(AM24:AO26)-AN25=2),SUM(AM24:AO26)-AN25=3),1,0)</f>
        <v/>
      </c>
      <c r="AO38">
        <f>IF(OR(AND(AO25=1,SUM(AN24:AP26)-AO25=2),SUM(AN24:AP26)-AO25=3),1,0)</f>
        <v/>
      </c>
      <c r="AP38">
        <f>IF(OR(AND(AP25=1,SUM(AO24:AQ26)-AP25=2),SUM(AO24:AQ26)-AP25=3),1,0)</f>
        <v/>
      </c>
      <c r="AQ38" t="n">
        <v>0</v>
      </c>
    </row>
    <row r="39">
      <c r="B39" t="n">
        <v>0</v>
      </c>
      <c r="C39">
        <f>IF(OR(AND(C26=1,SUM(B25:D27)-C26=2),SUM(B25:D27)-C26=3),1,0)</f>
        <v/>
      </c>
      <c r="D39">
        <f>IF(OR(AND(D26=1,SUM(C25:E27)-D26=2),SUM(C25:E27)-D26=3),1,0)</f>
        <v/>
      </c>
      <c r="E39">
        <f>IF(OR(AND(E26=1,SUM(D25:F27)-E26=2),SUM(D25:F27)-E26=3),1,0)</f>
        <v/>
      </c>
      <c r="F39">
        <f>IF(OR(AND(F26=1,SUM(E25:G27)-F26=2),SUM(E25:G27)-F26=3),1,0)</f>
        <v/>
      </c>
      <c r="G39">
        <f>IF(OR(AND(G26=1,SUM(F25:H27)-G26=2),SUM(F25:H27)-G26=3),1,0)</f>
        <v/>
      </c>
      <c r="H39">
        <f>IF(OR(AND(H26=1,SUM(G25:I27)-H26=2),SUM(G25:I27)-H26=3),1,0)</f>
        <v/>
      </c>
      <c r="I39">
        <f>IF(OR(AND(I26=1,SUM(H25:J27)-I26=2),SUM(H25:J27)-I26=3),1,0)</f>
        <v/>
      </c>
      <c r="J39">
        <f>IF(OR(AND(J26=1,SUM(I25:K27)-J26=2),SUM(I25:K27)-J26=3),1,0)</f>
        <v/>
      </c>
      <c r="K39">
        <f>IF(OR(AND(K26=1,SUM(J25:L27)-K26=2),SUM(J25:L27)-K26=3),1,0)</f>
        <v/>
      </c>
      <c r="L39">
        <f>IF(OR(AND(L26=1,SUM(K25:M27)-L26=2),SUM(K25:M27)-L26=3),1,0)</f>
        <v/>
      </c>
      <c r="M39">
        <f>IF(OR(AND(M26=1,SUM(L25:N27)-M26=2),SUM(L25:N27)-M26=3),1,0)</f>
        <v/>
      </c>
      <c r="N39">
        <f>IF(OR(AND(N26=1,SUM(M25:O27)-N26=2),SUM(M25:O27)-N26=3),1,0)</f>
        <v/>
      </c>
      <c r="O39">
        <f>IF(OR(AND(O26=1,SUM(N25:P27)-O26=2),SUM(N25:P27)-O26=3),1,0)</f>
        <v/>
      </c>
      <c r="P39">
        <f>IF(OR(AND(P26=1,SUM(O25:Q27)-P26=2),SUM(O25:Q27)-P26=3),1,0)</f>
        <v/>
      </c>
      <c r="Q39">
        <f>IF(OR(AND(Q26=1,SUM(P25:R27)-Q26=2),SUM(P25:R27)-Q26=3),1,0)</f>
        <v/>
      </c>
      <c r="R39">
        <f>IF(OR(AND(R26=1,SUM(Q25:S27)-R26=2),SUM(Q25:S27)-R26=3),1,0)</f>
        <v/>
      </c>
      <c r="S39">
        <f>IF(OR(AND(S26=1,SUM(R25:T27)-S26=2),SUM(R25:T27)-S26=3),1,0)</f>
        <v/>
      </c>
      <c r="T39">
        <f>IF(OR(AND(T26=1,SUM(S25:U27)-T26=2),SUM(S25:U27)-T26=3),1,0)</f>
        <v/>
      </c>
      <c r="U39">
        <f>IF(OR(AND(U26=1,SUM(T25:V27)-U26=2),SUM(T25:V27)-U26=3),1,0)</f>
        <v/>
      </c>
      <c r="V39">
        <f>IF(OR(AND(V26=1,SUM(U25:W27)-V26=2),SUM(U25:W27)-V26=3),1,0)</f>
        <v/>
      </c>
      <c r="W39">
        <f>IF(OR(AND(W26=1,SUM(V25:X27)-W26=2),SUM(V25:X27)-W26=3),1,0)</f>
        <v/>
      </c>
      <c r="X39">
        <f>IF(OR(AND(X26=1,SUM(W25:Y27)-X26=2),SUM(W25:Y27)-X26=3),1,0)</f>
        <v/>
      </c>
      <c r="Y39">
        <f>IF(OR(AND(Y26=1,SUM(X25:Z27)-Y26=2),SUM(X25:Z27)-Y26=3),1,0)</f>
        <v/>
      </c>
      <c r="Z39">
        <f>IF(OR(AND(Z26=1,SUM(Y25:AA27)-Z26=2),SUM(Y25:AA27)-Z26=3),1,0)</f>
        <v/>
      </c>
      <c r="AA39">
        <f>IF(OR(AND(AA26=1,SUM(Z25:AB27)-AA26=2),SUM(Z25:AB27)-AA26=3),1,0)</f>
        <v/>
      </c>
      <c r="AB39">
        <f>IF(OR(AND(AB26=1,SUM(AA25:AC27)-AB26=2),SUM(AA25:AC27)-AB26=3),1,0)</f>
        <v/>
      </c>
      <c r="AC39">
        <f>IF(OR(AND(AC26=1,SUM(AB25:AD27)-AC26=2),SUM(AB25:AD27)-AC26=3),1,0)</f>
        <v/>
      </c>
      <c r="AD39">
        <f>IF(OR(AND(AD26=1,SUM(AC25:AE27)-AD26=2),SUM(AC25:AE27)-AD26=3),1,0)</f>
        <v/>
      </c>
      <c r="AE39">
        <f>IF(OR(AND(AE26=1,SUM(AD25:AF27)-AE26=2),SUM(AD25:AF27)-AE26=3),1,0)</f>
        <v/>
      </c>
      <c r="AF39">
        <f>IF(OR(AND(AF26=1,SUM(AE25:AG27)-AF26=2),SUM(AE25:AG27)-AF26=3),1,0)</f>
        <v/>
      </c>
      <c r="AG39">
        <f>IF(OR(AND(AG26=1,SUM(AF25:AH27)-AG26=2),SUM(AF25:AH27)-AG26=3),1,0)</f>
        <v/>
      </c>
      <c r="AH39">
        <f>IF(OR(AND(AH26=1,SUM(AG25:AI27)-AH26=2),SUM(AG25:AI27)-AH26=3),1,0)</f>
        <v/>
      </c>
      <c r="AI39">
        <f>IF(OR(AND(AI26=1,SUM(AH25:AJ27)-AI26=2),SUM(AH25:AJ27)-AI26=3),1,0)</f>
        <v/>
      </c>
      <c r="AJ39">
        <f>IF(OR(AND(AJ26=1,SUM(AI25:AK27)-AJ26=2),SUM(AI25:AK27)-AJ26=3),1,0)</f>
        <v/>
      </c>
      <c r="AK39">
        <f>IF(OR(AND(AK26=1,SUM(AJ25:AL27)-AK26=2),SUM(AJ25:AL27)-AK26=3),1,0)</f>
        <v/>
      </c>
      <c r="AL39">
        <f>IF(OR(AND(AL26=1,SUM(AK25:AM27)-AL26=2),SUM(AK25:AM27)-AL26=3),1,0)</f>
        <v/>
      </c>
      <c r="AM39">
        <f>IF(OR(AND(AM26=1,SUM(AL25:AN27)-AM26=2),SUM(AL25:AN27)-AM26=3),1,0)</f>
        <v/>
      </c>
      <c r="AN39">
        <f>IF(OR(AND(AN26=1,SUM(AM25:AO27)-AN26=2),SUM(AM25:AO27)-AN26=3),1,0)</f>
        <v/>
      </c>
      <c r="AO39">
        <f>IF(OR(AND(AO26=1,SUM(AN25:AP27)-AO26=2),SUM(AN25:AP27)-AO26=3),1,0)</f>
        <v/>
      </c>
      <c r="AP39">
        <f>IF(OR(AND(AP26=1,SUM(AO25:AQ27)-AP26=2),SUM(AO25:AQ27)-AP26=3),1,0)</f>
        <v/>
      </c>
      <c r="AQ39" t="n">
        <v>0</v>
      </c>
    </row>
    <row r="40">
      <c r="B40" t="n">
        <v>0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</v>
      </c>
      <c r="AH40" t="n">
        <v>0</v>
      </c>
      <c r="AI40" t="n">
        <v>0</v>
      </c>
      <c r="AJ40" t="n">
        <v>0</v>
      </c>
      <c r="AK40" t="n">
        <v>0</v>
      </c>
      <c r="AL40" t="n">
        <v>0</v>
      </c>
      <c r="AM40" t="n">
        <v>0</v>
      </c>
      <c r="AN40" t="n">
        <v>0</v>
      </c>
      <c r="AO40" t="n">
        <v>0</v>
      </c>
      <c r="AP40" t="n">
        <v>0</v>
      </c>
      <c r="AQ40" t="n">
        <v>0</v>
      </c>
    </row>
    <row r="41"/>
    <row r="42">
      <c r="A42" t="inlineStr">
        <is>
          <t>gen 4</t>
        </is>
      </c>
      <c r="B42" t="n">
        <v>0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</v>
      </c>
      <c r="AG42" t="n">
        <v>0</v>
      </c>
      <c r="AH42" t="n">
        <v>0</v>
      </c>
      <c r="AI42" t="n">
        <v>0</v>
      </c>
      <c r="AJ42" t="n">
        <v>0</v>
      </c>
      <c r="AK42" t="n">
        <v>0</v>
      </c>
      <c r="AL42" t="n">
        <v>0</v>
      </c>
      <c r="AM42" t="n">
        <v>0</v>
      </c>
      <c r="AN42" t="n">
        <v>0</v>
      </c>
      <c r="AO42" t="n">
        <v>0</v>
      </c>
      <c r="AP42" t="n">
        <v>0</v>
      </c>
      <c r="AQ42" t="n">
        <v>0</v>
      </c>
    </row>
    <row r="43">
      <c r="B43" t="n">
        <v>0</v>
      </c>
      <c r="C43">
        <f>IF(OR(AND(C30=1,SUM(B29:D31)-C30=2),SUM(B29:D31)-C30=3),1,0)</f>
        <v/>
      </c>
      <c r="D43">
        <f>IF(OR(AND(D30=1,SUM(C29:E31)-D30=2),SUM(C29:E31)-D30=3),1,0)</f>
        <v/>
      </c>
      <c r="E43">
        <f>IF(OR(AND(E30=1,SUM(D29:F31)-E30=2),SUM(D29:F31)-E30=3),1,0)</f>
        <v/>
      </c>
      <c r="F43">
        <f>IF(OR(AND(F30=1,SUM(E29:G31)-F30=2),SUM(E29:G31)-F30=3),1,0)</f>
        <v/>
      </c>
      <c r="G43">
        <f>IF(OR(AND(G30=1,SUM(F29:H31)-G30=2),SUM(F29:H31)-G30=3),1,0)</f>
        <v/>
      </c>
      <c r="H43">
        <f>IF(OR(AND(H30=1,SUM(G29:I31)-H30=2),SUM(G29:I31)-H30=3),1,0)</f>
        <v/>
      </c>
      <c r="I43">
        <f>IF(OR(AND(I30=1,SUM(H29:J31)-I30=2),SUM(H29:J31)-I30=3),1,0)</f>
        <v/>
      </c>
      <c r="J43">
        <f>IF(OR(AND(J30=1,SUM(I29:K31)-J30=2),SUM(I29:K31)-J30=3),1,0)</f>
        <v/>
      </c>
      <c r="K43">
        <f>IF(OR(AND(K30=1,SUM(J29:L31)-K30=2),SUM(J29:L31)-K30=3),1,0)</f>
        <v/>
      </c>
      <c r="L43">
        <f>IF(OR(AND(L30=1,SUM(K29:M31)-L30=2),SUM(K29:M31)-L30=3),1,0)</f>
        <v/>
      </c>
      <c r="M43">
        <f>IF(OR(AND(M30=1,SUM(L29:N31)-M30=2),SUM(L29:N31)-M30=3),1,0)</f>
        <v/>
      </c>
      <c r="N43">
        <f>IF(OR(AND(N30=1,SUM(M29:O31)-N30=2),SUM(M29:O31)-N30=3),1,0)</f>
        <v/>
      </c>
      <c r="O43">
        <f>IF(OR(AND(O30=1,SUM(N29:P31)-O30=2),SUM(N29:P31)-O30=3),1,0)</f>
        <v/>
      </c>
      <c r="P43">
        <f>IF(OR(AND(P30=1,SUM(O29:Q31)-P30=2),SUM(O29:Q31)-P30=3),1,0)</f>
        <v/>
      </c>
      <c r="Q43">
        <f>IF(OR(AND(Q30=1,SUM(P29:R31)-Q30=2),SUM(P29:R31)-Q30=3),1,0)</f>
        <v/>
      </c>
      <c r="R43">
        <f>IF(OR(AND(R30=1,SUM(Q29:S31)-R30=2),SUM(Q29:S31)-R30=3),1,0)</f>
        <v/>
      </c>
      <c r="S43">
        <f>IF(OR(AND(S30=1,SUM(R29:T31)-S30=2),SUM(R29:T31)-S30=3),1,0)</f>
        <v/>
      </c>
      <c r="T43">
        <f>IF(OR(AND(T30=1,SUM(S29:U31)-T30=2),SUM(S29:U31)-T30=3),1,0)</f>
        <v/>
      </c>
      <c r="U43">
        <f>IF(OR(AND(U30=1,SUM(T29:V31)-U30=2),SUM(T29:V31)-U30=3),1,0)</f>
        <v/>
      </c>
      <c r="V43">
        <f>IF(OR(AND(V30=1,SUM(U29:W31)-V30=2),SUM(U29:W31)-V30=3),1,0)</f>
        <v/>
      </c>
      <c r="W43">
        <f>IF(OR(AND(W30=1,SUM(V29:X31)-W30=2),SUM(V29:X31)-W30=3),1,0)</f>
        <v/>
      </c>
      <c r="X43">
        <f>IF(OR(AND(X30=1,SUM(W29:Y31)-X30=2),SUM(W29:Y31)-X30=3),1,0)</f>
        <v/>
      </c>
      <c r="Y43">
        <f>IF(OR(AND(Y30=1,SUM(X29:Z31)-Y30=2),SUM(X29:Z31)-Y30=3),1,0)</f>
        <v/>
      </c>
      <c r="Z43">
        <f>IF(OR(AND(Z30=1,SUM(Y29:AA31)-Z30=2),SUM(Y29:AA31)-Z30=3),1,0)</f>
        <v/>
      </c>
      <c r="AA43">
        <f>IF(OR(AND(AA30=1,SUM(Z29:AB31)-AA30=2),SUM(Z29:AB31)-AA30=3),1,0)</f>
        <v/>
      </c>
      <c r="AB43">
        <f>IF(OR(AND(AB30=1,SUM(AA29:AC31)-AB30=2),SUM(AA29:AC31)-AB30=3),1,0)</f>
        <v/>
      </c>
      <c r="AC43">
        <f>IF(OR(AND(AC30=1,SUM(AB29:AD31)-AC30=2),SUM(AB29:AD31)-AC30=3),1,0)</f>
        <v/>
      </c>
      <c r="AD43">
        <f>IF(OR(AND(AD30=1,SUM(AC29:AE31)-AD30=2),SUM(AC29:AE31)-AD30=3),1,0)</f>
        <v/>
      </c>
      <c r="AE43">
        <f>IF(OR(AND(AE30=1,SUM(AD29:AF31)-AE30=2),SUM(AD29:AF31)-AE30=3),1,0)</f>
        <v/>
      </c>
      <c r="AF43">
        <f>IF(OR(AND(AF30=1,SUM(AE29:AG31)-AF30=2),SUM(AE29:AG31)-AF30=3),1,0)</f>
        <v/>
      </c>
      <c r="AG43">
        <f>IF(OR(AND(AG30=1,SUM(AF29:AH31)-AG30=2),SUM(AF29:AH31)-AG30=3),1,0)</f>
        <v/>
      </c>
      <c r="AH43">
        <f>IF(OR(AND(AH30=1,SUM(AG29:AI31)-AH30=2),SUM(AG29:AI31)-AH30=3),1,0)</f>
        <v/>
      </c>
      <c r="AI43">
        <f>IF(OR(AND(AI30=1,SUM(AH29:AJ31)-AI30=2),SUM(AH29:AJ31)-AI30=3),1,0)</f>
        <v/>
      </c>
      <c r="AJ43">
        <f>IF(OR(AND(AJ30=1,SUM(AI29:AK31)-AJ30=2),SUM(AI29:AK31)-AJ30=3),1,0)</f>
        <v/>
      </c>
      <c r="AK43">
        <f>IF(OR(AND(AK30=1,SUM(AJ29:AL31)-AK30=2),SUM(AJ29:AL31)-AK30=3),1,0)</f>
        <v/>
      </c>
      <c r="AL43">
        <f>IF(OR(AND(AL30=1,SUM(AK29:AM31)-AL30=2),SUM(AK29:AM31)-AL30=3),1,0)</f>
        <v/>
      </c>
      <c r="AM43">
        <f>IF(OR(AND(AM30=1,SUM(AL29:AN31)-AM30=2),SUM(AL29:AN31)-AM30=3),1,0)</f>
        <v/>
      </c>
      <c r="AN43">
        <f>IF(OR(AND(AN30=1,SUM(AM29:AO31)-AN30=2),SUM(AM29:AO31)-AN30=3),1,0)</f>
        <v/>
      </c>
      <c r="AO43">
        <f>IF(OR(AND(AO30=1,SUM(AN29:AP31)-AO30=2),SUM(AN29:AP31)-AO30=3),1,0)</f>
        <v/>
      </c>
      <c r="AP43">
        <f>IF(OR(AND(AP30=1,SUM(AO29:AQ31)-AP30=2),SUM(AO29:AQ31)-AP30=3),1,0)</f>
        <v/>
      </c>
      <c r="AQ43" t="n">
        <v>0</v>
      </c>
    </row>
    <row r="44">
      <c r="B44" t="n">
        <v>0</v>
      </c>
      <c r="C44">
        <f>IF(OR(AND(C31=1,SUM(B30:D32)-C31=2),SUM(B30:D32)-C31=3),1,0)</f>
        <v/>
      </c>
      <c r="D44">
        <f>IF(OR(AND(D31=1,SUM(C30:E32)-D31=2),SUM(C30:E32)-D31=3),1,0)</f>
        <v/>
      </c>
      <c r="E44">
        <f>IF(OR(AND(E31=1,SUM(D30:F32)-E31=2),SUM(D30:F32)-E31=3),1,0)</f>
        <v/>
      </c>
      <c r="F44">
        <f>IF(OR(AND(F31=1,SUM(E30:G32)-F31=2),SUM(E30:G32)-F31=3),1,0)</f>
        <v/>
      </c>
      <c r="G44">
        <f>IF(OR(AND(G31=1,SUM(F30:H32)-G31=2),SUM(F30:H32)-G31=3),1,0)</f>
        <v/>
      </c>
      <c r="H44">
        <f>IF(OR(AND(H31=1,SUM(G30:I32)-H31=2),SUM(G30:I32)-H31=3),1,0)</f>
        <v/>
      </c>
      <c r="I44">
        <f>IF(OR(AND(I31=1,SUM(H30:J32)-I31=2),SUM(H30:J32)-I31=3),1,0)</f>
        <v/>
      </c>
      <c r="J44">
        <f>IF(OR(AND(J31=1,SUM(I30:K32)-J31=2),SUM(I30:K32)-J31=3),1,0)</f>
        <v/>
      </c>
      <c r="K44">
        <f>IF(OR(AND(K31=1,SUM(J30:L32)-K31=2),SUM(J30:L32)-K31=3),1,0)</f>
        <v/>
      </c>
      <c r="L44">
        <f>IF(OR(AND(L31=1,SUM(K30:M32)-L31=2),SUM(K30:M32)-L31=3),1,0)</f>
        <v/>
      </c>
      <c r="M44">
        <f>IF(OR(AND(M31=1,SUM(L30:N32)-M31=2),SUM(L30:N32)-M31=3),1,0)</f>
        <v/>
      </c>
      <c r="N44">
        <f>IF(OR(AND(N31=1,SUM(M30:O32)-N31=2),SUM(M30:O32)-N31=3),1,0)</f>
        <v/>
      </c>
      <c r="O44">
        <f>IF(OR(AND(O31=1,SUM(N30:P32)-O31=2),SUM(N30:P32)-O31=3),1,0)</f>
        <v/>
      </c>
      <c r="P44">
        <f>IF(OR(AND(P31=1,SUM(O30:Q32)-P31=2),SUM(O30:Q32)-P31=3),1,0)</f>
        <v/>
      </c>
      <c r="Q44">
        <f>IF(OR(AND(Q31=1,SUM(P30:R32)-Q31=2),SUM(P30:R32)-Q31=3),1,0)</f>
        <v/>
      </c>
      <c r="R44">
        <f>IF(OR(AND(R31=1,SUM(Q30:S32)-R31=2),SUM(Q30:S32)-R31=3),1,0)</f>
        <v/>
      </c>
      <c r="S44">
        <f>IF(OR(AND(S31=1,SUM(R30:T32)-S31=2),SUM(R30:T32)-S31=3),1,0)</f>
        <v/>
      </c>
      <c r="T44">
        <f>IF(OR(AND(T31=1,SUM(S30:U32)-T31=2),SUM(S30:U32)-T31=3),1,0)</f>
        <v/>
      </c>
      <c r="U44">
        <f>IF(OR(AND(U31=1,SUM(T30:V32)-U31=2),SUM(T30:V32)-U31=3),1,0)</f>
        <v/>
      </c>
      <c r="V44">
        <f>IF(OR(AND(V31=1,SUM(U30:W32)-V31=2),SUM(U30:W32)-V31=3),1,0)</f>
        <v/>
      </c>
      <c r="W44">
        <f>IF(OR(AND(W31=1,SUM(V30:X32)-W31=2),SUM(V30:X32)-W31=3),1,0)</f>
        <v/>
      </c>
      <c r="X44">
        <f>IF(OR(AND(X31=1,SUM(W30:Y32)-X31=2),SUM(W30:Y32)-X31=3),1,0)</f>
        <v/>
      </c>
      <c r="Y44">
        <f>IF(OR(AND(Y31=1,SUM(X30:Z32)-Y31=2),SUM(X30:Z32)-Y31=3),1,0)</f>
        <v/>
      </c>
      <c r="Z44">
        <f>IF(OR(AND(Z31=1,SUM(Y30:AA32)-Z31=2),SUM(Y30:AA32)-Z31=3),1,0)</f>
        <v/>
      </c>
      <c r="AA44">
        <f>IF(OR(AND(AA31=1,SUM(Z30:AB32)-AA31=2),SUM(Z30:AB32)-AA31=3),1,0)</f>
        <v/>
      </c>
      <c r="AB44">
        <f>IF(OR(AND(AB31=1,SUM(AA30:AC32)-AB31=2),SUM(AA30:AC32)-AB31=3),1,0)</f>
        <v/>
      </c>
      <c r="AC44">
        <f>IF(OR(AND(AC31=1,SUM(AB30:AD32)-AC31=2),SUM(AB30:AD32)-AC31=3),1,0)</f>
        <v/>
      </c>
      <c r="AD44">
        <f>IF(OR(AND(AD31=1,SUM(AC30:AE32)-AD31=2),SUM(AC30:AE32)-AD31=3),1,0)</f>
        <v/>
      </c>
      <c r="AE44">
        <f>IF(OR(AND(AE31=1,SUM(AD30:AF32)-AE31=2),SUM(AD30:AF32)-AE31=3),1,0)</f>
        <v/>
      </c>
      <c r="AF44">
        <f>IF(OR(AND(AF31=1,SUM(AE30:AG32)-AF31=2),SUM(AE30:AG32)-AF31=3),1,0)</f>
        <v/>
      </c>
      <c r="AG44">
        <f>IF(OR(AND(AG31=1,SUM(AF30:AH32)-AG31=2),SUM(AF30:AH32)-AG31=3),1,0)</f>
        <v/>
      </c>
      <c r="AH44">
        <f>IF(OR(AND(AH31=1,SUM(AG30:AI32)-AH31=2),SUM(AG30:AI32)-AH31=3),1,0)</f>
        <v/>
      </c>
      <c r="AI44">
        <f>IF(OR(AND(AI31=1,SUM(AH30:AJ32)-AI31=2),SUM(AH30:AJ32)-AI31=3),1,0)</f>
        <v/>
      </c>
      <c r="AJ44">
        <f>IF(OR(AND(AJ31=1,SUM(AI30:AK32)-AJ31=2),SUM(AI30:AK32)-AJ31=3),1,0)</f>
        <v/>
      </c>
      <c r="AK44">
        <f>IF(OR(AND(AK31=1,SUM(AJ30:AL32)-AK31=2),SUM(AJ30:AL32)-AK31=3),1,0)</f>
        <v/>
      </c>
      <c r="AL44">
        <f>IF(OR(AND(AL31=1,SUM(AK30:AM32)-AL31=2),SUM(AK30:AM32)-AL31=3),1,0)</f>
        <v/>
      </c>
      <c r="AM44">
        <f>IF(OR(AND(AM31=1,SUM(AL30:AN32)-AM31=2),SUM(AL30:AN32)-AM31=3),1,0)</f>
        <v/>
      </c>
      <c r="AN44">
        <f>IF(OR(AND(AN31=1,SUM(AM30:AO32)-AN31=2),SUM(AM30:AO32)-AN31=3),1,0)</f>
        <v/>
      </c>
      <c r="AO44">
        <f>IF(OR(AND(AO31=1,SUM(AN30:AP32)-AO31=2),SUM(AN30:AP32)-AO31=3),1,0)</f>
        <v/>
      </c>
      <c r="AP44">
        <f>IF(OR(AND(AP31=1,SUM(AO30:AQ32)-AP31=2),SUM(AO30:AQ32)-AP31=3),1,0)</f>
        <v/>
      </c>
      <c r="AQ44" t="n">
        <v>0</v>
      </c>
    </row>
    <row r="45">
      <c r="B45" t="n">
        <v>0</v>
      </c>
      <c r="C45">
        <f>IF(OR(AND(C32=1,SUM(B31:D33)-C32=2),SUM(B31:D33)-C32=3),1,0)</f>
        <v/>
      </c>
      <c r="D45">
        <f>IF(OR(AND(D32=1,SUM(C31:E33)-D32=2),SUM(C31:E33)-D32=3),1,0)</f>
        <v/>
      </c>
      <c r="E45">
        <f>IF(OR(AND(E32=1,SUM(D31:F33)-E32=2),SUM(D31:F33)-E32=3),1,0)</f>
        <v/>
      </c>
      <c r="F45">
        <f>IF(OR(AND(F32=1,SUM(E31:G33)-F32=2),SUM(E31:G33)-F32=3),1,0)</f>
        <v/>
      </c>
      <c r="G45">
        <f>IF(OR(AND(G32=1,SUM(F31:H33)-G32=2),SUM(F31:H33)-G32=3),1,0)</f>
        <v/>
      </c>
      <c r="H45">
        <f>IF(OR(AND(H32=1,SUM(G31:I33)-H32=2),SUM(G31:I33)-H32=3),1,0)</f>
        <v/>
      </c>
      <c r="I45">
        <f>IF(OR(AND(I32=1,SUM(H31:J33)-I32=2),SUM(H31:J33)-I32=3),1,0)</f>
        <v/>
      </c>
      <c r="J45">
        <f>IF(OR(AND(J32=1,SUM(I31:K33)-J32=2),SUM(I31:K33)-J32=3),1,0)</f>
        <v/>
      </c>
      <c r="K45">
        <f>IF(OR(AND(K32=1,SUM(J31:L33)-K32=2),SUM(J31:L33)-K32=3),1,0)</f>
        <v/>
      </c>
      <c r="L45">
        <f>IF(OR(AND(L32=1,SUM(K31:M33)-L32=2),SUM(K31:M33)-L32=3),1,0)</f>
        <v/>
      </c>
      <c r="M45">
        <f>IF(OR(AND(M32=1,SUM(L31:N33)-M32=2),SUM(L31:N33)-M32=3),1,0)</f>
        <v/>
      </c>
      <c r="N45">
        <f>IF(OR(AND(N32=1,SUM(M31:O33)-N32=2),SUM(M31:O33)-N32=3),1,0)</f>
        <v/>
      </c>
      <c r="O45">
        <f>IF(OR(AND(O32=1,SUM(N31:P33)-O32=2),SUM(N31:P33)-O32=3),1,0)</f>
        <v/>
      </c>
      <c r="P45">
        <f>IF(OR(AND(P32=1,SUM(O31:Q33)-P32=2),SUM(O31:Q33)-P32=3),1,0)</f>
        <v/>
      </c>
      <c r="Q45">
        <f>IF(OR(AND(Q32=1,SUM(P31:R33)-Q32=2),SUM(P31:R33)-Q32=3),1,0)</f>
        <v/>
      </c>
      <c r="R45">
        <f>IF(OR(AND(R32=1,SUM(Q31:S33)-R32=2),SUM(Q31:S33)-R32=3),1,0)</f>
        <v/>
      </c>
      <c r="S45">
        <f>IF(OR(AND(S32=1,SUM(R31:T33)-S32=2),SUM(R31:T33)-S32=3),1,0)</f>
        <v/>
      </c>
      <c r="T45">
        <f>IF(OR(AND(T32=1,SUM(S31:U33)-T32=2),SUM(S31:U33)-T32=3),1,0)</f>
        <v/>
      </c>
      <c r="U45">
        <f>IF(OR(AND(U32=1,SUM(T31:V33)-U32=2),SUM(T31:V33)-U32=3),1,0)</f>
        <v/>
      </c>
      <c r="V45">
        <f>IF(OR(AND(V32=1,SUM(U31:W33)-V32=2),SUM(U31:W33)-V32=3),1,0)</f>
        <v/>
      </c>
      <c r="W45">
        <f>IF(OR(AND(W32=1,SUM(V31:X33)-W32=2),SUM(V31:X33)-W32=3),1,0)</f>
        <v/>
      </c>
      <c r="X45">
        <f>IF(OR(AND(X32=1,SUM(W31:Y33)-X32=2),SUM(W31:Y33)-X32=3),1,0)</f>
        <v/>
      </c>
      <c r="Y45">
        <f>IF(OR(AND(Y32=1,SUM(X31:Z33)-Y32=2),SUM(X31:Z33)-Y32=3),1,0)</f>
        <v/>
      </c>
      <c r="Z45">
        <f>IF(OR(AND(Z32=1,SUM(Y31:AA33)-Z32=2),SUM(Y31:AA33)-Z32=3),1,0)</f>
        <v/>
      </c>
      <c r="AA45">
        <f>IF(OR(AND(AA32=1,SUM(Z31:AB33)-AA32=2),SUM(Z31:AB33)-AA32=3),1,0)</f>
        <v/>
      </c>
      <c r="AB45">
        <f>IF(OR(AND(AB32=1,SUM(AA31:AC33)-AB32=2),SUM(AA31:AC33)-AB32=3),1,0)</f>
        <v/>
      </c>
      <c r="AC45">
        <f>IF(OR(AND(AC32=1,SUM(AB31:AD33)-AC32=2),SUM(AB31:AD33)-AC32=3),1,0)</f>
        <v/>
      </c>
      <c r="AD45">
        <f>IF(OR(AND(AD32=1,SUM(AC31:AE33)-AD32=2),SUM(AC31:AE33)-AD32=3),1,0)</f>
        <v/>
      </c>
      <c r="AE45">
        <f>IF(OR(AND(AE32=1,SUM(AD31:AF33)-AE32=2),SUM(AD31:AF33)-AE32=3),1,0)</f>
        <v/>
      </c>
      <c r="AF45">
        <f>IF(OR(AND(AF32=1,SUM(AE31:AG33)-AF32=2),SUM(AE31:AG33)-AF32=3),1,0)</f>
        <v/>
      </c>
      <c r="AG45">
        <f>IF(OR(AND(AG32=1,SUM(AF31:AH33)-AG32=2),SUM(AF31:AH33)-AG32=3),1,0)</f>
        <v/>
      </c>
      <c r="AH45">
        <f>IF(OR(AND(AH32=1,SUM(AG31:AI33)-AH32=2),SUM(AG31:AI33)-AH32=3),1,0)</f>
        <v/>
      </c>
      <c r="AI45">
        <f>IF(OR(AND(AI32=1,SUM(AH31:AJ33)-AI32=2),SUM(AH31:AJ33)-AI32=3),1,0)</f>
        <v/>
      </c>
      <c r="AJ45">
        <f>IF(OR(AND(AJ32=1,SUM(AI31:AK33)-AJ32=2),SUM(AI31:AK33)-AJ32=3),1,0)</f>
        <v/>
      </c>
      <c r="AK45">
        <f>IF(OR(AND(AK32=1,SUM(AJ31:AL33)-AK32=2),SUM(AJ31:AL33)-AK32=3),1,0)</f>
        <v/>
      </c>
      <c r="AL45">
        <f>IF(OR(AND(AL32=1,SUM(AK31:AM33)-AL32=2),SUM(AK31:AM33)-AL32=3),1,0)</f>
        <v/>
      </c>
      <c r="AM45">
        <f>IF(OR(AND(AM32=1,SUM(AL31:AN33)-AM32=2),SUM(AL31:AN33)-AM32=3),1,0)</f>
        <v/>
      </c>
      <c r="AN45">
        <f>IF(OR(AND(AN32=1,SUM(AM31:AO33)-AN32=2),SUM(AM31:AO33)-AN32=3),1,0)</f>
        <v/>
      </c>
      <c r="AO45">
        <f>IF(OR(AND(AO32=1,SUM(AN31:AP33)-AO32=2),SUM(AN31:AP33)-AO32=3),1,0)</f>
        <v/>
      </c>
      <c r="AP45">
        <f>IF(OR(AND(AP32=1,SUM(AO31:AQ33)-AP32=2),SUM(AO31:AQ33)-AP32=3),1,0)</f>
        <v/>
      </c>
      <c r="AQ45" t="n">
        <v>0</v>
      </c>
    </row>
    <row r="46">
      <c r="B46" t="n">
        <v>0</v>
      </c>
      <c r="C46">
        <f>IF(OR(AND(C33=1,SUM(B32:D34)-C33=2),SUM(B32:D34)-C33=3),1,0)</f>
        <v/>
      </c>
      <c r="D46">
        <f>IF(OR(AND(D33=1,SUM(C32:E34)-D33=2),SUM(C32:E34)-D33=3),1,0)</f>
        <v/>
      </c>
      <c r="E46">
        <f>IF(OR(AND(E33=1,SUM(D32:F34)-E33=2),SUM(D32:F34)-E33=3),1,0)</f>
        <v/>
      </c>
      <c r="F46">
        <f>IF(OR(AND(F33=1,SUM(E32:G34)-F33=2),SUM(E32:G34)-F33=3),1,0)</f>
        <v/>
      </c>
      <c r="G46">
        <f>IF(OR(AND(G33=1,SUM(F32:H34)-G33=2),SUM(F32:H34)-G33=3),1,0)</f>
        <v/>
      </c>
      <c r="H46">
        <f>IF(OR(AND(H33=1,SUM(G32:I34)-H33=2),SUM(G32:I34)-H33=3),1,0)</f>
        <v/>
      </c>
      <c r="I46">
        <f>IF(OR(AND(I33=1,SUM(H32:J34)-I33=2),SUM(H32:J34)-I33=3),1,0)</f>
        <v/>
      </c>
      <c r="J46">
        <f>IF(OR(AND(J33=1,SUM(I32:K34)-J33=2),SUM(I32:K34)-J33=3),1,0)</f>
        <v/>
      </c>
      <c r="K46">
        <f>IF(OR(AND(K33=1,SUM(J32:L34)-K33=2),SUM(J32:L34)-K33=3),1,0)</f>
        <v/>
      </c>
      <c r="L46">
        <f>IF(OR(AND(L33=1,SUM(K32:M34)-L33=2),SUM(K32:M34)-L33=3),1,0)</f>
        <v/>
      </c>
      <c r="M46">
        <f>IF(OR(AND(M33=1,SUM(L32:N34)-M33=2),SUM(L32:N34)-M33=3),1,0)</f>
        <v/>
      </c>
      <c r="N46">
        <f>IF(OR(AND(N33=1,SUM(M32:O34)-N33=2),SUM(M32:O34)-N33=3),1,0)</f>
        <v/>
      </c>
      <c r="O46">
        <f>IF(OR(AND(O33=1,SUM(N32:P34)-O33=2),SUM(N32:P34)-O33=3),1,0)</f>
        <v/>
      </c>
      <c r="P46">
        <f>IF(OR(AND(P33=1,SUM(O32:Q34)-P33=2),SUM(O32:Q34)-P33=3),1,0)</f>
        <v/>
      </c>
      <c r="Q46">
        <f>IF(OR(AND(Q33=1,SUM(P32:R34)-Q33=2),SUM(P32:R34)-Q33=3),1,0)</f>
        <v/>
      </c>
      <c r="R46">
        <f>IF(OR(AND(R33=1,SUM(Q32:S34)-R33=2),SUM(Q32:S34)-R33=3),1,0)</f>
        <v/>
      </c>
      <c r="S46">
        <f>IF(OR(AND(S33=1,SUM(R32:T34)-S33=2),SUM(R32:T34)-S33=3),1,0)</f>
        <v/>
      </c>
      <c r="T46">
        <f>IF(OR(AND(T33=1,SUM(S32:U34)-T33=2),SUM(S32:U34)-T33=3),1,0)</f>
        <v/>
      </c>
      <c r="U46">
        <f>IF(OR(AND(U33=1,SUM(T32:V34)-U33=2),SUM(T32:V34)-U33=3),1,0)</f>
        <v/>
      </c>
      <c r="V46">
        <f>IF(OR(AND(V33=1,SUM(U32:W34)-V33=2),SUM(U32:W34)-V33=3),1,0)</f>
        <v/>
      </c>
      <c r="W46">
        <f>IF(OR(AND(W33=1,SUM(V32:X34)-W33=2),SUM(V32:X34)-W33=3),1,0)</f>
        <v/>
      </c>
      <c r="X46">
        <f>IF(OR(AND(X33=1,SUM(W32:Y34)-X33=2),SUM(W32:Y34)-X33=3),1,0)</f>
        <v/>
      </c>
      <c r="Y46">
        <f>IF(OR(AND(Y33=1,SUM(X32:Z34)-Y33=2),SUM(X32:Z34)-Y33=3),1,0)</f>
        <v/>
      </c>
      <c r="Z46">
        <f>IF(OR(AND(Z33=1,SUM(Y32:AA34)-Z33=2),SUM(Y32:AA34)-Z33=3),1,0)</f>
        <v/>
      </c>
      <c r="AA46">
        <f>IF(OR(AND(AA33=1,SUM(Z32:AB34)-AA33=2),SUM(Z32:AB34)-AA33=3),1,0)</f>
        <v/>
      </c>
      <c r="AB46">
        <f>IF(OR(AND(AB33=1,SUM(AA32:AC34)-AB33=2),SUM(AA32:AC34)-AB33=3),1,0)</f>
        <v/>
      </c>
      <c r="AC46">
        <f>IF(OR(AND(AC33=1,SUM(AB32:AD34)-AC33=2),SUM(AB32:AD34)-AC33=3),1,0)</f>
        <v/>
      </c>
      <c r="AD46">
        <f>IF(OR(AND(AD33=1,SUM(AC32:AE34)-AD33=2),SUM(AC32:AE34)-AD33=3),1,0)</f>
        <v/>
      </c>
      <c r="AE46">
        <f>IF(OR(AND(AE33=1,SUM(AD32:AF34)-AE33=2),SUM(AD32:AF34)-AE33=3),1,0)</f>
        <v/>
      </c>
      <c r="AF46">
        <f>IF(OR(AND(AF33=1,SUM(AE32:AG34)-AF33=2),SUM(AE32:AG34)-AF33=3),1,0)</f>
        <v/>
      </c>
      <c r="AG46">
        <f>IF(OR(AND(AG33=1,SUM(AF32:AH34)-AG33=2),SUM(AF32:AH34)-AG33=3),1,0)</f>
        <v/>
      </c>
      <c r="AH46">
        <f>IF(OR(AND(AH33=1,SUM(AG32:AI34)-AH33=2),SUM(AG32:AI34)-AH33=3),1,0)</f>
        <v/>
      </c>
      <c r="AI46">
        <f>IF(OR(AND(AI33=1,SUM(AH32:AJ34)-AI33=2),SUM(AH32:AJ34)-AI33=3),1,0)</f>
        <v/>
      </c>
      <c r="AJ46">
        <f>IF(OR(AND(AJ33=1,SUM(AI32:AK34)-AJ33=2),SUM(AI32:AK34)-AJ33=3),1,0)</f>
        <v/>
      </c>
      <c r="AK46">
        <f>IF(OR(AND(AK33=1,SUM(AJ32:AL34)-AK33=2),SUM(AJ32:AL34)-AK33=3),1,0)</f>
        <v/>
      </c>
      <c r="AL46">
        <f>IF(OR(AND(AL33=1,SUM(AK32:AM34)-AL33=2),SUM(AK32:AM34)-AL33=3),1,0)</f>
        <v/>
      </c>
      <c r="AM46">
        <f>IF(OR(AND(AM33=1,SUM(AL32:AN34)-AM33=2),SUM(AL32:AN34)-AM33=3),1,0)</f>
        <v/>
      </c>
      <c r="AN46">
        <f>IF(OR(AND(AN33=1,SUM(AM32:AO34)-AN33=2),SUM(AM32:AO34)-AN33=3),1,0)</f>
        <v/>
      </c>
      <c r="AO46">
        <f>IF(OR(AND(AO33=1,SUM(AN32:AP34)-AO33=2),SUM(AN32:AP34)-AO33=3),1,0)</f>
        <v/>
      </c>
      <c r="AP46">
        <f>IF(OR(AND(AP33=1,SUM(AO32:AQ34)-AP33=2),SUM(AO32:AQ34)-AP33=3),1,0)</f>
        <v/>
      </c>
      <c r="AQ46" t="n">
        <v>0</v>
      </c>
    </row>
    <row r="47">
      <c r="B47" t="n">
        <v>0</v>
      </c>
      <c r="C47">
        <f>IF(OR(AND(C34=1,SUM(B33:D35)-C34=2),SUM(B33:D35)-C34=3),1,0)</f>
        <v/>
      </c>
      <c r="D47">
        <f>IF(OR(AND(D34=1,SUM(C33:E35)-D34=2),SUM(C33:E35)-D34=3),1,0)</f>
        <v/>
      </c>
      <c r="E47">
        <f>IF(OR(AND(E34=1,SUM(D33:F35)-E34=2),SUM(D33:F35)-E34=3),1,0)</f>
        <v/>
      </c>
      <c r="F47">
        <f>IF(OR(AND(F34=1,SUM(E33:G35)-F34=2),SUM(E33:G35)-F34=3),1,0)</f>
        <v/>
      </c>
      <c r="G47">
        <f>IF(OR(AND(G34=1,SUM(F33:H35)-G34=2),SUM(F33:H35)-G34=3),1,0)</f>
        <v/>
      </c>
      <c r="H47">
        <f>IF(OR(AND(H34=1,SUM(G33:I35)-H34=2),SUM(G33:I35)-H34=3),1,0)</f>
        <v/>
      </c>
      <c r="I47">
        <f>IF(OR(AND(I34=1,SUM(H33:J35)-I34=2),SUM(H33:J35)-I34=3),1,0)</f>
        <v/>
      </c>
      <c r="J47">
        <f>IF(OR(AND(J34=1,SUM(I33:K35)-J34=2),SUM(I33:K35)-J34=3),1,0)</f>
        <v/>
      </c>
      <c r="K47">
        <f>IF(OR(AND(K34=1,SUM(J33:L35)-K34=2),SUM(J33:L35)-K34=3),1,0)</f>
        <v/>
      </c>
      <c r="L47">
        <f>IF(OR(AND(L34=1,SUM(K33:M35)-L34=2),SUM(K33:M35)-L34=3),1,0)</f>
        <v/>
      </c>
      <c r="M47">
        <f>IF(OR(AND(M34=1,SUM(L33:N35)-M34=2),SUM(L33:N35)-M34=3),1,0)</f>
        <v/>
      </c>
      <c r="N47">
        <f>IF(OR(AND(N34=1,SUM(M33:O35)-N34=2),SUM(M33:O35)-N34=3),1,0)</f>
        <v/>
      </c>
      <c r="O47">
        <f>IF(OR(AND(O34=1,SUM(N33:P35)-O34=2),SUM(N33:P35)-O34=3),1,0)</f>
        <v/>
      </c>
      <c r="P47">
        <f>IF(OR(AND(P34=1,SUM(O33:Q35)-P34=2),SUM(O33:Q35)-P34=3),1,0)</f>
        <v/>
      </c>
      <c r="Q47">
        <f>IF(OR(AND(Q34=1,SUM(P33:R35)-Q34=2),SUM(P33:R35)-Q34=3),1,0)</f>
        <v/>
      </c>
      <c r="R47">
        <f>IF(OR(AND(R34=1,SUM(Q33:S35)-R34=2),SUM(Q33:S35)-R34=3),1,0)</f>
        <v/>
      </c>
      <c r="S47">
        <f>IF(OR(AND(S34=1,SUM(R33:T35)-S34=2),SUM(R33:T35)-S34=3),1,0)</f>
        <v/>
      </c>
      <c r="T47">
        <f>IF(OR(AND(T34=1,SUM(S33:U35)-T34=2),SUM(S33:U35)-T34=3),1,0)</f>
        <v/>
      </c>
      <c r="U47">
        <f>IF(OR(AND(U34=1,SUM(T33:V35)-U34=2),SUM(T33:V35)-U34=3),1,0)</f>
        <v/>
      </c>
      <c r="V47">
        <f>IF(OR(AND(V34=1,SUM(U33:W35)-V34=2),SUM(U33:W35)-V34=3),1,0)</f>
        <v/>
      </c>
      <c r="W47">
        <f>IF(OR(AND(W34=1,SUM(V33:X35)-W34=2),SUM(V33:X35)-W34=3),1,0)</f>
        <v/>
      </c>
      <c r="X47">
        <f>IF(OR(AND(X34=1,SUM(W33:Y35)-X34=2),SUM(W33:Y35)-X34=3),1,0)</f>
        <v/>
      </c>
      <c r="Y47">
        <f>IF(OR(AND(Y34=1,SUM(X33:Z35)-Y34=2),SUM(X33:Z35)-Y34=3),1,0)</f>
        <v/>
      </c>
      <c r="Z47">
        <f>IF(OR(AND(Z34=1,SUM(Y33:AA35)-Z34=2),SUM(Y33:AA35)-Z34=3),1,0)</f>
        <v/>
      </c>
      <c r="AA47">
        <f>IF(OR(AND(AA34=1,SUM(Z33:AB35)-AA34=2),SUM(Z33:AB35)-AA34=3),1,0)</f>
        <v/>
      </c>
      <c r="AB47">
        <f>IF(OR(AND(AB34=1,SUM(AA33:AC35)-AB34=2),SUM(AA33:AC35)-AB34=3),1,0)</f>
        <v/>
      </c>
      <c r="AC47">
        <f>IF(OR(AND(AC34=1,SUM(AB33:AD35)-AC34=2),SUM(AB33:AD35)-AC34=3),1,0)</f>
        <v/>
      </c>
      <c r="AD47">
        <f>IF(OR(AND(AD34=1,SUM(AC33:AE35)-AD34=2),SUM(AC33:AE35)-AD34=3),1,0)</f>
        <v/>
      </c>
      <c r="AE47">
        <f>IF(OR(AND(AE34=1,SUM(AD33:AF35)-AE34=2),SUM(AD33:AF35)-AE34=3),1,0)</f>
        <v/>
      </c>
      <c r="AF47">
        <f>IF(OR(AND(AF34=1,SUM(AE33:AG35)-AF34=2),SUM(AE33:AG35)-AF34=3),1,0)</f>
        <v/>
      </c>
      <c r="AG47">
        <f>IF(OR(AND(AG34=1,SUM(AF33:AH35)-AG34=2),SUM(AF33:AH35)-AG34=3),1,0)</f>
        <v/>
      </c>
      <c r="AH47">
        <f>IF(OR(AND(AH34=1,SUM(AG33:AI35)-AH34=2),SUM(AG33:AI35)-AH34=3),1,0)</f>
        <v/>
      </c>
      <c r="AI47">
        <f>IF(OR(AND(AI34=1,SUM(AH33:AJ35)-AI34=2),SUM(AH33:AJ35)-AI34=3),1,0)</f>
        <v/>
      </c>
      <c r="AJ47">
        <f>IF(OR(AND(AJ34=1,SUM(AI33:AK35)-AJ34=2),SUM(AI33:AK35)-AJ34=3),1,0)</f>
        <v/>
      </c>
      <c r="AK47">
        <f>IF(OR(AND(AK34=1,SUM(AJ33:AL35)-AK34=2),SUM(AJ33:AL35)-AK34=3),1,0)</f>
        <v/>
      </c>
      <c r="AL47">
        <f>IF(OR(AND(AL34=1,SUM(AK33:AM35)-AL34=2),SUM(AK33:AM35)-AL34=3),1,0)</f>
        <v/>
      </c>
      <c r="AM47">
        <f>IF(OR(AND(AM34=1,SUM(AL33:AN35)-AM34=2),SUM(AL33:AN35)-AM34=3),1,0)</f>
        <v/>
      </c>
      <c r="AN47">
        <f>IF(OR(AND(AN34=1,SUM(AM33:AO35)-AN34=2),SUM(AM33:AO35)-AN34=3),1,0)</f>
        <v/>
      </c>
      <c r="AO47">
        <f>IF(OR(AND(AO34=1,SUM(AN33:AP35)-AO34=2),SUM(AN33:AP35)-AO34=3),1,0)</f>
        <v/>
      </c>
      <c r="AP47">
        <f>IF(OR(AND(AP34=1,SUM(AO33:AQ35)-AP34=2),SUM(AO33:AQ35)-AP34=3),1,0)</f>
        <v/>
      </c>
      <c r="AQ47" t="n">
        <v>0</v>
      </c>
    </row>
    <row r="48">
      <c r="B48" t="n">
        <v>0</v>
      </c>
      <c r="C48">
        <f>IF(OR(AND(C35=1,SUM(B34:D36)-C35=2),SUM(B34:D36)-C35=3),1,0)</f>
        <v/>
      </c>
      <c r="D48">
        <f>IF(OR(AND(D35=1,SUM(C34:E36)-D35=2),SUM(C34:E36)-D35=3),1,0)</f>
        <v/>
      </c>
      <c r="E48">
        <f>IF(OR(AND(E35=1,SUM(D34:F36)-E35=2),SUM(D34:F36)-E35=3),1,0)</f>
        <v/>
      </c>
      <c r="F48">
        <f>IF(OR(AND(F35=1,SUM(E34:G36)-F35=2),SUM(E34:G36)-F35=3),1,0)</f>
        <v/>
      </c>
      <c r="G48">
        <f>IF(OR(AND(G35=1,SUM(F34:H36)-G35=2),SUM(F34:H36)-G35=3),1,0)</f>
        <v/>
      </c>
      <c r="H48">
        <f>IF(OR(AND(H35=1,SUM(G34:I36)-H35=2),SUM(G34:I36)-H35=3),1,0)</f>
        <v/>
      </c>
      <c r="I48">
        <f>IF(OR(AND(I35=1,SUM(H34:J36)-I35=2),SUM(H34:J36)-I35=3),1,0)</f>
        <v/>
      </c>
      <c r="J48">
        <f>IF(OR(AND(J35=1,SUM(I34:K36)-J35=2),SUM(I34:K36)-J35=3),1,0)</f>
        <v/>
      </c>
      <c r="K48">
        <f>IF(OR(AND(K35=1,SUM(J34:L36)-K35=2),SUM(J34:L36)-K35=3),1,0)</f>
        <v/>
      </c>
      <c r="L48">
        <f>IF(OR(AND(L35=1,SUM(K34:M36)-L35=2),SUM(K34:M36)-L35=3),1,0)</f>
        <v/>
      </c>
      <c r="M48">
        <f>IF(OR(AND(M35=1,SUM(L34:N36)-M35=2),SUM(L34:N36)-M35=3),1,0)</f>
        <v/>
      </c>
      <c r="N48">
        <f>IF(OR(AND(N35=1,SUM(M34:O36)-N35=2),SUM(M34:O36)-N35=3),1,0)</f>
        <v/>
      </c>
      <c r="O48">
        <f>IF(OR(AND(O35=1,SUM(N34:P36)-O35=2),SUM(N34:P36)-O35=3),1,0)</f>
        <v/>
      </c>
      <c r="P48">
        <f>IF(OR(AND(P35=1,SUM(O34:Q36)-P35=2),SUM(O34:Q36)-P35=3),1,0)</f>
        <v/>
      </c>
      <c r="Q48">
        <f>IF(OR(AND(Q35=1,SUM(P34:R36)-Q35=2),SUM(P34:R36)-Q35=3),1,0)</f>
        <v/>
      </c>
      <c r="R48">
        <f>IF(OR(AND(R35=1,SUM(Q34:S36)-R35=2),SUM(Q34:S36)-R35=3),1,0)</f>
        <v/>
      </c>
      <c r="S48">
        <f>IF(OR(AND(S35=1,SUM(R34:T36)-S35=2),SUM(R34:T36)-S35=3),1,0)</f>
        <v/>
      </c>
      <c r="T48">
        <f>IF(OR(AND(T35=1,SUM(S34:U36)-T35=2),SUM(S34:U36)-T35=3),1,0)</f>
        <v/>
      </c>
      <c r="U48">
        <f>IF(OR(AND(U35=1,SUM(T34:V36)-U35=2),SUM(T34:V36)-U35=3),1,0)</f>
        <v/>
      </c>
      <c r="V48">
        <f>IF(OR(AND(V35=1,SUM(U34:W36)-V35=2),SUM(U34:W36)-V35=3),1,0)</f>
        <v/>
      </c>
      <c r="W48">
        <f>IF(OR(AND(W35=1,SUM(V34:X36)-W35=2),SUM(V34:X36)-W35=3),1,0)</f>
        <v/>
      </c>
      <c r="X48">
        <f>IF(OR(AND(X35=1,SUM(W34:Y36)-X35=2),SUM(W34:Y36)-X35=3),1,0)</f>
        <v/>
      </c>
      <c r="Y48">
        <f>IF(OR(AND(Y35=1,SUM(X34:Z36)-Y35=2),SUM(X34:Z36)-Y35=3),1,0)</f>
        <v/>
      </c>
      <c r="Z48">
        <f>IF(OR(AND(Z35=1,SUM(Y34:AA36)-Z35=2),SUM(Y34:AA36)-Z35=3),1,0)</f>
        <v/>
      </c>
      <c r="AA48">
        <f>IF(OR(AND(AA35=1,SUM(Z34:AB36)-AA35=2),SUM(Z34:AB36)-AA35=3),1,0)</f>
        <v/>
      </c>
      <c r="AB48">
        <f>IF(OR(AND(AB35=1,SUM(AA34:AC36)-AB35=2),SUM(AA34:AC36)-AB35=3),1,0)</f>
        <v/>
      </c>
      <c r="AC48">
        <f>IF(OR(AND(AC35=1,SUM(AB34:AD36)-AC35=2),SUM(AB34:AD36)-AC35=3),1,0)</f>
        <v/>
      </c>
      <c r="AD48">
        <f>IF(OR(AND(AD35=1,SUM(AC34:AE36)-AD35=2),SUM(AC34:AE36)-AD35=3),1,0)</f>
        <v/>
      </c>
      <c r="AE48">
        <f>IF(OR(AND(AE35=1,SUM(AD34:AF36)-AE35=2),SUM(AD34:AF36)-AE35=3),1,0)</f>
        <v/>
      </c>
      <c r="AF48">
        <f>IF(OR(AND(AF35=1,SUM(AE34:AG36)-AF35=2),SUM(AE34:AG36)-AF35=3),1,0)</f>
        <v/>
      </c>
      <c r="AG48">
        <f>IF(OR(AND(AG35=1,SUM(AF34:AH36)-AG35=2),SUM(AF34:AH36)-AG35=3),1,0)</f>
        <v/>
      </c>
      <c r="AH48">
        <f>IF(OR(AND(AH35=1,SUM(AG34:AI36)-AH35=2),SUM(AG34:AI36)-AH35=3),1,0)</f>
        <v/>
      </c>
      <c r="AI48">
        <f>IF(OR(AND(AI35=1,SUM(AH34:AJ36)-AI35=2),SUM(AH34:AJ36)-AI35=3),1,0)</f>
        <v/>
      </c>
      <c r="AJ48">
        <f>IF(OR(AND(AJ35=1,SUM(AI34:AK36)-AJ35=2),SUM(AI34:AK36)-AJ35=3),1,0)</f>
        <v/>
      </c>
      <c r="AK48">
        <f>IF(OR(AND(AK35=1,SUM(AJ34:AL36)-AK35=2),SUM(AJ34:AL36)-AK35=3),1,0)</f>
        <v/>
      </c>
      <c r="AL48">
        <f>IF(OR(AND(AL35=1,SUM(AK34:AM36)-AL35=2),SUM(AK34:AM36)-AL35=3),1,0)</f>
        <v/>
      </c>
      <c r="AM48">
        <f>IF(OR(AND(AM35=1,SUM(AL34:AN36)-AM35=2),SUM(AL34:AN36)-AM35=3),1,0)</f>
        <v/>
      </c>
      <c r="AN48">
        <f>IF(OR(AND(AN35=1,SUM(AM34:AO36)-AN35=2),SUM(AM34:AO36)-AN35=3),1,0)</f>
        <v/>
      </c>
      <c r="AO48">
        <f>IF(OR(AND(AO35=1,SUM(AN34:AP36)-AO35=2),SUM(AN34:AP36)-AO35=3),1,0)</f>
        <v/>
      </c>
      <c r="AP48">
        <f>IF(OR(AND(AP35=1,SUM(AO34:AQ36)-AP35=2),SUM(AO34:AQ36)-AP35=3),1,0)</f>
        <v/>
      </c>
      <c r="AQ48" t="n">
        <v>0</v>
      </c>
    </row>
    <row r="49">
      <c r="B49" t="n">
        <v>0</v>
      </c>
      <c r="C49">
        <f>IF(OR(AND(C36=1,SUM(B35:D37)-C36=2),SUM(B35:D37)-C36=3),1,0)</f>
        <v/>
      </c>
      <c r="D49">
        <f>IF(OR(AND(D36=1,SUM(C35:E37)-D36=2),SUM(C35:E37)-D36=3),1,0)</f>
        <v/>
      </c>
      <c r="E49">
        <f>IF(OR(AND(E36=1,SUM(D35:F37)-E36=2),SUM(D35:F37)-E36=3),1,0)</f>
        <v/>
      </c>
      <c r="F49">
        <f>IF(OR(AND(F36=1,SUM(E35:G37)-F36=2),SUM(E35:G37)-F36=3),1,0)</f>
        <v/>
      </c>
      <c r="G49">
        <f>IF(OR(AND(G36=1,SUM(F35:H37)-G36=2),SUM(F35:H37)-G36=3),1,0)</f>
        <v/>
      </c>
      <c r="H49">
        <f>IF(OR(AND(H36=1,SUM(G35:I37)-H36=2),SUM(G35:I37)-H36=3),1,0)</f>
        <v/>
      </c>
      <c r="I49">
        <f>IF(OR(AND(I36=1,SUM(H35:J37)-I36=2),SUM(H35:J37)-I36=3),1,0)</f>
        <v/>
      </c>
      <c r="J49">
        <f>IF(OR(AND(J36=1,SUM(I35:K37)-J36=2),SUM(I35:K37)-J36=3),1,0)</f>
        <v/>
      </c>
      <c r="K49">
        <f>IF(OR(AND(K36=1,SUM(J35:L37)-K36=2),SUM(J35:L37)-K36=3),1,0)</f>
        <v/>
      </c>
      <c r="L49">
        <f>IF(OR(AND(L36=1,SUM(K35:M37)-L36=2),SUM(K35:M37)-L36=3),1,0)</f>
        <v/>
      </c>
      <c r="M49">
        <f>IF(OR(AND(M36=1,SUM(L35:N37)-M36=2),SUM(L35:N37)-M36=3),1,0)</f>
        <v/>
      </c>
      <c r="N49">
        <f>IF(OR(AND(N36=1,SUM(M35:O37)-N36=2),SUM(M35:O37)-N36=3),1,0)</f>
        <v/>
      </c>
      <c r="O49">
        <f>IF(OR(AND(O36=1,SUM(N35:P37)-O36=2),SUM(N35:P37)-O36=3),1,0)</f>
        <v/>
      </c>
      <c r="P49">
        <f>IF(OR(AND(P36=1,SUM(O35:Q37)-P36=2),SUM(O35:Q37)-P36=3),1,0)</f>
        <v/>
      </c>
      <c r="Q49">
        <f>IF(OR(AND(Q36=1,SUM(P35:R37)-Q36=2),SUM(P35:R37)-Q36=3),1,0)</f>
        <v/>
      </c>
      <c r="R49">
        <f>IF(OR(AND(R36=1,SUM(Q35:S37)-R36=2),SUM(Q35:S37)-R36=3),1,0)</f>
        <v/>
      </c>
      <c r="S49">
        <f>IF(OR(AND(S36=1,SUM(R35:T37)-S36=2),SUM(R35:T37)-S36=3),1,0)</f>
        <v/>
      </c>
      <c r="T49">
        <f>IF(OR(AND(T36=1,SUM(S35:U37)-T36=2),SUM(S35:U37)-T36=3),1,0)</f>
        <v/>
      </c>
      <c r="U49">
        <f>IF(OR(AND(U36=1,SUM(T35:V37)-U36=2),SUM(T35:V37)-U36=3),1,0)</f>
        <v/>
      </c>
      <c r="V49">
        <f>IF(OR(AND(V36=1,SUM(U35:W37)-V36=2),SUM(U35:W37)-V36=3),1,0)</f>
        <v/>
      </c>
      <c r="W49">
        <f>IF(OR(AND(W36=1,SUM(V35:X37)-W36=2),SUM(V35:X37)-W36=3),1,0)</f>
        <v/>
      </c>
      <c r="X49">
        <f>IF(OR(AND(X36=1,SUM(W35:Y37)-X36=2),SUM(W35:Y37)-X36=3),1,0)</f>
        <v/>
      </c>
      <c r="Y49">
        <f>IF(OR(AND(Y36=1,SUM(X35:Z37)-Y36=2),SUM(X35:Z37)-Y36=3),1,0)</f>
        <v/>
      </c>
      <c r="Z49">
        <f>IF(OR(AND(Z36=1,SUM(Y35:AA37)-Z36=2),SUM(Y35:AA37)-Z36=3),1,0)</f>
        <v/>
      </c>
      <c r="AA49">
        <f>IF(OR(AND(AA36=1,SUM(Z35:AB37)-AA36=2),SUM(Z35:AB37)-AA36=3),1,0)</f>
        <v/>
      </c>
      <c r="AB49">
        <f>IF(OR(AND(AB36=1,SUM(AA35:AC37)-AB36=2),SUM(AA35:AC37)-AB36=3),1,0)</f>
        <v/>
      </c>
      <c r="AC49">
        <f>IF(OR(AND(AC36=1,SUM(AB35:AD37)-AC36=2),SUM(AB35:AD37)-AC36=3),1,0)</f>
        <v/>
      </c>
      <c r="AD49">
        <f>IF(OR(AND(AD36=1,SUM(AC35:AE37)-AD36=2),SUM(AC35:AE37)-AD36=3),1,0)</f>
        <v/>
      </c>
      <c r="AE49">
        <f>IF(OR(AND(AE36=1,SUM(AD35:AF37)-AE36=2),SUM(AD35:AF37)-AE36=3),1,0)</f>
        <v/>
      </c>
      <c r="AF49">
        <f>IF(OR(AND(AF36=1,SUM(AE35:AG37)-AF36=2),SUM(AE35:AG37)-AF36=3),1,0)</f>
        <v/>
      </c>
      <c r="AG49">
        <f>IF(OR(AND(AG36=1,SUM(AF35:AH37)-AG36=2),SUM(AF35:AH37)-AG36=3),1,0)</f>
        <v/>
      </c>
      <c r="AH49">
        <f>IF(OR(AND(AH36=1,SUM(AG35:AI37)-AH36=2),SUM(AG35:AI37)-AH36=3),1,0)</f>
        <v/>
      </c>
      <c r="AI49">
        <f>IF(OR(AND(AI36=1,SUM(AH35:AJ37)-AI36=2),SUM(AH35:AJ37)-AI36=3),1,0)</f>
        <v/>
      </c>
      <c r="AJ49">
        <f>IF(OR(AND(AJ36=1,SUM(AI35:AK37)-AJ36=2),SUM(AI35:AK37)-AJ36=3),1,0)</f>
        <v/>
      </c>
      <c r="AK49">
        <f>IF(OR(AND(AK36=1,SUM(AJ35:AL37)-AK36=2),SUM(AJ35:AL37)-AK36=3),1,0)</f>
        <v/>
      </c>
      <c r="AL49">
        <f>IF(OR(AND(AL36=1,SUM(AK35:AM37)-AL36=2),SUM(AK35:AM37)-AL36=3),1,0)</f>
        <v/>
      </c>
      <c r="AM49">
        <f>IF(OR(AND(AM36=1,SUM(AL35:AN37)-AM36=2),SUM(AL35:AN37)-AM36=3),1,0)</f>
        <v/>
      </c>
      <c r="AN49">
        <f>IF(OR(AND(AN36=1,SUM(AM35:AO37)-AN36=2),SUM(AM35:AO37)-AN36=3),1,0)</f>
        <v/>
      </c>
      <c r="AO49">
        <f>IF(OR(AND(AO36=1,SUM(AN35:AP37)-AO36=2),SUM(AN35:AP37)-AO36=3),1,0)</f>
        <v/>
      </c>
      <c r="AP49">
        <f>IF(OR(AND(AP36=1,SUM(AO35:AQ37)-AP36=2),SUM(AO35:AQ37)-AP36=3),1,0)</f>
        <v/>
      </c>
      <c r="AQ49" t="n">
        <v>0</v>
      </c>
    </row>
    <row r="50">
      <c r="B50" t="n">
        <v>0</v>
      </c>
      <c r="C50">
        <f>IF(OR(AND(C37=1,SUM(B36:D38)-C37=2),SUM(B36:D38)-C37=3),1,0)</f>
        <v/>
      </c>
      <c r="D50">
        <f>IF(OR(AND(D37=1,SUM(C36:E38)-D37=2),SUM(C36:E38)-D37=3),1,0)</f>
        <v/>
      </c>
      <c r="E50">
        <f>IF(OR(AND(E37=1,SUM(D36:F38)-E37=2),SUM(D36:F38)-E37=3),1,0)</f>
        <v/>
      </c>
      <c r="F50">
        <f>IF(OR(AND(F37=1,SUM(E36:G38)-F37=2),SUM(E36:G38)-F37=3),1,0)</f>
        <v/>
      </c>
      <c r="G50">
        <f>IF(OR(AND(G37=1,SUM(F36:H38)-G37=2),SUM(F36:H38)-G37=3),1,0)</f>
        <v/>
      </c>
      <c r="H50">
        <f>IF(OR(AND(H37=1,SUM(G36:I38)-H37=2),SUM(G36:I38)-H37=3),1,0)</f>
        <v/>
      </c>
      <c r="I50">
        <f>IF(OR(AND(I37=1,SUM(H36:J38)-I37=2),SUM(H36:J38)-I37=3),1,0)</f>
        <v/>
      </c>
      <c r="J50">
        <f>IF(OR(AND(J37=1,SUM(I36:K38)-J37=2),SUM(I36:K38)-J37=3),1,0)</f>
        <v/>
      </c>
      <c r="K50">
        <f>IF(OR(AND(K37=1,SUM(J36:L38)-K37=2),SUM(J36:L38)-K37=3),1,0)</f>
        <v/>
      </c>
      <c r="L50">
        <f>IF(OR(AND(L37=1,SUM(K36:M38)-L37=2),SUM(K36:M38)-L37=3),1,0)</f>
        <v/>
      </c>
      <c r="M50">
        <f>IF(OR(AND(M37=1,SUM(L36:N38)-M37=2),SUM(L36:N38)-M37=3),1,0)</f>
        <v/>
      </c>
      <c r="N50">
        <f>IF(OR(AND(N37=1,SUM(M36:O38)-N37=2),SUM(M36:O38)-N37=3),1,0)</f>
        <v/>
      </c>
      <c r="O50">
        <f>IF(OR(AND(O37=1,SUM(N36:P38)-O37=2),SUM(N36:P38)-O37=3),1,0)</f>
        <v/>
      </c>
      <c r="P50">
        <f>IF(OR(AND(P37=1,SUM(O36:Q38)-P37=2),SUM(O36:Q38)-P37=3),1,0)</f>
        <v/>
      </c>
      <c r="Q50">
        <f>IF(OR(AND(Q37=1,SUM(P36:R38)-Q37=2),SUM(P36:R38)-Q37=3),1,0)</f>
        <v/>
      </c>
      <c r="R50">
        <f>IF(OR(AND(R37=1,SUM(Q36:S38)-R37=2),SUM(Q36:S38)-R37=3),1,0)</f>
        <v/>
      </c>
      <c r="S50">
        <f>IF(OR(AND(S37=1,SUM(R36:T38)-S37=2),SUM(R36:T38)-S37=3),1,0)</f>
        <v/>
      </c>
      <c r="T50">
        <f>IF(OR(AND(T37=1,SUM(S36:U38)-T37=2),SUM(S36:U38)-T37=3),1,0)</f>
        <v/>
      </c>
      <c r="U50">
        <f>IF(OR(AND(U37=1,SUM(T36:V38)-U37=2),SUM(T36:V38)-U37=3),1,0)</f>
        <v/>
      </c>
      <c r="V50">
        <f>IF(OR(AND(V37=1,SUM(U36:W38)-V37=2),SUM(U36:W38)-V37=3),1,0)</f>
        <v/>
      </c>
      <c r="W50">
        <f>IF(OR(AND(W37=1,SUM(V36:X38)-W37=2),SUM(V36:X38)-W37=3),1,0)</f>
        <v/>
      </c>
      <c r="X50">
        <f>IF(OR(AND(X37=1,SUM(W36:Y38)-X37=2),SUM(W36:Y38)-X37=3),1,0)</f>
        <v/>
      </c>
      <c r="Y50">
        <f>IF(OR(AND(Y37=1,SUM(X36:Z38)-Y37=2),SUM(X36:Z38)-Y37=3),1,0)</f>
        <v/>
      </c>
      <c r="Z50">
        <f>IF(OR(AND(Z37=1,SUM(Y36:AA38)-Z37=2),SUM(Y36:AA38)-Z37=3),1,0)</f>
        <v/>
      </c>
      <c r="AA50">
        <f>IF(OR(AND(AA37=1,SUM(Z36:AB38)-AA37=2),SUM(Z36:AB38)-AA37=3),1,0)</f>
        <v/>
      </c>
      <c r="AB50">
        <f>IF(OR(AND(AB37=1,SUM(AA36:AC38)-AB37=2),SUM(AA36:AC38)-AB37=3),1,0)</f>
        <v/>
      </c>
      <c r="AC50">
        <f>IF(OR(AND(AC37=1,SUM(AB36:AD38)-AC37=2),SUM(AB36:AD38)-AC37=3),1,0)</f>
        <v/>
      </c>
      <c r="AD50">
        <f>IF(OR(AND(AD37=1,SUM(AC36:AE38)-AD37=2),SUM(AC36:AE38)-AD37=3),1,0)</f>
        <v/>
      </c>
      <c r="AE50">
        <f>IF(OR(AND(AE37=1,SUM(AD36:AF38)-AE37=2),SUM(AD36:AF38)-AE37=3),1,0)</f>
        <v/>
      </c>
      <c r="AF50">
        <f>IF(OR(AND(AF37=1,SUM(AE36:AG38)-AF37=2),SUM(AE36:AG38)-AF37=3),1,0)</f>
        <v/>
      </c>
      <c r="AG50">
        <f>IF(OR(AND(AG37=1,SUM(AF36:AH38)-AG37=2),SUM(AF36:AH38)-AG37=3),1,0)</f>
        <v/>
      </c>
      <c r="AH50">
        <f>IF(OR(AND(AH37=1,SUM(AG36:AI38)-AH37=2),SUM(AG36:AI38)-AH37=3),1,0)</f>
        <v/>
      </c>
      <c r="AI50">
        <f>IF(OR(AND(AI37=1,SUM(AH36:AJ38)-AI37=2),SUM(AH36:AJ38)-AI37=3),1,0)</f>
        <v/>
      </c>
      <c r="AJ50">
        <f>IF(OR(AND(AJ37=1,SUM(AI36:AK38)-AJ37=2),SUM(AI36:AK38)-AJ37=3),1,0)</f>
        <v/>
      </c>
      <c r="AK50">
        <f>IF(OR(AND(AK37=1,SUM(AJ36:AL38)-AK37=2),SUM(AJ36:AL38)-AK37=3),1,0)</f>
        <v/>
      </c>
      <c r="AL50">
        <f>IF(OR(AND(AL37=1,SUM(AK36:AM38)-AL37=2),SUM(AK36:AM38)-AL37=3),1,0)</f>
        <v/>
      </c>
      <c r="AM50">
        <f>IF(OR(AND(AM37=1,SUM(AL36:AN38)-AM37=2),SUM(AL36:AN38)-AM37=3),1,0)</f>
        <v/>
      </c>
      <c r="AN50">
        <f>IF(OR(AND(AN37=1,SUM(AM36:AO38)-AN37=2),SUM(AM36:AO38)-AN37=3),1,0)</f>
        <v/>
      </c>
      <c r="AO50">
        <f>IF(OR(AND(AO37=1,SUM(AN36:AP38)-AO37=2),SUM(AN36:AP38)-AO37=3),1,0)</f>
        <v/>
      </c>
      <c r="AP50">
        <f>IF(OR(AND(AP37=1,SUM(AO36:AQ38)-AP37=2),SUM(AO36:AQ38)-AP37=3),1,0)</f>
        <v/>
      </c>
      <c r="AQ50" t="n">
        <v>0</v>
      </c>
    </row>
    <row r="51">
      <c r="B51" t="n">
        <v>0</v>
      </c>
      <c r="C51">
        <f>IF(OR(AND(C38=1,SUM(B37:D39)-C38=2),SUM(B37:D39)-C38=3),1,0)</f>
        <v/>
      </c>
      <c r="D51">
        <f>IF(OR(AND(D38=1,SUM(C37:E39)-D38=2),SUM(C37:E39)-D38=3),1,0)</f>
        <v/>
      </c>
      <c r="E51">
        <f>IF(OR(AND(E38=1,SUM(D37:F39)-E38=2),SUM(D37:F39)-E38=3),1,0)</f>
        <v/>
      </c>
      <c r="F51">
        <f>IF(OR(AND(F38=1,SUM(E37:G39)-F38=2),SUM(E37:G39)-F38=3),1,0)</f>
        <v/>
      </c>
      <c r="G51">
        <f>IF(OR(AND(G38=1,SUM(F37:H39)-G38=2),SUM(F37:H39)-G38=3),1,0)</f>
        <v/>
      </c>
      <c r="H51">
        <f>IF(OR(AND(H38=1,SUM(G37:I39)-H38=2),SUM(G37:I39)-H38=3),1,0)</f>
        <v/>
      </c>
      <c r="I51">
        <f>IF(OR(AND(I38=1,SUM(H37:J39)-I38=2),SUM(H37:J39)-I38=3),1,0)</f>
        <v/>
      </c>
      <c r="J51">
        <f>IF(OR(AND(J38=1,SUM(I37:K39)-J38=2),SUM(I37:K39)-J38=3),1,0)</f>
        <v/>
      </c>
      <c r="K51">
        <f>IF(OR(AND(K38=1,SUM(J37:L39)-K38=2),SUM(J37:L39)-K38=3),1,0)</f>
        <v/>
      </c>
      <c r="L51">
        <f>IF(OR(AND(L38=1,SUM(K37:M39)-L38=2),SUM(K37:M39)-L38=3),1,0)</f>
        <v/>
      </c>
      <c r="M51">
        <f>IF(OR(AND(M38=1,SUM(L37:N39)-M38=2),SUM(L37:N39)-M38=3),1,0)</f>
        <v/>
      </c>
      <c r="N51">
        <f>IF(OR(AND(N38=1,SUM(M37:O39)-N38=2),SUM(M37:O39)-N38=3),1,0)</f>
        <v/>
      </c>
      <c r="O51">
        <f>IF(OR(AND(O38=1,SUM(N37:P39)-O38=2),SUM(N37:P39)-O38=3),1,0)</f>
        <v/>
      </c>
      <c r="P51">
        <f>IF(OR(AND(P38=1,SUM(O37:Q39)-P38=2),SUM(O37:Q39)-P38=3),1,0)</f>
        <v/>
      </c>
      <c r="Q51">
        <f>IF(OR(AND(Q38=1,SUM(P37:R39)-Q38=2),SUM(P37:R39)-Q38=3),1,0)</f>
        <v/>
      </c>
      <c r="R51">
        <f>IF(OR(AND(R38=1,SUM(Q37:S39)-R38=2),SUM(Q37:S39)-R38=3),1,0)</f>
        <v/>
      </c>
      <c r="S51">
        <f>IF(OR(AND(S38=1,SUM(R37:T39)-S38=2),SUM(R37:T39)-S38=3),1,0)</f>
        <v/>
      </c>
      <c r="T51">
        <f>IF(OR(AND(T38=1,SUM(S37:U39)-T38=2),SUM(S37:U39)-T38=3),1,0)</f>
        <v/>
      </c>
      <c r="U51">
        <f>IF(OR(AND(U38=1,SUM(T37:V39)-U38=2),SUM(T37:V39)-U38=3),1,0)</f>
        <v/>
      </c>
      <c r="V51">
        <f>IF(OR(AND(V38=1,SUM(U37:W39)-V38=2),SUM(U37:W39)-V38=3),1,0)</f>
        <v/>
      </c>
      <c r="W51">
        <f>IF(OR(AND(W38=1,SUM(V37:X39)-W38=2),SUM(V37:X39)-W38=3),1,0)</f>
        <v/>
      </c>
      <c r="X51">
        <f>IF(OR(AND(X38=1,SUM(W37:Y39)-X38=2),SUM(W37:Y39)-X38=3),1,0)</f>
        <v/>
      </c>
      <c r="Y51">
        <f>IF(OR(AND(Y38=1,SUM(X37:Z39)-Y38=2),SUM(X37:Z39)-Y38=3),1,0)</f>
        <v/>
      </c>
      <c r="Z51">
        <f>IF(OR(AND(Z38=1,SUM(Y37:AA39)-Z38=2),SUM(Y37:AA39)-Z38=3),1,0)</f>
        <v/>
      </c>
      <c r="AA51">
        <f>IF(OR(AND(AA38=1,SUM(Z37:AB39)-AA38=2),SUM(Z37:AB39)-AA38=3),1,0)</f>
        <v/>
      </c>
      <c r="AB51">
        <f>IF(OR(AND(AB38=1,SUM(AA37:AC39)-AB38=2),SUM(AA37:AC39)-AB38=3),1,0)</f>
        <v/>
      </c>
      <c r="AC51">
        <f>IF(OR(AND(AC38=1,SUM(AB37:AD39)-AC38=2),SUM(AB37:AD39)-AC38=3),1,0)</f>
        <v/>
      </c>
      <c r="AD51">
        <f>IF(OR(AND(AD38=1,SUM(AC37:AE39)-AD38=2),SUM(AC37:AE39)-AD38=3),1,0)</f>
        <v/>
      </c>
      <c r="AE51">
        <f>IF(OR(AND(AE38=1,SUM(AD37:AF39)-AE38=2),SUM(AD37:AF39)-AE38=3),1,0)</f>
        <v/>
      </c>
      <c r="AF51">
        <f>IF(OR(AND(AF38=1,SUM(AE37:AG39)-AF38=2),SUM(AE37:AG39)-AF38=3),1,0)</f>
        <v/>
      </c>
      <c r="AG51">
        <f>IF(OR(AND(AG38=1,SUM(AF37:AH39)-AG38=2),SUM(AF37:AH39)-AG38=3),1,0)</f>
        <v/>
      </c>
      <c r="AH51">
        <f>IF(OR(AND(AH38=1,SUM(AG37:AI39)-AH38=2),SUM(AG37:AI39)-AH38=3),1,0)</f>
        <v/>
      </c>
      <c r="AI51">
        <f>IF(OR(AND(AI38=1,SUM(AH37:AJ39)-AI38=2),SUM(AH37:AJ39)-AI38=3),1,0)</f>
        <v/>
      </c>
      <c r="AJ51">
        <f>IF(OR(AND(AJ38=1,SUM(AI37:AK39)-AJ38=2),SUM(AI37:AK39)-AJ38=3),1,0)</f>
        <v/>
      </c>
      <c r="AK51">
        <f>IF(OR(AND(AK38=1,SUM(AJ37:AL39)-AK38=2),SUM(AJ37:AL39)-AK38=3),1,0)</f>
        <v/>
      </c>
      <c r="AL51">
        <f>IF(OR(AND(AL38=1,SUM(AK37:AM39)-AL38=2),SUM(AK37:AM39)-AL38=3),1,0)</f>
        <v/>
      </c>
      <c r="AM51">
        <f>IF(OR(AND(AM38=1,SUM(AL37:AN39)-AM38=2),SUM(AL37:AN39)-AM38=3),1,0)</f>
        <v/>
      </c>
      <c r="AN51">
        <f>IF(OR(AND(AN38=1,SUM(AM37:AO39)-AN38=2),SUM(AM37:AO39)-AN38=3),1,0)</f>
        <v/>
      </c>
      <c r="AO51">
        <f>IF(OR(AND(AO38=1,SUM(AN37:AP39)-AO38=2),SUM(AN37:AP39)-AO38=3),1,0)</f>
        <v/>
      </c>
      <c r="AP51">
        <f>IF(OR(AND(AP38=1,SUM(AO37:AQ39)-AP38=2),SUM(AO37:AQ39)-AP38=3),1,0)</f>
        <v/>
      </c>
      <c r="AQ51" t="n">
        <v>0</v>
      </c>
    </row>
    <row r="52">
      <c r="B52" t="n">
        <v>0</v>
      </c>
      <c r="C52">
        <f>IF(OR(AND(C39=1,SUM(B38:D40)-C39=2),SUM(B38:D40)-C39=3),1,0)</f>
        <v/>
      </c>
      <c r="D52">
        <f>IF(OR(AND(D39=1,SUM(C38:E40)-D39=2),SUM(C38:E40)-D39=3),1,0)</f>
        <v/>
      </c>
      <c r="E52">
        <f>IF(OR(AND(E39=1,SUM(D38:F40)-E39=2),SUM(D38:F40)-E39=3),1,0)</f>
        <v/>
      </c>
      <c r="F52">
        <f>IF(OR(AND(F39=1,SUM(E38:G40)-F39=2),SUM(E38:G40)-F39=3),1,0)</f>
        <v/>
      </c>
      <c r="G52">
        <f>IF(OR(AND(G39=1,SUM(F38:H40)-G39=2),SUM(F38:H40)-G39=3),1,0)</f>
        <v/>
      </c>
      <c r="H52">
        <f>IF(OR(AND(H39=1,SUM(G38:I40)-H39=2),SUM(G38:I40)-H39=3),1,0)</f>
        <v/>
      </c>
      <c r="I52">
        <f>IF(OR(AND(I39=1,SUM(H38:J40)-I39=2),SUM(H38:J40)-I39=3),1,0)</f>
        <v/>
      </c>
      <c r="J52">
        <f>IF(OR(AND(J39=1,SUM(I38:K40)-J39=2),SUM(I38:K40)-J39=3),1,0)</f>
        <v/>
      </c>
      <c r="K52">
        <f>IF(OR(AND(K39=1,SUM(J38:L40)-K39=2),SUM(J38:L40)-K39=3),1,0)</f>
        <v/>
      </c>
      <c r="L52">
        <f>IF(OR(AND(L39=1,SUM(K38:M40)-L39=2),SUM(K38:M40)-L39=3),1,0)</f>
        <v/>
      </c>
      <c r="M52">
        <f>IF(OR(AND(M39=1,SUM(L38:N40)-M39=2),SUM(L38:N40)-M39=3),1,0)</f>
        <v/>
      </c>
      <c r="N52">
        <f>IF(OR(AND(N39=1,SUM(M38:O40)-N39=2),SUM(M38:O40)-N39=3),1,0)</f>
        <v/>
      </c>
      <c r="O52">
        <f>IF(OR(AND(O39=1,SUM(N38:P40)-O39=2),SUM(N38:P40)-O39=3),1,0)</f>
        <v/>
      </c>
      <c r="P52">
        <f>IF(OR(AND(P39=1,SUM(O38:Q40)-P39=2),SUM(O38:Q40)-P39=3),1,0)</f>
        <v/>
      </c>
      <c r="Q52">
        <f>IF(OR(AND(Q39=1,SUM(P38:R40)-Q39=2),SUM(P38:R40)-Q39=3),1,0)</f>
        <v/>
      </c>
      <c r="R52">
        <f>IF(OR(AND(R39=1,SUM(Q38:S40)-R39=2),SUM(Q38:S40)-R39=3),1,0)</f>
        <v/>
      </c>
      <c r="S52">
        <f>IF(OR(AND(S39=1,SUM(R38:T40)-S39=2),SUM(R38:T40)-S39=3),1,0)</f>
        <v/>
      </c>
      <c r="T52">
        <f>IF(OR(AND(T39=1,SUM(S38:U40)-T39=2),SUM(S38:U40)-T39=3),1,0)</f>
        <v/>
      </c>
      <c r="U52">
        <f>IF(OR(AND(U39=1,SUM(T38:V40)-U39=2),SUM(T38:V40)-U39=3),1,0)</f>
        <v/>
      </c>
      <c r="V52">
        <f>IF(OR(AND(V39=1,SUM(U38:W40)-V39=2),SUM(U38:W40)-V39=3),1,0)</f>
        <v/>
      </c>
      <c r="W52">
        <f>IF(OR(AND(W39=1,SUM(V38:X40)-W39=2),SUM(V38:X40)-W39=3),1,0)</f>
        <v/>
      </c>
      <c r="X52">
        <f>IF(OR(AND(X39=1,SUM(W38:Y40)-X39=2),SUM(W38:Y40)-X39=3),1,0)</f>
        <v/>
      </c>
      <c r="Y52">
        <f>IF(OR(AND(Y39=1,SUM(X38:Z40)-Y39=2),SUM(X38:Z40)-Y39=3),1,0)</f>
        <v/>
      </c>
      <c r="Z52">
        <f>IF(OR(AND(Z39=1,SUM(Y38:AA40)-Z39=2),SUM(Y38:AA40)-Z39=3),1,0)</f>
        <v/>
      </c>
      <c r="AA52">
        <f>IF(OR(AND(AA39=1,SUM(Z38:AB40)-AA39=2),SUM(Z38:AB40)-AA39=3),1,0)</f>
        <v/>
      </c>
      <c r="AB52">
        <f>IF(OR(AND(AB39=1,SUM(AA38:AC40)-AB39=2),SUM(AA38:AC40)-AB39=3),1,0)</f>
        <v/>
      </c>
      <c r="AC52">
        <f>IF(OR(AND(AC39=1,SUM(AB38:AD40)-AC39=2),SUM(AB38:AD40)-AC39=3),1,0)</f>
        <v/>
      </c>
      <c r="AD52">
        <f>IF(OR(AND(AD39=1,SUM(AC38:AE40)-AD39=2),SUM(AC38:AE40)-AD39=3),1,0)</f>
        <v/>
      </c>
      <c r="AE52">
        <f>IF(OR(AND(AE39=1,SUM(AD38:AF40)-AE39=2),SUM(AD38:AF40)-AE39=3),1,0)</f>
        <v/>
      </c>
      <c r="AF52">
        <f>IF(OR(AND(AF39=1,SUM(AE38:AG40)-AF39=2),SUM(AE38:AG40)-AF39=3),1,0)</f>
        <v/>
      </c>
      <c r="AG52">
        <f>IF(OR(AND(AG39=1,SUM(AF38:AH40)-AG39=2),SUM(AF38:AH40)-AG39=3),1,0)</f>
        <v/>
      </c>
      <c r="AH52">
        <f>IF(OR(AND(AH39=1,SUM(AG38:AI40)-AH39=2),SUM(AG38:AI40)-AH39=3),1,0)</f>
        <v/>
      </c>
      <c r="AI52">
        <f>IF(OR(AND(AI39=1,SUM(AH38:AJ40)-AI39=2),SUM(AH38:AJ40)-AI39=3),1,0)</f>
        <v/>
      </c>
      <c r="AJ52">
        <f>IF(OR(AND(AJ39=1,SUM(AI38:AK40)-AJ39=2),SUM(AI38:AK40)-AJ39=3),1,0)</f>
        <v/>
      </c>
      <c r="AK52">
        <f>IF(OR(AND(AK39=1,SUM(AJ38:AL40)-AK39=2),SUM(AJ38:AL40)-AK39=3),1,0)</f>
        <v/>
      </c>
      <c r="AL52">
        <f>IF(OR(AND(AL39=1,SUM(AK38:AM40)-AL39=2),SUM(AK38:AM40)-AL39=3),1,0)</f>
        <v/>
      </c>
      <c r="AM52">
        <f>IF(OR(AND(AM39=1,SUM(AL38:AN40)-AM39=2),SUM(AL38:AN40)-AM39=3),1,0)</f>
        <v/>
      </c>
      <c r="AN52">
        <f>IF(OR(AND(AN39=1,SUM(AM38:AO40)-AN39=2),SUM(AM38:AO40)-AN39=3),1,0)</f>
        <v/>
      </c>
      <c r="AO52">
        <f>IF(OR(AND(AO39=1,SUM(AN38:AP40)-AO39=2),SUM(AN38:AP40)-AO39=3),1,0)</f>
        <v/>
      </c>
      <c r="AP52">
        <f>IF(OR(AND(AP39=1,SUM(AO38:AQ40)-AP39=2),SUM(AO38:AQ40)-AP39=3),1,0)</f>
        <v/>
      </c>
      <c r="AQ52" t="n">
        <v>0</v>
      </c>
    </row>
    <row r="53">
      <c r="B53" t="n">
        <v>0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</row>
    <row r="54"/>
    <row r="55">
      <c r="A55" t="inlineStr">
        <is>
          <t>gen 5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</row>
    <row r="56">
      <c r="B56" t="n">
        <v>0</v>
      </c>
      <c r="C56">
        <f>IF(OR(AND(C43=1,SUM(B42:D44)-C43=2),SUM(B42:D44)-C43=3),1,0)</f>
        <v/>
      </c>
      <c r="D56">
        <f>IF(OR(AND(D43=1,SUM(C42:E44)-D43=2),SUM(C42:E44)-D43=3),1,0)</f>
        <v/>
      </c>
      <c r="E56">
        <f>IF(OR(AND(E43=1,SUM(D42:F44)-E43=2),SUM(D42:F44)-E43=3),1,0)</f>
        <v/>
      </c>
      <c r="F56">
        <f>IF(OR(AND(F43=1,SUM(E42:G44)-F43=2),SUM(E42:G44)-F43=3),1,0)</f>
        <v/>
      </c>
      <c r="G56">
        <f>IF(OR(AND(G43=1,SUM(F42:H44)-G43=2),SUM(F42:H44)-G43=3),1,0)</f>
        <v/>
      </c>
      <c r="H56">
        <f>IF(OR(AND(H43=1,SUM(G42:I44)-H43=2),SUM(G42:I44)-H43=3),1,0)</f>
        <v/>
      </c>
      <c r="I56">
        <f>IF(OR(AND(I43=1,SUM(H42:J44)-I43=2),SUM(H42:J44)-I43=3),1,0)</f>
        <v/>
      </c>
      <c r="J56">
        <f>IF(OR(AND(J43=1,SUM(I42:K44)-J43=2),SUM(I42:K44)-J43=3),1,0)</f>
        <v/>
      </c>
      <c r="K56">
        <f>IF(OR(AND(K43=1,SUM(J42:L44)-K43=2),SUM(J42:L44)-K43=3),1,0)</f>
        <v/>
      </c>
      <c r="L56">
        <f>IF(OR(AND(L43=1,SUM(K42:M44)-L43=2),SUM(K42:M44)-L43=3),1,0)</f>
        <v/>
      </c>
      <c r="M56">
        <f>IF(OR(AND(M43=1,SUM(L42:N44)-M43=2),SUM(L42:N44)-M43=3),1,0)</f>
        <v/>
      </c>
      <c r="N56">
        <f>IF(OR(AND(N43=1,SUM(M42:O44)-N43=2),SUM(M42:O44)-N43=3),1,0)</f>
        <v/>
      </c>
      <c r="O56">
        <f>IF(OR(AND(O43=1,SUM(N42:P44)-O43=2),SUM(N42:P44)-O43=3),1,0)</f>
        <v/>
      </c>
      <c r="P56">
        <f>IF(OR(AND(P43=1,SUM(O42:Q44)-P43=2),SUM(O42:Q44)-P43=3),1,0)</f>
        <v/>
      </c>
      <c r="Q56">
        <f>IF(OR(AND(Q43=1,SUM(P42:R44)-Q43=2),SUM(P42:R44)-Q43=3),1,0)</f>
        <v/>
      </c>
      <c r="R56">
        <f>IF(OR(AND(R43=1,SUM(Q42:S44)-R43=2),SUM(Q42:S44)-R43=3),1,0)</f>
        <v/>
      </c>
      <c r="S56">
        <f>IF(OR(AND(S43=1,SUM(R42:T44)-S43=2),SUM(R42:T44)-S43=3),1,0)</f>
        <v/>
      </c>
      <c r="T56">
        <f>IF(OR(AND(T43=1,SUM(S42:U44)-T43=2),SUM(S42:U44)-T43=3),1,0)</f>
        <v/>
      </c>
      <c r="U56">
        <f>IF(OR(AND(U43=1,SUM(T42:V44)-U43=2),SUM(T42:V44)-U43=3),1,0)</f>
        <v/>
      </c>
      <c r="V56">
        <f>IF(OR(AND(V43=1,SUM(U42:W44)-V43=2),SUM(U42:W44)-V43=3),1,0)</f>
        <v/>
      </c>
      <c r="W56">
        <f>IF(OR(AND(W43=1,SUM(V42:X44)-W43=2),SUM(V42:X44)-W43=3),1,0)</f>
        <v/>
      </c>
      <c r="X56">
        <f>IF(OR(AND(X43=1,SUM(W42:Y44)-X43=2),SUM(W42:Y44)-X43=3),1,0)</f>
        <v/>
      </c>
      <c r="Y56">
        <f>IF(OR(AND(Y43=1,SUM(X42:Z44)-Y43=2),SUM(X42:Z44)-Y43=3),1,0)</f>
        <v/>
      </c>
      <c r="Z56">
        <f>IF(OR(AND(Z43=1,SUM(Y42:AA44)-Z43=2),SUM(Y42:AA44)-Z43=3),1,0)</f>
        <v/>
      </c>
      <c r="AA56">
        <f>IF(OR(AND(AA43=1,SUM(Z42:AB44)-AA43=2),SUM(Z42:AB44)-AA43=3),1,0)</f>
        <v/>
      </c>
      <c r="AB56">
        <f>IF(OR(AND(AB43=1,SUM(AA42:AC44)-AB43=2),SUM(AA42:AC44)-AB43=3),1,0)</f>
        <v/>
      </c>
      <c r="AC56">
        <f>IF(OR(AND(AC43=1,SUM(AB42:AD44)-AC43=2),SUM(AB42:AD44)-AC43=3),1,0)</f>
        <v/>
      </c>
      <c r="AD56">
        <f>IF(OR(AND(AD43=1,SUM(AC42:AE44)-AD43=2),SUM(AC42:AE44)-AD43=3),1,0)</f>
        <v/>
      </c>
      <c r="AE56">
        <f>IF(OR(AND(AE43=1,SUM(AD42:AF44)-AE43=2),SUM(AD42:AF44)-AE43=3),1,0)</f>
        <v/>
      </c>
      <c r="AF56">
        <f>IF(OR(AND(AF43=1,SUM(AE42:AG44)-AF43=2),SUM(AE42:AG44)-AF43=3),1,0)</f>
        <v/>
      </c>
      <c r="AG56">
        <f>IF(OR(AND(AG43=1,SUM(AF42:AH44)-AG43=2),SUM(AF42:AH44)-AG43=3),1,0)</f>
        <v/>
      </c>
      <c r="AH56">
        <f>IF(OR(AND(AH43=1,SUM(AG42:AI44)-AH43=2),SUM(AG42:AI44)-AH43=3),1,0)</f>
        <v/>
      </c>
      <c r="AI56">
        <f>IF(OR(AND(AI43=1,SUM(AH42:AJ44)-AI43=2),SUM(AH42:AJ44)-AI43=3),1,0)</f>
        <v/>
      </c>
      <c r="AJ56">
        <f>IF(OR(AND(AJ43=1,SUM(AI42:AK44)-AJ43=2),SUM(AI42:AK44)-AJ43=3),1,0)</f>
        <v/>
      </c>
      <c r="AK56">
        <f>IF(OR(AND(AK43=1,SUM(AJ42:AL44)-AK43=2),SUM(AJ42:AL44)-AK43=3),1,0)</f>
        <v/>
      </c>
      <c r="AL56">
        <f>IF(OR(AND(AL43=1,SUM(AK42:AM44)-AL43=2),SUM(AK42:AM44)-AL43=3),1,0)</f>
        <v/>
      </c>
      <c r="AM56">
        <f>IF(OR(AND(AM43=1,SUM(AL42:AN44)-AM43=2),SUM(AL42:AN44)-AM43=3),1,0)</f>
        <v/>
      </c>
      <c r="AN56">
        <f>IF(OR(AND(AN43=1,SUM(AM42:AO44)-AN43=2),SUM(AM42:AO44)-AN43=3),1,0)</f>
        <v/>
      </c>
      <c r="AO56">
        <f>IF(OR(AND(AO43=1,SUM(AN42:AP44)-AO43=2),SUM(AN42:AP44)-AO43=3),1,0)</f>
        <v/>
      </c>
      <c r="AP56">
        <f>IF(OR(AND(AP43=1,SUM(AO42:AQ44)-AP43=2),SUM(AO42:AQ44)-AP43=3),1,0)</f>
        <v/>
      </c>
      <c r="AQ56" t="n">
        <v>0</v>
      </c>
    </row>
    <row r="57">
      <c r="B57" t="n">
        <v>0</v>
      </c>
      <c r="C57">
        <f>IF(OR(AND(C44=1,SUM(B43:D45)-C44=2),SUM(B43:D45)-C44=3),1,0)</f>
        <v/>
      </c>
      <c r="D57">
        <f>IF(OR(AND(D44=1,SUM(C43:E45)-D44=2),SUM(C43:E45)-D44=3),1,0)</f>
        <v/>
      </c>
      <c r="E57">
        <f>IF(OR(AND(E44=1,SUM(D43:F45)-E44=2),SUM(D43:F45)-E44=3),1,0)</f>
        <v/>
      </c>
      <c r="F57">
        <f>IF(OR(AND(F44=1,SUM(E43:G45)-F44=2),SUM(E43:G45)-F44=3),1,0)</f>
        <v/>
      </c>
      <c r="G57">
        <f>IF(OR(AND(G44=1,SUM(F43:H45)-G44=2),SUM(F43:H45)-G44=3),1,0)</f>
        <v/>
      </c>
      <c r="H57">
        <f>IF(OR(AND(H44=1,SUM(G43:I45)-H44=2),SUM(G43:I45)-H44=3),1,0)</f>
        <v/>
      </c>
      <c r="I57">
        <f>IF(OR(AND(I44=1,SUM(H43:J45)-I44=2),SUM(H43:J45)-I44=3),1,0)</f>
        <v/>
      </c>
      <c r="J57">
        <f>IF(OR(AND(J44=1,SUM(I43:K45)-J44=2),SUM(I43:K45)-J44=3),1,0)</f>
        <v/>
      </c>
      <c r="K57">
        <f>IF(OR(AND(K44=1,SUM(J43:L45)-K44=2),SUM(J43:L45)-K44=3),1,0)</f>
        <v/>
      </c>
      <c r="L57">
        <f>IF(OR(AND(L44=1,SUM(K43:M45)-L44=2),SUM(K43:M45)-L44=3),1,0)</f>
        <v/>
      </c>
      <c r="M57">
        <f>IF(OR(AND(M44=1,SUM(L43:N45)-M44=2),SUM(L43:N45)-M44=3),1,0)</f>
        <v/>
      </c>
      <c r="N57">
        <f>IF(OR(AND(N44=1,SUM(M43:O45)-N44=2),SUM(M43:O45)-N44=3),1,0)</f>
        <v/>
      </c>
      <c r="O57">
        <f>IF(OR(AND(O44=1,SUM(N43:P45)-O44=2),SUM(N43:P45)-O44=3),1,0)</f>
        <v/>
      </c>
      <c r="P57">
        <f>IF(OR(AND(P44=1,SUM(O43:Q45)-P44=2),SUM(O43:Q45)-P44=3),1,0)</f>
        <v/>
      </c>
      <c r="Q57">
        <f>IF(OR(AND(Q44=1,SUM(P43:R45)-Q44=2),SUM(P43:R45)-Q44=3),1,0)</f>
        <v/>
      </c>
      <c r="R57">
        <f>IF(OR(AND(R44=1,SUM(Q43:S45)-R44=2),SUM(Q43:S45)-R44=3),1,0)</f>
        <v/>
      </c>
      <c r="S57">
        <f>IF(OR(AND(S44=1,SUM(R43:T45)-S44=2),SUM(R43:T45)-S44=3),1,0)</f>
        <v/>
      </c>
      <c r="T57">
        <f>IF(OR(AND(T44=1,SUM(S43:U45)-T44=2),SUM(S43:U45)-T44=3),1,0)</f>
        <v/>
      </c>
      <c r="U57">
        <f>IF(OR(AND(U44=1,SUM(T43:V45)-U44=2),SUM(T43:V45)-U44=3),1,0)</f>
        <v/>
      </c>
      <c r="V57">
        <f>IF(OR(AND(V44=1,SUM(U43:W45)-V44=2),SUM(U43:W45)-V44=3),1,0)</f>
        <v/>
      </c>
      <c r="W57">
        <f>IF(OR(AND(W44=1,SUM(V43:X45)-W44=2),SUM(V43:X45)-W44=3),1,0)</f>
        <v/>
      </c>
      <c r="X57">
        <f>IF(OR(AND(X44=1,SUM(W43:Y45)-X44=2),SUM(W43:Y45)-X44=3),1,0)</f>
        <v/>
      </c>
      <c r="Y57">
        <f>IF(OR(AND(Y44=1,SUM(X43:Z45)-Y44=2),SUM(X43:Z45)-Y44=3),1,0)</f>
        <v/>
      </c>
      <c r="Z57">
        <f>IF(OR(AND(Z44=1,SUM(Y43:AA45)-Z44=2),SUM(Y43:AA45)-Z44=3),1,0)</f>
        <v/>
      </c>
      <c r="AA57">
        <f>IF(OR(AND(AA44=1,SUM(Z43:AB45)-AA44=2),SUM(Z43:AB45)-AA44=3),1,0)</f>
        <v/>
      </c>
      <c r="AB57">
        <f>IF(OR(AND(AB44=1,SUM(AA43:AC45)-AB44=2),SUM(AA43:AC45)-AB44=3),1,0)</f>
        <v/>
      </c>
      <c r="AC57">
        <f>IF(OR(AND(AC44=1,SUM(AB43:AD45)-AC44=2),SUM(AB43:AD45)-AC44=3),1,0)</f>
        <v/>
      </c>
      <c r="AD57">
        <f>IF(OR(AND(AD44=1,SUM(AC43:AE45)-AD44=2),SUM(AC43:AE45)-AD44=3),1,0)</f>
        <v/>
      </c>
      <c r="AE57">
        <f>IF(OR(AND(AE44=1,SUM(AD43:AF45)-AE44=2),SUM(AD43:AF45)-AE44=3),1,0)</f>
        <v/>
      </c>
      <c r="AF57">
        <f>IF(OR(AND(AF44=1,SUM(AE43:AG45)-AF44=2),SUM(AE43:AG45)-AF44=3),1,0)</f>
        <v/>
      </c>
      <c r="AG57">
        <f>IF(OR(AND(AG44=1,SUM(AF43:AH45)-AG44=2),SUM(AF43:AH45)-AG44=3),1,0)</f>
        <v/>
      </c>
      <c r="AH57">
        <f>IF(OR(AND(AH44=1,SUM(AG43:AI45)-AH44=2),SUM(AG43:AI45)-AH44=3),1,0)</f>
        <v/>
      </c>
      <c r="AI57">
        <f>IF(OR(AND(AI44=1,SUM(AH43:AJ45)-AI44=2),SUM(AH43:AJ45)-AI44=3),1,0)</f>
        <v/>
      </c>
      <c r="AJ57">
        <f>IF(OR(AND(AJ44=1,SUM(AI43:AK45)-AJ44=2),SUM(AI43:AK45)-AJ44=3),1,0)</f>
        <v/>
      </c>
      <c r="AK57">
        <f>IF(OR(AND(AK44=1,SUM(AJ43:AL45)-AK44=2),SUM(AJ43:AL45)-AK44=3),1,0)</f>
        <v/>
      </c>
      <c r="AL57">
        <f>IF(OR(AND(AL44=1,SUM(AK43:AM45)-AL44=2),SUM(AK43:AM45)-AL44=3),1,0)</f>
        <v/>
      </c>
      <c r="AM57">
        <f>IF(OR(AND(AM44=1,SUM(AL43:AN45)-AM44=2),SUM(AL43:AN45)-AM44=3),1,0)</f>
        <v/>
      </c>
      <c r="AN57">
        <f>IF(OR(AND(AN44=1,SUM(AM43:AO45)-AN44=2),SUM(AM43:AO45)-AN44=3),1,0)</f>
        <v/>
      </c>
      <c r="AO57">
        <f>IF(OR(AND(AO44=1,SUM(AN43:AP45)-AO44=2),SUM(AN43:AP45)-AO44=3),1,0)</f>
        <v/>
      </c>
      <c r="AP57">
        <f>IF(OR(AND(AP44=1,SUM(AO43:AQ45)-AP44=2),SUM(AO43:AQ45)-AP44=3),1,0)</f>
        <v/>
      </c>
      <c r="AQ57" t="n">
        <v>0</v>
      </c>
    </row>
    <row r="58">
      <c r="B58" t="n">
        <v>0</v>
      </c>
      <c r="C58">
        <f>IF(OR(AND(C45=1,SUM(B44:D46)-C45=2),SUM(B44:D46)-C45=3),1,0)</f>
        <v/>
      </c>
      <c r="D58">
        <f>IF(OR(AND(D45=1,SUM(C44:E46)-D45=2),SUM(C44:E46)-D45=3),1,0)</f>
        <v/>
      </c>
      <c r="E58">
        <f>IF(OR(AND(E45=1,SUM(D44:F46)-E45=2),SUM(D44:F46)-E45=3),1,0)</f>
        <v/>
      </c>
      <c r="F58">
        <f>IF(OR(AND(F45=1,SUM(E44:G46)-F45=2),SUM(E44:G46)-F45=3),1,0)</f>
        <v/>
      </c>
      <c r="G58">
        <f>IF(OR(AND(G45=1,SUM(F44:H46)-G45=2),SUM(F44:H46)-G45=3),1,0)</f>
        <v/>
      </c>
      <c r="H58">
        <f>IF(OR(AND(H45=1,SUM(G44:I46)-H45=2),SUM(G44:I46)-H45=3),1,0)</f>
        <v/>
      </c>
      <c r="I58">
        <f>IF(OR(AND(I45=1,SUM(H44:J46)-I45=2),SUM(H44:J46)-I45=3),1,0)</f>
        <v/>
      </c>
      <c r="J58">
        <f>IF(OR(AND(J45=1,SUM(I44:K46)-J45=2),SUM(I44:K46)-J45=3),1,0)</f>
        <v/>
      </c>
      <c r="K58">
        <f>IF(OR(AND(K45=1,SUM(J44:L46)-K45=2),SUM(J44:L46)-K45=3),1,0)</f>
        <v/>
      </c>
      <c r="L58">
        <f>IF(OR(AND(L45=1,SUM(K44:M46)-L45=2),SUM(K44:M46)-L45=3),1,0)</f>
        <v/>
      </c>
      <c r="M58">
        <f>IF(OR(AND(M45=1,SUM(L44:N46)-M45=2),SUM(L44:N46)-M45=3),1,0)</f>
        <v/>
      </c>
      <c r="N58">
        <f>IF(OR(AND(N45=1,SUM(M44:O46)-N45=2),SUM(M44:O46)-N45=3),1,0)</f>
        <v/>
      </c>
      <c r="O58">
        <f>IF(OR(AND(O45=1,SUM(N44:P46)-O45=2),SUM(N44:P46)-O45=3),1,0)</f>
        <v/>
      </c>
      <c r="P58">
        <f>IF(OR(AND(P45=1,SUM(O44:Q46)-P45=2),SUM(O44:Q46)-P45=3),1,0)</f>
        <v/>
      </c>
      <c r="Q58">
        <f>IF(OR(AND(Q45=1,SUM(P44:R46)-Q45=2),SUM(P44:R46)-Q45=3),1,0)</f>
        <v/>
      </c>
      <c r="R58">
        <f>IF(OR(AND(R45=1,SUM(Q44:S46)-R45=2),SUM(Q44:S46)-R45=3),1,0)</f>
        <v/>
      </c>
      <c r="S58">
        <f>IF(OR(AND(S45=1,SUM(R44:T46)-S45=2),SUM(R44:T46)-S45=3),1,0)</f>
        <v/>
      </c>
      <c r="T58">
        <f>IF(OR(AND(T45=1,SUM(S44:U46)-T45=2),SUM(S44:U46)-T45=3),1,0)</f>
        <v/>
      </c>
      <c r="U58">
        <f>IF(OR(AND(U45=1,SUM(T44:V46)-U45=2),SUM(T44:V46)-U45=3),1,0)</f>
        <v/>
      </c>
      <c r="V58">
        <f>IF(OR(AND(V45=1,SUM(U44:W46)-V45=2),SUM(U44:W46)-V45=3),1,0)</f>
        <v/>
      </c>
      <c r="W58">
        <f>IF(OR(AND(W45=1,SUM(V44:X46)-W45=2),SUM(V44:X46)-W45=3),1,0)</f>
        <v/>
      </c>
      <c r="X58">
        <f>IF(OR(AND(X45=1,SUM(W44:Y46)-X45=2),SUM(W44:Y46)-X45=3),1,0)</f>
        <v/>
      </c>
      <c r="Y58">
        <f>IF(OR(AND(Y45=1,SUM(X44:Z46)-Y45=2),SUM(X44:Z46)-Y45=3),1,0)</f>
        <v/>
      </c>
      <c r="Z58">
        <f>IF(OR(AND(Z45=1,SUM(Y44:AA46)-Z45=2),SUM(Y44:AA46)-Z45=3),1,0)</f>
        <v/>
      </c>
      <c r="AA58">
        <f>IF(OR(AND(AA45=1,SUM(Z44:AB46)-AA45=2),SUM(Z44:AB46)-AA45=3),1,0)</f>
        <v/>
      </c>
      <c r="AB58">
        <f>IF(OR(AND(AB45=1,SUM(AA44:AC46)-AB45=2),SUM(AA44:AC46)-AB45=3),1,0)</f>
        <v/>
      </c>
      <c r="AC58">
        <f>IF(OR(AND(AC45=1,SUM(AB44:AD46)-AC45=2),SUM(AB44:AD46)-AC45=3),1,0)</f>
        <v/>
      </c>
      <c r="AD58">
        <f>IF(OR(AND(AD45=1,SUM(AC44:AE46)-AD45=2),SUM(AC44:AE46)-AD45=3),1,0)</f>
        <v/>
      </c>
      <c r="AE58">
        <f>IF(OR(AND(AE45=1,SUM(AD44:AF46)-AE45=2),SUM(AD44:AF46)-AE45=3),1,0)</f>
        <v/>
      </c>
      <c r="AF58">
        <f>IF(OR(AND(AF45=1,SUM(AE44:AG46)-AF45=2),SUM(AE44:AG46)-AF45=3),1,0)</f>
        <v/>
      </c>
      <c r="AG58">
        <f>IF(OR(AND(AG45=1,SUM(AF44:AH46)-AG45=2),SUM(AF44:AH46)-AG45=3),1,0)</f>
        <v/>
      </c>
      <c r="AH58">
        <f>IF(OR(AND(AH45=1,SUM(AG44:AI46)-AH45=2),SUM(AG44:AI46)-AH45=3),1,0)</f>
        <v/>
      </c>
      <c r="AI58">
        <f>IF(OR(AND(AI45=1,SUM(AH44:AJ46)-AI45=2),SUM(AH44:AJ46)-AI45=3),1,0)</f>
        <v/>
      </c>
      <c r="AJ58">
        <f>IF(OR(AND(AJ45=1,SUM(AI44:AK46)-AJ45=2),SUM(AI44:AK46)-AJ45=3),1,0)</f>
        <v/>
      </c>
      <c r="AK58">
        <f>IF(OR(AND(AK45=1,SUM(AJ44:AL46)-AK45=2),SUM(AJ44:AL46)-AK45=3),1,0)</f>
        <v/>
      </c>
      <c r="AL58">
        <f>IF(OR(AND(AL45=1,SUM(AK44:AM46)-AL45=2),SUM(AK44:AM46)-AL45=3),1,0)</f>
        <v/>
      </c>
      <c r="AM58">
        <f>IF(OR(AND(AM45=1,SUM(AL44:AN46)-AM45=2),SUM(AL44:AN46)-AM45=3),1,0)</f>
        <v/>
      </c>
      <c r="AN58">
        <f>IF(OR(AND(AN45=1,SUM(AM44:AO46)-AN45=2),SUM(AM44:AO46)-AN45=3),1,0)</f>
        <v/>
      </c>
      <c r="AO58">
        <f>IF(OR(AND(AO45=1,SUM(AN44:AP46)-AO45=2),SUM(AN44:AP46)-AO45=3),1,0)</f>
        <v/>
      </c>
      <c r="AP58">
        <f>IF(OR(AND(AP45=1,SUM(AO44:AQ46)-AP45=2),SUM(AO44:AQ46)-AP45=3),1,0)</f>
        <v/>
      </c>
      <c r="AQ58" t="n">
        <v>0</v>
      </c>
    </row>
    <row r="59">
      <c r="B59" t="n">
        <v>0</v>
      </c>
      <c r="C59">
        <f>IF(OR(AND(C46=1,SUM(B45:D47)-C46=2),SUM(B45:D47)-C46=3),1,0)</f>
        <v/>
      </c>
      <c r="D59">
        <f>IF(OR(AND(D46=1,SUM(C45:E47)-D46=2),SUM(C45:E47)-D46=3),1,0)</f>
        <v/>
      </c>
      <c r="E59">
        <f>IF(OR(AND(E46=1,SUM(D45:F47)-E46=2),SUM(D45:F47)-E46=3),1,0)</f>
        <v/>
      </c>
      <c r="F59">
        <f>IF(OR(AND(F46=1,SUM(E45:G47)-F46=2),SUM(E45:G47)-F46=3),1,0)</f>
        <v/>
      </c>
      <c r="G59">
        <f>IF(OR(AND(G46=1,SUM(F45:H47)-G46=2),SUM(F45:H47)-G46=3),1,0)</f>
        <v/>
      </c>
      <c r="H59">
        <f>IF(OR(AND(H46=1,SUM(G45:I47)-H46=2),SUM(G45:I47)-H46=3),1,0)</f>
        <v/>
      </c>
      <c r="I59">
        <f>IF(OR(AND(I46=1,SUM(H45:J47)-I46=2),SUM(H45:J47)-I46=3),1,0)</f>
        <v/>
      </c>
      <c r="J59">
        <f>IF(OR(AND(J46=1,SUM(I45:K47)-J46=2),SUM(I45:K47)-J46=3),1,0)</f>
        <v/>
      </c>
      <c r="K59">
        <f>IF(OR(AND(K46=1,SUM(J45:L47)-K46=2),SUM(J45:L47)-K46=3),1,0)</f>
        <v/>
      </c>
      <c r="L59">
        <f>IF(OR(AND(L46=1,SUM(K45:M47)-L46=2),SUM(K45:M47)-L46=3),1,0)</f>
        <v/>
      </c>
      <c r="M59">
        <f>IF(OR(AND(M46=1,SUM(L45:N47)-M46=2),SUM(L45:N47)-M46=3),1,0)</f>
        <v/>
      </c>
      <c r="N59">
        <f>IF(OR(AND(N46=1,SUM(M45:O47)-N46=2),SUM(M45:O47)-N46=3),1,0)</f>
        <v/>
      </c>
      <c r="O59">
        <f>IF(OR(AND(O46=1,SUM(N45:P47)-O46=2),SUM(N45:P47)-O46=3),1,0)</f>
        <v/>
      </c>
      <c r="P59">
        <f>IF(OR(AND(P46=1,SUM(O45:Q47)-P46=2),SUM(O45:Q47)-P46=3),1,0)</f>
        <v/>
      </c>
      <c r="Q59">
        <f>IF(OR(AND(Q46=1,SUM(P45:R47)-Q46=2),SUM(P45:R47)-Q46=3),1,0)</f>
        <v/>
      </c>
      <c r="R59">
        <f>IF(OR(AND(R46=1,SUM(Q45:S47)-R46=2),SUM(Q45:S47)-R46=3),1,0)</f>
        <v/>
      </c>
      <c r="S59">
        <f>IF(OR(AND(S46=1,SUM(R45:T47)-S46=2),SUM(R45:T47)-S46=3),1,0)</f>
        <v/>
      </c>
      <c r="T59">
        <f>IF(OR(AND(T46=1,SUM(S45:U47)-T46=2),SUM(S45:U47)-T46=3),1,0)</f>
        <v/>
      </c>
      <c r="U59">
        <f>IF(OR(AND(U46=1,SUM(T45:V47)-U46=2),SUM(T45:V47)-U46=3),1,0)</f>
        <v/>
      </c>
      <c r="V59">
        <f>IF(OR(AND(V46=1,SUM(U45:W47)-V46=2),SUM(U45:W47)-V46=3),1,0)</f>
        <v/>
      </c>
      <c r="W59">
        <f>IF(OR(AND(W46=1,SUM(V45:X47)-W46=2),SUM(V45:X47)-W46=3),1,0)</f>
        <v/>
      </c>
      <c r="X59">
        <f>IF(OR(AND(X46=1,SUM(W45:Y47)-X46=2),SUM(W45:Y47)-X46=3),1,0)</f>
        <v/>
      </c>
      <c r="Y59">
        <f>IF(OR(AND(Y46=1,SUM(X45:Z47)-Y46=2),SUM(X45:Z47)-Y46=3),1,0)</f>
        <v/>
      </c>
      <c r="Z59">
        <f>IF(OR(AND(Z46=1,SUM(Y45:AA47)-Z46=2),SUM(Y45:AA47)-Z46=3),1,0)</f>
        <v/>
      </c>
      <c r="AA59">
        <f>IF(OR(AND(AA46=1,SUM(Z45:AB47)-AA46=2),SUM(Z45:AB47)-AA46=3),1,0)</f>
        <v/>
      </c>
      <c r="AB59">
        <f>IF(OR(AND(AB46=1,SUM(AA45:AC47)-AB46=2),SUM(AA45:AC47)-AB46=3),1,0)</f>
        <v/>
      </c>
      <c r="AC59">
        <f>IF(OR(AND(AC46=1,SUM(AB45:AD47)-AC46=2),SUM(AB45:AD47)-AC46=3),1,0)</f>
        <v/>
      </c>
      <c r="AD59">
        <f>IF(OR(AND(AD46=1,SUM(AC45:AE47)-AD46=2),SUM(AC45:AE47)-AD46=3),1,0)</f>
        <v/>
      </c>
      <c r="AE59">
        <f>IF(OR(AND(AE46=1,SUM(AD45:AF47)-AE46=2),SUM(AD45:AF47)-AE46=3),1,0)</f>
        <v/>
      </c>
      <c r="AF59">
        <f>IF(OR(AND(AF46=1,SUM(AE45:AG47)-AF46=2),SUM(AE45:AG47)-AF46=3),1,0)</f>
        <v/>
      </c>
      <c r="AG59">
        <f>IF(OR(AND(AG46=1,SUM(AF45:AH47)-AG46=2),SUM(AF45:AH47)-AG46=3),1,0)</f>
        <v/>
      </c>
      <c r="AH59">
        <f>IF(OR(AND(AH46=1,SUM(AG45:AI47)-AH46=2),SUM(AG45:AI47)-AH46=3),1,0)</f>
        <v/>
      </c>
      <c r="AI59">
        <f>IF(OR(AND(AI46=1,SUM(AH45:AJ47)-AI46=2),SUM(AH45:AJ47)-AI46=3),1,0)</f>
        <v/>
      </c>
      <c r="AJ59">
        <f>IF(OR(AND(AJ46=1,SUM(AI45:AK47)-AJ46=2),SUM(AI45:AK47)-AJ46=3),1,0)</f>
        <v/>
      </c>
      <c r="AK59">
        <f>IF(OR(AND(AK46=1,SUM(AJ45:AL47)-AK46=2),SUM(AJ45:AL47)-AK46=3),1,0)</f>
        <v/>
      </c>
      <c r="AL59">
        <f>IF(OR(AND(AL46=1,SUM(AK45:AM47)-AL46=2),SUM(AK45:AM47)-AL46=3),1,0)</f>
        <v/>
      </c>
      <c r="AM59">
        <f>IF(OR(AND(AM46=1,SUM(AL45:AN47)-AM46=2),SUM(AL45:AN47)-AM46=3),1,0)</f>
        <v/>
      </c>
      <c r="AN59">
        <f>IF(OR(AND(AN46=1,SUM(AM45:AO47)-AN46=2),SUM(AM45:AO47)-AN46=3),1,0)</f>
        <v/>
      </c>
      <c r="AO59">
        <f>IF(OR(AND(AO46=1,SUM(AN45:AP47)-AO46=2),SUM(AN45:AP47)-AO46=3),1,0)</f>
        <v/>
      </c>
      <c r="AP59">
        <f>IF(OR(AND(AP46=1,SUM(AO45:AQ47)-AP46=2),SUM(AO45:AQ47)-AP46=3),1,0)</f>
        <v/>
      </c>
      <c r="AQ59" t="n">
        <v>0</v>
      </c>
    </row>
    <row r="60">
      <c r="B60" t="n">
        <v>0</v>
      </c>
      <c r="C60">
        <f>IF(OR(AND(C47=1,SUM(B46:D48)-C47=2),SUM(B46:D48)-C47=3),1,0)</f>
        <v/>
      </c>
      <c r="D60">
        <f>IF(OR(AND(D47=1,SUM(C46:E48)-D47=2),SUM(C46:E48)-D47=3),1,0)</f>
        <v/>
      </c>
      <c r="E60">
        <f>IF(OR(AND(E47=1,SUM(D46:F48)-E47=2),SUM(D46:F48)-E47=3),1,0)</f>
        <v/>
      </c>
      <c r="F60">
        <f>IF(OR(AND(F47=1,SUM(E46:G48)-F47=2),SUM(E46:G48)-F47=3),1,0)</f>
        <v/>
      </c>
      <c r="G60">
        <f>IF(OR(AND(G47=1,SUM(F46:H48)-G47=2),SUM(F46:H48)-G47=3),1,0)</f>
        <v/>
      </c>
      <c r="H60">
        <f>IF(OR(AND(H47=1,SUM(G46:I48)-H47=2),SUM(G46:I48)-H47=3),1,0)</f>
        <v/>
      </c>
      <c r="I60">
        <f>IF(OR(AND(I47=1,SUM(H46:J48)-I47=2),SUM(H46:J48)-I47=3),1,0)</f>
        <v/>
      </c>
      <c r="J60">
        <f>IF(OR(AND(J47=1,SUM(I46:K48)-J47=2),SUM(I46:K48)-J47=3),1,0)</f>
        <v/>
      </c>
      <c r="K60">
        <f>IF(OR(AND(K47=1,SUM(J46:L48)-K47=2),SUM(J46:L48)-K47=3),1,0)</f>
        <v/>
      </c>
      <c r="L60">
        <f>IF(OR(AND(L47=1,SUM(K46:M48)-L47=2),SUM(K46:M48)-L47=3),1,0)</f>
        <v/>
      </c>
      <c r="M60">
        <f>IF(OR(AND(M47=1,SUM(L46:N48)-M47=2),SUM(L46:N48)-M47=3),1,0)</f>
        <v/>
      </c>
      <c r="N60">
        <f>IF(OR(AND(N47=1,SUM(M46:O48)-N47=2),SUM(M46:O48)-N47=3),1,0)</f>
        <v/>
      </c>
      <c r="O60">
        <f>IF(OR(AND(O47=1,SUM(N46:P48)-O47=2),SUM(N46:P48)-O47=3),1,0)</f>
        <v/>
      </c>
      <c r="P60">
        <f>IF(OR(AND(P47=1,SUM(O46:Q48)-P47=2),SUM(O46:Q48)-P47=3),1,0)</f>
        <v/>
      </c>
      <c r="Q60">
        <f>IF(OR(AND(Q47=1,SUM(P46:R48)-Q47=2),SUM(P46:R48)-Q47=3),1,0)</f>
        <v/>
      </c>
      <c r="R60">
        <f>IF(OR(AND(R47=1,SUM(Q46:S48)-R47=2),SUM(Q46:S48)-R47=3),1,0)</f>
        <v/>
      </c>
      <c r="S60">
        <f>IF(OR(AND(S47=1,SUM(R46:T48)-S47=2),SUM(R46:T48)-S47=3),1,0)</f>
        <v/>
      </c>
      <c r="T60">
        <f>IF(OR(AND(T47=1,SUM(S46:U48)-T47=2),SUM(S46:U48)-T47=3),1,0)</f>
        <v/>
      </c>
      <c r="U60">
        <f>IF(OR(AND(U47=1,SUM(T46:V48)-U47=2),SUM(T46:V48)-U47=3),1,0)</f>
        <v/>
      </c>
      <c r="V60">
        <f>IF(OR(AND(V47=1,SUM(U46:W48)-V47=2),SUM(U46:W48)-V47=3),1,0)</f>
        <v/>
      </c>
      <c r="W60">
        <f>IF(OR(AND(W47=1,SUM(V46:X48)-W47=2),SUM(V46:X48)-W47=3),1,0)</f>
        <v/>
      </c>
      <c r="X60">
        <f>IF(OR(AND(X47=1,SUM(W46:Y48)-X47=2),SUM(W46:Y48)-X47=3),1,0)</f>
        <v/>
      </c>
      <c r="Y60">
        <f>IF(OR(AND(Y47=1,SUM(X46:Z48)-Y47=2),SUM(X46:Z48)-Y47=3),1,0)</f>
        <v/>
      </c>
      <c r="Z60">
        <f>IF(OR(AND(Z47=1,SUM(Y46:AA48)-Z47=2),SUM(Y46:AA48)-Z47=3),1,0)</f>
        <v/>
      </c>
      <c r="AA60">
        <f>IF(OR(AND(AA47=1,SUM(Z46:AB48)-AA47=2),SUM(Z46:AB48)-AA47=3),1,0)</f>
        <v/>
      </c>
      <c r="AB60">
        <f>IF(OR(AND(AB47=1,SUM(AA46:AC48)-AB47=2),SUM(AA46:AC48)-AB47=3),1,0)</f>
        <v/>
      </c>
      <c r="AC60">
        <f>IF(OR(AND(AC47=1,SUM(AB46:AD48)-AC47=2),SUM(AB46:AD48)-AC47=3),1,0)</f>
        <v/>
      </c>
      <c r="AD60">
        <f>IF(OR(AND(AD47=1,SUM(AC46:AE48)-AD47=2),SUM(AC46:AE48)-AD47=3),1,0)</f>
        <v/>
      </c>
      <c r="AE60">
        <f>IF(OR(AND(AE47=1,SUM(AD46:AF48)-AE47=2),SUM(AD46:AF48)-AE47=3),1,0)</f>
        <v/>
      </c>
      <c r="AF60">
        <f>IF(OR(AND(AF47=1,SUM(AE46:AG48)-AF47=2),SUM(AE46:AG48)-AF47=3),1,0)</f>
        <v/>
      </c>
      <c r="AG60">
        <f>IF(OR(AND(AG47=1,SUM(AF46:AH48)-AG47=2),SUM(AF46:AH48)-AG47=3),1,0)</f>
        <v/>
      </c>
      <c r="AH60">
        <f>IF(OR(AND(AH47=1,SUM(AG46:AI48)-AH47=2),SUM(AG46:AI48)-AH47=3),1,0)</f>
        <v/>
      </c>
      <c r="AI60">
        <f>IF(OR(AND(AI47=1,SUM(AH46:AJ48)-AI47=2),SUM(AH46:AJ48)-AI47=3),1,0)</f>
        <v/>
      </c>
      <c r="AJ60">
        <f>IF(OR(AND(AJ47=1,SUM(AI46:AK48)-AJ47=2),SUM(AI46:AK48)-AJ47=3),1,0)</f>
        <v/>
      </c>
      <c r="AK60">
        <f>IF(OR(AND(AK47=1,SUM(AJ46:AL48)-AK47=2),SUM(AJ46:AL48)-AK47=3),1,0)</f>
        <v/>
      </c>
      <c r="AL60">
        <f>IF(OR(AND(AL47=1,SUM(AK46:AM48)-AL47=2),SUM(AK46:AM48)-AL47=3),1,0)</f>
        <v/>
      </c>
      <c r="AM60">
        <f>IF(OR(AND(AM47=1,SUM(AL46:AN48)-AM47=2),SUM(AL46:AN48)-AM47=3),1,0)</f>
        <v/>
      </c>
      <c r="AN60">
        <f>IF(OR(AND(AN47=1,SUM(AM46:AO48)-AN47=2),SUM(AM46:AO48)-AN47=3),1,0)</f>
        <v/>
      </c>
      <c r="AO60">
        <f>IF(OR(AND(AO47=1,SUM(AN46:AP48)-AO47=2),SUM(AN46:AP48)-AO47=3),1,0)</f>
        <v/>
      </c>
      <c r="AP60">
        <f>IF(OR(AND(AP47=1,SUM(AO46:AQ48)-AP47=2),SUM(AO46:AQ48)-AP47=3),1,0)</f>
        <v/>
      </c>
      <c r="AQ60" t="n">
        <v>0</v>
      </c>
    </row>
    <row r="61">
      <c r="B61" t="n">
        <v>0</v>
      </c>
      <c r="C61">
        <f>IF(OR(AND(C48=1,SUM(B47:D49)-C48=2),SUM(B47:D49)-C48=3),1,0)</f>
        <v/>
      </c>
      <c r="D61">
        <f>IF(OR(AND(D48=1,SUM(C47:E49)-D48=2),SUM(C47:E49)-D48=3),1,0)</f>
        <v/>
      </c>
      <c r="E61">
        <f>IF(OR(AND(E48=1,SUM(D47:F49)-E48=2),SUM(D47:F49)-E48=3),1,0)</f>
        <v/>
      </c>
      <c r="F61">
        <f>IF(OR(AND(F48=1,SUM(E47:G49)-F48=2),SUM(E47:G49)-F48=3),1,0)</f>
        <v/>
      </c>
      <c r="G61">
        <f>IF(OR(AND(G48=1,SUM(F47:H49)-G48=2),SUM(F47:H49)-G48=3),1,0)</f>
        <v/>
      </c>
      <c r="H61">
        <f>IF(OR(AND(H48=1,SUM(G47:I49)-H48=2),SUM(G47:I49)-H48=3),1,0)</f>
        <v/>
      </c>
      <c r="I61">
        <f>IF(OR(AND(I48=1,SUM(H47:J49)-I48=2),SUM(H47:J49)-I48=3),1,0)</f>
        <v/>
      </c>
      <c r="J61">
        <f>IF(OR(AND(J48=1,SUM(I47:K49)-J48=2),SUM(I47:K49)-J48=3),1,0)</f>
        <v/>
      </c>
      <c r="K61">
        <f>IF(OR(AND(K48=1,SUM(J47:L49)-K48=2),SUM(J47:L49)-K48=3),1,0)</f>
        <v/>
      </c>
      <c r="L61">
        <f>IF(OR(AND(L48=1,SUM(K47:M49)-L48=2),SUM(K47:M49)-L48=3),1,0)</f>
        <v/>
      </c>
      <c r="M61">
        <f>IF(OR(AND(M48=1,SUM(L47:N49)-M48=2),SUM(L47:N49)-M48=3),1,0)</f>
        <v/>
      </c>
      <c r="N61">
        <f>IF(OR(AND(N48=1,SUM(M47:O49)-N48=2),SUM(M47:O49)-N48=3),1,0)</f>
        <v/>
      </c>
      <c r="O61">
        <f>IF(OR(AND(O48=1,SUM(N47:P49)-O48=2),SUM(N47:P49)-O48=3),1,0)</f>
        <v/>
      </c>
      <c r="P61">
        <f>IF(OR(AND(P48=1,SUM(O47:Q49)-P48=2),SUM(O47:Q49)-P48=3),1,0)</f>
        <v/>
      </c>
      <c r="Q61">
        <f>IF(OR(AND(Q48=1,SUM(P47:R49)-Q48=2),SUM(P47:R49)-Q48=3),1,0)</f>
        <v/>
      </c>
      <c r="R61">
        <f>IF(OR(AND(R48=1,SUM(Q47:S49)-R48=2),SUM(Q47:S49)-R48=3),1,0)</f>
        <v/>
      </c>
      <c r="S61">
        <f>IF(OR(AND(S48=1,SUM(R47:T49)-S48=2),SUM(R47:T49)-S48=3),1,0)</f>
        <v/>
      </c>
      <c r="T61">
        <f>IF(OR(AND(T48=1,SUM(S47:U49)-T48=2),SUM(S47:U49)-T48=3),1,0)</f>
        <v/>
      </c>
      <c r="U61">
        <f>IF(OR(AND(U48=1,SUM(T47:V49)-U48=2),SUM(T47:V49)-U48=3),1,0)</f>
        <v/>
      </c>
      <c r="V61">
        <f>IF(OR(AND(V48=1,SUM(U47:W49)-V48=2),SUM(U47:W49)-V48=3),1,0)</f>
        <v/>
      </c>
      <c r="W61">
        <f>IF(OR(AND(W48=1,SUM(V47:X49)-W48=2),SUM(V47:X49)-W48=3),1,0)</f>
        <v/>
      </c>
      <c r="X61">
        <f>IF(OR(AND(X48=1,SUM(W47:Y49)-X48=2),SUM(W47:Y49)-X48=3),1,0)</f>
        <v/>
      </c>
      <c r="Y61">
        <f>IF(OR(AND(Y48=1,SUM(X47:Z49)-Y48=2),SUM(X47:Z49)-Y48=3),1,0)</f>
        <v/>
      </c>
      <c r="Z61">
        <f>IF(OR(AND(Z48=1,SUM(Y47:AA49)-Z48=2),SUM(Y47:AA49)-Z48=3),1,0)</f>
        <v/>
      </c>
      <c r="AA61">
        <f>IF(OR(AND(AA48=1,SUM(Z47:AB49)-AA48=2),SUM(Z47:AB49)-AA48=3),1,0)</f>
        <v/>
      </c>
      <c r="AB61">
        <f>IF(OR(AND(AB48=1,SUM(AA47:AC49)-AB48=2),SUM(AA47:AC49)-AB48=3),1,0)</f>
        <v/>
      </c>
      <c r="AC61">
        <f>IF(OR(AND(AC48=1,SUM(AB47:AD49)-AC48=2),SUM(AB47:AD49)-AC48=3),1,0)</f>
        <v/>
      </c>
      <c r="AD61">
        <f>IF(OR(AND(AD48=1,SUM(AC47:AE49)-AD48=2),SUM(AC47:AE49)-AD48=3),1,0)</f>
        <v/>
      </c>
      <c r="AE61">
        <f>IF(OR(AND(AE48=1,SUM(AD47:AF49)-AE48=2),SUM(AD47:AF49)-AE48=3),1,0)</f>
        <v/>
      </c>
      <c r="AF61">
        <f>IF(OR(AND(AF48=1,SUM(AE47:AG49)-AF48=2),SUM(AE47:AG49)-AF48=3),1,0)</f>
        <v/>
      </c>
      <c r="AG61">
        <f>IF(OR(AND(AG48=1,SUM(AF47:AH49)-AG48=2),SUM(AF47:AH49)-AG48=3),1,0)</f>
        <v/>
      </c>
      <c r="AH61">
        <f>IF(OR(AND(AH48=1,SUM(AG47:AI49)-AH48=2),SUM(AG47:AI49)-AH48=3),1,0)</f>
        <v/>
      </c>
      <c r="AI61">
        <f>IF(OR(AND(AI48=1,SUM(AH47:AJ49)-AI48=2),SUM(AH47:AJ49)-AI48=3),1,0)</f>
        <v/>
      </c>
      <c r="AJ61">
        <f>IF(OR(AND(AJ48=1,SUM(AI47:AK49)-AJ48=2),SUM(AI47:AK49)-AJ48=3),1,0)</f>
        <v/>
      </c>
      <c r="AK61">
        <f>IF(OR(AND(AK48=1,SUM(AJ47:AL49)-AK48=2),SUM(AJ47:AL49)-AK48=3),1,0)</f>
        <v/>
      </c>
      <c r="AL61">
        <f>IF(OR(AND(AL48=1,SUM(AK47:AM49)-AL48=2),SUM(AK47:AM49)-AL48=3),1,0)</f>
        <v/>
      </c>
      <c r="AM61">
        <f>IF(OR(AND(AM48=1,SUM(AL47:AN49)-AM48=2),SUM(AL47:AN49)-AM48=3),1,0)</f>
        <v/>
      </c>
      <c r="AN61">
        <f>IF(OR(AND(AN48=1,SUM(AM47:AO49)-AN48=2),SUM(AM47:AO49)-AN48=3),1,0)</f>
        <v/>
      </c>
      <c r="AO61">
        <f>IF(OR(AND(AO48=1,SUM(AN47:AP49)-AO48=2),SUM(AN47:AP49)-AO48=3),1,0)</f>
        <v/>
      </c>
      <c r="AP61">
        <f>IF(OR(AND(AP48=1,SUM(AO47:AQ49)-AP48=2),SUM(AO47:AQ49)-AP48=3),1,0)</f>
        <v/>
      </c>
      <c r="AQ61" t="n">
        <v>0</v>
      </c>
    </row>
    <row r="62">
      <c r="B62" t="n">
        <v>0</v>
      </c>
      <c r="C62">
        <f>IF(OR(AND(C49=1,SUM(B48:D50)-C49=2),SUM(B48:D50)-C49=3),1,0)</f>
        <v/>
      </c>
      <c r="D62">
        <f>IF(OR(AND(D49=1,SUM(C48:E50)-D49=2),SUM(C48:E50)-D49=3),1,0)</f>
        <v/>
      </c>
      <c r="E62">
        <f>IF(OR(AND(E49=1,SUM(D48:F50)-E49=2),SUM(D48:F50)-E49=3),1,0)</f>
        <v/>
      </c>
      <c r="F62">
        <f>IF(OR(AND(F49=1,SUM(E48:G50)-F49=2),SUM(E48:G50)-F49=3),1,0)</f>
        <v/>
      </c>
      <c r="G62">
        <f>IF(OR(AND(G49=1,SUM(F48:H50)-G49=2),SUM(F48:H50)-G49=3),1,0)</f>
        <v/>
      </c>
      <c r="H62">
        <f>IF(OR(AND(H49=1,SUM(G48:I50)-H49=2),SUM(G48:I50)-H49=3),1,0)</f>
        <v/>
      </c>
      <c r="I62">
        <f>IF(OR(AND(I49=1,SUM(H48:J50)-I49=2),SUM(H48:J50)-I49=3),1,0)</f>
        <v/>
      </c>
      <c r="J62">
        <f>IF(OR(AND(J49=1,SUM(I48:K50)-J49=2),SUM(I48:K50)-J49=3),1,0)</f>
        <v/>
      </c>
      <c r="K62">
        <f>IF(OR(AND(K49=1,SUM(J48:L50)-K49=2),SUM(J48:L50)-K49=3),1,0)</f>
        <v/>
      </c>
      <c r="L62">
        <f>IF(OR(AND(L49=1,SUM(K48:M50)-L49=2),SUM(K48:M50)-L49=3),1,0)</f>
        <v/>
      </c>
      <c r="M62">
        <f>IF(OR(AND(M49=1,SUM(L48:N50)-M49=2),SUM(L48:N50)-M49=3),1,0)</f>
        <v/>
      </c>
      <c r="N62">
        <f>IF(OR(AND(N49=1,SUM(M48:O50)-N49=2),SUM(M48:O50)-N49=3),1,0)</f>
        <v/>
      </c>
      <c r="O62">
        <f>IF(OR(AND(O49=1,SUM(N48:P50)-O49=2),SUM(N48:P50)-O49=3),1,0)</f>
        <v/>
      </c>
      <c r="P62">
        <f>IF(OR(AND(P49=1,SUM(O48:Q50)-P49=2),SUM(O48:Q50)-P49=3),1,0)</f>
        <v/>
      </c>
      <c r="Q62">
        <f>IF(OR(AND(Q49=1,SUM(P48:R50)-Q49=2),SUM(P48:R50)-Q49=3),1,0)</f>
        <v/>
      </c>
      <c r="R62">
        <f>IF(OR(AND(R49=1,SUM(Q48:S50)-R49=2),SUM(Q48:S50)-R49=3),1,0)</f>
        <v/>
      </c>
      <c r="S62">
        <f>IF(OR(AND(S49=1,SUM(R48:T50)-S49=2),SUM(R48:T50)-S49=3),1,0)</f>
        <v/>
      </c>
      <c r="T62">
        <f>IF(OR(AND(T49=1,SUM(S48:U50)-T49=2),SUM(S48:U50)-T49=3),1,0)</f>
        <v/>
      </c>
      <c r="U62">
        <f>IF(OR(AND(U49=1,SUM(T48:V50)-U49=2),SUM(T48:V50)-U49=3),1,0)</f>
        <v/>
      </c>
      <c r="V62">
        <f>IF(OR(AND(V49=1,SUM(U48:W50)-V49=2),SUM(U48:W50)-V49=3),1,0)</f>
        <v/>
      </c>
      <c r="W62">
        <f>IF(OR(AND(W49=1,SUM(V48:X50)-W49=2),SUM(V48:X50)-W49=3),1,0)</f>
        <v/>
      </c>
      <c r="X62">
        <f>IF(OR(AND(X49=1,SUM(W48:Y50)-X49=2),SUM(W48:Y50)-X49=3),1,0)</f>
        <v/>
      </c>
      <c r="Y62">
        <f>IF(OR(AND(Y49=1,SUM(X48:Z50)-Y49=2),SUM(X48:Z50)-Y49=3),1,0)</f>
        <v/>
      </c>
      <c r="Z62">
        <f>IF(OR(AND(Z49=1,SUM(Y48:AA50)-Z49=2),SUM(Y48:AA50)-Z49=3),1,0)</f>
        <v/>
      </c>
      <c r="AA62">
        <f>IF(OR(AND(AA49=1,SUM(Z48:AB50)-AA49=2),SUM(Z48:AB50)-AA49=3),1,0)</f>
        <v/>
      </c>
      <c r="AB62">
        <f>IF(OR(AND(AB49=1,SUM(AA48:AC50)-AB49=2),SUM(AA48:AC50)-AB49=3),1,0)</f>
        <v/>
      </c>
      <c r="AC62">
        <f>IF(OR(AND(AC49=1,SUM(AB48:AD50)-AC49=2),SUM(AB48:AD50)-AC49=3),1,0)</f>
        <v/>
      </c>
      <c r="AD62">
        <f>IF(OR(AND(AD49=1,SUM(AC48:AE50)-AD49=2),SUM(AC48:AE50)-AD49=3),1,0)</f>
        <v/>
      </c>
      <c r="AE62">
        <f>IF(OR(AND(AE49=1,SUM(AD48:AF50)-AE49=2),SUM(AD48:AF50)-AE49=3),1,0)</f>
        <v/>
      </c>
      <c r="AF62">
        <f>IF(OR(AND(AF49=1,SUM(AE48:AG50)-AF49=2),SUM(AE48:AG50)-AF49=3),1,0)</f>
        <v/>
      </c>
      <c r="AG62">
        <f>IF(OR(AND(AG49=1,SUM(AF48:AH50)-AG49=2),SUM(AF48:AH50)-AG49=3),1,0)</f>
        <v/>
      </c>
      <c r="AH62">
        <f>IF(OR(AND(AH49=1,SUM(AG48:AI50)-AH49=2),SUM(AG48:AI50)-AH49=3),1,0)</f>
        <v/>
      </c>
      <c r="AI62">
        <f>IF(OR(AND(AI49=1,SUM(AH48:AJ50)-AI49=2),SUM(AH48:AJ50)-AI49=3),1,0)</f>
        <v/>
      </c>
      <c r="AJ62">
        <f>IF(OR(AND(AJ49=1,SUM(AI48:AK50)-AJ49=2),SUM(AI48:AK50)-AJ49=3),1,0)</f>
        <v/>
      </c>
      <c r="AK62">
        <f>IF(OR(AND(AK49=1,SUM(AJ48:AL50)-AK49=2),SUM(AJ48:AL50)-AK49=3),1,0)</f>
        <v/>
      </c>
      <c r="AL62">
        <f>IF(OR(AND(AL49=1,SUM(AK48:AM50)-AL49=2),SUM(AK48:AM50)-AL49=3),1,0)</f>
        <v/>
      </c>
      <c r="AM62">
        <f>IF(OR(AND(AM49=1,SUM(AL48:AN50)-AM49=2),SUM(AL48:AN50)-AM49=3),1,0)</f>
        <v/>
      </c>
      <c r="AN62">
        <f>IF(OR(AND(AN49=1,SUM(AM48:AO50)-AN49=2),SUM(AM48:AO50)-AN49=3),1,0)</f>
        <v/>
      </c>
      <c r="AO62">
        <f>IF(OR(AND(AO49=1,SUM(AN48:AP50)-AO49=2),SUM(AN48:AP50)-AO49=3),1,0)</f>
        <v/>
      </c>
      <c r="AP62">
        <f>IF(OR(AND(AP49=1,SUM(AO48:AQ50)-AP49=2),SUM(AO48:AQ50)-AP49=3),1,0)</f>
        <v/>
      </c>
      <c r="AQ62" t="n">
        <v>0</v>
      </c>
    </row>
    <row r="63">
      <c r="B63" t="n">
        <v>0</v>
      </c>
      <c r="C63">
        <f>IF(OR(AND(C50=1,SUM(B49:D51)-C50=2),SUM(B49:D51)-C50=3),1,0)</f>
        <v/>
      </c>
      <c r="D63">
        <f>IF(OR(AND(D50=1,SUM(C49:E51)-D50=2),SUM(C49:E51)-D50=3),1,0)</f>
        <v/>
      </c>
      <c r="E63">
        <f>IF(OR(AND(E50=1,SUM(D49:F51)-E50=2),SUM(D49:F51)-E50=3),1,0)</f>
        <v/>
      </c>
      <c r="F63">
        <f>IF(OR(AND(F50=1,SUM(E49:G51)-F50=2),SUM(E49:G51)-F50=3),1,0)</f>
        <v/>
      </c>
      <c r="G63">
        <f>IF(OR(AND(G50=1,SUM(F49:H51)-G50=2),SUM(F49:H51)-G50=3),1,0)</f>
        <v/>
      </c>
      <c r="H63">
        <f>IF(OR(AND(H50=1,SUM(G49:I51)-H50=2),SUM(G49:I51)-H50=3),1,0)</f>
        <v/>
      </c>
      <c r="I63">
        <f>IF(OR(AND(I50=1,SUM(H49:J51)-I50=2),SUM(H49:J51)-I50=3),1,0)</f>
        <v/>
      </c>
      <c r="J63">
        <f>IF(OR(AND(J50=1,SUM(I49:K51)-J50=2),SUM(I49:K51)-J50=3),1,0)</f>
        <v/>
      </c>
      <c r="K63">
        <f>IF(OR(AND(K50=1,SUM(J49:L51)-K50=2),SUM(J49:L51)-K50=3),1,0)</f>
        <v/>
      </c>
      <c r="L63">
        <f>IF(OR(AND(L50=1,SUM(K49:M51)-L50=2),SUM(K49:M51)-L50=3),1,0)</f>
        <v/>
      </c>
      <c r="M63">
        <f>IF(OR(AND(M50=1,SUM(L49:N51)-M50=2),SUM(L49:N51)-M50=3),1,0)</f>
        <v/>
      </c>
      <c r="N63">
        <f>IF(OR(AND(N50=1,SUM(M49:O51)-N50=2),SUM(M49:O51)-N50=3),1,0)</f>
        <v/>
      </c>
      <c r="O63">
        <f>IF(OR(AND(O50=1,SUM(N49:P51)-O50=2),SUM(N49:P51)-O50=3),1,0)</f>
        <v/>
      </c>
      <c r="P63">
        <f>IF(OR(AND(P50=1,SUM(O49:Q51)-P50=2),SUM(O49:Q51)-P50=3),1,0)</f>
        <v/>
      </c>
      <c r="Q63">
        <f>IF(OR(AND(Q50=1,SUM(P49:R51)-Q50=2),SUM(P49:R51)-Q50=3),1,0)</f>
        <v/>
      </c>
      <c r="R63">
        <f>IF(OR(AND(R50=1,SUM(Q49:S51)-R50=2),SUM(Q49:S51)-R50=3),1,0)</f>
        <v/>
      </c>
      <c r="S63">
        <f>IF(OR(AND(S50=1,SUM(R49:T51)-S50=2),SUM(R49:T51)-S50=3),1,0)</f>
        <v/>
      </c>
      <c r="T63">
        <f>IF(OR(AND(T50=1,SUM(S49:U51)-T50=2),SUM(S49:U51)-T50=3),1,0)</f>
        <v/>
      </c>
      <c r="U63">
        <f>IF(OR(AND(U50=1,SUM(T49:V51)-U50=2),SUM(T49:V51)-U50=3),1,0)</f>
        <v/>
      </c>
      <c r="V63">
        <f>IF(OR(AND(V50=1,SUM(U49:W51)-V50=2),SUM(U49:W51)-V50=3),1,0)</f>
        <v/>
      </c>
      <c r="W63">
        <f>IF(OR(AND(W50=1,SUM(V49:X51)-W50=2),SUM(V49:X51)-W50=3),1,0)</f>
        <v/>
      </c>
      <c r="X63">
        <f>IF(OR(AND(X50=1,SUM(W49:Y51)-X50=2),SUM(W49:Y51)-X50=3),1,0)</f>
        <v/>
      </c>
      <c r="Y63">
        <f>IF(OR(AND(Y50=1,SUM(X49:Z51)-Y50=2),SUM(X49:Z51)-Y50=3),1,0)</f>
        <v/>
      </c>
      <c r="Z63">
        <f>IF(OR(AND(Z50=1,SUM(Y49:AA51)-Z50=2),SUM(Y49:AA51)-Z50=3),1,0)</f>
        <v/>
      </c>
      <c r="AA63">
        <f>IF(OR(AND(AA50=1,SUM(Z49:AB51)-AA50=2),SUM(Z49:AB51)-AA50=3),1,0)</f>
        <v/>
      </c>
      <c r="AB63">
        <f>IF(OR(AND(AB50=1,SUM(AA49:AC51)-AB50=2),SUM(AA49:AC51)-AB50=3),1,0)</f>
        <v/>
      </c>
      <c r="AC63">
        <f>IF(OR(AND(AC50=1,SUM(AB49:AD51)-AC50=2),SUM(AB49:AD51)-AC50=3),1,0)</f>
        <v/>
      </c>
      <c r="AD63">
        <f>IF(OR(AND(AD50=1,SUM(AC49:AE51)-AD50=2),SUM(AC49:AE51)-AD50=3),1,0)</f>
        <v/>
      </c>
      <c r="AE63">
        <f>IF(OR(AND(AE50=1,SUM(AD49:AF51)-AE50=2),SUM(AD49:AF51)-AE50=3),1,0)</f>
        <v/>
      </c>
      <c r="AF63">
        <f>IF(OR(AND(AF50=1,SUM(AE49:AG51)-AF50=2),SUM(AE49:AG51)-AF50=3),1,0)</f>
        <v/>
      </c>
      <c r="AG63">
        <f>IF(OR(AND(AG50=1,SUM(AF49:AH51)-AG50=2),SUM(AF49:AH51)-AG50=3),1,0)</f>
        <v/>
      </c>
      <c r="AH63">
        <f>IF(OR(AND(AH50=1,SUM(AG49:AI51)-AH50=2),SUM(AG49:AI51)-AH50=3),1,0)</f>
        <v/>
      </c>
      <c r="AI63">
        <f>IF(OR(AND(AI50=1,SUM(AH49:AJ51)-AI50=2),SUM(AH49:AJ51)-AI50=3),1,0)</f>
        <v/>
      </c>
      <c r="AJ63">
        <f>IF(OR(AND(AJ50=1,SUM(AI49:AK51)-AJ50=2),SUM(AI49:AK51)-AJ50=3),1,0)</f>
        <v/>
      </c>
      <c r="AK63">
        <f>IF(OR(AND(AK50=1,SUM(AJ49:AL51)-AK50=2),SUM(AJ49:AL51)-AK50=3),1,0)</f>
        <v/>
      </c>
      <c r="AL63">
        <f>IF(OR(AND(AL50=1,SUM(AK49:AM51)-AL50=2),SUM(AK49:AM51)-AL50=3),1,0)</f>
        <v/>
      </c>
      <c r="AM63">
        <f>IF(OR(AND(AM50=1,SUM(AL49:AN51)-AM50=2),SUM(AL49:AN51)-AM50=3),1,0)</f>
        <v/>
      </c>
      <c r="AN63">
        <f>IF(OR(AND(AN50=1,SUM(AM49:AO51)-AN50=2),SUM(AM49:AO51)-AN50=3),1,0)</f>
        <v/>
      </c>
      <c r="AO63">
        <f>IF(OR(AND(AO50=1,SUM(AN49:AP51)-AO50=2),SUM(AN49:AP51)-AO50=3),1,0)</f>
        <v/>
      </c>
      <c r="AP63">
        <f>IF(OR(AND(AP50=1,SUM(AO49:AQ51)-AP50=2),SUM(AO49:AQ51)-AP50=3),1,0)</f>
        <v/>
      </c>
      <c r="AQ63" t="n">
        <v>0</v>
      </c>
    </row>
    <row r="64">
      <c r="B64" t="n">
        <v>0</v>
      </c>
      <c r="C64">
        <f>IF(OR(AND(C51=1,SUM(B50:D52)-C51=2),SUM(B50:D52)-C51=3),1,0)</f>
        <v/>
      </c>
      <c r="D64">
        <f>IF(OR(AND(D51=1,SUM(C50:E52)-D51=2),SUM(C50:E52)-D51=3),1,0)</f>
        <v/>
      </c>
      <c r="E64">
        <f>IF(OR(AND(E51=1,SUM(D50:F52)-E51=2),SUM(D50:F52)-E51=3),1,0)</f>
        <v/>
      </c>
      <c r="F64">
        <f>IF(OR(AND(F51=1,SUM(E50:G52)-F51=2),SUM(E50:G52)-F51=3),1,0)</f>
        <v/>
      </c>
      <c r="G64">
        <f>IF(OR(AND(G51=1,SUM(F50:H52)-G51=2),SUM(F50:H52)-G51=3),1,0)</f>
        <v/>
      </c>
      <c r="H64">
        <f>IF(OR(AND(H51=1,SUM(G50:I52)-H51=2),SUM(G50:I52)-H51=3),1,0)</f>
        <v/>
      </c>
      <c r="I64">
        <f>IF(OR(AND(I51=1,SUM(H50:J52)-I51=2),SUM(H50:J52)-I51=3),1,0)</f>
        <v/>
      </c>
      <c r="J64">
        <f>IF(OR(AND(J51=1,SUM(I50:K52)-J51=2),SUM(I50:K52)-J51=3),1,0)</f>
        <v/>
      </c>
      <c r="K64">
        <f>IF(OR(AND(K51=1,SUM(J50:L52)-K51=2),SUM(J50:L52)-K51=3),1,0)</f>
        <v/>
      </c>
      <c r="L64">
        <f>IF(OR(AND(L51=1,SUM(K50:M52)-L51=2),SUM(K50:M52)-L51=3),1,0)</f>
        <v/>
      </c>
      <c r="M64">
        <f>IF(OR(AND(M51=1,SUM(L50:N52)-M51=2),SUM(L50:N52)-M51=3),1,0)</f>
        <v/>
      </c>
      <c r="N64">
        <f>IF(OR(AND(N51=1,SUM(M50:O52)-N51=2),SUM(M50:O52)-N51=3),1,0)</f>
        <v/>
      </c>
      <c r="O64">
        <f>IF(OR(AND(O51=1,SUM(N50:P52)-O51=2),SUM(N50:P52)-O51=3),1,0)</f>
        <v/>
      </c>
      <c r="P64">
        <f>IF(OR(AND(P51=1,SUM(O50:Q52)-P51=2),SUM(O50:Q52)-P51=3),1,0)</f>
        <v/>
      </c>
      <c r="Q64">
        <f>IF(OR(AND(Q51=1,SUM(P50:R52)-Q51=2),SUM(P50:R52)-Q51=3),1,0)</f>
        <v/>
      </c>
      <c r="R64">
        <f>IF(OR(AND(R51=1,SUM(Q50:S52)-R51=2),SUM(Q50:S52)-R51=3),1,0)</f>
        <v/>
      </c>
      <c r="S64">
        <f>IF(OR(AND(S51=1,SUM(R50:T52)-S51=2),SUM(R50:T52)-S51=3),1,0)</f>
        <v/>
      </c>
      <c r="T64">
        <f>IF(OR(AND(T51=1,SUM(S50:U52)-T51=2),SUM(S50:U52)-T51=3),1,0)</f>
        <v/>
      </c>
      <c r="U64">
        <f>IF(OR(AND(U51=1,SUM(T50:V52)-U51=2),SUM(T50:V52)-U51=3),1,0)</f>
        <v/>
      </c>
      <c r="V64">
        <f>IF(OR(AND(V51=1,SUM(U50:W52)-V51=2),SUM(U50:W52)-V51=3),1,0)</f>
        <v/>
      </c>
      <c r="W64">
        <f>IF(OR(AND(W51=1,SUM(V50:X52)-W51=2),SUM(V50:X52)-W51=3),1,0)</f>
        <v/>
      </c>
      <c r="X64">
        <f>IF(OR(AND(X51=1,SUM(W50:Y52)-X51=2),SUM(W50:Y52)-X51=3),1,0)</f>
        <v/>
      </c>
      <c r="Y64">
        <f>IF(OR(AND(Y51=1,SUM(X50:Z52)-Y51=2),SUM(X50:Z52)-Y51=3),1,0)</f>
        <v/>
      </c>
      <c r="Z64">
        <f>IF(OR(AND(Z51=1,SUM(Y50:AA52)-Z51=2),SUM(Y50:AA52)-Z51=3),1,0)</f>
        <v/>
      </c>
      <c r="AA64">
        <f>IF(OR(AND(AA51=1,SUM(Z50:AB52)-AA51=2),SUM(Z50:AB52)-AA51=3),1,0)</f>
        <v/>
      </c>
      <c r="AB64">
        <f>IF(OR(AND(AB51=1,SUM(AA50:AC52)-AB51=2),SUM(AA50:AC52)-AB51=3),1,0)</f>
        <v/>
      </c>
      <c r="AC64">
        <f>IF(OR(AND(AC51=1,SUM(AB50:AD52)-AC51=2),SUM(AB50:AD52)-AC51=3),1,0)</f>
        <v/>
      </c>
      <c r="AD64">
        <f>IF(OR(AND(AD51=1,SUM(AC50:AE52)-AD51=2),SUM(AC50:AE52)-AD51=3),1,0)</f>
        <v/>
      </c>
      <c r="AE64">
        <f>IF(OR(AND(AE51=1,SUM(AD50:AF52)-AE51=2),SUM(AD50:AF52)-AE51=3),1,0)</f>
        <v/>
      </c>
      <c r="AF64">
        <f>IF(OR(AND(AF51=1,SUM(AE50:AG52)-AF51=2),SUM(AE50:AG52)-AF51=3),1,0)</f>
        <v/>
      </c>
      <c r="AG64">
        <f>IF(OR(AND(AG51=1,SUM(AF50:AH52)-AG51=2),SUM(AF50:AH52)-AG51=3),1,0)</f>
        <v/>
      </c>
      <c r="AH64">
        <f>IF(OR(AND(AH51=1,SUM(AG50:AI52)-AH51=2),SUM(AG50:AI52)-AH51=3),1,0)</f>
        <v/>
      </c>
      <c r="AI64">
        <f>IF(OR(AND(AI51=1,SUM(AH50:AJ52)-AI51=2),SUM(AH50:AJ52)-AI51=3),1,0)</f>
        <v/>
      </c>
      <c r="AJ64">
        <f>IF(OR(AND(AJ51=1,SUM(AI50:AK52)-AJ51=2),SUM(AI50:AK52)-AJ51=3),1,0)</f>
        <v/>
      </c>
      <c r="AK64">
        <f>IF(OR(AND(AK51=1,SUM(AJ50:AL52)-AK51=2),SUM(AJ50:AL52)-AK51=3),1,0)</f>
        <v/>
      </c>
      <c r="AL64">
        <f>IF(OR(AND(AL51=1,SUM(AK50:AM52)-AL51=2),SUM(AK50:AM52)-AL51=3),1,0)</f>
        <v/>
      </c>
      <c r="AM64">
        <f>IF(OR(AND(AM51=1,SUM(AL50:AN52)-AM51=2),SUM(AL50:AN52)-AM51=3),1,0)</f>
        <v/>
      </c>
      <c r="AN64">
        <f>IF(OR(AND(AN51=1,SUM(AM50:AO52)-AN51=2),SUM(AM50:AO52)-AN51=3),1,0)</f>
        <v/>
      </c>
      <c r="AO64">
        <f>IF(OR(AND(AO51=1,SUM(AN50:AP52)-AO51=2),SUM(AN50:AP52)-AO51=3),1,0)</f>
        <v/>
      </c>
      <c r="AP64">
        <f>IF(OR(AND(AP51=1,SUM(AO50:AQ52)-AP51=2),SUM(AO50:AQ52)-AP51=3),1,0)</f>
        <v/>
      </c>
      <c r="AQ64" t="n">
        <v>0</v>
      </c>
    </row>
    <row r="65">
      <c r="B65" t="n">
        <v>0</v>
      </c>
      <c r="C65">
        <f>IF(OR(AND(C52=1,SUM(B51:D53)-C52=2),SUM(B51:D53)-C52=3),1,0)</f>
        <v/>
      </c>
      <c r="D65">
        <f>IF(OR(AND(D52=1,SUM(C51:E53)-D52=2),SUM(C51:E53)-D52=3),1,0)</f>
        <v/>
      </c>
      <c r="E65">
        <f>IF(OR(AND(E52=1,SUM(D51:F53)-E52=2),SUM(D51:F53)-E52=3),1,0)</f>
        <v/>
      </c>
      <c r="F65">
        <f>IF(OR(AND(F52=1,SUM(E51:G53)-F52=2),SUM(E51:G53)-F52=3),1,0)</f>
        <v/>
      </c>
      <c r="G65">
        <f>IF(OR(AND(G52=1,SUM(F51:H53)-G52=2),SUM(F51:H53)-G52=3),1,0)</f>
        <v/>
      </c>
      <c r="H65">
        <f>IF(OR(AND(H52=1,SUM(G51:I53)-H52=2),SUM(G51:I53)-H52=3),1,0)</f>
        <v/>
      </c>
      <c r="I65">
        <f>IF(OR(AND(I52=1,SUM(H51:J53)-I52=2),SUM(H51:J53)-I52=3),1,0)</f>
        <v/>
      </c>
      <c r="J65">
        <f>IF(OR(AND(J52=1,SUM(I51:K53)-J52=2),SUM(I51:K53)-J52=3),1,0)</f>
        <v/>
      </c>
      <c r="K65">
        <f>IF(OR(AND(K52=1,SUM(J51:L53)-K52=2),SUM(J51:L53)-K52=3),1,0)</f>
        <v/>
      </c>
      <c r="L65">
        <f>IF(OR(AND(L52=1,SUM(K51:M53)-L52=2),SUM(K51:M53)-L52=3),1,0)</f>
        <v/>
      </c>
      <c r="M65">
        <f>IF(OR(AND(M52=1,SUM(L51:N53)-M52=2),SUM(L51:N53)-M52=3),1,0)</f>
        <v/>
      </c>
      <c r="N65">
        <f>IF(OR(AND(N52=1,SUM(M51:O53)-N52=2),SUM(M51:O53)-N52=3),1,0)</f>
        <v/>
      </c>
      <c r="O65">
        <f>IF(OR(AND(O52=1,SUM(N51:P53)-O52=2),SUM(N51:P53)-O52=3),1,0)</f>
        <v/>
      </c>
      <c r="P65">
        <f>IF(OR(AND(P52=1,SUM(O51:Q53)-P52=2),SUM(O51:Q53)-P52=3),1,0)</f>
        <v/>
      </c>
      <c r="Q65">
        <f>IF(OR(AND(Q52=1,SUM(P51:R53)-Q52=2),SUM(P51:R53)-Q52=3),1,0)</f>
        <v/>
      </c>
      <c r="R65">
        <f>IF(OR(AND(R52=1,SUM(Q51:S53)-R52=2),SUM(Q51:S53)-R52=3),1,0)</f>
        <v/>
      </c>
      <c r="S65">
        <f>IF(OR(AND(S52=1,SUM(R51:T53)-S52=2),SUM(R51:T53)-S52=3),1,0)</f>
        <v/>
      </c>
      <c r="T65">
        <f>IF(OR(AND(T52=1,SUM(S51:U53)-T52=2),SUM(S51:U53)-T52=3),1,0)</f>
        <v/>
      </c>
      <c r="U65">
        <f>IF(OR(AND(U52=1,SUM(T51:V53)-U52=2),SUM(T51:V53)-U52=3),1,0)</f>
        <v/>
      </c>
      <c r="V65">
        <f>IF(OR(AND(V52=1,SUM(U51:W53)-V52=2),SUM(U51:W53)-V52=3),1,0)</f>
        <v/>
      </c>
      <c r="W65">
        <f>IF(OR(AND(W52=1,SUM(V51:X53)-W52=2),SUM(V51:X53)-W52=3),1,0)</f>
        <v/>
      </c>
      <c r="X65">
        <f>IF(OR(AND(X52=1,SUM(W51:Y53)-X52=2),SUM(W51:Y53)-X52=3),1,0)</f>
        <v/>
      </c>
      <c r="Y65">
        <f>IF(OR(AND(Y52=1,SUM(X51:Z53)-Y52=2),SUM(X51:Z53)-Y52=3),1,0)</f>
        <v/>
      </c>
      <c r="Z65">
        <f>IF(OR(AND(Z52=1,SUM(Y51:AA53)-Z52=2),SUM(Y51:AA53)-Z52=3),1,0)</f>
        <v/>
      </c>
      <c r="AA65">
        <f>IF(OR(AND(AA52=1,SUM(Z51:AB53)-AA52=2),SUM(Z51:AB53)-AA52=3),1,0)</f>
        <v/>
      </c>
      <c r="AB65">
        <f>IF(OR(AND(AB52=1,SUM(AA51:AC53)-AB52=2),SUM(AA51:AC53)-AB52=3),1,0)</f>
        <v/>
      </c>
      <c r="AC65">
        <f>IF(OR(AND(AC52=1,SUM(AB51:AD53)-AC52=2),SUM(AB51:AD53)-AC52=3),1,0)</f>
        <v/>
      </c>
      <c r="AD65">
        <f>IF(OR(AND(AD52=1,SUM(AC51:AE53)-AD52=2),SUM(AC51:AE53)-AD52=3),1,0)</f>
        <v/>
      </c>
      <c r="AE65">
        <f>IF(OR(AND(AE52=1,SUM(AD51:AF53)-AE52=2),SUM(AD51:AF53)-AE52=3),1,0)</f>
        <v/>
      </c>
      <c r="AF65">
        <f>IF(OR(AND(AF52=1,SUM(AE51:AG53)-AF52=2),SUM(AE51:AG53)-AF52=3),1,0)</f>
        <v/>
      </c>
      <c r="AG65">
        <f>IF(OR(AND(AG52=1,SUM(AF51:AH53)-AG52=2),SUM(AF51:AH53)-AG52=3),1,0)</f>
        <v/>
      </c>
      <c r="AH65">
        <f>IF(OR(AND(AH52=1,SUM(AG51:AI53)-AH52=2),SUM(AG51:AI53)-AH52=3),1,0)</f>
        <v/>
      </c>
      <c r="AI65">
        <f>IF(OR(AND(AI52=1,SUM(AH51:AJ53)-AI52=2),SUM(AH51:AJ53)-AI52=3),1,0)</f>
        <v/>
      </c>
      <c r="AJ65">
        <f>IF(OR(AND(AJ52=1,SUM(AI51:AK53)-AJ52=2),SUM(AI51:AK53)-AJ52=3),1,0)</f>
        <v/>
      </c>
      <c r="AK65">
        <f>IF(OR(AND(AK52=1,SUM(AJ51:AL53)-AK52=2),SUM(AJ51:AL53)-AK52=3),1,0)</f>
        <v/>
      </c>
      <c r="AL65">
        <f>IF(OR(AND(AL52=1,SUM(AK51:AM53)-AL52=2),SUM(AK51:AM53)-AL52=3),1,0)</f>
        <v/>
      </c>
      <c r="AM65">
        <f>IF(OR(AND(AM52=1,SUM(AL51:AN53)-AM52=2),SUM(AL51:AN53)-AM52=3),1,0)</f>
        <v/>
      </c>
      <c r="AN65">
        <f>IF(OR(AND(AN52=1,SUM(AM51:AO53)-AN52=2),SUM(AM51:AO53)-AN52=3),1,0)</f>
        <v/>
      </c>
      <c r="AO65">
        <f>IF(OR(AND(AO52=1,SUM(AN51:AP53)-AO52=2),SUM(AN51:AP53)-AO52=3),1,0)</f>
        <v/>
      </c>
      <c r="AP65">
        <f>IF(OR(AND(AP52=1,SUM(AO51:AQ53)-AP52=2),SUM(AO51:AQ53)-AP52=3),1,0)</f>
        <v/>
      </c>
      <c r="AQ65" t="n">
        <v>0</v>
      </c>
    </row>
    <row r="66"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0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0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</row>
    <row r="67"/>
    <row r="68">
      <c r="A68" t="inlineStr">
        <is>
          <t>gen 6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</row>
    <row r="69">
      <c r="B69" t="n">
        <v>0</v>
      </c>
      <c r="C69">
        <f>IF(OR(AND(C56=1,SUM(B55:D57)-C56=2),SUM(B55:D57)-C56=3),1,0)</f>
        <v/>
      </c>
      <c r="D69">
        <f>IF(OR(AND(D56=1,SUM(C55:E57)-D56=2),SUM(C55:E57)-D56=3),1,0)</f>
        <v/>
      </c>
      <c r="E69">
        <f>IF(OR(AND(E56=1,SUM(D55:F57)-E56=2),SUM(D55:F57)-E56=3),1,0)</f>
        <v/>
      </c>
      <c r="F69">
        <f>IF(OR(AND(F56=1,SUM(E55:G57)-F56=2),SUM(E55:G57)-F56=3),1,0)</f>
        <v/>
      </c>
      <c r="G69">
        <f>IF(OR(AND(G56=1,SUM(F55:H57)-G56=2),SUM(F55:H57)-G56=3),1,0)</f>
        <v/>
      </c>
      <c r="H69">
        <f>IF(OR(AND(H56=1,SUM(G55:I57)-H56=2),SUM(G55:I57)-H56=3),1,0)</f>
        <v/>
      </c>
      <c r="I69">
        <f>IF(OR(AND(I56=1,SUM(H55:J57)-I56=2),SUM(H55:J57)-I56=3),1,0)</f>
        <v/>
      </c>
      <c r="J69">
        <f>IF(OR(AND(J56=1,SUM(I55:K57)-J56=2),SUM(I55:K57)-J56=3),1,0)</f>
        <v/>
      </c>
      <c r="K69">
        <f>IF(OR(AND(K56=1,SUM(J55:L57)-K56=2),SUM(J55:L57)-K56=3),1,0)</f>
        <v/>
      </c>
      <c r="L69">
        <f>IF(OR(AND(L56=1,SUM(K55:M57)-L56=2),SUM(K55:M57)-L56=3),1,0)</f>
        <v/>
      </c>
      <c r="M69">
        <f>IF(OR(AND(M56=1,SUM(L55:N57)-M56=2),SUM(L55:N57)-M56=3),1,0)</f>
        <v/>
      </c>
      <c r="N69">
        <f>IF(OR(AND(N56=1,SUM(M55:O57)-N56=2),SUM(M55:O57)-N56=3),1,0)</f>
        <v/>
      </c>
      <c r="O69">
        <f>IF(OR(AND(O56=1,SUM(N55:P57)-O56=2),SUM(N55:P57)-O56=3),1,0)</f>
        <v/>
      </c>
      <c r="P69">
        <f>IF(OR(AND(P56=1,SUM(O55:Q57)-P56=2),SUM(O55:Q57)-P56=3),1,0)</f>
        <v/>
      </c>
      <c r="Q69">
        <f>IF(OR(AND(Q56=1,SUM(P55:R57)-Q56=2),SUM(P55:R57)-Q56=3),1,0)</f>
        <v/>
      </c>
      <c r="R69">
        <f>IF(OR(AND(R56=1,SUM(Q55:S57)-R56=2),SUM(Q55:S57)-R56=3),1,0)</f>
        <v/>
      </c>
      <c r="S69">
        <f>IF(OR(AND(S56=1,SUM(R55:T57)-S56=2),SUM(R55:T57)-S56=3),1,0)</f>
        <v/>
      </c>
      <c r="T69">
        <f>IF(OR(AND(T56=1,SUM(S55:U57)-T56=2),SUM(S55:U57)-T56=3),1,0)</f>
        <v/>
      </c>
      <c r="U69">
        <f>IF(OR(AND(U56=1,SUM(T55:V57)-U56=2),SUM(T55:V57)-U56=3),1,0)</f>
        <v/>
      </c>
      <c r="V69">
        <f>IF(OR(AND(V56=1,SUM(U55:W57)-V56=2),SUM(U55:W57)-V56=3),1,0)</f>
        <v/>
      </c>
      <c r="W69">
        <f>IF(OR(AND(W56=1,SUM(V55:X57)-W56=2),SUM(V55:X57)-W56=3),1,0)</f>
        <v/>
      </c>
      <c r="X69">
        <f>IF(OR(AND(X56=1,SUM(W55:Y57)-X56=2),SUM(W55:Y57)-X56=3),1,0)</f>
        <v/>
      </c>
      <c r="Y69">
        <f>IF(OR(AND(Y56=1,SUM(X55:Z57)-Y56=2),SUM(X55:Z57)-Y56=3),1,0)</f>
        <v/>
      </c>
      <c r="Z69">
        <f>IF(OR(AND(Z56=1,SUM(Y55:AA57)-Z56=2),SUM(Y55:AA57)-Z56=3),1,0)</f>
        <v/>
      </c>
      <c r="AA69">
        <f>IF(OR(AND(AA56=1,SUM(Z55:AB57)-AA56=2),SUM(Z55:AB57)-AA56=3),1,0)</f>
        <v/>
      </c>
      <c r="AB69">
        <f>IF(OR(AND(AB56=1,SUM(AA55:AC57)-AB56=2),SUM(AA55:AC57)-AB56=3),1,0)</f>
        <v/>
      </c>
      <c r="AC69">
        <f>IF(OR(AND(AC56=1,SUM(AB55:AD57)-AC56=2),SUM(AB55:AD57)-AC56=3),1,0)</f>
        <v/>
      </c>
      <c r="AD69">
        <f>IF(OR(AND(AD56=1,SUM(AC55:AE57)-AD56=2),SUM(AC55:AE57)-AD56=3),1,0)</f>
        <v/>
      </c>
      <c r="AE69">
        <f>IF(OR(AND(AE56=1,SUM(AD55:AF57)-AE56=2),SUM(AD55:AF57)-AE56=3),1,0)</f>
        <v/>
      </c>
      <c r="AF69">
        <f>IF(OR(AND(AF56=1,SUM(AE55:AG57)-AF56=2),SUM(AE55:AG57)-AF56=3),1,0)</f>
        <v/>
      </c>
      <c r="AG69">
        <f>IF(OR(AND(AG56=1,SUM(AF55:AH57)-AG56=2),SUM(AF55:AH57)-AG56=3),1,0)</f>
        <v/>
      </c>
      <c r="AH69">
        <f>IF(OR(AND(AH56=1,SUM(AG55:AI57)-AH56=2),SUM(AG55:AI57)-AH56=3),1,0)</f>
        <v/>
      </c>
      <c r="AI69">
        <f>IF(OR(AND(AI56=1,SUM(AH55:AJ57)-AI56=2),SUM(AH55:AJ57)-AI56=3),1,0)</f>
        <v/>
      </c>
      <c r="AJ69">
        <f>IF(OR(AND(AJ56=1,SUM(AI55:AK57)-AJ56=2),SUM(AI55:AK57)-AJ56=3),1,0)</f>
        <v/>
      </c>
      <c r="AK69">
        <f>IF(OR(AND(AK56=1,SUM(AJ55:AL57)-AK56=2),SUM(AJ55:AL57)-AK56=3),1,0)</f>
        <v/>
      </c>
      <c r="AL69">
        <f>IF(OR(AND(AL56=1,SUM(AK55:AM57)-AL56=2),SUM(AK55:AM57)-AL56=3),1,0)</f>
        <v/>
      </c>
      <c r="AM69">
        <f>IF(OR(AND(AM56=1,SUM(AL55:AN57)-AM56=2),SUM(AL55:AN57)-AM56=3),1,0)</f>
        <v/>
      </c>
      <c r="AN69">
        <f>IF(OR(AND(AN56=1,SUM(AM55:AO57)-AN56=2),SUM(AM55:AO57)-AN56=3),1,0)</f>
        <v/>
      </c>
      <c r="AO69">
        <f>IF(OR(AND(AO56=1,SUM(AN55:AP57)-AO56=2),SUM(AN55:AP57)-AO56=3),1,0)</f>
        <v/>
      </c>
      <c r="AP69">
        <f>IF(OR(AND(AP56=1,SUM(AO55:AQ57)-AP56=2),SUM(AO55:AQ57)-AP56=3),1,0)</f>
        <v/>
      </c>
      <c r="AQ69" t="n">
        <v>0</v>
      </c>
    </row>
    <row r="70">
      <c r="B70" t="n">
        <v>0</v>
      </c>
      <c r="C70">
        <f>IF(OR(AND(C57=1,SUM(B56:D58)-C57=2),SUM(B56:D58)-C57=3),1,0)</f>
        <v/>
      </c>
      <c r="D70">
        <f>IF(OR(AND(D57=1,SUM(C56:E58)-D57=2),SUM(C56:E58)-D57=3),1,0)</f>
        <v/>
      </c>
      <c r="E70">
        <f>IF(OR(AND(E57=1,SUM(D56:F58)-E57=2),SUM(D56:F58)-E57=3),1,0)</f>
        <v/>
      </c>
      <c r="F70">
        <f>IF(OR(AND(F57=1,SUM(E56:G58)-F57=2),SUM(E56:G58)-F57=3),1,0)</f>
        <v/>
      </c>
      <c r="G70">
        <f>IF(OR(AND(G57=1,SUM(F56:H58)-G57=2),SUM(F56:H58)-G57=3),1,0)</f>
        <v/>
      </c>
      <c r="H70">
        <f>IF(OR(AND(H57=1,SUM(G56:I58)-H57=2),SUM(G56:I58)-H57=3),1,0)</f>
        <v/>
      </c>
      <c r="I70">
        <f>IF(OR(AND(I57=1,SUM(H56:J58)-I57=2),SUM(H56:J58)-I57=3),1,0)</f>
        <v/>
      </c>
      <c r="J70">
        <f>IF(OR(AND(J57=1,SUM(I56:K58)-J57=2),SUM(I56:K58)-J57=3),1,0)</f>
        <v/>
      </c>
      <c r="K70">
        <f>IF(OR(AND(K57=1,SUM(J56:L58)-K57=2),SUM(J56:L58)-K57=3),1,0)</f>
        <v/>
      </c>
      <c r="L70">
        <f>IF(OR(AND(L57=1,SUM(K56:M58)-L57=2),SUM(K56:M58)-L57=3),1,0)</f>
        <v/>
      </c>
      <c r="M70">
        <f>IF(OR(AND(M57=1,SUM(L56:N58)-M57=2),SUM(L56:N58)-M57=3),1,0)</f>
        <v/>
      </c>
      <c r="N70">
        <f>IF(OR(AND(N57=1,SUM(M56:O58)-N57=2),SUM(M56:O58)-N57=3),1,0)</f>
        <v/>
      </c>
      <c r="O70">
        <f>IF(OR(AND(O57=1,SUM(N56:P58)-O57=2),SUM(N56:P58)-O57=3),1,0)</f>
        <v/>
      </c>
      <c r="P70">
        <f>IF(OR(AND(P57=1,SUM(O56:Q58)-P57=2),SUM(O56:Q58)-P57=3),1,0)</f>
        <v/>
      </c>
      <c r="Q70">
        <f>IF(OR(AND(Q57=1,SUM(P56:R58)-Q57=2),SUM(P56:R58)-Q57=3),1,0)</f>
        <v/>
      </c>
      <c r="R70">
        <f>IF(OR(AND(R57=1,SUM(Q56:S58)-R57=2),SUM(Q56:S58)-R57=3),1,0)</f>
        <v/>
      </c>
      <c r="S70">
        <f>IF(OR(AND(S57=1,SUM(R56:T58)-S57=2),SUM(R56:T58)-S57=3),1,0)</f>
        <v/>
      </c>
      <c r="T70">
        <f>IF(OR(AND(T57=1,SUM(S56:U58)-T57=2),SUM(S56:U58)-T57=3),1,0)</f>
        <v/>
      </c>
      <c r="U70">
        <f>IF(OR(AND(U57=1,SUM(T56:V58)-U57=2),SUM(T56:V58)-U57=3),1,0)</f>
        <v/>
      </c>
      <c r="V70">
        <f>IF(OR(AND(V57=1,SUM(U56:W58)-V57=2),SUM(U56:W58)-V57=3),1,0)</f>
        <v/>
      </c>
      <c r="W70">
        <f>IF(OR(AND(W57=1,SUM(V56:X58)-W57=2),SUM(V56:X58)-W57=3),1,0)</f>
        <v/>
      </c>
      <c r="X70">
        <f>IF(OR(AND(X57=1,SUM(W56:Y58)-X57=2),SUM(W56:Y58)-X57=3),1,0)</f>
        <v/>
      </c>
      <c r="Y70">
        <f>IF(OR(AND(Y57=1,SUM(X56:Z58)-Y57=2),SUM(X56:Z58)-Y57=3),1,0)</f>
        <v/>
      </c>
      <c r="Z70">
        <f>IF(OR(AND(Z57=1,SUM(Y56:AA58)-Z57=2),SUM(Y56:AA58)-Z57=3),1,0)</f>
        <v/>
      </c>
      <c r="AA70">
        <f>IF(OR(AND(AA57=1,SUM(Z56:AB58)-AA57=2),SUM(Z56:AB58)-AA57=3),1,0)</f>
        <v/>
      </c>
      <c r="AB70">
        <f>IF(OR(AND(AB57=1,SUM(AA56:AC58)-AB57=2),SUM(AA56:AC58)-AB57=3),1,0)</f>
        <v/>
      </c>
      <c r="AC70">
        <f>IF(OR(AND(AC57=1,SUM(AB56:AD58)-AC57=2),SUM(AB56:AD58)-AC57=3),1,0)</f>
        <v/>
      </c>
      <c r="AD70">
        <f>IF(OR(AND(AD57=1,SUM(AC56:AE58)-AD57=2),SUM(AC56:AE58)-AD57=3),1,0)</f>
        <v/>
      </c>
      <c r="AE70">
        <f>IF(OR(AND(AE57=1,SUM(AD56:AF58)-AE57=2),SUM(AD56:AF58)-AE57=3),1,0)</f>
        <v/>
      </c>
      <c r="AF70">
        <f>IF(OR(AND(AF57=1,SUM(AE56:AG58)-AF57=2),SUM(AE56:AG58)-AF57=3),1,0)</f>
        <v/>
      </c>
      <c r="AG70">
        <f>IF(OR(AND(AG57=1,SUM(AF56:AH58)-AG57=2),SUM(AF56:AH58)-AG57=3),1,0)</f>
        <v/>
      </c>
      <c r="AH70">
        <f>IF(OR(AND(AH57=1,SUM(AG56:AI58)-AH57=2),SUM(AG56:AI58)-AH57=3),1,0)</f>
        <v/>
      </c>
      <c r="AI70">
        <f>IF(OR(AND(AI57=1,SUM(AH56:AJ58)-AI57=2),SUM(AH56:AJ58)-AI57=3),1,0)</f>
        <v/>
      </c>
      <c r="AJ70">
        <f>IF(OR(AND(AJ57=1,SUM(AI56:AK58)-AJ57=2),SUM(AI56:AK58)-AJ57=3),1,0)</f>
        <v/>
      </c>
      <c r="AK70">
        <f>IF(OR(AND(AK57=1,SUM(AJ56:AL58)-AK57=2),SUM(AJ56:AL58)-AK57=3),1,0)</f>
        <v/>
      </c>
      <c r="AL70">
        <f>IF(OR(AND(AL57=1,SUM(AK56:AM58)-AL57=2),SUM(AK56:AM58)-AL57=3),1,0)</f>
        <v/>
      </c>
      <c r="AM70">
        <f>IF(OR(AND(AM57=1,SUM(AL56:AN58)-AM57=2),SUM(AL56:AN58)-AM57=3),1,0)</f>
        <v/>
      </c>
      <c r="AN70">
        <f>IF(OR(AND(AN57=1,SUM(AM56:AO58)-AN57=2),SUM(AM56:AO58)-AN57=3),1,0)</f>
        <v/>
      </c>
      <c r="AO70">
        <f>IF(OR(AND(AO57=1,SUM(AN56:AP58)-AO57=2),SUM(AN56:AP58)-AO57=3),1,0)</f>
        <v/>
      </c>
      <c r="AP70">
        <f>IF(OR(AND(AP57=1,SUM(AO56:AQ58)-AP57=2),SUM(AO56:AQ58)-AP57=3),1,0)</f>
        <v/>
      </c>
      <c r="AQ70" t="n">
        <v>0</v>
      </c>
    </row>
    <row r="71">
      <c r="B71" t="n">
        <v>0</v>
      </c>
      <c r="C71">
        <f>IF(OR(AND(C58=1,SUM(B57:D59)-C58=2),SUM(B57:D59)-C58=3),1,0)</f>
        <v/>
      </c>
      <c r="D71">
        <f>IF(OR(AND(D58=1,SUM(C57:E59)-D58=2),SUM(C57:E59)-D58=3),1,0)</f>
        <v/>
      </c>
      <c r="E71">
        <f>IF(OR(AND(E58=1,SUM(D57:F59)-E58=2),SUM(D57:F59)-E58=3),1,0)</f>
        <v/>
      </c>
      <c r="F71">
        <f>IF(OR(AND(F58=1,SUM(E57:G59)-F58=2),SUM(E57:G59)-F58=3),1,0)</f>
        <v/>
      </c>
      <c r="G71">
        <f>IF(OR(AND(G58=1,SUM(F57:H59)-G58=2),SUM(F57:H59)-G58=3),1,0)</f>
        <v/>
      </c>
      <c r="H71">
        <f>IF(OR(AND(H58=1,SUM(G57:I59)-H58=2),SUM(G57:I59)-H58=3),1,0)</f>
        <v/>
      </c>
      <c r="I71">
        <f>IF(OR(AND(I58=1,SUM(H57:J59)-I58=2),SUM(H57:J59)-I58=3),1,0)</f>
        <v/>
      </c>
      <c r="J71">
        <f>IF(OR(AND(J58=1,SUM(I57:K59)-J58=2),SUM(I57:K59)-J58=3),1,0)</f>
        <v/>
      </c>
      <c r="K71">
        <f>IF(OR(AND(K58=1,SUM(J57:L59)-K58=2),SUM(J57:L59)-K58=3),1,0)</f>
        <v/>
      </c>
      <c r="L71">
        <f>IF(OR(AND(L58=1,SUM(K57:M59)-L58=2),SUM(K57:M59)-L58=3),1,0)</f>
        <v/>
      </c>
      <c r="M71">
        <f>IF(OR(AND(M58=1,SUM(L57:N59)-M58=2),SUM(L57:N59)-M58=3),1,0)</f>
        <v/>
      </c>
      <c r="N71">
        <f>IF(OR(AND(N58=1,SUM(M57:O59)-N58=2),SUM(M57:O59)-N58=3),1,0)</f>
        <v/>
      </c>
      <c r="O71">
        <f>IF(OR(AND(O58=1,SUM(N57:P59)-O58=2),SUM(N57:P59)-O58=3),1,0)</f>
        <v/>
      </c>
      <c r="P71">
        <f>IF(OR(AND(P58=1,SUM(O57:Q59)-P58=2),SUM(O57:Q59)-P58=3),1,0)</f>
        <v/>
      </c>
      <c r="Q71">
        <f>IF(OR(AND(Q58=1,SUM(P57:R59)-Q58=2),SUM(P57:R59)-Q58=3),1,0)</f>
        <v/>
      </c>
      <c r="R71">
        <f>IF(OR(AND(R58=1,SUM(Q57:S59)-R58=2),SUM(Q57:S59)-R58=3),1,0)</f>
        <v/>
      </c>
      <c r="S71">
        <f>IF(OR(AND(S58=1,SUM(R57:T59)-S58=2),SUM(R57:T59)-S58=3),1,0)</f>
        <v/>
      </c>
      <c r="T71">
        <f>IF(OR(AND(T58=1,SUM(S57:U59)-T58=2),SUM(S57:U59)-T58=3),1,0)</f>
        <v/>
      </c>
      <c r="U71">
        <f>IF(OR(AND(U58=1,SUM(T57:V59)-U58=2),SUM(T57:V59)-U58=3),1,0)</f>
        <v/>
      </c>
      <c r="V71">
        <f>IF(OR(AND(V58=1,SUM(U57:W59)-V58=2),SUM(U57:W59)-V58=3),1,0)</f>
        <v/>
      </c>
      <c r="W71">
        <f>IF(OR(AND(W58=1,SUM(V57:X59)-W58=2),SUM(V57:X59)-W58=3),1,0)</f>
        <v/>
      </c>
      <c r="X71">
        <f>IF(OR(AND(X58=1,SUM(W57:Y59)-X58=2),SUM(W57:Y59)-X58=3),1,0)</f>
        <v/>
      </c>
      <c r="Y71">
        <f>IF(OR(AND(Y58=1,SUM(X57:Z59)-Y58=2),SUM(X57:Z59)-Y58=3),1,0)</f>
        <v/>
      </c>
      <c r="Z71">
        <f>IF(OR(AND(Z58=1,SUM(Y57:AA59)-Z58=2),SUM(Y57:AA59)-Z58=3),1,0)</f>
        <v/>
      </c>
      <c r="AA71">
        <f>IF(OR(AND(AA58=1,SUM(Z57:AB59)-AA58=2),SUM(Z57:AB59)-AA58=3),1,0)</f>
        <v/>
      </c>
      <c r="AB71">
        <f>IF(OR(AND(AB58=1,SUM(AA57:AC59)-AB58=2),SUM(AA57:AC59)-AB58=3),1,0)</f>
        <v/>
      </c>
      <c r="AC71">
        <f>IF(OR(AND(AC58=1,SUM(AB57:AD59)-AC58=2),SUM(AB57:AD59)-AC58=3),1,0)</f>
        <v/>
      </c>
      <c r="AD71">
        <f>IF(OR(AND(AD58=1,SUM(AC57:AE59)-AD58=2),SUM(AC57:AE59)-AD58=3),1,0)</f>
        <v/>
      </c>
      <c r="AE71">
        <f>IF(OR(AND(AE58=1,SUM(AD57:AF59)-AE58=2),SUM(AD57:AF59)-AE58=3),1,0)</f>
        <v/>
      </c>
      <c r="AF71">
        <f>IF(OR(AND(AF58=1,SUM(AE57:AG59)-AF58=2),SUM(AE57:AG59)-AF58=3),1,0)</f>
        <v/>
      </c>
      <c r="AG71">
        <f>IF(OR(AND(AG58=1,SUM(AF57:AH59)-AG58=2),SUM(AF57:AH59)-AG58=3),1,0)</f>
        <v/>
      </c>
      <c r="AH71">
        <f>IF(OR(AND(AH58=1,SUM(AG57:AI59)-AH58=2),SUM(AG57:AI59)-AH58=3),1,0)</f>
        <v/>
      </c>
      <c r="AI71">
        <f>IF(OR(AND(AI58=1,SUM(AH57:AJ59)-AI58=2),SUM(AH57:AJ59)-AI58=3),1,0)</f>
        <v/>
      </c>
      <c r="AJ71">
        <f>IF(OR(AND(AJ58=1,SUM(AI57:AK59)-AJ58=2),SUM(AI57:AK59)-AJ58=3),1,0)</f>
        <v/>
      </c>
      <c r="AK71">
        <f>IF(OR(AND(AK58=1,SUM(AJ57:AL59)-AK58=2),SUM(AJ57:AL59)-AK58=3),1,0)</f>
        <v/>
      </c>
      <c r="AL71">
        <f>IF(OR(AND(AL58=1,SUM(AK57:AM59)-AL58=2),SUM(AK57:AM59)-AL58=3),1,0)</f>
        <v/>
      </c>
      <c r="AM71">
        <f>IF(OR(AND(AM58=1,SUM(AL57:AN59)-AM58=2),SUM(AL57:AN59)-AM58=3),1,0)</f>
        <v/>
      </c>
      <c r="AN71">
        <f>IF(OR(AND(AN58=1,SUM(AM57:AO59)-AN58=2),SUM(AM57:AO59)-AN58=3),1,0)</f>
        <v/>
      </c>
      <c r="AO71">
        <f>IF(OR(AND(AO58=1,SUM(AN57:AP59)-AO58=2),SUM(AN57:AP59)-AO58=3),1,0)</f>
        <v/>
      </c>
      <c r="AP71">
        <f>IF(OR(AND(AP58=1,SUM(AO57:AQ59)-AP58=2),SUM(AO57:AQ59)-AP58=3),1,0)</f>
        <v/>
      </c>
      <c r="AQ71" t="n">
        <v>0</v>
      </c>
    </row>
    <row r="72">
      <c r="B72" t="n">
        <v>0</v>
      </c>
      <c r="C72">
        <f>IF(OR(AND(C59=1,SUM(B58:D60)-C59=2),SUM(B58:D60)-C59=3),1,0)</f>
        <v/>
      </c>
      <c r="D72">
        <f>IF(OR(AND(D59=1,SUM(C58:E60)-D59=2),SUM(C58:E60)-D59=3),1,0)</f>
        <v/>
      </c>
      <c r="E72">
        <f>IF(OR(AND(E59=1,SUM(D58:F60)-E59=2),SUM(D58:F60)-E59=3),1,0)</f>
        <v/>
      </c>
      <c r="F72">
        <f>IF(OR(AND(F59=1,SUM(E58:G60)-F59=2),SUM(E58:G60)-F59=3),1,0)</f>
        <v/>
      </c>
      <c r="G72">
        <f>IF(OR(AND(G59=1,SUM(F58:H60)-G59=2),SUM(F58:H60)-G59=3),1,0)</f>
        <v/>
      </c>
      <c r="H72">
        <f>IF(OR(AND(H59=1,SUM(G58:I60)-H59=2),SUM(G58:I60)-H59=3),1,0)</f>
        <v/>
      </c>
      <c r="I72">
        <f>IF(OR(AND(I59=1,SUM(H58:J60)-I59=2),SUM(H58:J60)-I59=3),1,0)</f>
        <v/>
      </c>
      <c r="J72">
        <f>IF(OR(AND(J59=1,SUM(I58:K60)-J59=2),SUM(I58:K60)-J59=3),1,0)</f>
        <v/>
      </c>
      <c r="K72">
        <f>IF(OR(AND(K59=1,SUM(J58:L60)-K59=2),SUM(J58:L60)-K59=3),1,0)</f>
        <v/>
      </c>
      <c r="L72">
        <f>IF(OR(AND(L59=1,SUM(K58:M60)-L59=2),SUM(K58:M60)-L59=3),1,0)</f>
        <v/>
      </c>
      <c r="M72">
        <f>IF(OR(AND(M59=1,SUM(L58:N60)-M59=2),SUM(L58:N60)-M59=3),1,0)</f>
        <v/>
      </c>
      <c r="N72">
        <f>IF(OR(AND(N59=1,SUM(M58:O60)-N59=2),SUM(M58:O60)-N59=3),1,0)</f>
        <v/>
      </c>
      <c r="O72">
        <f>IF(OR(AND(O59=1,SUM(N58:P60)-O59=2),SUM(N58:P60)-O59=3),1,0)</f>
        <v/>
      </c>
      <c r="P72">
        <f>IF(OR(AND(P59=1,SUM(O58:Q60)-P59=2),SUM(O58:Q60)-P59=3),1,0)</f>
        <v/>
      </c>
      <c r="Q72">
        <f>IF(OR(AND(Q59=1,SUM(P58:R60)-Q59=2),SUM(P58:R60)-Q59=3),1,0)</f>
        <v/>
      </c>
      <c r="R72">
        <f>IF(OR(AND(R59=1,SUM(Q58:S60)-R59=2),SUM(Q58:S60)-R59=3),1,0)</f>
        <v/>
      </c>
      <c r="S72">
        <f>IF(OR(AND(S59=1,SUM(R58:T60)-S59=2),SUM(R58:T60)-S59=3),1,0)</f>
        <v/>
      </c>
      <c r="T72">
        <f>IF(OR(AND(T59=1,SUM(S58:U60)-T59=2),SUM(S58:U60)-T59=3),1,0)</f>
        <v/>
      </c>
      <c r="U72">
        <f>IF(OR(AND(U59=1,SUM(T58:V60)-U59=2),SUM(T58:V60)-U59=3),1,0)</f>
        <v/>
      </c>
      <c r="V72">
        <f>IF(OR(AND(V59=1,SUM(U58:W60)-V59=2),SUM(U58:W60)-V59=3),1,0)</f>
        <v/>
      </c>
      <c r="W72">
        <f>IF(OR(AND(W59=1,SUM(V58:X60)-W59=2),SUM(V58:X60)-W59=3),1,0)</f>
        <v/>
      </c>
      <c r="X72">
        <f>IF(OR(AND(X59=1,SUM(W58:Y60)-X59=2),SUM(W58:Y60)-X59=3),1,0)</f>
        <v/>
      </c>
      <c r="Y72">
        <f>IF(OR(AND(Y59=1,SUM(X58:Z60)-Y59=2),SUM(X58:Z60)-Y59=3),1,0)</f>
        <v/>
      </c>
      <c r="Z72">
        <f>IF(OR(AND(Z59=1,SUM(Y58:AA60)-Z59=2),SUM(Y58:AA60)-Z59=3),1,0)</f>
        <v/>
      </c>
      <c r="AA72">
        <f>IF(OR(AND(AA59=1,SUM(Z58:AB60)-AA59=2),SUM(Z58:AB60)-AA59=3),1,0)</f>
        <v/>
      </c>
      <c r="AB72">
        <f>IF(OR(AND(AB59=1,SUM(AA58:AC60)-AB59=2),SUM(AA58:AC60)-AB59=3),1,0)</f>
        <v/>
      </c>
      <c r="AC72">
        <f>IF(OR(AND(AC59=1,SUM(AB58:AD60)-AC59=2),SUM(AB58:AD60)-AC59=3),1,0)</f>
        <v/>
      </c>
      <c r="AD72">
        <f>IF(OR(AND(AD59=1,SUM(AC58:AE60)-AD59=2),SUM(AC58:AE60)-AD59=3),1,0)</f>
        <v/>
      </c>
      <c r="AE72">
        <f>IF(OR(AND(AE59=1,SUM(AD58:AF60)-AE59=2),SUM(AD58:AF60)-AE59=3),1,0)</f>
        <v/>
      </c>
      <c r="AF72">
        <f>IF(OR(AND(AF59=1,SUM(AE58:AG60)-AF59=2),SUM(AE58:AG60)-AF59=3),1,0)</f>
        <v/>
      </c>
      <c r="AG72">
        <f>IF(OR(AND(AG59=1,SUM(AF58:AH60)-AG59=2),SUM(AF58:AH60)-AG59=3),1,0)</f>
        <v/>
      </c>
      <c r="AH72">
        <f>IF(OR(AND(AH59=1,SUM(AG58:AI60)-AH59=2),SUM(AG58:AI60)-AH59=3),1,0)</f>
        <v/>
      </c>
      <c r="AI72">
        <f>IF(OR(AND(AI59=1,SUM(AH58:AJ60)-AI59=2),SUM(AH58:AJ60)-AI59=3),1,0)</f>
        <v/>
      </c>
      <c r="AJ72">
        <f>IF(OR(AND(AJ59=1,SUM(AI58:AK60)-AJ59=2),SUM(AI58:AK60)-AJ59=3),1,0)</f>
        <v/>
      </c>
      <c r="AK72">
        <f>IF(OR(AND(AK59=1,SUM(AJ58:AL60)-AK59=2),SUM(AJ58:AL60)-AK59=3),1,0)</f>
        <v/>
      </c>
      <c r="AL72">
        <f>IF(OR(AND(AL59=1,SUM(AK58:AM60)-AL59=2),SUM(AK58:AM60)-AL59=3),1,0)</f>
        <v/>
      </c>
      <c r="AM72">
        <f>IF(OR(AND(AM59=1,SUM(AL58:AN60)-AM59=2),SUM(AL58:AN60)-AM59=3),1,0)</f>
        <v/>
      </c>
      <c r="AN72">
        <f>IF(OR(AND(AN59=1,SUM(AM58:AO60)-AN59=2),SUM(AM58:AO60)-AN59=3),1,0)</f>
        <v/>
      </c>
      <c r="AO72">
        <f>IF(OR(AND(AO59=1,SUM(AN58:AP60)-AO59=2),SUM(AN58:AP60)-AO59=3),1,0)</f>
        <v/>
      </c>
      <c r="AP72">
        <f>IF(OR(AND(AP59=1,SUM(AO58:AQ60)-AP59=2),SUM(AO58:AQ60)-AP59=3),1,0)</f>
        <v/>
      </c>
      <c r="AQ72" t="n">
        <v>0</v>
      </c>
    </row>
    <row r="73">
      <c r="B73" t="n">
        <v>0</v>
      </c>
      <c r="C73">
        <f>IF(OR(AND(C60=1,SUM(B59:D61)-C60=2),SUM(B59:D61)-C60=3),1,0)</f>
        <v/>
      </c>
      <c r="D73">
        <f>IF(OR(AND(D60=1,SUM(C59:E61)-D60=2),SUM(C59:E61)-D60=3),1,0)</f>
        <v/>
      </c>
      <c r="E73">
        <f>IF(OR(AND(E60=1,SUM(D59:F61)-E60=2),SUM(D59:F61)-E60=3),1,0)</f>
        <v/>
      </c>
      <c r="F73">
        <f>IF(OR(AND(F60=1,SUM(E59:G61)-F60=2),SUM(E59:G61)-F60=3),1,0)</f>
        <v/>
      </c>
      <c r="G73">
        <f>IF(OR(AND(G60=1,SUM(F59:H61)-G60=2),SUM(F59:H61)-G60=3),1,0)</f>
        <v/>
      </c>
      <c r="H73">
        <f>IF(OR(AND(H60=1,SUM(G59:I61)-H60=2),SUM(G59:I61)-H60=3),1,0)</f>
        <v/>
      </c>
      <c r="I73">
        <f>IF(OR(AND(I60=1,SUM(H59:J61)-I60=2),SUM(H59:J61)-I60=3),1,0)</f>
        <v/>
      </c>
      <c r="J73">
        <f>IF(OR(AND(J60=1,SUM(I59:K61)-J60=2),SUM(I59:K61)-J60=3),1,0)</f>
        <v/>
      </c>
      <c r="K73">
        <f>IF(OR(AND(K60=1,SUM(J59:L61)-K60=2),SUM(J59:L61)-K60=3),1,0)</f>
        <v/>
      </c>
      <c r="L73">
        <f>IF(OR(AND(L60=1,SUM(K59:M61)-L60=2),SUM(K59:M61)-L60=3),1,0)</f>
        <v/>
      </c>
      <c r="M73">
        <f>IF(OR(AND(M60=1,SUM(L59:N61)-M60=2),SUM(L59:N61)-M60=3),1,0)</f>
        <v/>
      </c>
      <c r="N73">
        <f>IF(OR(AND(N60=1,SUM(M59:O61)-N60=2),SUM(M59:O61)-N60=3),1,0)</f>
        <v/>
      </c>
      <c r="O73">
        <f>IF(OR(AND(O60=1,SUM(N59:P61)-O60=2),SUM(N59:P61)-O60=3),1,0)</f>
        <v/>
      </c>
      <c r="P73">
        <f>IF(OR(AND(P60=1,SUM(O59:Q61)-P60=2),SUM(O59:Q61)-P60=3),1,0)</f>
        <v/>
      </c>
      <c r="Q73">
        <f>IF(OR(AND(Q60=1,SUM(P59:R61)-Q60=2),SUM(P59:R61)-Q60=3),1,0)</f>
        <v/>
      </c>
      <c r="R73">
        <f>IF(OR(AND(R60=1,SUM(Q59:S61)-R60=2),SUM(Q59:S61)-R60=3),1,0)</f>
        <v/>
      </c>
      <c r="S73">
        <f>IF(OR(AND(S60=1,SUM(R59:T61)-S60=2),SUM(R59:T61)-S60=3),1,0)</f>
        <v/>
      </c>
      <c r="T73">
        <f>IF(OR(AND(T60=1,SUM(S59:U61)-T60=2),SUM(S59:U61)-T60=3),1,0)</f>
        <v/>
      </c>
      <c r="U73">
        <f>IF(OR(AND(U60=1,SUM(T59:V61)-U60=2),SUM(T59:V61)-U60=3),1,0)</f>
        <v/>
      </c>
      <c r="V73">
        <f>IF(OR(AND(V60=1,SUM(U59:W61)-V60=2),SUM(U59:W61)-V60=3),1,0)</f>
        <v/>
      </c>
      <c r="W73">
        <f>IF(OR(AND(W60=1,SUM(V59:X61)-W60=2),SUM(V59:X61)-W60=3),1,0)</f>
        <v/>
      </c>
      <c r="X73">
        <f>IF(OR(AND(X60=1,SUM(W59:Y61)-X60=2),SUM(W59:Y61)-X60=3),1,0)</f>
        <v/>
      </c>
      <c r="Y73">
        <f>IF(OR(AND(Y60=1,SUM(X59:Z61)-Y60=2),SUM(X59:Z61)-Y60=3),1,0)</f>
        <v/>
      </c>
      <c r="Z73">
        <f>IF(OR(AND(Z60=1,SUM(Y59:AA61)-Z60=2),SUM(Y59:AA61)-Z60=3),1,0)</f>
        <v/>
      </c>
      <c r="AA73">
        <f>IF(OR(AND(AA60=1,SUM(Z59:AB61)-AA60=2),SUM(Z59:AB61)-AA60=3),1,0)</f>
        <v/>
      </c>
      <c r="AB73">
        <f>IF(OR(AND(AB60=1,SUM(AA59:AC61)-AB60=2),SUM(AA59:AC61)-AB60=3),1,0)</f>
        <v/>
      </c>
      <c r="AC73">
        <f>IF(OR(AND(AC60=1,SUM(AB59:AD61)-AC60=2),SUM(AB59:AD61)-AC60=3),1,0)</f>
        <v/>
      </c>
      <c r="AD73">
        <f>IF(OR(AND(AD60=1,SUM(AC59:AE61)-AD60=2),SUM(AC59:AE61)-AD60=3),1,0)</f>
        <v/>
      </c>
      <c r="AE73">
        <f>IF(OR(AND(AE60=1,SUM(AD59:AF61)-AE60=2),SUM(AD59:AF61)-AE60=3),1,0)</f>
        <v/>
      </c>
      <c r="AF73">
        <f>IF(OR(AND(AF60=1,SUM(AE59:AG61)-AF60=2),SUM(AE59:AG61)-AF60=3),1,0)</f>
        <v/>
      </c>
      <c r="AG73">
        <f>IF(OR(AND(AG60=1,SUM(AF59:AH61)-AG60=2),SUM(AF59:AH61)-AG60=3),1,0)</f>
        <v/>
      </c>
      <c r="AH73">
        <f>IF(OR(AND(AH60=1,SUM(AG59:AI61)-AH60=2),SUM(AG59:AI61)-AH60=3),1,0)</f>
        <v/>
      </c>
      <c r="AI73">
        <f>IF(OR(AND(AI60=1,SUM(AH59:AJ61)-AI60=2),SUM(AH59:AJ61)-AI60=3),1,0)</f>
        <v/>
      </c>
      <c r="AJ73">
        <f>IF(OR(AND(AJ60=1,SUM(AI59:AK61)-AJ60=2),SUM(AI59:AK61)-AJ60=3),1,0)</f>
        <v/>
      </c>
      <c r="AK73">
        <f>IF(OR(AND(AK60=1,SUM(AJ59:AL61)-AK60=2),SUM(AJ59:AL61)-AK60=3),1,0)</f>
        <v/>
      </c>
      <c r="AL73">
        <f>IF(OR(AND(AL60=1,SUM(AK59:AM61)-AL60=2),SUM(AK59:AM61)-AL60=3),1,0)</f>
        <v/>
      </c>
      <c r="AM73">
        <f>IF(OR(AND(AM60=1,SUM(AL59:AN61)-AM60=2),SUM(AL59:AN61)-AM60=3),1,0)</f>
        <v/>
      </c>
      <c r="AN73">
        <f>IF(OR(AND(AN60=1,SUM(AM59:AO61)-AN60=2),SUM(AM59:AO61)-AN60=3),1,0)</f>
        <v/>
      </c>
      <c r="AO73">
        <f>IF(OR(AND(AO60=1,SUM(AN59:AP61)-AO60=2),SUM(AN59:AP61)-AO60=3),1,0)</f>
        <v/>
      </c>
      <c r="AP73">
        <f>IF(OR(AND(AP60=1,SUM(AO59:AQ61)-AP60=2),SUM(AO59:AQ61)-AP60=3),1,0)</f>
        <v/>
      </c>
      <c r="AQ73" t="n">
        <v>0</v>
      </c>
    </row>
    <row r="74">
      <c r="B74" t="n">
        <v>0</v>
      </c>
      <c r="C74">
        <f>IF(OR(AND(C61=1,SUM(B60:D62)-C61=2),SUM(B60:D62)-C61=3),1,0)</f>
        <v/>
      </c>
      <c r="D74">
        <f>IF(OR(AND(D61=1,SUM(C60:E62)-D61=2),SUM(C60:E62)-D61=3),1,0)</f>
        <v/>
      </c>
      <c r="E74">
        <f>IF(OR(AND(E61=1,SUM(D60:F62)-E61=2),SUM(D60:F62)-E61=3),1,0)</f>
        <v/>
      </c>
      <c r="F74">
        <f>IF(OR(AND(F61=1,SUM(E60:G62)-F61=2),SUM(E60:G62)-F61=3),1,0)</f>
        <v/>
      </c>
      <c r="G74">
        <f>IF(OR(AND(G61=1,SUM(F60:H62)-G61=2),SUM(F60:H62)-G61=3),1,0)</f>
        <v/>
      </c>
      <c r="H74">
        <f>IF(OR(AND(H61=1,SUM(G60:I62)-H61=2),SUM(G60:I62)-H61=3),1,0)</f>
        <v/>
      </c>
      <c r="I74">
        <f>IF(OR(AND(I61=1,SUM(H60:J62)-I61=2),SUM(H60:J62)-I61=3),1,0)</f>
        <v/>
      </c>
      <c r="J74">
        <f>IF(OR(AND(J61=1,SUM(I60:K62)-J61=2),SUM(I60:K62)-J61=3),1,0)</f>
        <v/>
      </c>
      <c r="K74">
        <f>IF(OR(AND(K61=1,SUM(J60:L62)-K61=2),SUM(J60:L62)-K61=3),1,0)</f>
        <v/>
      </c>
      <c r="L74">
        <f>IF(OR(AND(L61=1,SUM(K60:M62)-L61=2),SUM(K60:M62)-L61=3),1,0)</f>
        <v/>
      </c>
      <c r="M74">
        <f>IF(OR(AND(M61=1,SUM(L60:N62)-M61=2),SUM(L60:N62)-M61=3),1,0)</f>
        <v/>
      </c>
      <c r="N74">
        <f>IF(OR(AND(N61=1,SUM(M60:O62)-N61=2),SUM(M60:O62)-N61=3),1,0)</f>
        <v/>
      </c>
      <c r="O74">
        <f>IF(OR(AND(O61=1,SUM(N60:P62)-O61=2),SUM(N60:P62)-O61=3),1,0)</f>
        <v/>
      </c>
      <c r="P74">
        <f>IF(OR(AND(P61=1,SUM(O60:Q62)-P61=2),SUM(O60:Q62)-P61=3),1,0)</f>
        <v/>
      </c>
      <c r="Q74">
        <f>IF(OR(AND(Q61=1,SUM(P60:R62)-Q61=2),SUM(P60:R62)-Q61=3),1,0)</f>
        <v/>
      </c>
      <c r="R74">
        <f>IF(OR(AND(R61=1,SUM(Q60:S62)-R61=2),SUM(Q60:S62)-R61=3),1,0)</f>
        <v/>
      </c>
      <c r="S74">
        <f>IF(OR(AND(S61=1,SUM(R60:T62)-S61=2),SUM(R60:T62)-S61=3),1,0)</f>
        <v/>
      </c>
      <c r="T74">
        <f>IF(OR(AND(T61=1,SUM(S60:U62)-T61=2),SUM(S60:U62)-T61=3),1,0)</f>
        <v/>
      </c>
      <c r="U74">
        <f>IF(OR(AND(U61=1,SUM(T60:V62)-U61=2),SUM(T60:V62)-U61=3),1,0)</f>
        <v/>
      </c>
      <c r="V74">
        <f>IF(OR(AND(V61=1,SUM(U60:W62)-V61=2),SUM(U60:W62)-V61=3),1,0)</f>
        <v/>
      </c>
      <c r="W74">
        <f>IF(OR(AND(W61=1,SUM(V60:X62)-W61=2),SUM(V60:X62)-W61=3),1,0)</f>
        <v/>
      </c>
      <c r="X74">
        <f>IF(OR(AND(X61=1,SUM(W60:Y62)-X61=2),SUM(W60:Y62)-X61=3),1,0)</f>
        <v/>
      </c>
      <c r="Y74">
        <f>IF(OR(AND(Y61=1,SUM(X60:Z62)-Y61=2),SUM(X60:Z62)-Y61=3),1,0)</f>
        <v/>
      </c>
      <c r="Z74">
        <f>IF(OR(AND(Z61=1,SUM(Y60:AA62)-Z61=2),SUM(Y60:AA62)-Z61=3),1,0)</f>
        <v/>
      </c>
      <c r="AA74">
        <f>IF(OR(AND(AA61=1,SUM(Z60:AB62)-AA61=2),SUM(Z60:AB62)-AA61=3),1,0)</f>
        <v/>
      </c>
      <c r="AB74">
        <f>IF(OR(AND(AB61=1,SUM(AA60:AC62)-AB61=2),SUM(AA60:AC62)-AB61=3),1,0)</f>
        <v/>
      </c>
      <c r="AC74">
        <f>IF(OR(AND(AC61=1,SUM(AB60:AD62)-AC61=2),SUM(AB60:AD62)-AC61=3),1,0)</f>
        <v/>
      </c>
      <c r="AD74">
        <f>IF(OR(AND(AD61=1,SUM(AC60:AE62)-AD61=2),SUM(AC60:AE62)-AD61=3),1,0)</f>
        <v/>
      </c>
      <c r="AE74">
        <f>IF(OR(AND(AE61=1,SUM(AD60:AF62)-AE61=2),SUM(AD60:AF62)-AE61=3),1,0)</f>
        <v/>
      </c>
      <c r="AF74">
        <f>IF(OR(AND(AF61=1,SUM(AE60:AG62)-AF61=2),SUM(AE60:AG62)-AF61=3),1,0)</f>
        <v/>
      </c>
      <c r="AG74">
        <f>IF(OR(AND(AG61=1,SUM(AF60:AH62)-AG61=2),SUM(AF60:AH62)-AG61=3),1,0)</f>
        <v/>
      </c>
      <c r="AH74">
        <f>IF(OR(AND(AH61=1,SUM(AG60:AI62)-AH61=2),SUM(AG60:AI62)-AH61=3),1,0)</f>
        <v/>
      </c>
      <c r="AI74">
        <f>IF(OR(AND(AI61=1,SUM(AH60:AJ62)-AI61=2),SUM(AH60:AJ62)-AI61=3),1,0)</f>
        <v/>
      </c>
      <c r="AJ74">
        <f>IF(OR(AND(AJ61=1,SUM(AI60:AK62)-AJ61=2),SUM(AI60:AK62)-AJ61=3),1,0)</f>
        <v/>
      </c>
      <c r="AK74">
        <f>IF(OR(AND(AK61=1,SUM(AJ60:AL62)-AK61=2),SUM(AJ60:AL62)-AK61=3),1,0)</f>
        <v/>
      </c>
      <c r="AL74">
        <f>IF(OR(AND(AL61=1,SUM(AK60:AM62)-AL61=2),SUM(AK60:AM62)-AL61=3),1,0)</f>
        <v/>
      </c>
      <c r="AM74">
        <f>IF(OR(AND(AM61=1,SUM(AL60:AN62)-AM61=2),SUM(AL60:AN62)-AM61=3),1,0)</f>
        <v/>
      </c>
      <c r="AN74">
        <f>IF(OR(AND(AN61=1,SUM(AM60:AO62)-AN61=2),SUM(AM60:AO62)-AN61=3),1,0)</f>
        <v/>
      </c>
      <c r="AO74">
        <f>IF(OR(AND(AO61=1,SUM(AN60:AP62)-AO61=2),SUM(AN60:AP62)-AO61=3),1,0)</f>
        <v/>
      </c>
      <c r="AP74">
        <f>IF(OR(AND(AP61=1,SUM(AO60:AQ62)-AP61=2),SUM(AO60:AQ62)-AP61=3),1,0)</f>
        <v/>
      </c>
      <c r="AQ74" t="n">
        <v>0</v>
      </c>
    </row>
    <row r="75">
      <c r="B75" t="n">
        <v>0</v>
      </c>
      <c r="C75">
        <f>IF(OR(AND(C62=1,SUM(B61:D63)-C62=2),SUM(B61:D63)-C62=3),1,0)</f>
        <v/>
      </c>
      <c r="D75">
        <f>IF(OR(AND(D62=1,SUM(C61:E63)-D62=2),SUM(C61:E63)-D62=3),1,0)</f>
        <v/>
      </c>
      <c r="E75">
        <f>IF(OR(AND(E62=1,SUM(D61:F63)-E62=2),SUM(D61:F63)-E62=3),1,0)</f>
        <v/>
      </c>
      <c r="F75">
        <f>IF(OR(AND(F62=1,SUM(E61:G63)-F62=2),SUM(E61:G63)-F62=3),1,0)</f>
        <v/>
      </c>
      <c r="G75">
        <f>IF(OR(AND(G62=1,SUM(F61:H63)-G62=2),SUM(F61:H63)-G62=3),1,0)</f>
        <v/>
      </c>
      <c r="H75">
        <f>IF(OR(AND(H62=1,SUM(G61:I63)-H62=2),SUM(G61:I63)-H62=3),1,0)</f>
        <v/>
      </c>
      <c r="I75">
        <f>IF(OR(AND(I62=1,SUM(H61:J63)-I62=2),SUM(H61:J63)-I62=3),1,0)</f>
        <v/>
      </c>
      <c r="J75">
        <f>IF(OR(AND(J62=1,SUM(I61:K63)-J62=2),SUM(I61:K63)-J62=3),1,0)</f>
        <v/>
      </c>
      <c r="K75">
        <f>IF(OR(AND(K62=1,SUM(J61:L63)-K62=2),SUM(J61:L63)-K62=3),1,0)</f>
        <v/>
      </c>
      <c r="L75">
        <f>IF(OR(AND(L62=1,SUM(K61:M63)-L62=2),SUM(K61:M63)-L62=3),1,0)</f>
        <v/>
      </c>
      <c r="M75">
        <f>IF(OR(AND(M62=1,SUM(L61:N63)-M62=2),SUM(L61:N63)-M62=3),1,0)</f>
        <v/>
      </c>
      <c r="N75">
        <f>IF(OR(AND(N62=1,SUM(M61:O63)-N62=2),SUM(M61:O63)-N62=3),1,0)</f>
        <v/>
      </c>
      <c r="O75">
        <f>IF(OR(AND(O62=1,SUM(N61:P63)-O62=2),SUM(N61:P63)-O62=3),1,0)</f>
        <v/>
      </c>
      <c r="P75">
        <f>IF(OR(AND(P62=1,SUM(O61:Q63)-P62=2),SUM(O61:Q63)-P62=3),1,0)</f>
        <v/>
      </c>
      <c r="Q75">
        <f>IF(OR(AND(Q62=1,SUM(P61:R63)-Q62=2),SUM(P61:R63)-Q62=3),1,0)</f>
        <v/>
      </c>
      <c r="R75">
        <f>IF(OR(AND(R62=1,SUM(Q61:S63)-R62=2),SUM(Q61:S63)-R62=3),1,0)</f>
        <v/>
      </c>
      <c r="S75">
        <f>IF(OR(AND(S62=1,SUM(R61:T63)-S62=2),SUM(R61:T63)-S62=3),1,0)</f>
        <v/>
      </c>
      <c r="T75">
        <f>IF(OR(AND(T62=1,SUM(S61:U63)-T62=2),SUM(S61:U63)-T62=3),1,0)</f>
        <v/>
      </c>
      <c r="U75">
        <f>IF(OR(AND(U62=1,SUM(T61:V63)-U62=2),SUM(T61:V63)-U62=3),1,0)</f>
        <v/>
      </c>
      <c r="V75">
        <f>IF(OR(AND(V62=1,SUM(U61:W63)-V62=2),SUM(U61:W63)-V62=3),1,0)</f>
        <v/>
      </c>
      <c r="W75">
        <f>IF(OR(AND(W62=1,SUM(V61:X63)-W62=2),SUM(V61:X63)-W62=3),1,0)</f>
        <v/>
      </c>
      <c r="X75">
        <f>IF(OR(AND(X62=1,SUM(W61:Y63)-X62=2),SUM(W61:Y63)-X62=3),1,0)</f>
        <v/>
      </c>
      <c r="Y75">
        <f>IF(OR(AND(Y62=1,SUM(X61:Z63)-Y62=2),SUM(X61:Z63)-Y62=3),1,0)</f>
        <v/>
      </c>
      <c r="Z75">
        <f>IF(OR(AND(Z62=1,SUM(Y61:AA63)-Z62=2),SUM(Y61:AA63)-Z62=3),1,0)</f>
        <v/>
      </c>
      <c r="AA75">
        <f>IF(OR(AND(AA62=1,SUM(Z61:AB63)-AA62=2),SUM(Z61:AB63)-AA62=3),1,0)</f>
        <v/>
      </c>
      <c r="AB75">
        <f>IF(OR(AND(AB62=1,SUM(AA61:AC63)-AB62=2),SUM(AA61:AC63)-AB62=3),1,0)</f>
        <v/>
      </c>
      <c r="AC75">
        <f>IF(OR(AND(AC62=1,SUM(AB61:AD63)-AC62=2),SUM(AB61:AD63)-AC62=3),1,0)</f>
        <v/>
      </c>
      <c r="AD75">
        <f>IF(OR(AND(AD62=1,SUM(AC61:AE63)-AD62=2),SUM(AC61:AE63)-AD62=3),1,0)</f>
        <v/>
      </c>
      <c r="AE75">
        <f>IF(OR(AND(AE62=1,SUM(AD61:AF63)-AE62=2),SUM(AD61:AF63)-AE62=3),1,0)</f>
        <v/>
      </c>
      <c r="AF75">
        <f>IF(OR(AND(AF62=1,SUM(AE61:AG63)-AF62=2),SUM(AE61:AG63)-AF62=3),1,0)</f>
        <v/>
      </c>
      <c r="AG75">
        <f>IF(OR(AND(AG62=1,SUM(AF61:AH63)-AG62=2),SUM(AF61:AH63)-AG62=3),1,0)</f>
        <v/>
      </c>
      <c r="AH75">
        <f>IF(OR(AND(AH62=1,SUM(AG61:AI63)-AH62=2),SUM(AG61:AI63)-AH62=3),1,0)</f>
        <v/>
      </c>
      <c r="AI75">
        <f>IF(OR(AND(AI62=1,SUM(AH61:AJ63)-AI62=2),SUM(AH61:AJ63)-AI62=3),1,0)</f>
        <v/>
      </c>
      <c r="AJ75">
        <f>IF(OR(AND(AJ62=1,SUM(AI61:AK63)-AJ62=2),SUM(AI61:AK63)-AJ62=3),1,0)</f>
        <v/>
      </c>
      <c r="AK75">
        <f>IF(OR(AND(AK62=1,SUM(AJ61:AL63)-AK62=2),SUM(AJ61:AL63)-AK62=3),1,0)</f>
        <v/>
      </c>
      <c r="AL75">
        <f>IF(OR(AND(AL62=1,SUM(AK61:AM63)-AL62=2),SUM(AK61:AM63)-AL62=3),1,0)</f>
        <v/>
      </c>
      <c r="AM75">
        <f>IF(OR(AND(AM62=1,SUM(AL61:AN63)-AM62=2),SUM(AL61:AN63)-AM62=3),1,0)</f>
        <v/>
      </c>
      <c r="AN75">
        <f>IF(OR(AND(AN62=1,SUM(AM61:AO63)-AN62=2),SUM(AM61:AO63)-AN62=3),1,0)</f>
        <v/>
      </c>
      <c r="AO75">
        <f>IF(OR(AND(AO62=1,SUM(AN61:AP63)-AO62=2),SUM(AN61:AP63)-AO62=3),1,0)</f>
        <v/>
      </c>
      <c r="AP75">
        <f>IF(OR(AND(AP62=1,SUM(AO61:AQ63)-AP62=2),SUM(AO61:AQ63)-AP62=3),1,0)</f>
        <v/>
      </c>
      <c r="AQ75" t="n">
        <v>0</v>
      </c>
    </row>
    <row r="76">
      <c r="B76" t="n">
        <v>0</v>
      </c>
      <c r="C76">
        <f>IF(OR(AND(C63=1,SUM(B62:D64)-C63=2),SUM(B62:D64)-C63=3),1,0)</f>
        <v/>
      </c>
      <c r="D76">
        <f>IF(OR(AND(D63=1,SUM(C62:E64)-D63=2),SUM(C62:E64)-D63=3),1,0)</f>
        <v/>
      </c>
      <c r="E76">
        <f>IF(OR(AND(E63=1,SUM(D62:F64)-E63=2),SUM(D62:F64)-E63=3),1,0)</f>
        <v/>
      </c>
      <c r="F76">
        <f>IF(OR(AND(F63=1,SUM(E62:G64)-F63=2),SUM(E62:G64)-F63=3),1,0)</f>
        <v/>
      </c>
      <c r="G76">
        <f>IF(OR(AND(G63=1,SUM(F62:H64)-G63=2),SUM(F62:H64)-G63=3),1,0)</f>
        <v/>
      </c>
      <c r="H76">
        <f>IF(OR(AND(H63=1,SUM(G62:I64)-H63=2),SUM(G62:I64)-H63=3),1,0)</f>
        <v/>
      </c>
      <c r="I76">
        <f>IF(OR(AND(I63=1,SUM(H62:J64)-I63=2),SUM(H62:J64)-I63=3),1,0)</f>
        <v/>
      </c>
      <c r="J76">
        <f>IF(OR(AND(J63=1,SUM(I62:K64)-J63=2),SUM(I62:K64)-J63=3),1,0)</f>
        <v/>
      </c>
      <c r="K76">
        <f>IF(OR(AND(K63=1,SUM(J62:L64)-K63=2),SUM(J62:L64)-K63=3),1,0)</f>
        <v/>
      </c>
      <c r="L76">
        <f>IF(OR(AND(L63=1,SUM(K62:M64)-L63=2),SUM(K62:M64)-L63=3),1,0)</f>
        <v/>
      </c>
      <c r="M76">
        <f>IF(OR(AND(M63=1,SUM(L62:N64)-M63=2),SUM(L62:N64)-M63=3),1,0)</f>
        <v/>
      </c>
      <c r="N76">
        <f>IF(OR(AND(N63=1,SUM(M62:O64)-N63=2),SUM(M62:O64)-N63=3),1,0)</f>
        <v/>
      </c>
      <c r="O76">
        <f>IF(OR(AND(O63=1,SUM(N62:P64)-O63=2),SUM(N62:P64)-O63=3),1,0)</f>
        <v/>
      </c>
      <c r="P76">
        <f>IF(OR(AND(P63=1,SUM(O62:Q64)-P63=2),SUM(O62:Q64)-P63=3),1,0)</f>
        <v/>
      </c>
      <c r="Q76">
        <f>IF(OR(AND(Q63=1,SUM(P62:R64)-Q63=2),SUM(P62:R64)-Q63=3),1,0)</f>
        <v/>
      </c>
      <c r="R76">
        <f>IF(OR(AND(R63=1,SUM(Q62:S64)-R63=2),SUM(Q62:S64)-R63=3),1,0)</f>
        <v/>
      </c>
      <c r="S76">
        <f>IF(OR(AND(S63=1,SUM(R62:T64)-S63=2),SUM(R62:T64)-S63=3),1,0)</f>
        <v/>
      </c>
      <c r="T76">
        <f>IF(OR(AND(T63=1,SUM(S62:U64)-T63=2),SUM(S62:U64)-T63=3),1,0)</f>
        <v/>
      </c>
      <c r="U76">
        <f>IF(OR(AND(U63=1,SUM(T62:V64)-U63=2),SUM(T62:V64)-U63=3),1,0)</f>
        <v/>
      </c>
      <c r="V76">
        <f>IF(OR(AND(V63=1,SUM(U62:W64)-V63=2),SUM(U62:W64)-V63=3),1,0)</f>
        <v/>
      </c>
      <c r="W76">
        <f>IF(OR(AND(W63=1,SUM(V62:X64)-W63=2),SUM(V62:X64)-W63=3),1,0)</f>
        <v/>
      </c>
      <c r="X76">
        <f>IF(OR(AND(X63=1,SUM(W62:Y64)-X63=2),SUM(W62:Y64)-X63=3),1,0)</f>
        <v/>
      </c>
      <c r="Y76">
        <f>IF(OR(AND(Y63=1,SUM(X62:Z64)-Y63=2),SUM(X62:Z64)-Y63=3),1,0)</f>
        <v/>
      </c>
      <c r="Z76">
        <f>IF(OR(AND(Z63=1,SUM(Y62:AA64)-Z63=2),SUM(Y62:AA64)-Z63=3),1,0)</f>
        <v/>
      </c>
      <c r="AA76">
        <f>IF(OR(AND(AA63=1,SUM(Z62:AB64)-AA63=2),SUM(Z62:AB64)-AA63=3),1,0)</f>
        <v/>
      </c>
      <c r="AB76">
        <f>IF(OR(AND(AB63=1,SUM(AA62:AC64)-AB63=2),SUM(AA62:AC64)-AB63=3),1,0)</f>
        <v/>
      </c>
      <c r="AC76">
        <f>IF(OR(AND(AC63=1,SUM(AB62:AD64)-AC63=2),SUM(AB62:AD64)-AC63=3),1,0)</f>
        <v/>
      </c>
      <c r="AD76">
        <f>IF(OR(AND(AD63=1,SUM(AC62:AE64)-AD63=2),SUM(AC62:AE64)-AD63=3),1,0)</f>
        <v/>
      </c>
      <c r="AE76">
        <f>IF(OR(AND(AE63=1,SUM(AD62:AF64)-AE63=2),SUM(AD62:AF64)-AE63=3),1,0)</f>
        <v/>
      </c>
      <c r="AF76">
        <f>IF(OR(AND(AF63=1,SUM(AE62:AG64)-AF63=2),SUM(AE62:AG64)-AF63=3),1,0)</f>
        <v/>
      </c>
      <c r="AG76">
        <f>IF(OR(AND(AG63=1,SUM(AF62:AH64)-AG63=2),SUM(AF62:AH64)-AG63=3),1,0)</f>
        <v/>
      </c>
      <c r="AH76">
        <f>IF(OR(AND(AH63=1,SUM(AG62:AI64)-AH63=2),SUM(AG62:AI64)-AH63=3),1,0)</f>
        <v/>
      </c>
      <c r="AI76">
        <f>IF(OR(AND(AI63=1,SUM(AH62:AJ64)-AI63=2),SUM(AH62:AJ64)-AI63=3),1,0)</f>
        <v/>
      </c>
      <c r="AJ76">
        <f>IF(OR(AND(AJ63=1,SUM(AI62:AK64)-AJ63=2),SUM(AI62:AK64)-AJ63=3),1,0)</f>
        <v/>
      </c>
      <c r="AK76">
        <f>IF(OR(AND(AK63=1,SUM(AJ62:AL64)-AK63=2),SUM(AJ62:AL64)-AK63=3),1,0)</f>
        <v/>
      </c>
      <c r="AL76">
        <f>IF(OR(AND(AL63=1,SUM(AK62:AM64)-AL63=2),SUM(AK62:AM64)-AL63=3),1,0)</f>
        <v/>
      </c>
      <c r="AM76">
        <f>IF(OR(AND(AM63=1,SUM(AL62:AN64)-AM63=2),SUM(AL62:AN64)-AM63=3),1,0)</f>
        <v/>
      </c>
      <c r="AN76">
        <f>IF(OR(AND(AN63=1,SUM(AM62:AO64)-AN63=2),SUM(AM62:AO64)-AN63=3),1,0)</f>
        <v/>
      </c>
      <c r="AO76">
        <f>IF(OR(AND(AO63=1,SUM(AN62:AP64)-AO63=2),SUM(AN62:AP64)-AO63=3),1,0)</f>
        <v/>
      </c>
      <c r="AP76">
        <f>IF(OR(AND(AP63=1,SUM(AO62:AQ64)-AP63=2),SUM(AO62:AQ64)-AP63=3),1,0)</f>
        <v/>
      </c>
      <c r="AQ76" t="n">
        <v>0</v>
      </c>
    </row>
    <row r="77">
      <c r="B77" t="n">
        <v>0</v>
      </c>
      <c r="C77">
        <f>IF(OR(AND(C64=1,SUM(B63:D65)-C64=2),SUM(B63:D65)-C64=3),1,0)</f>
        <v/>
      </c>
      <c r="D77">
        <f>IF(OR(AND(D64=1,SUM(C63:E65)-D64=2),SUM(C63:E65)-D64=3),1,0)</f>
        <v/>
      </c>
      <c r="E77">
        <f>IF(OR(AND(E64=1,SUM(D63:F65)-E64=2),SUM(D63:F65)-E64=3),1,0)</f>
        <v/>
      </c>
      <c r="F77">
        <f>IF(OR(AND(F64=1,SUM(E63:G65)-F64=2),SUM(E63:G65)-F64=3),1,0)</f>
        <v/>
      </c>
      <c r="G77">
        <f>IF(OR(AND(G64=1,SUM(F63:H65)-G64=2),SUM(F63:H65)-G64=3),1,0)</f>
        <v/>
      </c>
      <c r="H77">
        <f>IF(OR(AND(H64=1,SUM(G63:I65)-H64=2),SUM(G63:I65)-H64=3),1,0)</f>
        <v/>
      </c>
      <c r="I77">
        <f>IF(OR(AND(I64=1,SUM(H63:J65)-I64=2),SUM(H63:J65)-I64=3),1,0)</f>
        <v/>
      </c>
      <c r="J77">
        <f>IF(OR(AND(J64=1,SUM(I63:K65)-J64=2),SUM(I63:K65)-J64=3),1,0)</f>
        <v/>
      </c>
      <c r="K77">
        <f>IF(OR(AND(K64=1,SUM(J63:L65)-K64=2),SUM(J63:L65)-K64=3),1,0)</f>
        <v/>
      </c>
      <c r="L77">
        <f>IF(OR(AND(L64=1,SUM(K63:M65)-L64=2),SUM(K63:M65)-L64=3),1,0)</f>
        <v/>
      </c>
      <c r="M77">
        <f>IF(OR(AND(M64=1,SUM(L63:N65)-M64=2),SUM(L63:N65)-M64=3),1,0)</f>
        <v/>
      </c>
      <c r="N77">
        <f>IF(OR(AND(N64=1,SUM(M63:O65)-N64=2),SUM(M63:O65)-N64=3),1,0)</f>
        <v/>
      </c>
      <c r="O77">
        <f>IF(OR(AND(O64=1,SUM(N63:P65)-O64=2),SUM(N63:P65)-O64=3),1,0)</f>
        <v/>
      </c>
      <c r="P77">
        <f>IF(OR(AND(P64=1,SUM(O63:Q65)-P64=2),SUM(O63:Q65)-P64=3),1,0)</f>
        <v/>
      </c>
      <c r="Q77">
        <f>IF(OR(AND(Q64=1,SUM(P63:R65)-Q64=2),SUM(P63:R65)-Q64=3),1,0)</f>
        <v/>
      </c>
      <c r="R77">
        <f>IF(OR(AND(R64=1,SUM(Q63:S65)-R64=2),SUM(Q63:S65)-R64=3),1,0)</f>
        <v/>
      </c>
      <c r="S77">
        <f>IF(OR(AND(S64=1,SUM(R63:T65)-S64=2),SUM(R63:T65)-S64=3),1,0)</f>
        <v/>
      </c>
      <c r="T77">
        <f>IF(OR(AND(T64=1,SUM(S63:U65)-T64=2),SUM(S63:U65)-T64=3),1,0)</f>
        <v/>
      </c>
      <c r="U77">
        <f>IF(OR(AND(U64=1,SUM(T63:V65)-U64=2),SUM(T63:V65)-U64=3),1,0)</f>
        <v/>
      </c>
      <c r="V77">
        <f>IF(OR(AND(V64=1,SUM(U63:W65)-V64=2),SUM(U63:W65)-V64=3),1,0)</f>
        <v/>
      </c>
      <c r="W77">
        <f>IF(OR(AND(W64=1,SUM(V63:X65)-W64=2),SUM(V63:X65)-W64=3),1,0)</f>
        <v/>
      </c>
      <c r="X77">
        <f>IF(OR(AND(X64=1,SUM(W63:Y65)-X64=2),SUM(W63:Y65)-X64=3),1,0)</f>
        <v/>
      </c>
      <c r="Y77">
        <f>IF(OR(AND(Y64=1,SUM(X63:Z65)-Y64=2),SUM(X63:Z65)-Y64=3),1,0)</f>
        <v/>
      </c>
      <c r="Z77">
        <f>IF(OR(AND(Z64=1,SUM(Y63:AA65)-Z64=2),SUM(Y63:AA65)-Z64=3),1,0)</f>
        <v/>
      </c>
      <c r="AA77">
        <f>IF(OR(AND(AA64=1,SUM(Z63:AB65)-AA64=2),SUM(Z63:AB65)-AA64=3),1,0)</f>
        <v/>
      </c>
      <c r="AB77">
        <f>IF(OR(AND(AB64=1,SUM(AA63:AC65)-AB64=2),SUM(AA63:AC65)-AB64=3),1,0)</f>
        <v/>
      </c>
      <c r="AC77">
        <f>IF(OR(AND(AC64=1,SUM(AB63:AD65)-AC64=2),SUM(AB63:AD65)-AC64=3),1,0)</f>
        <v/>
      </c>
      <c r="AD77">
        <f>IF(OR(AND(AD64=1,SUM(AC63:AE65)-AD64=2),SUM(AC63:AE65)-AD64=3),1,0)</f>
        <v/>
      </c>
      <c r="AE77">
        <f>IF(OR(AND(AE64=1,SUM(AD63:AF65)-AE64=2),SUM(AD63:AF65)-AE64=3),1,0)</f>
        <v/>
      </c>
      <c r="AF77">
        <f>IF(OR(AND(AF64=1,SUM(AE63:AG65)-AF64=2),SUM(AE63:AG65)-AF64=3),1,0)</f>
        <v/>
      </c>
      <c r="AG77">
        <f>IF(OR(AND(AG64=1,SUM(AF63:AH65)-AG64=2),SUM(AF63:AH65)-AG64=3),1,0)</f>
        <v/>
      </c>
      <c r="AH77">
        <f>IF(OR(AND(AH64=1,SUM(AG63:AI65)-AH64=2),SUM(AG63:AI65)-AH64=3),1,0)</f>
        <v/>
      </c>
      <c r="AI77">
        <f>IF(OR(AND(AI64=1,SUM(AH63:AJ65)-AI64=2),SUM(AH63:AJ65)-AI64=3),1,0)</f>
        <v/>
      </c>
      <c r="AJ77">
        <f>IF(OR(AND(AJ64=1,SUM(AI63:AK65)-AJ64=2),SUM(AI63:AK65)-AJ64=3),1,0)</f>
        <v/>
      </c>
      <c r="AK77">
        <f>IF(OR(AND(AK64=1,SUM(AJ63:AL65)-AK64=2),SUM(AJ63:AL65)-AK64=3),1,0)</f>
        <v/>
      </c>
      <c r="AL77">
        <f>IF(OR(AND(AL64=1,SUM(AK63:AM65)-AL64=2),SUM(AK63:AM65)-AL64=3),1,0)</f>
        <v/>
      </c>
      <c r="AM77">
        <f>IF(OR(AND(AM64=1,SUM(AL63:AN65)-AM64=2),SUM(AL63:AN65)-AM64=3),1,0)</f>
        <v/>
      </c>
      <c r="AN77">
        <f>IF(OR(AND(AN64=1,SUM(AM63:AO65)-AN64=2),SUM(AM63:AO65)-AN64=3),1,0)</f>
        <v/>
      </c>
      <c r="AO77">
        <f>IF(OR(AND(AO64=1,SUM(AN63:AP65)-AO64=2),SUM(AN63:AP65)-AO64=3),1,0)</f>
        <v/>
      </c>
      <c r="AP77">
        <f>IF(OR(AND(AP64=1,SUM(AO63:AQ65)-AP64=2),SUM(AO63:AQ65)-AP64=3),1,0)</f>
        <v/>
      </c>
      <c r="AQ77" t="n">
        <v>0</v>
      </c>
    </row>
    <row r="78">
      <c r="B78" t="n">
        <v>0</v>
      </c>
      <c r="C78">
        <f>IF(OR(AND(C65=1,SUM(B64:D66)-C65=2),SUM(B64:D66)-C65=3),1,0)</f>
        <v/>
      </c>
      <c r="D78">
        <f>IF(OR(AND(D65=1,SUM(C64:E66)-D65=2),SUM(C64:E66)-D65=3),1,0)</f>
        <v/>
      </c>
      <c r="E78">
        <f>IF(OR(AND(E65=1,SUM(D64:F66)-E65=2),SUM(D64:F66)-E65=3),1,0)</f>
        <v/>
      </c>
      <c r="F78">
        <f>IF(OR(AND(F65=1,SUM(E64:G66)-F65=2),SUM(E64:G66)-F65=3),1,0)</f>
        <v/>
      </c>
      <c r="G78">
        <f>IF(OR(AND(G65=1,SUM(F64:H66)-G65=2),SUM(F64:H66)-G65=3),1,0)</f>
        <v/>
      </c>
      <c r="H78">
        <f>IF(OR(AND(H65=1,SUM(G64:I66)-H65=2),SUM(G64:I66)-H65=3),1,0)</f>
        <v/>
      </c>
      <c r="I78">
        <f>IF(OR(AND(I65=1,SUM(H64:J66)-I65=2),SUM(H64:J66)-I65=3),1,0)</f>
        <v/>
      </c>
      <c r="J78">
        <f>IF(OR(AND(J65=1,SUM(I64:K66)-J65=2),SUM(I64:K66)-J65=3),1,0)</f>
        <v/>
      </c>
      <c r="K78">
        <f>IF(OR(AND(K65=1,SUM(J64:L66)-K65=2),SUM(J64:L66)-K65=3),1,0)</f>
        <v/>
      </c>
      <c r="L78">
        <f>IF(OR(AND(L65=1,SUM(K64:M66)-L65=2),SUM(K64:M66)-L65=3),1,0)</f>
        <v/>
      </c>
      <c r="M78">
        <f>IF(OR(AND(M65=1,SUM(L64:N66)-M65=2),SUM(L64:N66)-M65=3),1,0)</f>
        <v/>
      </c>
      <c r="N78">
        <f>IF(OR(AND(N65=1,SUM(M64:O66)-N65=2),SUM(M64:O66)-N65=3),1,0)</f>
        <v/>
      </c>
      <c r="O78">
        <f>IF(OR(AND(O65=1,SUM(N64:P66)-O65=2),SUM(N64:P66)-O65=3),1,0)</f>
        <v/>
      </c>
      <c r="P78">
        <f>IF(OR(AND(P65=1,SUM(O64:Q66)-P65=2),SUM(O64:Q66)-P65=3),1,0)</f>
        <v/>
      </c>
      <c r="Q78">
        <f>IF(OR(AND(Q65=1,SUM(P64:R66)-Q65=2),SUM(P64:R66)-Q65=3),1,0)</f>
        <v/>
      </c>
      <c r="R78">
        <f>IF(OR(AND(R65=1,SUM(Q64:S66)-R65=2),SUM(Q64:S66)-R65=3),1,0)</f>
        <v/>
      </c>
      <c r="S78">
        <f>IF(OR(AND(S65=1,SUM(R64:T66)-S65=2),SUM(R64:T66)-S65=3),1,0)</f>
        <v/>
      </c>
      <c r="T78">
        <f>IF(OR(AND(T65=1,SUM(S64:U66)-T65=2),SUM(S64:U66)-T65=3),1,0)</f>
        <v/>
      </c>
      <c r="U78">
        <f>IF(OR(AND(U65=1,SUM(T64:V66)-U65=2),SUM(T64:V66)-U65=3),1,0)</f>
        <v/>
      </c>
      <c r="V78">
        <f>IF(OR(AND(V65=1,SUM(U64:W66)-V65=2),SUM(U64:W66)-V65=3),1,0)</f>
        <v/>
      </c>
      <c r="W78">
        <f>IF(OR(AND(W65=1,SUM(V64:X66)-W65=2),SUM(V64:X66)-W65=3),1,0)</f>
        <v/>
      </c>
      <c r="X78">
        <f>IF(OR(AND(X65=1,SUM(W64:Y66)-X65=2),SUM(W64:Y66)-X65=3),1,0)</f>
        <v/>
      </c>
      <c r="Y78">
        <f>IF(OR(AND(Y65=1,SUM(X64:Z66)-Y65=2),SUM(X64:Z66)-Y65=3),1,0)</f>
        <v/>
      </c>
      <c r="Z78">
        <f>IF(OR(AND(Z65=1,SUM(Y64:AA66)-Z65=2),SUM(Y64:AA66)-Z65=3),1,0)</f>
        <v/>
      </c>
      <c r="AA78">
        <f>IF(OR(AND(AA65=1,SUM(Z64:AB66)-AA65=2),SUM(Z64:AB66)-AA65=3),1,0)</f>
        <v/>
      </c>
      <c r="AB78">
        <f>IF(OR(AND(AB65=1,SUM(AA64:AC66)-AB65=2),SUM(AA64:AC66)-AB65=3),1,0)</f>
        <v/>
      </c>
      <c r="AC78">
        <f>IF(OR(AND(AC65=1,SUM(AB64:AD66)-AC65=2),SUM(AB64:AD66)-AC65=3),1,0)</f>
        <v/>
      </c>
      <c r="AD78">
        <f>IF(OR(AND(AD65=1,SUM(AC64:AE66)-AD65=2),SUM(AC64:AE66)-AD65=3),1,0)</f>
        <v/>
      </c>
      <c r="AE78">
        <f>IF(OR(AND(AE65=1,SUM(AD64:AF66)-AE65=2),SUM(AD64:AF66)-AE65=3),1,0)</f>
        <v/>
      </c>
      <c r="AF78">
        <f>IF(OR(AND(AF65=1,SUM(AE64:AG66)-AF65=2),SUM(AE64:AG66)-AF65=3),1,0)</f>
        <v/>
      </c>
      <c r="AG78">
        <f>IF(OR(AND(AG65=1,SUM(AF64:AH66)-AG65=2),SUM(AF64:AH66)-AG65=3),1,0)</f>
        <v/>
      </c>
      <c r="AH78">
        <f>IF(OR(AND(AH65=1,SUM(AG64:AI66)-AH65=2),SUM(AG64:AI66)-AH65=3),1,0)</f>
        <v/>
      </c>
      <c r="AI78">
        <f>IF(OR(AND(AI65=1,SUM(AH64:AJ66)-AI65=2),SUM(AH64:AJ66)-AI65=3),1,0)</f>
        <v/>
      </c>
      <c r="AJ78">
        <f>IF(OR(AND(AJ65=1,SUM(AI64:AK66)-AJ65=2),SUM(AI64:AK66)-AJ65=3),1,0)</f>
        <v/>
      </c>
      <c r="AK78">
        <f>IF(OR(AND(AK65=1,SUM(AJ64:AL66)-AK65=2),SUM(AJ64:AL66)-AK65=3),1,0)</f>
        <v/>
      </c>
      <c r="AL78">
        <f>IF(OR(AND(AL65=1,SUM(AK64:AM66)-AL65=2),SUM(AK64:AM66)-AL65=3),1,0)</f>
        <v/>
      </c>
      <c r="AM78">
        <f>IF(OR(AND(AM65=1,SUM(AL64:AN66)-AM65=2),SUM(AL64:AN66)-AM65=3),1,0)</f>
        <v/>
      </c>
      <c r="AN78">
        <f>IF(OR(AND(AN65=1,SUM(AM64:AO66)-AN65=2),SUM(AM64:AO66)-AN65=3),1,0)</f>
        <v/>
      </c>
      <c r="AO78">
        <f>IF(OR(AND(AO65=1,SUM(AN64:AP66)-AO65=2),SUM(AN64:AP66)-AO65=3),1,0)</f>
        <v/>
      </c>
      <c r="AP78">
        <f>IF(OR(AND(AP65=1,SUM(AO64:AQ66)-AP65=2),SUM(AO64:AQ66)-AP65=3),1,0)</f>
        <v/>
      </c>
      <c r="AQ78" t="n">
        <v>0</v>
      </c>
    </row>
    <row r="79">
      <c r="B79" t="n">
        <v>0</v>
      </c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</row>
    <row r="80"/>
    <row r="81">
      <c r="A81" t="inlineStr">
        <is>
          <t>gen 7</t>
        </is>
      </c>
      <c r="B81" t="n">
        <v>0</v>
      </c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0</v>
      </c>
      <c r="AK81" t="n">
        <v>0</v>
      </c>
      <c r="AL81" t="n">
        <v>0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</row>
    <row r="82">
      <c r="B82" t="n">
        <v>0</v>
      </c>
      <c r="C82">
        <f>IF(OR(AND(C69=1,SUM(B68:D70)-C69=2),SUM(B68:D70)-C69=3),1,0)</f>
        <v/>
      </c>
      <c r="D82">
        <f>IF(OR(AND(D69=1,SUM(C68:E70)-D69=2),SUM(C68:E70)-D69=3),1,0)</f>
        <v/>
      </c>
      <c r="E82">
        <f>IF(OR(AND(E69=1,SUM(D68:F70)-E69=2),SUM(D68:F70)-E69=3),1,0)</f>
        <v/>
      </c>
      <c r="F82">
        <f>IF(OR(AND(F69=1,SUM(E68:G70)-F69=2),SUM(E68:G70)-F69=3),1,0)</f>
        <v/>
      </c>
      <c r="G82">
        <f>IF(OR(AND(G69=1,SUM(F68:H70)-G69=2),SUM(F68:H70)-G69=3),1,0)</f>
        <v/>
      </c>
      <c r="H82">
        <f>IF(OR(AND(H69=1,SUM(G68:I70)-H69=2),SUM(G68:I70)-H69=3),1,0)</f>
        <v/>
      </c>
      <c r="I82">
        <f>IF(OR(AND(I69=1,SUM(H68:J70)-I69=2),SUM(H68:J70)-I69=3),1,0)</f>
        <v/>
      </c>
      <c r="J82">
        <f>IF(OR(AND(J69=1,SUM(I68:K70)-J69=2),SUM(I68:K70)-J69=3),1,0)</f>
        <v/>
      </c>
      <c r="K82">
        <f>IF(OR(AND(K69=1,SUM(J68:L70)-K69=2),SUM(J68:L70)-K69=3),1,0)</f>
        <v/>
      </c>
      <c r="L82">
        <f>IF(OR(AND(L69=1,SUM(K68:M70)-L69=2),SUM(K68:M70)-L69=3),1,0)</f>
        <v/>
      </c>
      <c r="M82">
        <f>IF(OR(AND(M69=1,SUM(L68:N70)-M69=2),SUM(L68:N70)-M69=3),1,0)</f>
        <v/>
      </c>
      <c r="N82">
        <f>IF(OR(AND(N69=1,SUM(M68:O70)-N69=2),SUM(M68:O70)-N69=3),1,0)</f>
        <v/>
      </c>
      <c r="O82">
        <f>IF(OR(AND(O69=1,SUM(N68:P70)-O69=2),SUM(N68:P70)-O69=3),1,0)</f>
        <v/>
      </c>
      <c r="P82">
        <f>IF(OR(AND(P69=1,SUM(O68:Q70)-P69=2),SUM(O68:Q70)-P69=3),1,0)</f>
        <v/>
      </c>
      <c r="Q82">
        <f>IF(OR(AND(Q69=1,SUM(P68:R70)-Q69=2),SUM(P68:R70)-Q69=3),1,0)</f>
        <v/>
      </c>
      <c r="R82">
        <f>IF(OR(AND(R69=1,SUM(Q68:S70)-R69=2),SUM(Q68:S70)-R69=3),1,0)</f>
        <v/>
      </c>
      <c r="S82">
        <f>IF(OR(AND(S69=1,SUM(R68:T70)-S69=2),SUM(R68:T70)-S69=3),1,0)</f>
        <v/>
      </c>
      <c r="T82">
        <f>IF(OR(AND(T69=1,SUM(S68:U70)-T69=2),SUM(S68:U70)-T69=3),1,0)</f>
        <v/>
      </c>
      <c r="U82">
        <f>IF(OR(AND(U69=1,SUM(T68:V70)-U69=2),SUM(T68:V70)-U69=3),1,0)</f>
        <v/>
      </c>
      <c r="V82">
        <f>IF(OR(AND(V69=1,SUM(U68:W70)-V69=2),SUM(U68:W70)-V69=3),1,0)</f>
        <v/>
      </c>
      <c r="W82">
        <f>IF(OR(AND(W69=1,SUM(V68:X70)-W69=2),SUM(V68:X70)-W69=3),1,0)</f>
        <v/>
      </c>
      <c r="X82">
        <f>IF(OR(AND(X69=1,SUM(W68:Y70)-X69=2),SUM(W68:Y70)-X69=3),1,0)</f>
        <v/>
      </c>
      <c r="Y82">
        <f>IF(OR(AND(Y69=1,SUM(X68:Z70)-Y69=2),SUM(X68:Z70)-Y69=3),1,0)</f>
        <v/>
      </c>
      <c r="Z82">
        <f>IF(OR(AND(Z69=1,SUM(Y68:AA70)-Z69=2),SUM(Y68:AA70)-Z69=3),1,0)</f>
        <v/>
      </c>
      <c r="AA82">
        <f>IF(OR(AND(AA69=1,SUM(Z68:AB70)-AA69=2),SUM(Z68:AB70)-AA69=3),1,0)</f>
        <v/>
      </c>
      <c r="AB82">
        <f>IF(OR(AND(AB69=1,SUM(AA68:AC70)-AB69=2),SUM(AA68:AC70)-AB69=3),1,0)</f>
        <v/>
      </c>
      <c r="AC82">
        <f>IF(OR(AND(AC69=1,SUM(AB68:AD70)-AC69=2),SUM(AB68:AD70)-AC69=3),1,0)</f>
        <v/>
      </c>
      <c r="AD82">
        <f>IF(OR(AND(AD69=1,SUM(AC68:AE70)-AD69=2),SUM(AC68:AE70)-AD69=3),1,0)</f>
        <v/>
      </c>
      <c r="AE82">
        <f>IF(OR(AND(AE69=1,SUM(AD68:AF70)-AE69=2),SUM(AD68:AF70)-AE69=3),1,0)</f>
        <v/>
      </c>
      <c r="AF82">
        <f>IF(OR(AND(AF69=1,SUM(AE68:AG70)-AF69=2),SUM(AE68:AG70)-AF69=3),1,0)</f>
        <v/>
      </c>
      <c r="AG82">
        <f>IF(OR(AND(AG69=1,SUM(AF68:AH70)-AG69=2),SUM(AF68:AH70)-AG69=3),1,0)</f>
        <v/>
      </c>
      <c r="AH82">
        <f>IF(OR(AND(AH69=1,SUM(AG68:AI70)-AH69=2),SUM(AG68:AI70)-AH69=3),1,0)</f>
        <v/>
      </c>
      <c r="AI82">
        <f>IF(OR(AND(AI69=1,SUM(AH68:AJ70)-AI69=2),SUM(AH68:AJ70)-AI69=3),1,0)</f>
        <v/>
      </c>
      <c r="AJ82">
        <f>IF(OR(AND(AJ69=1,SUM(AI68:AK70)-AJ69=2),SUM(AI68:AK70)-AJ69=3),1,0)</f>
        <v/>
      </c>
      <c r="AK82">
        <f>IF(OR(AND(AK69=1,SUM(AJ68:AL70)-AK69=2),SUM(AJ68:AL70)-AK69=3),1,0)</f>
        <v/>
      </c>
      <c r="AL82">
        <f>IF(OR(AND(AL69=1,SUM(AK68:AM70)-AL69=2),SUM(AK68:AM70)-AL69=3),1,0)</f>
        <v/>
      </c>
      <c r="AM82">
        <f>IF(OR(AND(AM69=1,SUM(AL68:AN70)-AM69=2),SUM(AL68:AN70)-AM69=3),1,0)</f>
        <v/>
      </c>
      <c r="AN82">
        <f>IF(OR(AND(AN69=1,SUM(AM68:AO70)-AN69=2),SUM(AM68:AO70)-AN69=3),1,0)</f>
        <v/>
      </c>
      <c r="AO82">
        <f>IF(OR(AND(AO69=1,SUM(AN68:AP70)-AO69=2),SUM(AN68:AP70)-AO69=3),1,0)</f>
        <v/>
      </c>
      <c r="AP82">
        <f>IF(OR(AND(AP69=1,SUM(AO68:AQ70)-AP69=2),SUM(AO68:AQ70)-AP69=3),1,0)</f>
        <v/>
      </c>
      <c r="AQ82" t="n">
        <v>0</v>
      </c>
    </row>
    <row r="83">
      <c r="B83" t="n">
        <v>0</v>
      </c>
      <c r="C83">
        <f>IF(OR(AND(C70=1,SUM(B69:D71)-C70=2),SUM(B69:D71)-C70=3),1,0)</f>
        <v/>
      </c>
      <c r="D83">
        <f>IF(OR(AND(D70=1,SUM(C69:E71)-D70=2),SUM(C69:E71)-D70=3),1,0)</f>
        <v/>
      </c>
      <c r="E83">
        <f>IF(OR(AND(E70=1,SUM(D69:F71)-E70=2),SUM(D69:F71)-E70=3),1,0)</f>
        <v/>
      </c>
      <c r="F83">
        <f>IF(OR(AND(F70=1,SUM(E69:G71)-F70=2),SUM(E69:G71)-F70=3),1,0)</f>
        <v/>
      </c>
      <c r="G83">
        <f>IF(OR(AND(G70=1,SUM(F69:H71)-G70=2),SUM(F69:H71)-G70=3),1,0)</f>
        <v/>
      </c>
      <c r="H83">
        <f>IF(OR(AND(H70=1,SUM(G69:I71)-H70=2),SUM(G69:I71)-H70=3),1,0)</f>
        <v/>
      </c>
      <c r="I83">
        <f>IF(OR(AND(I70=1,SUM(H69:J71)-I70=2),SUM(H69:J71)-I70=3),1,0)</f>
        <v/>
      </c>
      <c r="J83">
        <f>IF(OR(AND(J70=1,SUM(I69:K71)-J70=2),SUM(I69:K71)-J70=3),1,0)</f>
        <v/>
      </c>
      <c r="K83">
        <f>IF(OR(AND(K70=1,SUM(J69:L71)-K70=2),SUM(J69:L71)-K70=3),1,0)</f>
        <v/>
      </c>
      <c r="L83">
        <f>IF(OR(AND(L70=1,SUM(K69:M71)-L70=2),SUM(K69:M71)-L70=3),1,0)</f>
        <v/>
      </c>
      <c r="M83">
        <f>IF(OR(AND(M70=1,SUM(L69:N71)-M70=2),SUM(L69:N71)-M70=3),1,0)</f>
        <v/>
      </c>
      <c r="N83">
        <f>IF(OR(AND(N70=1,SUM(M69:O71)-N70=2),SUM(M69:O71)-N70=3),1,0)</f>
        <v/>
      </c>
      <c r="O83">
        <f>IF(OR(AND(O70=1,SUM(N69:P71)-O70=2),SUM(N69:P71)-O70=3),1,0)</f>
        <v/>
      </c>
      <c r="P83">
        <f>IF(OR(AND(P70=1,SUM(O69:Q71)-P70=2),SUM(O69:Q71)-P70=3),1,0)</f>
        <v/>
      </c>
      <c r="Q83">
        <f>IF(OR(AND(Q70=1,SUM(P69:R71)-Q70=2),SUM(P69:R71)-Q70=3),1,0)</f>
        <v/>
      </c>
      <c r="R83">
        <f>IF(OR(AND(R70=1,SUM(Q69:S71)-R70=2),SUM(Q69:S71)-R70=3),1,0)</f>
        <v/>
      </c>
      <c r="S83">
        <f>IF(OR(AND(S70=1,SUM(R69:T71)-S70=2),SUM(R69:T71)-S70=3),1,0)</f>
        <v/>
      </c>
      <c r="T83">
        <f>IF(OR(AND(T70=1,SUM(S69:U71)-T70=2),SUM(S69:U71)-T70=3),1,0)</f>
        <v/>
      </c>
      <c r="U83">
        <f>IF(OR(AND(U70=1,SUM(T69:V71)-U70=2),SUM(T69:V71)-U70=3),1,0)</f>
        <v/>
      </c>
      <c r="V83">
        <f>IF(OR(AND(V70=1,SUM(U69:W71)-V70=2),SUM(U69:W71)-V70=3),1,0)</f>
        <v/>
      </c>
      <c r="W83">
        <f>IF(OR(AND(W70=1,SUM(V69:X71)-W70=2),SUM(V69:X71)-W70=3),1,0)</f>
        <v/>
      </c>
      <c r="X83">
        <f>IF(OR(AND(X70=1,SUM(W69:Y71)-X70=2),SUM(W69:Y71)-X70=3),1,0)</f>
        <v/>
      </c>
      <c r="Y83">
        <f>IF(OR(AND(Y70=1,SUM(X69:Z71)-Y70=2),SUM(X69:Z71)-Y70=3),1,0)</f>
        <v/>
      </c>
      <c r="Z83">
        <f>IF(OR(AND(Z70=1,SUM(Y69:AA71)-Z70=2),SUM(Y69:AA71)-Z70=3),1,0)</f>
        <v/>
      </c>
      <c r="AA83">
        <f>IF(OR(AND(AA70=1,SUM(Z69:AB71)-AA70=2),SUM(Z69:AB71)-AA70=3),1,0)</f>
        <v/>
      </c>
      <c r="AB83">
        <f>IF(OR(AND(AB70=1,SUM(AA69:AC71)-AB70=2),SUM(AA69:AC71)-AB70=3),1,0)</f>
        <v/>
      </c>
      <c r="AC83">
        <f>IF(OR(AND(AC70=1,SUM(AB69:AD71)-AC70=2),SUM(AB69:AD71)-AC70=3),1,0)</f>
        <v/>
      </c>
      <c r="AD83">
        <f>IF(OR(AND(AD70=1,SUM(AC69:AE71)-AD70=2),SUM(AC69:AE71)-AD70=3),1,0)</f>
        <v/>
      </c>
      <c r="AE83">
        <f>IF(OR(AND(AE70=1,SUM(AD69:AF71)-AE70=2),SUM(AD69:AF71)-AE70=3),1,0)</f>
        <v/>
      </c>
      <c r="AF83">
        <f>IF(OR(AND(AF70=1,SUM(AE69:AG71)-AF70=2),SUM(AE69:AG71)-AF70=3),1,0)</f>
        <v/>
      </c>
      <c r="AG83">
        <f>IF(OR(AND(AG70=1,SUM(AF69:AH71)-AG70=2),SUM(AF69:AH71)-AG70=3),1,0)</f>
        <v/>
      </c>
      <c r="AH83">
        <f>IF(OR(AND(AH70=1,SUM(AG69:AI71)-AH70=2),SUM(AG69:AI71)-AH70=3),1,0)</f>
        <v/>
      </c>
      <c r="AI83">
        <f>IF(OR(AND(AI70=1,SUM(AH69:AJ71)-AI70=2),SUM(AH69:AJ71)-AI70=3),1,0)</f>
        <v/>
      </c>
      <c r="AJ83">
        <f>IF(OR(AND(AJ70=1,SUM(AI69:AK71)-AJ70=2),SUM(AI69:AK71)-AJ70=3),1,0)</f>
        <v/>
      </c>
      <c r="AK83">
        <f>IF(OR(AND(AK70=1,SUM(AJ69:AL71)-AK70=2),SUM(AJ69:AL71)-AK70=3),1,0)</f>
        <v/>
      </c>
      <c r="AL83">
        <f>IF(OR(AND(AL70=1,SUM(AK69:AM71)-AL70=2),SUM(AK69:AM71)-AL70=3),1,0)</f>
        <v/>
      </c>
      <c r="AM83">
        <f>IF(OR(AND(AM70=1,SUM(AL69:AN71)-AM70=2),SUM(AL69:AN71)-AM70=3),1,0)</f>
        <v/>
      </c>
      <c r="AN83">
        <f>IF(OR(AND(AN70=1,SUM(AM69:AO71)-AN70=2),SUM(AM69:AO71)-AN70=3),1,0)</f>
        <v/>
      </c>
      <c r="AO83">
        <f>IF(OR(AND(AO70=1,SUM(AN69:AP71)-AO70=2),SUM(AN69:AP71)-AO70=3),1,0)</f>
        <v/>
      </c>
      <c r="AP83">
        <f>IF(OR(AND(AP70=1,SUM(AO69:AQ71)-AP70=2),SUM(AO69:AQ71)-AP70=3),1,0)</f>
        <v/>
      </c>
      <c r="AQ83" t="n">
        <v>0</v>
      </c>
    </row>
    <row r="84">
      <c r="B84" t="n">
        <v>0</v>
      </c>
      <c r="C84">
        <f>IF(OR(AND(C71=1,SUM(B70:D72)-C71=2),SUM(B70:D72)-C71=3),1,0)</f>
        <v/>
      </c>
      <c r="D84">
        <f>IF(OR(AND(D71=1,SUM(C70:E72)-D71=2),SUM(C70:E72)-D71=3),1,0)</f>
        <v/>
      </c>
      <c r="E84">
        <f>IF(OR(AND(E71=1,SUM(D70:F72)-E71=2),SUM(D70:F72)-E71=3),1,0)</f>
        <v/>
      </c>
      <c r="F84">
        <f>IF(OR(AND(F71=1,SUM(E70:G72)-F71=2),SUM(E70:G72)-F71=3),1,0)</f>
        <v/>
      </c>
      <c r="G84">
        <f>IF(OR(AND(G71=1,SUM(F70:H72)-G71=2),SUM(F70:H72)-G71=3),1,0)</f>
        <v/>
      </c>
      <c r="H84">
        <f>IF(OR(AND(H71=1,SUM(G70:I72)-H71=2),SUM(G70:I72)-H71=3),1,0)</f>
        <v/>
      </c>
      <c r="I84">
        <f>IF(OR(AND(I71=1,SUM(H70:J72)-I71=2),SUM(H70:J72)-I71=3),1,0)</f>
        <v/>
      </c>
      <c r="J84">
        <f>IF(OR(AND(J71=1,SUM(I70:K72)-J71=2),SUM(I70:K72)-J71=3),1,0)</f>
        <v/>
      </c>
      <c r="K84">
        <f>IF(OR(AND(K71=1,SUM(J70:L72)-K71=2),SUM(J70:L72)-K71=3),1,0)</f>
        <v/>
      </c>
      <c r="L84">
        <f>IF(OR(AND(L71=1,SUM(K70:M72)-L71=2),SUM(K70:M72)-L71=3),1,0)</f>
        <v/>
      </c>
      <c r="M84">
        <f>IF(OR(AND(M71=1,SUM(L70:N72)-M71=2),SUM(L70:N72)-M71=3),1,0)</f>
        <v/>
      </c>
      <c r="N84">
        <f>IF(OR(AND(N71=1,SUM(M70:O72)-N71=2),SUM(M70:O72)-N71=3),1,0)</f>
        <v/>
      </c>
      <c r="O84">
        <f>IF(OR(AND(O71=1,SUM(N70:P72)-O71=2),SUM(N70:P72)-O71=3),1,0)</f>
        <v/>
      </c>
      <c r="P84">
        <f>IF(OR(AND(P71=1,SUM(O70:Q72)-P71=2),SUM(O70:Q72)-P71=3),1,0)</f>
        <v/>
      </c>
      <c r="Q84">
        <f>IF(OR(AND(Q71=1,SUM(P70:R72)-Q71=2),SUM(P70:R72)-Q71=3),1,0)</f>
        <v/>
      </c>
      <c r="R84">
        <f>IF(OR(AND(R71=1,SUM(Q70:S72)-R71=2),SUM(Q70:S72)-R71=3),1,0)</f>
        <v/>
      </c>
      <c r="S84">
        <f>IF(OR(AND(S71=1,SUM(R70:T72)-S71=2),SUM(R70:T72)-S71=3),1,0)</f>
        <v/>
      </c>
      <c r="T84">
        <f>IF(OR(AND(T71=1,SUM(S70:U72)-T71=2),SUM(S70:U72)-T71=3),1,0)</f>
        <v/>
      </c>
      <c r="U84">
        <f>IF(OR(AND(U71=1,SUM(T70:V72)-U71=2),SUM(T70:V72)-U71=3),1,0)</f>
        <v/>
      </c>
      <c r="V84">
        <f>IF(OR(AND(V71=1,SUM(U70:W72)-V71=2),SUM(U70:W72)-V71=3),1,0)</f>
        <v/>
      </c>
      <c r="W84">
        <f>IF(OR(AND(W71=1,SUM(V70:X72)-W71=2),SUM(V70:X72)-W71=3),1,0)</f>
        <v/>
      </c>
      <c r="X84">
        <f>IF(OR(AND(X71=1,SUM(W70:Y72)-X71=2),SUM(W70:Y72)-X71=3),1,0)</f>
        <v/>
      </c>
      <c r="Y84">
        <f>IF(OR(AND(Y71=1,SUM(X70:Z72)-Y71=2),SUM(X70:Z72)-Y71=3),1,0)</f>
        <v/>
      </c>
      <c r="Z84">
        <f>IF(OR(AND(Z71=1,SUM(Y70:AA72)-Z71=2),SUM(Y70:AA72)-Z71=3),1,0)</f>
        <v/>
      </c>
      <c r="AA84">
        <f>IF(OR(AND(AA71=1,SUM(Z70:AB72)-AA71=2),SUM(Z70:AB72)-AA71=3),1,0)</f>
        <v/>
      </c>
      <c r="AB84">
        <f>IF(OR(AND(AB71=1,SUM(AA70:AC72)-AB71=2),SUM(AA70:AC72)-AB71=3),1,0)</f>
        <v/>
      </c>
      <c r="AC84">
        <f>IF(OR(AND(AC71=1,SUM(AB70:AD72)-AC71=2),SUM(AB70:AD72)-AC71=3),1,0)</f>
        <v/>
      </c>
      <c r="AD84">
        <f>IF(OR(AND(AD71=1,SUM(AC70:AE72)-AD71=2),SUM(AC70:AE72)-AD71=3),1,0)</f>
        <v/>
      </c>
      <c r="AE84">
        <f>IF(OR(AND(AE71=1,SUM(AD70:AF72)-AE71=2),SUM(AD70:AF72)-AE71=3),1,0)</f>
        <v/>
      </c>
      <c r="AF84">
        <f>IF(OR(AND(AF71=1,SUM(AE70:AG72)-AF71=2),SUM(AE70:AG72)-AF71=3),1,0)</f>
        <v/>
      </c>
      <c r="AG84">
        <f>IF(OR(AND(AG71=1,SUM(AF70:AH72)-AG71=2),SUM(AF70:AH72)-AG71=3),1,0)</f>
        <v/>
      </c>
      <c r="AH84">
        <f>IF(OR(AND(AH71=1,SUM(AG70:AI72)-AH71=2),SUM(AG70:AI72)-AH71=3),1,0)</f>
        <v/>
      </c>
      <c r="AI84">
        <f>IF(OR(AND(AI71=1,SUM(AH70:AJ72)-AI71=2),SUM(AH70:AJ72)-AI71=3),1,0)</f>
        <v/>
      </c>
      <c r="AJ84">
        <f>IF(OR(AND(AJ71=1,SUM(AI70:AK72)-AJ71=2),SUM(AI70:AK72)-AJ71=3),1,0)</f>
        <v/>
      </c>
      <c r="AK84">
        <f>IF(OR(AND(AK71=1,SUM(AJ70:AL72)-AK71=2),SUM(AJ70:AL72)-AK71=3),1,0)</f>
        <v/>
      </c>
      <c r="AL84">
        <f>IF(OR(AND(AL71=1,SUM(AK70:AM72)-AL71=2),SUM(AK70:AM72)-AL71=3),1,0)</f>
        <v/>
      </c>
      <c r="AM84">
        <f>IF(OR(AND(AM71=1,SUM(AL70:AN72)-AM71=2),SUM(AL70:AN72)-AM71=3),1,0)</f>
        <v/>
      </c>
      <c r="AN84">
        <f>IF(OR(AND(AN71=1,SUM(AM70:AO72)-AN71=2),SUM(AM70:AO72)-AN71=3),1,0)</f>
        <v/>
      </c>
      <c r="AO84">
        <f>IF(OR(AND(AO71=1,SUM(AN70:AP72)-AO71=2),SUM(AN70:AP72)-AO71=3),1,0)</f>
        <v/>
      </c>
      <c r="AP84">
        <f>IF(OR(AND(AP71=1,SUM(AO70:AQ72)-AP71=2),SUM(AO70:AQ72)-AP71=3),1,0)</f>
        <v/>
      </c>
      <c r="AQ84" t="n">
        <v>0</v>
      </c>
    </row>
    <row r="85">
      <c r="B85" t="n">
        <v>0</v>
      </c>
      <c r="C85">
        <f>IF(OR(AND(C72=1,SUM(B71:D73)-C72=2),SUM(B71:D73)-C72=3),1,0)</f>
        <v/>
      </c>
      <c r="D85">
        <f>IF(OR(AND(D72=1,SUM(C71:E73)-D72=2),SUM(C71:E73)-D72=3),1,0)</f>
        <v/>
      </c>
      <c r="E85">
        <f>IF(OR(AND(E72=1,SUM(D71:F73)-E72=2),SUM(D71:F73)-E72=3),1,0)</f>
        <v/>
      </c>
      <c r="F85">
        <f>IF(OR(AND(F72=1,SUM(E71:G73)-F72=2),SUM(E71:G73)-F72=3),1,0)</f>
        <v/>
      </c>
      <c r="G85">
        <f>IF(OR(AND(G72=1,SUM(F71:H73)-G72=2),SUM(F71:H73)-G72=3),1,0)</f>
        <v/>
      </c>
      <c r="H85">
        <f>IF(OR(AND(H72=1,SUM(G71:I73)-H72=2),SUM(G71:I73)-H72=3),1,0)</f>
        <v/>
      </c>
      <c r="I85">
        <f>IF(OR(AND(I72=1,SUM(H71:J73)-I72=2),SUM(H71:J73)-I72=3),1,0)</f>
        <v/>
      </c>
      <c r="J85">
        <f>IF(OR(AND(J72=1,SUM(I71:K73)-J72=2),SUM(I71:K73)-J72=3),1,0)</f>
        <v/>
      </c>
      <c r="K85">
        <f>IF(OR(AND(K72=1,SUM(J71:L73)-K72=2),SUM(J71:L73)-K72=3),1,0)</f>
        <v/>
      </c>
      <c r="L85">
        <f>IF(OR(AND(L72=1,SUM(K71:M73)-L72=2),SUM(K71:M73)-L72=3),1,0)</f>
        <v/>
      </c>
      <c r="M85">
        <f>IF(OR(AND(M72=1,SUM(L71:N73)-M72=2),SUM(L71:N73)-M72=3),1,0)</f>
        <v/>
      </c>
      <c r="N85">
        <f>IF(OR(AND(N72=1,SUM(M71:O73)-N72=2),SUM(M71:O73)-N72=3),1,0)</f>
        <v/>
      </c>
      <c r="O85">
        <f>IF(OR(AND(O72=1,SUM(N71:P73)-O72=2),SUM(N71:P73)-O72=3),1,0)</f>
        <v/>
      </c>
      <c r="P85">
        <f>IF(OR(AND(P72=1,SUM(O71:Q73)-P72=2),SUM(O71:Q73)-P72=3),1,0)</f>
        <v/>
      </c>
      <c r="Q85">
        <f>IF(OR(AND(Q72=1,SUM(P71:R73)-Q72=2),SUM(P71:R73)-Q72=3),1,0)</f>
        <v/>
      </c>
      <c r="R85">
        <f>IF(OR(AND(R72=1,SUM(Q71:S73)-R72=2),SUM(Q71:S73)-R72=3),1,0)</f>
        <v/>
      </c>
      <c r="S85">
        <f>IF(OR(AND(S72=1,SUM(R71:T73)-S72=2),SUM(R71:T73)-S72=3),1,0)</f>
        <v/>
      </c>
      <c r="T85">
        <f>IF(OR(AND(T72=1,SUM(S71:U73)-T72=2),SUM(S71:U73)-T72=3),1,0)</f>
        <v/>
      </c>
      <c r="U85">
        <f>IF(OR(AND(U72=1,SUM(T71:V73)-U72=2),SUM(T71:V73)-U72=3),1,0)</f>
        <v/>
      </c>
      <c r="V85">
        <f>IF(OR(AND(V72=1,SUM(U71:W73)-V72=2),SUM(U71:W73)-V72=3),1,0)</f>
        <v/>
      </c>
      <c r="W85">
        <f>IF(OR(AND(W72=1,SUM(V71:X73)-W72=2),SUM(V71:X73)-W72=3),1,0)</f>
        <v/>
      </c>
      <c r="X85">
        <f>IF(OR(AND(X72=1,SUM(W71:Y73)-X72=2),SUM(W71:Y73)-X72=3),1,0)</f>
        <v/>
      </c>
      <c r="Y85">
        <f>IF(OR(AND(Y72=1,SUM(X71:Z73)-Y72=2),SUM(X71:Z73)-Y72=3),1,0)</f>
        <v/>
      </c>
      <c r="Z85">
        <f>IF(OR(AND(Z72=1,SUM(Y71:AA73)-Z72=2),SUM(Y71:AA73)-Z72=3),1,0)</f>
        <v/>
      </c>
      <c r="AA85">
        <f>IF(OR(AND(AA72=1,SUM(Z71:AB73)-AA72=2),SUM(Z71:AB73)-AA72=3),1,0)</f>
        <v/>
      </c>
      <c r="AB85">
        <f>IF(OR(AND(AB72=1,SUM(AA71:AC73)-AB72=2),SUM(AA71:AC73)-AB72=3),1,0)</f>
        <v/>
      </c>
      <c r="AC85">
        <f>IF(OR(AND(AC72=1,SUM(AB71:AD73)-AC72=2),SUM(AB71:AD73)-AC72=3),1,0)</f>
        <v/>
      </c>
      <c r="AD85">
        <f>IF(OR(AND(AD72=1,SUM(AC71:AE73)-AD72=2),SUM(AC71:AE73)-AD72=3),1,0)</f>
        <v/>
      </c>
      <c r="AE85">
        <f>IF(OR(AND(AE72=1,SUM(AD71:AF73)-AE72=2),SUM(AD71:AF73)-AE72=3),1,0)</f>
        <v/>
      </c>
      <c r="AF85">
        <f>IF(OR(AND(AF72=1,SUM(AE71:AG73)-AF72=2),SUM(AE71:AG73)-AF72=3),1,0)</f>
        <v/>
      </c>
      <c r="AG85">
        <f>IF(OR(AND(AG72=1,SUM(AF71:AH73)-AG72=2),SUM(AF71:AH73)-AG72=3),1,0)</f>
        <v/>
      </c>
      <c r="AH85">
        <f>IF(OR(AND(AH72=1,SUM(AG71:AI73)-AH72=2),SUM(AG71:AI73)-AH72=3),1,0)</f>
        <v/>
      </c>
      <c r="AI85">
        <f>IF(OR(AND(AI72=1,SUM(AH71:AJ73)-AI72=2),SUM(AH71:AJ73)-AI72=3),1,0)</f>
        <v/>
      </c>
      <c r="AJ85">
        <f>IF(OR(AND(AJ72=1,SUM(AI71:AK73)-AJ72=2),SUM(AI71:AK73)-AJ72=3),1,0)</f>
        <v/>
      </c>
      <c r="AK85">
        <f>IF(OR(AND(AK72=1,SUM(AJ71:AL73)-AK72=2),SUM(AJ71:AL73)-AK72=3),1,0)</f>
        <v/>
      </c>
      <c r="AL85">
        <f>IF(OR(AND(AL72=1,SUM(AK71:AM73)-AL72=2),SUM(AK71:AM73)-AL72=3),1,0)</f>
        <v/>
      </c>
      <c r="AM85">
        <f>IF(OR(AND(AM72=1,SUM(AL71:AN73)-AM72=2),SUM(AL71:AN73)-AM72=3),1,0)</f>
        <v/>
      </c>
      <c r="AN85">
        <f>IF(OR(AND(AN72=1,SUM(AM71:AO73)-AN72=2),SUM(AM71:AO73)-AN72=3),1,0)</f>
        <v/>
      </c>
      <c r="AO85">
        <f>IF(OR(AND(AO72=1,SUM(AN71:AP73)-AO72=2),SUM(AN71:AP73)-AO72=3),1,0)</f>
        <v/>
      </c>
      <c r="AP85">
        <f>IF(OR(AND(AP72=1,SUM(AO71:AQ73)-AP72=2),SUM(AO71:AQ73)-AP72=3),1,0)</f>
        <v/>
      </c>
      <c r="AQ85" t="n">
        <v>0</v>
      </c>
    </row>
    <row r="86">
      <c r="B86" t="n">
        <v>0</v>
      </c>
      <c r="C86">
        <f>IF(OR(AND(C73=1,SUM(B72:D74)-C73=2),SUM(B72:D74)-C73=3),1,0)</f>
        <v/>
      </c>
      <c r="D86">
        <f>IF(OR(AND(D73=1,SUM(C72:E74)-D73=2),SUM(C72:E74)-D73=3),1,0)</f>
        <v/>
      </c>
      <c r="E86">
        <f>IF(OR(AND(E73=1,SUM(D72:F74)-E73=2),SUM(D72:F74)-E73=3),1,0)</f>
        <v/>
      </c>
      <c r="F86">
        <f>IF(OR(AND(F73=1,SUM(E72:G74)-F73=2),SUM(E72:G74)-F73=3),1,0)</f>
        <v/>
      </c>
      <c r="G86">
        <f>IF(OR(AND(G73=1,SUM(F72:H74)-G73=2),SUM(F72:H74)-G73=3),1,0)</f>
        <v/>
      </c>
      <c r="H86">
        <f>IF(OR(AND(H73=1,SUM(G72:I74)-H73=2),SUM(G72:I74)-H73=3),1,0)</f>
        <v/>
      </c>
      <c r="I86">
        <f>IF(OR(AND(I73=1,SUM(H72:J74)-I73=2),SUM(H72:J74)-I73=3),1,0)</f>
        <v/>
      </c>
      <c r="J86">
        <f>IF(OR(AND(J73=1,SUM(I72:K74)-J73=2),SUM(I72:K74)-J73=3),1,0)</f>
        <v/>
      </c>
      <c r="K86">
        <f>IF(OR(AND(K73=1,SUM(J72:L74)-K73=2),SUM(J72:L74)-K73=3),1,0)</f>
        <v/>
      </c>
      <c r="L86">
        <f>IF(OR(AND(L73=1,SUM(K72:M74)-L73=2),SUM(K72:M74)-L73=3),1,0)</f>
        <v/>
      </c>
      <c r="M86">
        <f>IF(OR(AND(M73=1,SUM(L72:N74)-M73=2),SUM(L72:N74)-M73=3),1,0)</f>
        <v/>
      </c>
      <c r="N86">
        <f>IF(OR(AND(N73=1,SUM(M72:O74)-N73=2),SUM(M72:O74)-N73=3),1,0)</f>
        <v/>
      </c>
      <c r="O86">
        <f>IF(OR(AND(O73=1,SUM(N72:P74)-O73=2),SUM(N72:P74)-O73=3),1,0)</f>
        <v/>
      </c>
      <c r="P86">
        <f>IF(OR(AND(P73=1,SUM(O72:Q74)-P73=2),SUM(O72:Q74)-P73=3),1,0)</f>
        <v/>
      </c>
      <c r="Q86">
        <f>IF(OR(AND(Q73=1,SUM(P72:R74)-Q73=2),SUM(P72:R74)-Q73=3),1,0)</f>
        <v/>
      </c>
      <c r="R86">
        <f>IF(OR(AND(R73=1,SUM(Q72:S74)-R73=2),SUM(Q72:S74)-R73=3),1,0)</f>
        <v/>
      </c>
      <c r="S86">
        <f>IF(OR(AND(S73=1,SUM(R72:T74)-S73=2),SUM(R72:T74)-S73=3),1,0)</f>
        <v/>
      </c>
      <c r="T86">
        <f>IF(OR(AND(T73=1,SUM(S72:U74)-T73=2),SUM(S72:U74)-T73=3),1,0)</f>
        <v/>
      </c>
      <c r="U86">
        <f>IF(OR(AND(U73=1,SUM(T72:V74)-U73=2),SUM(T72:V74)-U73=3),1,0)</f>
        <v/>
      </c>
      <c r="V86">
        <f>IF(OR(AND(V73=1,SUM(U72:W74)-V73=2),SUM(U72:W74)-V73=3),1,0)</f>
        <v/>
      </c>
      <c r="W86">
        <f>IF(OR(AND(W73=1,SUM(V72:X74)-W73=2),SUM(V72:X74)-W73=3),1,0)</f>
        <v/>
      </c>
      <c r="X86">
        <f>IF(OR(AND(X73=1,SUM(W72:Y74)-X73=2),SUM(W72:Y74)-X73=3),1,0)</f>
        <v/>
      </c>
      <c r="Y86">
        <f>IF(OR(AND(Y73=1,SUM(X72:Z74)-Y73=2),SUM(X72:Z74)-Y73=3),1,0)</f>
        <v/>
      </c>
      <c r="Z86">
        <f>IF(OR(AND(Z73=1,SUM(Y72:AA74)-Z73=2),SUM(Y72:AA74)-Z73=3),1,0)</f>
        <v/>
      </c>
      <c r="AA86">
        <f>IF(OR(AND(AA73=1,SUM(Z72:AB74)-AA73=2),SUM(Z72:AB74)-AA73=3),1,0)</f>
        <v/>
      </c>
      <c r="AB86">
        <f>IF(OR(AND(AB73=1,SUM(AA72:AC74)-AB73=2),SUM(AA72:AC74)-AB73=3),1,0)</f>
        <v/>
      </c>
      <c r="AC86">
        <f>IF(OR(AND(AC73=1,SUM(AB72:AD74)-AC73=2),SUM(AB72:AD74)-AC73=3),1,0)</f>
        <v/>
      </c>
      <c r="AD86">
        <f>IF(OR(AND(AD73=1,SUM(AC72:AE74)-AD73=2),SUM(AC72:AE74)-AD73=3),1,0)</f>
        <v/>
      </c>
      <c r="AE86">
        <f>IF(OR(AND(AE73=1,SUM(AD72:AF74)-AE73=2),SUM(AD72:AF74)-AE73=3),1,0)</f>
        <v/>
      </c>
      <c r="AF86">
        <f>IF(OR(AND(AF73=1,SUM(AE72:AG74)-AF73=2),SUM(AE72:AG74)-AF73=3),1,0)</f>
        <v/>
      </c>
      <c r="AG86">
        <f>IF(OR(AND(AG73=1,SUM(AF72:AH74)-AG73=2),SUM(AF72:AH74)-AG73=3),1,0)</f>
        <v/>
      </c>
      <c r="AH86">
        <f>IF(OR(AND(AH73=1,SUM(AG72:AI74)-AH73=2),SUM(AG72:AI74)-AH73=3),1,0)</f>
        <v/>
      </c>
      <c r="AI86">
        <f>IF(OR(AND(AI73=1,SUM(AH72:AJ74)-AI73=2),SUM(AH72:AJ74)-AI73=3),1,0)</f>
        <v/>
      </c>
      <c r="AJ86">
        <f>IF(OR(AND(AJ73=1,SUM(AI72:AK74)-AJ73=2),SUM(AI72:AK74)-AJ73=3),1,0)</f>
        <v/>
      </c>
      <c r="AK86">
        <f>IF(OR(AND(AK73=1,SUM(AJ72:AL74)-AK73=2),SUM(AJ72:AL74)-AK73=3),1,0)</f>
        <v/>
      </c>
      <c r="AL86">
        <f>IF(OR(AND(AL73=1,SUM(AK72:AM74)-AL73=2),SUM(AK72:AM74)-AL73=3),1,0)</f>
        <v/>
      </c>
      <c r="AM86">
        <f>IF(OR(AND(AM73=1,SUM(AL72:AN74)-AM73=2),SUM(AL72:AN74)-AM73=3),1,0)</f>
        <v/>
      </c>
      <c r="AN86">
        <f>IF(OR(AND(AN73=1,SUM(AM72:AO74)-AN73=2),SUM(AM72:AO74)-AN73=3),1,0)</f>
        <v/>
      </c>
      <c r="AO86">
        <f>IF(OR(AND(AO73=1,SUM(AN72:AP74)-AO73=2),SUM(AN72:AP74)-AO73=3),1,0)</f>
        <v/>
      </c>
      <c r="AP86">
        <f>IF(OR(AND(AP73=1,SUM(AO72:AQ74)-AP73=2),SUM(AO72:AQ74)-AP73=3),1,0)</f>
        <v/>
      </c>
      <c r="AQ86" t="n">
        <v>0</v>
      </c>
    </row>
    <row r="87">
      <c r="B87" t="n">
        <v>0</v>
      </c>
      <c r="C87">
        <f>IF(OR(AND(C74=1,SUM(B73:D75)-C74=2),SUM(B73:D75)-C74=3),1,0)</f>
        <v/>
      </c>
      <c r="D87">
        <f>IF(OR(AND(D74=1,SUM(C73:E75)-D74=2),SUM(C73:E75)-D74=3),1,0)</f>
        <v/>
      </c>
      <c r="E87">
        <f>IF(OR(AND(E74=1,SUM(D73:F75)-E74=2),SUM(D73:F75)-E74=3),1,0)</f>
        <v/>
      </c>
      <c r="F87">
        <f>IF(OR(AND(F74=1,SUM(E73:G75)-F74=2),SUM(E73:G75)-F74=3),1,0)</f>
        <v/>
      </c>
      <c r="G87">
        <f>IF(OR(AND(G74=1,SUM(F73:H75)-G74=2),SUM(F73:H75)-G74=3),1,0)</f>
        <v/>
      </c>
      <c r="H87">
        <f>IF(OR(AND(H74=1,SUM(G73:I75)-H74=2),SUM(G73:I75)-H74=3),1,0)</f>
        <v/>
      </c>
      <c r="I87">
        <f>IF(OR(AND(I74=1,SUM(H73:J75)-I74=2),SUM(H73:J75)-I74=3),1,0)</f>
        <v/>
      </c>
      <c r="J87">
        <f>IF(OR(AND(J74=1,SUM(I73:K75)-J74=2),SUM(I73:K75)-J74=3),1,0)</f>
        <v/>
      </c>
      <c r="K87">
        <f>IF(OR(AND(K74=1,SUM(J73:L75)-K74=2),SUM(J73:L75)-K74=3),1,0)</f>
        <v/>
      </c>
      <c r="L87">
        <f>IF(OR(AND(L74=1,SUM(K73:M75)-L74=2),SUM(K73:M75)-L74=3),1,0)</f>
        <v/>
      </c>
      <c r="M87">
        <f>IF(OR(AND(M74=1,SUM(L73:N75)-M74=2),SUM(L73:N75)-M74=3),1,0)</f>
        <v/>
      </c>
      <c r="N87">
        <f>IF(OR(AND(N74=1,SUM(M73:O75)-N74=2),SUM(M73:O75)-N74=3),1,0)</f>
        <v/>
      </c>
      <c r="O87">
        <f>IF(OR(AND(O74=1,SUM(N73:P75)-O74=2),SUM(N73:P75)-O74=3),1,0)</f>
        <v/>
      </c>
      <c r="P87">
        <f>IF(OR(AND(P74=1,SUM(O73:Q75)-P74=2),SUM(O73:Q75)-P74=3),1,0)</f>
        <v/>
      </c>
      <c r="Q87">
        <f>IF(OR(AND(Q74=1,SUM(P73:R75)-Q74=2),SUM(P73:R75)-Q74=3),1,0)</f>
        <v/>
      </c>
      <c r="R87">
        <f>IF(OR(AND(R74=1,SUM(Q73:S75)-R74=2),SUM(Q73:S75)-R74=3),1,0)</f>
        <v/>
      </c>
      <c r="S87">
        <f>IF(OR(AND(S74=1,SUM(R73:T75)-S74=2),SUM(R73:T75)-S74=3),1,0)</f>
        <v/>
      </c>
      <c r="T87">
        <f>IF(OR(AND(T74=1,SUM(S73:U75)-T74=2),SUM(S73:U75)-T74=3),1,0)</f>
        <v/>
      </c>
      <c r="U87">
        <f>IF(OR(AND(U74=1,SUM(T73:V75)-U74=2),SUM(T73:V75)-U74=3),1,0)</f>
        <v/>
      </c>
      <c r="V87">
        <f>IF(OR(AND(V74=1,SUM(U73:W75)-V74=2),SUM(U73:W75)-V74=3),1,0)</f>
        <v/>
      </c>
      <c r="W87">
        <f>IF(OR(AND(W74=1,SUM(V73:X75)-W74=2),SUM(V73:X75)-W74=3),1,0)</f>
        <v/>
      </c>
      <c r="X87">
        <f>IF(OR(AND(X74=1,SUM(W73:Y75)-X74=2),SUM(W73:Y75)-X74=3),1,0)</f>
        <v/>
      </c>
      <c r="Y87">
        <f>IF(OR(AND(Y74=1,SUM(X73:Z75)-Y74=2),SUM(X73:Z75)-Y74=3),1,0)</f>
        <v/>
      </c>
      <c r="Z87">
        <f>IF(OR(AND(Z74=1,SUM(Y73:AA75)-Z74=2),SUM(Y73:AA75)-Z74=3),1,0)</f>
        <v/>
      </c>
      <c r="AA87">
        <f>IF(OR(AND(AA74=1,SUM(Z73:AB75)-AA74=2),SUM(Z73:AB75)-AA74=3),1,0)</f>
        <v/>
      </c>
      <c r="AB87">
        <f>IF(OR(AND(AB74=1,SUM(AA73:AC75)-AB74=2),SUM(AA73:AC75)-AB74=3),1,0)</f>
        <v/>
      </c>
      <c r="AC87">
        <f>IF(OR(AND(AC74=1,SUM(AB73:AD75)-AC74=2),SUM(AB73:AD75)-AC74=3),1,0)</f>
        <v/>
      </c>
      <c r="AD87">
        <f>IF(OR(AND(AD74=1,SUM(AC73:AE75)-AD74=2),SUM(AC73:AE75)-AD74=3),1,0)</f>
        <v/>
      </c>
      <c r="AE87">
        <f>IF(OR(AND(AE74=1,SUM(AD73:AF75)-AE74=2),SUM(AD73:AF75)-AE74=3),1,0)</f>
        <v/>
      </c>
      <c r="AF87">
        <f>IF(OR(AND(AF74=1,SUM(AE73:AG75)-AF74=2),SUM(AE73:AG75)-AF74=3),1,0)</f>
        <v/>
      </c>
      <c r="AG87">
        <f>IF(OR(AND(AG74=1,SUM(AF73:AH75)-AG74=2),SUM(AF73:AH75)-AG74=3),1,0)</f>
        <v/>
      </c>
      <c r="AH87">
        <f>IF(OR(AND(AH74=1,SUM(AG73:AI75)-AH74=2),SUM(AG73:AI75)-AH74=3),1,0)</f>
        <v/>
      </c>
      <c r="AI87">
        <f>IF(OR(AND(AI74=1,SUM(AH73:AJ75)-AI74=2),SUM(AH73:AJ75)-AI74=3),1,0)</f>
        <v/>
      </c>
      <c r="AJ87">
        <f>IF(OR(AND(AJ74=1,SUM(AI73:AK75)-AJ74=2),SUM(AI73:AK75)-AJ74=3),1,0)</f>
        <v/>
      </c>
      <c r="AK87">
        <f>IF(OR(AND(AK74=1,SUM(AJ73:AL75)-AK74=2),SUM(AJ73:AL75)-AK74=3),1,0)</f>
        <v/>
      </c>
      <c r="AL87">
        <f>IF(OR(AND(AL74=1,SUM(AK73:AM75)-AL74=2),SUM(AK73:AM75)-AL74=3),1,0)</f>
        <v/>
      </c>
      <c r="AM87">
        <f>IF(OR(AND(AM74=1,SUM(AL73:AN75)-AM74=2),SUM(AL73:AN75)-AM74=3),1,0)</f>
        <v/>
      </c>
      <c r="AN87">
        <f>IF(OR(AND(AN74=1,SUM(AM73:AO75)-AN74=2),SUM(AM73:AO75)-AN74=3),1,0)</f>
        <v/>
      </c>
      <c r="AO87">
        <f>IF(OR(AND(AO74=1,SUM(AN73:AP75)-AO74=2),SUM(AN73:AP75)-AO74=3),1,0)</f>
        <v/>
      </c>
      <c r="AP87">
        <f>IF(OR(AND(AP74=1,SUM(AO73:AQ75)-AP74=2),SUM(AO73:AQ75)-AP74=3),1,0)</f>
        <v/>
      </c>
      <c r="AQ87" t="n">
        <v>0</v>
      </c>
    </row>
    <row r="88">
      <c r="B88" t="n">
        <v>0</v>
      </c>
      <c r="C88">
        <f>IF(OR(AND(C75=1,SUM(B74:D76)-C75=2),SUM(B74:D76)-C75=3),1,0)</f>
        <v/>
      </c>
      <c r="D88">
        <f>IF(OR(AND(D75=1,SUM(C74:E76)-D75=2),SUM(C74:E76)-D75=3),1,0)</f>
        <v/>
      </c>
      <c r="E88">
        <f>IF(OR(AND(E75=1,SUM(D74:F76)-E75=2),SUM(D74:F76)-E75=3),1,0)</f>
        <v/>
      </c>
      <c r="F88">
        <f>IF(OR(AND(F75=1,SUM(E74:G76)-F75=2),SUM(E74:G76)-F75=3),1,0)</f>
        <v/>
      </c>
      <c r="G88">
        <f>IF(OR(AND(G75=1,SUM(F74:H76)-G75=2),SUM(F74:H76)-G75=3),1,0)</f>
        <v/>
      </c>
      <c r="H88">
        <f>IF(OR(AND(H75=1,SUM(G74:I76)-H75=2),SUM(G74:I76)-H75=3),1,0)</f>
        <v/>
      </c>
      <c r="I88">
        <f>IF(OR(AND(I75=1,SUM(H74:J76)-I75=2),SUM(H74:J76)-I75=3),1,0)</f>
        <v/>
      </c>
      <c r="J88">
        <f>IF(OR(AND(J75=1,SUM(I74:K76)-J75=2),SUM(I74:K76)-J75=3),1,0)</f>
        <v/>
      </c>
      <c r="K88">
        <f>IF(OR(AND(K75=1,SUM(J74:L76)-K75=2),SUM(J74:L76)-K75=3),1,0)</f>
        <v/>
      </c>
      <c r="L88">
        <f>IF(OR(AND(L75=1,SUM(K74:M76)-L75=2),SUM(K74:M76)-L75=3),1,0)</f>
        <v/>
      </c>
      <c r="M88">
        <f>IF(OR(AND(M75=1,SUM(L74:N76)-M75=2),SUM(L74:N76)-M75=3),1,0)</f>
        <v/>
      </c>
      <c r="N88">
        <f>IF(OR(AND(N75=1,SUM(M74:O76)-N75=2),SUM(M74:O76)-N75=3),1,0)</f>
        <v/>
      </c>
      <c r="O88">
        <f>IF(OR(AND(O75=1,SUM(N74:P76)-O75=2),SUM(N74:P76)-O75=3),1,0)</f>
        <v/>
      </c>
      <c r="P88">
        <f>IF(OR(AND(P75=1,SUM(O74:Q76)-P75=2),SUM(O74:Q76)-P75=3),1,0)</f>
        <v/>
      </c>
      <c r="Q88">
        <f>IF(OR(AND(Q75=1,SUM(P74:R76)-Q75=2),SUM(P74:R76)-Q75=3),1,0)</f>
        <v/>
      </c>
      <c r="R88">
        <f>IF(OR(AND(R75=1,SUM(Q74:S76)-R75=2),SUM(Q74:S76)-R75=3),1,0)</f>
        <v/>
      </c>
      <c r="S88">
        <f>IF(OR(AND(S75=1,SUM(R74:T76)-S75=2),SUM(R74:T76)-S75=3),1,0)</f>
        <v/>
      </c>
      <c r="T88">
        <f>IF(OR(AND(T75=1,SUM(S74:U76)-T75=2),SUM(S74:U76)-T75=3),1,0)</f>
        <v/>
      </c>
      <c r="U88">
        <f>IF(OR(AND(U75=1,SUM(T74:V76)-U75=2),SUM(T74:V76)-U75=3),1,0)</f>
        <v/>
      </c>
      <c r="V88">
        <f>IF(OR(AND(V75=1,SUM(U74:W76)-V75=2),SUM(U74:W76)-V75=3),1,0)</f>
        <v/>
      </c>
      <c r="W88">
        <f>IF(OR(AND(W75=1,SUM(V74:X76)-W75=2),SUM(V74:X76)-W75=3),1,0)</f>
        <v/>
      </c>
      <c r="X88">
        <f>IF(OR(AND(X75=1,SUM(W74:Y76)-X75=2),SUM(W74:Y76)-X75=3),1,0)</f>
        <v/>
      </c>
      <c r="Y88">
        <f>IF(OR(AND(Y75=1,SUM(X74:Z76)-Y75=2),SUM(X74:Z76)-Y75=3),1,0)</f>
        <v/>
      </c>
      <c r="Z88">
        <f>IF(OR(AND(Z75=1,SUM(Y74:AA76)-Z75=2),SUM(Y74:AA76)-Z75=3),1,0)</f>
        <v/>
      </c>
      <c r="AA88">
        <f>IF(OR(AND(AA75=1,SUM(Z74:AB76)-AA75=2),SUM(Z74:AB76)-AA75=3),1,0)</f>
        <v/>
      </c>
      <c r="AB88">
        <f>IF(OR(AND(AB75=1,SUM(AA74:AC76)-AB75=2),SUM(AA74:AC76)-AB75=3),1,0)</f>
        <v/>
      </c>
      <c r="AC88">
        <f>IF(OR(AND(AC75=1,SUM(AB74:AD76)-AC75=2),SUM(AB74:AD76)-AC75=3),1,0)</f>
        <v/>
      </c>
      <c r="AD88">
        <f>IF(OR(AND(AD75=1,SUM(AC74:AE76)-AD75=2),SUM(AC74:AE76)-AD75=3),1,0)</f>
        <v/>
      </c>
      <c r="AE88">
        <f>IF(OR(AND(AE75=1,SUM(AD74:AF76)-AE75=2),SUM(AD74:AF76)-AE75=3),1,0)</f>
        <v/>
      </c>
      <c r="AF88">
        <f>IF(OR(AND(AF75=1,SUM(AE74:AG76)-AF75=2),SUM(AE74:AG76)-AF75=3),1,0)</f>
        <v/>
      </c>
      <c r="AG88">
        <f>IF(OR(AND(AG75=1,SUM(AF74:AH76)-AG75=2),SUM(AF74:AH76)-AG75=3),1,0)</f>
        <v/>
      </c>
      <c r="AH88">
        <f>IF(OR(AND(AH75=1,SUM(AG74:AI76)-AH75=2),SUM(AG74:AI76)-AH75=3),1,0)</f>
        <v/>
      </c>
      <c r="AI88">
        <f>IF(OR(AND(AI75=1,SUM(AH74:AJ76)-AI75=2),SUM(AH74:AJ76)-AI75=3),1,0)</f>
        <v/>
      </c>
      <c r="AJ88">
        <f>IF(OR(AND(AJ75=1,SUM(AI74:AK76)-AJ75=2),SUM(AI74:AK76)-AJ75=3),1,0)</f>
        <v/>
      </c>
      <c r="AK88">
        <f>IF(OR(AND(AK75=1,SUM(AJ74:AL76)-AK75=2),SUM(AJ74:AL76)-AK75=3),1,0)</f>
        <v/>
      </c>
      <c r="AL88">
        <f>IF(OR(AND(AL75=1,SUM(AK74:AM76)-AL75=2),SUM(AK74:AM76)-AL75=3),1,0)</f>
        <v/>
      </c>
      <c r="AM88">
        <f>IF(OR(AND(AM75=1,SUM(AL74:AN76)-AM75=2),SUM(AL74:AN76)-AM75=3),1,0)</f>
        <v/>
      </c>
      <c r="AN88">
        <f>IF(OR(AND(AN75=1,SUM(AM74:AO76)-AN75=2),SUM(AM74:AO76)-AN75=3),1,0)</f>
        <v/>
      </c>
      <c r="AO88">
        <f>IF(OR(AND(AO75=1,SUM(AN74:AP76)-AO75=2),SUM(AN74:AP76)-AO75=3),1,0)</f>
        <v/>
      </c>
      <c r="AP88">
        <f>IF(OR(AND(AP75=1,SUM(AO74:AQ76)-AP75=2),SUM(AO74:AQ76)-AP75=3),1,0)</f>
        <v/>
      </c>
      <c r="AQ88" t="n">
        <v>0</v>
      </c>
    </row>
    <row r="89">
      <c r="B89" t="n">
        <v>0</v>
      </c>
      <c r="C89">
        <f>IF(OR(AND(C76=1,SUM(B75:D77)-C76=2),SUM(B75:D77)-C76=3),1,0)</f>
        <v/>
      </c>
      <c r="D89">
        <f>IF(OR(AND(D76=1,SUM(C75:E77)-D76=2),SUM(C75:E77)-D76=3),1,0)</f>
        <v/>
      </c>
      <c r="E89">
        <f>IF(OR(AND(E76=1,SUM(D75:F77)-E76=2),SUM(D75:F77)-E76=3),1,0)</f>
        <v/>
      </c>
      <c r="F89">
        <f>IF(OR(AND(F76=1,SUM(E75:G77)-F76=2),SUM(E75:G77)-F76=3),1,0)</f>
        <v/>
      </c>
      <c r="G89">
        <f>IF(OR(AND(G76=1,SUM(F75:H77)-G76=2),SUM(F75:H77)-G76=3),1,0)</f>
        <v/>
      </c>
      <c r="H89">
        <f>IF(OR(AND(H76=1,SUM(G75:I77)-H76=2),SUM(G75:I77)-H76=3),1,0)</f>
        <v/>
      </c>
      <c r="I89">
        <f>IF(OR(AND(I76=1,SUM(H75:J77)-I76=2),SUM(H75:J77)-I76=3),1,0)</f>
        <v/>
      </c>
      <c r="J89">
        <f>IF(OR(AND(J76=1,SUM(I75:K77)-J76=2),SUM(I75:K77)-J76=3),1,0)</f>
        <v/>
      </c>
      <c r="K89">
        <f>IF(OR(AND(K76=1,SUM(J75:L77)-K76=2),SUM(J75:L77)-K76=3),1,0)</f>
        <v/>
      </c>
      <c r="L89">
        <f>IF(OR(AND(L76=1,SUM(K75:M77)-L76=2),SUM(K75:M77)-L76=3),1,0)</f>
        <v/>
      </c>
      <c r="M89">
        <f>IF(OR(AND(M76=1,SUM(L75:N77)-M76=2),SUM(L75:N77)-M76=3),1,0)</f>
        <v/>
      </c>
      <c r="N89">
        <f>IF(OR(AND(N76=1,SUM(M75:O77)-N76=2),SUM(M75:O77)-N76=3),1,0)</f>
        <v/>
      </c>
      <c r="O89">
        <f>IF(OR(AND(O76=1,SUM(N75:P77)-O76=2),SUM(N75:P77)-O76=3),1,0)</f>
        <v/>
      </c>
      <c r="P89">
        <f>IF(OR(AND(P76=1,SUM(O75:Q77)-P76=2),SUM(O75:Q77)-P76=3),1,0)</f>
        <v/>
      </c>
      <c r="Q89">
        <f>IF(OR(AND(Q76=1,SUM(P75:R77)-Q76=2),SUM(P75:R77)-Q76=3),1,0)</f>
        <v/>
      </c>
      <c r="R89">
        <f>IF(OR(AND(R76=1,SUM(Q75:S77)-R76=2),SUM(Q75:S77)-R76=3),1,0)</f>
        <v/>
      </c>
      <c r="S89">
        <f>IF(OR(AND(S76=1,SUM(R75:T77)-S76=2),SUM(R75:T77)-S76=3),1,0)</f>
        <v/>
      </c>
      <c r="T89">
        <f>IF(OR(AND(T76=1,SUM(S75:U77)-T76=2),SUM(S75:U77)-T76=3),1,0)</f>
        <v/>
      </c>
      <c r="U89">
        <f>IF(OR(AND(U76=1,SUM(T75:V77)-U76=2),SUM(T75:V77)-U76=3),1,0)</f>
        <v/>
      </c>
      <c r="V89">
        <f>IF(OR(AND(V76=1,SUM(U75:W77)-V76=2),SUM(U75:W77)-V76=3),1,0)</f>
        <v/>
      </c>
      <c r="W89">
        <f>IF(OR(AND(W76=1,SUM(V75:X77)-W76=2),SUM(V75:X77)-W76=3),1,0)</f>
        <v/>
      </c>
      <c r="X89">
        <f>IF(OR(AND(X76=1,SUM(W75:Y77)-X76=2),SUM(W75:Y77)-X76=3),1,0)</f>
        <v/>
      </c>
      <c r="Y89">
        <f>IF(OR(AND(Y76=1,SUM(X75:Z77)-Y76=2),SUM(X75:Z77)-Y76=3),1,0)</f>
        <v/>
      </c>
      <c r="Z89">
        <f>IF(OR(AND(Z76=1,SUM(Y75:AA77)-Z76=2),SUM(Y75:AA77)-Z76=3),1,0)</f>
        <v/>
      </c>
      <c r="AA89">
        <f>IF(OR(AND(AA76=1,SUM(Z75:AB77)-AA76=2),SUM(Z75:AB77)-AA76=3),1,0)</f>
        <v/>
      </c>
      <c r="AB89">
        <f>IF(OR(AND(AB76=1,SUM(AA75:AC77)-AB76=2),SUM(AA75:AC77)-AB76=3),1,0)</f>
        <v/>
      </c>
      <c r="AC89">
        <f>IF(OR(AND(AC76=1,SUM(AB75:AD77)-AC76=2),SUM(AB75:AD77)-AC76=3),1,0)</f>
        <v/>
      </c>
      <c r="AD89">
        <f>IF(OR(AND(AD76=1,SUM(AC75:AE77)-AD76=2),SUM(AC75:AE77)-AD76=3),1,0)</f>
        <v/>
      </c>
      <c r="AE89">
        <f>IF(OR(AND(AE76=1,SUM(AD75:AF77)-AE76=2),SUM(AD75:AF77)-AE76=3),1,0)</f>
        <v/>
      </c>
      <c r="AF89">
        <f>IF(OR(AND(AF76=1,SUM(AE75:AG77)-AF76=2),SUM(AE75:AG77)-AF76=3),1,0)</f>
        <v/>
      </c>
      <c r="AG89">
        <f>IF(OR(AND(AG76=1,SUM(AF75:AH77)-AG76=2),SUM(AF75:AH77)-AG76=3),1,0)</f>
        <v/>
      </c>
      <c r="AH89">
        <f>IF(OR(AND(AH76=1,SUM(AG75:AI77)-AH76=2),SUM(AG75:AI77)-AH76=3),1,0)</f>
        <v/>
      </c>
      <c r="AI89">
        <f>IF(OR(AND(AI76=1,SUM(AH75:AJ77)-AI76=2),SUM(AH75:AJ77)-AI76=3),1,0)</f>
        <v/>
      </c>
      <c r="AJ89">
        <f>IF(OR(AND(AJ76=1,SUM(AI75:AK77)-AJ76=2),SUM(AI75:AK77)-AJ76=3),1,0)</f>
        <v/>
      </c>
      <c r="AK89">
        <f>IF(OR(AND(AK76=1,SUM(AJ75:AL77)-AK76=2),SUM(AJ75:AL77)-AK76=3),1,0)</f>
        <v/>
      </c>
      <c r="AL89">
        <f>IF(OR(AND(AL76=1,SUM(AK75:AM77)-AL76=2),SUM(AK75:AM77)-AL76=3),1,0)</f>
        <v/>
      </c>
      <c r="AM89">
        <f>IF(OR(AND(AM76=1,SUM(AL75:AN77)-AM76=2),SUM(AL75:AN77)-AM76=3),1,0)</f>
        <v/>
      </c>
      <c r="AN89">
        <f>IF(OR(AND(AN76=1,SUM(AM75:AO77)-AN76=2),SUM(AM75:AO77)-AN76=3),1,0)</f>
        <v/>
      </c>
      <c r="AO89">
        <f>IF(OR(AND(AO76=1,SUM(AN75:AP77)-AO76=2),SUM(AN75:AP77)-AO76=3),1,0)</f>
        <v/>
      </c>
      <c r="AP89">
        <f>IF(OR(AND(AP76=1,SUM(AO75:AQ77)-AP76=2),SUM(AO75:AQ77)-AP76=3),1,0)</f>
        <v/>
      </c>
      <c r="AQ89" t="n">
        <v>0</v>
      </c>
    </row>
    <row r="90">
      <c r="B90" t="n">
        <v>0</v>
      </c>
      <c r="C90">
        <f>IF(OR(AND(C77=1,SUM(B76:D78)-C77=2),SUM(B76:D78)-C77=3),1,0)</f>
        <v/>
      </c>
      <c r="D90">
        <f>IF(OR(AND(D77=1,SUM(C76:E78)-D77=2),SUM(C76:E78)-D77=3),1,0)</f>
        <v/>
      </c>
      <c r="E90">
        <f>IF(OR(AND(E77=1,SUM(D76:F78)-E77=2),SUM(D76:F78)-E77=3),1,0)</f>
        <v/>
      </c>
      <c r="F90">
        <f>IF(OR(AND(F77=1,SUM(E76:G78)-F77=2),SUM(E76:G78)-F77=3),1,0)</f>
        <v/>
      </c>
      <c r="G90">
        <f>IF(OR(AND(G77=1,SUM(F76:H78)-G77=2),SUM(F76:H78)-G77=3),1,0)</f>
        <v/>
      </c>
      <c r="H90">
        <f>IF(OR(AND(H77=1,SUM(G76:I78)-H77=2),SUM(G76:I78)-H77=3),1,0)</f>
        <v/>
      </c>
      <c r="I90">
        <f>IF(OR(AND(I77=1,SUM(H76:J78)-I77=2),SUM(H76:J78)-I77=3),1,0)</f>
        <v/>
      </c>
      <c r="J90">
        <f>IF(OR(AND(J77=1,SUM(I76:K78)-J77=2),SUM(I76:K78)-J77=3),1,0)</f>
        <v/>
      </c>
      <c r="K90">
        <f>IF(OR(AND(K77=1,SUM(J76:L78)-K77=2),SUM(J76:L78)-K77=3),1,0)</f>
        <v/>
      </c>
      <c r="L90">
        <f>IF(OR(AND(L77=1,SUM(K76:M78)-L77=2),SUM(K76:M78)-L77=3),1,0)</f>
        <v/>
      </c>
      <c r="M90">
        <f>IF(OR(AND(M77=1,SUM(L76:N78)-M77=2),SUM(L76:N78)-M77=3),1,0)</f>
        <v/>
      </c>
      <c r="N90">
        <f>IF(OR(AND(N77=1,SUM(M76:O78)-N77=2),SUM(M76:O78)-N77=3),1,0)</f>
        <v/>
      </c>
      <c r="O90">
        <f>IF(OR(AND(O77=1,SUM(N76:P78)-O77=2),SUM(N76:P78)-O77=3),1,0)</f>
        <v/>
      </c>
      <c r="P90">
        <f>IF(OR(AND(P77=1,SUM(O76:Q78)-P77=2),SUM(O76:Q78)-P77=3),1,0)</f>
        <v/>
      </c>
      <c r="Q90">
        <f>IF(OR(AND(Q77=1,SUM(P76:R78)-Q77=2),SUM(P76:R78)-Q77=3),1,0)</f>
        <v/>
      </c>
      <c r="R90">
        <f>IF(OR(AND(R77=1,SUM(Q76:S78)-R77=2),SUM(Q76:S78)-R77=3),1,0)</f>
        <v/>
      </c>
      <c r="S90">
        <f>IF(OR(AND(S77=1,SUM(R76:T78)-S77=2),SUM(R76:T78)-S77=3),1,0)</f>
        <v/>
      </c>
      <c r="T90">
        <f>IF(OR(AND(T77=1,SUM(S76:U78)-T77=2),SUM(S76:U78)-T77=3),1,0)</f>
        <v/>
      </c>
      <c r="U90">
        <f>IF(OR(AND(U77=1,SUM(T76:V78)-U77=2),SUM(T76:V78)-U77=3),1,0)</f>
        <v/>
      </c>
      <c r="V90">
        <f>IF(OR(AND(V77=1,SUM(U76:W78)-V77=2),SUM(U76:W78)-V77=3),1,0)</f>
        <v/>
      </c>
      <c r="W90">
        <f>IF(OR(AND(W77=1,SUM(V76:X78)-W77=2),SUM(V76:X78)-W77=3),1,0)</f>
        <v/>
      </c>
      <c r="X90">
        <f>IF(OR(AND(X77=1,SUM(W76:Y78)-X77=2),SUM(W76:Y78)-X77=3),1,0)</f>
        <v/>
      </c>
      <c r="Y90">
        <f>IF(OR(AND(Y77=1,SUM(X76:Z78)-Y77=2),SUM(X76:Z78)-Y77=3),1,0)</f>
        <v/>
      </c>
      <c r="Z90">
        <f>IF(OR(AND(Z77=1,SUM(Y76:AA78)-Z77=2),SUM(Y76:AA78)-Z77=3),1,0)</f>
        <v/>
      </c>
      <c r="AA90">
        <f>IF(OR(AND(AA77=1,SUM(Z76:AB78)-AA77=2),SUM(Z76:AB78)-AA77=3),1,0)</f>
        <v/>
      </c>
      <c r="AB90">
        <f>IF(OR(AND(AB77=1,SUM(AA76:AC78)-AB77=2),SUM(AA76:AC78)-AB77=3),1,0)</f>
        <v/>
      </c>
      <c r="AC90">
        <f>IF(OR(AND(AC77=1,SUM(AB76:AD78)-AC77=2),SUM(AB76:AD78)-AC77=3),1,0)</f>
        <v/>
      </c>
      <c r="AD90">
        <f>IF(OR(AND(AD77=1,SUM(AC76:AE78)-AD77=2),SUM(AC76:AE78)-AD77=3),1,0)</f>
        <v/>
      </c>
      <c r="AE90">
        <f>IF(OR(AND(AE77=1,SUM(AD76:AF78)-AE77=2),SUM(AD76:AF78)-AE77=3),1,0)</f>
        <v/>
      </c>
      <c r="AF90">
        <f>IF(OR(AND(AF77=1,SUM(AE76:AG78)-AF77=2),SUM(AE76:AG78)-AF77=3),1,0)</f>
        <v/>
      </c>
      <c r="AG90">
        <f>IF(OR(AND(AG77=1,SUM(AF76:AH78)-AG77=2),SUM(AF76:AH78)-AG77=3),1,0)</f>
        <v/>
      </c>
      <c r="AH90">
        <f>IF(OR(AND(AH77=1,SUM(AG76:AI78)-AH77=2),SUM(AG76:AI78)-AH77=3),1,0)</f>
        <v/>
      </c>
      <c r="AI90">
        <f>IF(OR(AND(AI77=1,SUM(AH76:AJ78)-AI77=2),SUM(AH76:AJ78)-AI77=3),1,0)</f>
        <v/>
      </c>
      <c r="AJ90">
        <f>IF(OR(AND(AJ77=1,SUM(AI76:AK78)-AJ77=2),SUM(AI76:AK78)-AJ77=3),1,0)</f>
        <v/>
      </c>
      <c r="AK90">
        <f>IF(OR(AND(AK77=1,SUM(AJ76:AL78)-AK77=2),SUM(AJ76:AL78)-AK77=3),1,0)</f>
        <v/>
      </c>
      <c r="AL90">
        <f>IF(OR(AND(AL77=1,SUM(AK76:AM78)-AL77=2),SUM(AK76:AM78)-AL77=3),1,0)</f>
        <v/>
      </c>
      <c r="AM90">
        <f>IF(OR(AND(AM77=1,SUM(AL76:AN78)-AM77=2),SUM(AL76:AN78)-AM77=3),1,0)</f>
        <v/>
      </c>
      <c r="AN90">
        <f>IF(OR(AND(AN77=1,SUM(AM76:AO78)-AN77=2),SUM(AM76:AO78)-AN77=3),1,0)</f>
        <v/>
      </c>
      <c r="AO90">
        <f>IF(OR(AND(AO77=1,SUM(AN76:AP78)-AO77=2),SUM(AN76:AP78)-AO77=3),1,0)</f>
        <v/>
      </c>
      <c r="AP90">
        <f>IF(OR(AND(AP77=1,SUM(AO76:AQ78)-AP77=2),SUM(AO76:AQ78)-AP77=3),1,0)</f>
        <v/>
      </c>
      <c r="AQ90" t="n">
        <v>0</v>
      </c>
    </row>
    <row r="91">
      <c r="B91" t="n">
        <v>0</v>
      </c>
      <c r="C91">
        <f>IF(OR(AND(C78=1,SUM(B77:D79)-C78=2),SUM(B77:D79)-C78=3),1,0)</f>
        <v/>
      </c>
      <c r="D91">
        <f>IF(OR(AND(D78=1,SUM(C77:E79)-D78=2),SUM(C77:E79)-D78=3),1,0)</f>
        <v/>
      </c>
      <c r="E91">
        <f>IF(OR(AND(E78=1,SUM(D77:F79)-E78=2),SUM(D77:F79)-E78=3),1,0)</f>
        <v/>
      </c>
      <c r="F91">
        <f>IF(OR(AND(F78=1,SUM(E77:G79)-F78=2),SUM(E77:G79)-F78=3),1,0)</f>
        <v/>
      </c>
      <c r="G91">
        <f>IF(OR(AND(G78=1,SUM(F77:H79)-G78=2),SUM(F77:H79)-G78=3),1,0)</f>
        <v/>
      </c>
      <c r="H91">
        <f>IF(OR(AND(H78=1,SUM(G77:I79)-H78=2),SUM(G77:I79)-H78=3),1,0)</f>
        <v/>
      </c>
      <c r="I91">
        <f>IF(OR(AND(I78=1,SUM(H77:J79)-I78=2),SUM(H77:J79)-I78=3),1,0)</f>
        <v/>
      </c>
      <c r="J91">
        <f>IF(OR(AND(J78=1,SUM(I77:K79)-J78=2),SUM(I77:K79)-J78=3),1,0)</f>
        <v/>
      </c>
      <c r="K91">
        <f>IF(OR(AND(K78=1,SUM(J77:L79)-K78=2),SUM(J77:L79)-K78=3),1,0)</f>
        <v/>
      </c>
      <c r="L91">
        <f>IF(OR(AND(L78=1,SUM(K77:M79)-L78=2),SUM(K77:M79)-L78=3),1,0)</f>
        <v/>
      </c>
      <c r="M91">
        <f>IF(OR(AND(M78=1,SUM(L77:N79)-M78=2),SUM(L77:N79)-M78=3),1,0)</f>
        <v/>
      </c>
      <c r="N91">
        <f>IF(OR(AND(N78=1,SUM(M77:O79)-N78=2),SUM(M77:O79)-N78=3),1,0)</f>
        <v/>
      </c>
      <c r="O91">
        <f>IF(OR(AND(O78=1,SUM(N77:P79)-O78=2),SUM(N77:P79)-O78=3),1,0)</f>
        <v/>
      </c>
      <c r="P91">
        <f>IF(OR(AND(P78=1,SUM(O77:Q79)-P78=2),SUM(O77:Q79)-P78=3),1,0)</f>
        <v/>
      </c>
      <c r="Q91">
        <f>IF(OR(AND(Q78=1,SUM(P77:R79)-Q78=2),SUM(P77:R79)-Q78=3),1,0)</f>
        <v/>
      </c>
      <c r="R91">
        <f>IF(OR(AND(R78=1,SUM(Q77:S79)-R78=2),SUM(Q77:S79)-R78=3),1,0)</f>
        <v/>
      </c>
      <c r="S91">
        <f>IF(OR(AND(S78=1,SUM(R77:T79)-S78=2),SUM(R77:T79)-S78=3),1,0)</f>
        <v/>
      </c>
      <c r="T91">
        <f>IF(OR(AND(T78=1,SUM(S77:U79)-T78=2),SUM(S77:U79)-T78=3),1,0)</f>
        <v/>
      </c>
      <c r="U91">
        <f>IF(OR(AND(U78=1,SUM(T77:V79)-U78=2),SUM(T77:V79)-U78=3),1,0)</f>
        <v/>
      </c>
      <c r="V91">
        <f>IF(OR(AND(V78=1,SUM(U77:W79)-V78=2),SUM(U77:W79)-V78=3),1,0)</f>
        <v/>
      </c>
      <c r="W91">
        <f>IF(OR(AND(W78=1,SUM(V77:X79)-W78=2),SUM(V77:X79)-W78=3),1,0)</f>
        <v/>
      </c>
      <c r="X91">
        <f>IF(OR(AND(X78=1,SUM(W77:Y79)-X78=2),SUM(W77:Y79)-X78=3),1,0)</f>
        <v/>
      </c>
      <c r="Y91">
        <f>IF(OR(AND(Y78=1,SUM(X77:Z79)-Y78=2),SUM(X77:Z79)-Y78=3),1,0)</f>
        <v/>
      </c>
      <c r="Z91">
        <f>IF(OR(AND(Z78=1,SUM(Y77:AA79)-Z78=2),SUM(Y77:AA79)-Z78=3),1,0)</f>
        <v/>
      </c>
      <c r="AA91">
        <f>IF(OR(AND(AA78=1,SUM(Z77:AB79)-AA78=2),SUM(Z77:AB79)-AA78=3),1,0)</f>
        <v/>
      </c>
      <c r="AB91">
        <f>IF(OR(AND(AB78=1,SUM(AA77:AC79)-AB78=2),SUM(AA77:AC79)-AB78=3),1,0)</f>
        <v/>
      </c>
      <c r="AC91">
        <f>IF(OR(AND(AC78=1,SUM(AB77:AD79)-AC78=2),SUM(AB77:AD79)-AC78=3),1,0)</f>
        <v/>
      </c>
      <c r="AD91">
        <f>IF(OR(AND(AD78=1,SUM(AC77:AE79)-AD78=2),SUM(AC77:AE79)-AD78=3),1,0)</f>
        <v/>
      </c>
      <c r="AE91">
        <f>IF(OR(AND(AE78=1,SUM(AD77:AF79)-AE78=2),SUM(AD77:AF79)-AE78=3),1,0)</f>
        <v/>
      </c>
      <c r="AF91">
        <f>IF(OR(AND(AF78=1,SUM(AE77:AG79)-AF78=2),SUM(AE77:AG79)-AF78=3),1,0)</f>
        <v/>
      </c>
      <c r="AG91">
        <f>IF(OR(AND(AG78=1,SUM(AF77:AH79)-AG78=2),SUM(AF77:AH79)-AG78=3),1,0)</f>
        <v/>
      </c>
      <c r="AH91">
        <f>IF(OR(AND(AH78=1,SUM(AG77:AI79)-AH78=2),SUM(AG77:AI79)-AH78=3),1,0)</f>
        <v/>
      </c>
      <c r="AI91">
        <f>IF(OR(AND(AI78=1,SUM(AH77:AJ79)-AI78=2),SUM(AH77:AJ79)-AI78=3),1,0)</f>
        <v/>
      </c>
      <c r="AJ91">
        <f>IF(OR(AND(AJ78=1,SUM(AI77:AK79)-AJ78=2),SUM(AI77:AK79)-AJ78=3),1,0)</f>
        <v/>
      </c>
      <c r="AK91">
        <f>IF(OR(AND(AK78=1,SUM(AJ77:AL79)-AK78=2),SUM(AJ77:AL79)-AK78=3),1,0)</f>
        <v/>
      </c>
      <c r="AL91">
        <f>IF(OR(AND(AL78=1,SUM(AK77:AM79)-AL78=2),SUM(AK77:AM79)-AL78=3),1,0)</f>
        <v/>
      </c>
      <c r="AM91">
        <f>IF(OR(AND(AM78=1,SUM(AL77:AN79)-AM78=2),SUM(AL77:AN79)-AM78=3),1,0)</f>
        <v/>
      </c>
      <c r="AN91">
        <f>IF(OR(AND(AN78=1,SUM(AM77:AO79)-AN78=2),SUM(AM77:AO79)-AN78=3),1,0)</f>
        <v/>
      </c>
      <c r="AO91">
        <f>IF(OR(AND(AO78=1,SUM(AN77:AP79)-AO78=2),SUM(AN77:AP79)-AO78=3),1,0)</f>
        <v/>
      </c>
      <c r="AP91">
        <f>IF(OR(AND(AP78=1,SUM(AO77:AQ79)-AP78=2),SUM(AO77:AQ79)-AP78=3),1,0)</f>
        <v/>
      </c>
      <c r="AQ91" t="n">
        <v>0</v>
      </c>
    </row>
    <row r="92">
      <c r="B92" t="n">
        <v>0</v>
      </c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</row>
    <row r="93"/>
    <row r="94">
      <c r="A94" t="inlineStr">
        <is>
          <t>gen 8</t>
        </is>
      </c>
      <c r="B94" t="n">
        <v>0</v>
      </c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</row>
    <row r="95">
      <c r="B95" t="n">
        <v>0</v>
      </c>
      <c r="C95">
        <f>IF(OR(AND(C82=1,SUM(B81:D83)-C82=2),SUM(B81:D83)-C82=3),1,0)</f>
        <v/>
      </c>
      <c r="D95">
        <f>IF(OR(AND(D82=1,SUM(C81:E83)-D82=2),SUM(C81:E83)-D82=3),1,0)</f>
        <v/>
      </c>
      <c r="E95">
        <f>IF(OR(AND(E82=1,SUM(D81:F83)-E82=2),SUM(D81:F83)-E82=3),1,0)</f>
        <v/>
      </c>
      <c r="F95">
        <f>IF(OR(AND(F82=1,SUM(E81:G83)-F82=2),SUM(E81:G83)-F82=3),1,0)</f>
        <v/>
      </c>
      <c r="G95">
        <f>IF(OR(AND(G82=1,SUM(F81:H83)-G82=2),SUM(F81:H83)-G82=3),1,0)</f>
        <v/>
      </c>
      <c r="H95">
        <f>IF(OR(AND(H82=1,SUM(G81:I83)-H82=2),SUM(G81:I83)-H82=3),1,0)</f>
        <v/>
      </c>
      <c r="I95">
        <f>IF(OR(AND(I82=1,SUM(H81:J83)-I82=2),SUM(H81:J83)-I82=3),1,0)</f>
        <v/>
      </c>
      <c r="J95">
        <f>IF(OR(AND(J82=1,SUM(I81:K83)-J82=2),SUM(I81:K83)-J82=3),1,0)</f>
        <v/>
      </c>
      <c r="K95">
        <f>IF(OR(AND(K82=1,SUM(J81:L83)-K82=2),SUM(J81:L83)-K82=3),1,0)</f>
        <v/>
      </c>
      <c r="L95">
        <f>IF(OR(AND(L82=1,SUM(K81:M83)-L82=2),SUM(K81:M83)-L82=3),1,0)</f>
        <v/>
      </c>
      <c r="M95">
        <f>IF(OR(AND(M82=1,SUM(L81:N83)-M82=2),SUM(L81:N83)-M82=3),1,0)</f>
        <v/>
      </c>
      <c r="N95">
        <f>IF(OR(AND(N82=1,SUM(M81:O83)-N82=2),SUM(M81:O83)-N82=3),1,0)</f>
        <v/>
      </c>
      <c r="O95">
        <f>IF(OR(AND(O82=1,SUM(N81:P83)-O82=2),SUM(N81:P83)-O82=3),1,0)</f>
        <v/>
      </c>
      <c r="P95">
        <f>IF(OR(AND(P82=1,SUM(O81:Q83)-P82=2),SUM(O81:Q83)-P82=3),1,0)</f>
        <v/>
      </c>
      <c r="Q95">
        <f>IF(OR(AND(Q82=1,SUM(P81:R83)-Q82=2),SUM(P81:R83)-Q82=3),1,0)</f>
        <v/>
      </c>
      <c r="R95">
        <f>IF(OR(AND(R82=1,SUM(Q81:S83)-R82=2),SUM(Q81:S83)-R82=3),1,0)</f>
        <v/>
      </c>
      <c r="S95">
        <f>IF(OR(AND(S82=1,SUM(R81:T83)-S82=2),SUM(R81:T83)-S82=3),1,0)</f>
        <v/>
      </c>
      <c r="T95">
        <f>IF(OR(AND(T82=1,SUM(S81:U83)-T82=2),SUM(S81:U83)-T82=3),1,0)</f>
        <v/>
      </c>
      <c r="U95">
        <f>IF(OR(AND(U82=1,SUM(T81:V83)-U82=2),SUM(T81:V83)-U82=3),1,0)</f>
        <v/>
      </c>
      <c r="V95">
        <f>IF(OR(AND(V82=1,SUM(U81:W83)-V82=2),SUM(U81:W83)-V82=3),1,0)</f>
        <v/>
      </c>
      <c r="W95">
        <f>IF(OR(AND(W82=1,SUM(V81:X83)-W82=2),SUM(V81:X83)-W82=3),1,0)</f>
        <v/>
      </c>
      <c r="X95">
        <f>IF(OR(AND(X82=1,SUM(W81:Y83)-X82=2),SUM(W81:Y83)-X82=3),1,0)</f>
        <v/>
      </c>
      <c r="Y95">
        <f>IF(OR(AND(Y82=1,SUM(X81:Z83)-Y82=2),SUM(X81:Z83)-Y82=3),1,0)</f>
        <v/>
      </c>
      <c r="Z95">
        <f>IF(OR(AND(Z82=1,SUM(Y81:AA83)-Z82=2),SUM(Y81:AA83)-Z82=3),1,0)</f>
        <v/>
      </c>
      <c r="AA95">
        <f>IF(OR(AND(AA82=1,SUM(Z81:AB83)-AA82=2),SUM(Z81:AB83)-AA82=3),1,0)</f>
        <v/>
      </c>
      <c r="AB95">
        <f>IF(OR(AND(AB82=1,SUM(AA81:AC83)-AB82=2),SUM(AA81:AC83)-AB82=3),1,0)</f>
        <v/>
      </c>
      <c r="AC95">
        <f>IF(OR(AND(AC82=1,SUM(AB81:AD83)-AC82=2),SUM(AB81:AD83)-AC82=3),1,0)</f>
        <v/>
      </c>
      <c r="AD95">
        <f>IF(OR(AND(AD82=1,SUM(AC81:AE83)-AD82=2),SUM(AC81:AE83)-AD82=3),1,0)</f>
        <v/>
      </c>
      <c r="AE95">
        <f>IF(OR(AND(AE82=1,SUM(AD81:AF83)-AE82=2),SUM(AD81:AF83)-AE82=3),1,0)</f>
        <v/>
      </c>
      <c r="AF95">
        <f>IF(OR(AND(AF82=1,SUM(AE81:AG83)-AF82=2),SUM(AE81:AG83)-AF82=3),1,0)</f>
        <v/>
      </c>
      <c r="AG95">
        <f>IF(OR(AND(AG82=1,SUM(AF81:AH83)-AG82=2),SUM(AF81:AH83)-AG82=3),1,0)</f>
        <v/>
      </c>
      <c r="AH95">
        <f>IF(OR(AND(AH82=1,SUM(AG81:AI83)-AH82=2),SUM(AG81:AI83)-AH82=3),1,0)</f>
        <v/>
      </c>
      <c r="AI95">
        <f>IF(OR(AND(AI82=1,SUM(AH81:AJ83)-AI82=2),SUM(AH81:AJ83)-AI82=3),1,0)</f>
        <v/>
      </c>
      <c r="AJ95">
        <f>IF(OR(AND(AJ82=1,SUM(AI81:AK83)-AJ82=2),SUM(AI81:AK83)-AJ82=3),1,0)</f>
        <v/>
      </c>
      <c r="AK95">
        <f>IF(OR(AND(AK82=1,SUM(AJ81:AL83)-AK82=2),SUM(AJ81:AL83)-AK82=3),1,0)</f>
        <v/>
      </c>
      <c r="AL95">
        <f>IF(OR(AND(AL82=1,SUM(AK81:AM83)-AL82=2),SUM(AK81:AM83)-AL82=3),1,0)</f>
        <v/>
      </c>
      <c r="AM95">
        <f>IF(OR(AND(AM82=1,SUM(AL81:AN83)-AM82=2),SUM(AL81:AN83)-AM82=3),1,0)</f>
        <v/>
      </c>
      <c r="AN95">
        <f>IF(OR(AND(AN82=1,SUM(AM81:AO83)-AN82=2),SUM(AM81:AO83)-AN82=3),1,0)</f>
        <v/>
      </c>
      <c r="AO95">
        <f>IF(OR(AND(AO82=1,SUM(AN81:AP83)-AO82=2),SUM(AN81:AP83)-AO82=3),1,0)</f>
        <v/>
      </c>
      <c r="AP95">
        <f>IF(OR(AND(AP82=1,SUM(AO81:AQ83)-AP82=2),SUM(AO81:AQ83)-AP82=3),1,0)</f>
        <v/>
      </c>
      <c r="AQ95" t="n">
        <v>0</v>
      </c>
    </row>
    <row r="96">
      <c r="B96" t="n">
        <v>0</v>
      </c>
      <c r="C96">
        <f>IF(OR(AND(C83=1,SUM(B82:D84)-C83=2),SUM(B82:D84)-C83=3),1,0)</f>
        <v/>
      </c>
      <c r="D96">
        <f>IF(OR(AND(D83=1,SUM(C82:E84)-D83=2),SUM(C82:E84)-D83=3),1,0)</f>
        <v/>
      </c>
      <c r="E96">
        <f>IF(OR(AND(E83=1,SUM(D82:F84)-E83=2),SUM(D82:F84)-E83=3),1,0)</f>
        <v/>
      </c>
      <c r="F96">
        <f>IF(OR(AND(F83=1,SUM(E82:G84)-F83=2),SUM(E82:G84)-F83=3),1,0)</f>
        <v/>
      </c>
      <c r="G96">
        <f>IF(OR(AND(G83=1,SUM(F82:H84)-G83=2),SUM(F82:H84)-G83=3),1,0)</f>
        <v/>
      </c>
      <c r="H96">
        <f>IF(OR(AND(H83=1,SUM(G82:I84)-H83=2),SUM(G82:I84)-H83=3),1,0)</f>
        <v/>
      </c>
      <c r="I96">
        <f>IF(OR(AND(I83=1,SUM(H82:J84)-I83=2),SUM(H82:J84)-I83=3),1,0)</f>
        <v/>
      </c>
      <c r="J96">
        <f>IF(OR(AND(J83=1,SUM(I82:K84)-J83=2),SUM(I82:K84)-J83=3),1,0)</f>
        <v/>
      </c>
      <c r="K96">
        <f>IF(OR(AND(K83=1,SUM(J82:L84)-K83=2),SUM(J82:L84)-K83=3),1,0)</f>
        <v/>
      </c>
      <c r="L96">
        <f>IF(OR(AND(L83=1,SUM(K82:M84)-L83=2),SUM(K82:M84)-L83=3),1,0)</f>
        <v/>
      </c>
      <c r="M96">
        <f>IF(OR(AND(M83=1,SUM(L82:N84)-M83=2),SUM(L82:N84)-M83=3),1,0)</f>
        <v/>
      </c>
      <c r="N96">
        <f>IF(OR(AND(N83=1,SUM(M82:O84)-N83=2),SUM(M82:O84)-N83=3),1,0)</f>
        <v/>
      </c>
      <c r="O96">
        <f>IF(OR(AND(O83=1,SUM(N82:P84)-O83=2),SUM(N82:P84)-O83=3),1,0)</f>
        <v/>
      </c>
      <c r="P96">
        <f>IF(OR(AND(P83=1,SUM(O82:Q84)-P83=2),SUM(O82:Q84)-P83=3),1,0)</f>
        <v/>
      </c>
      <c r="Q96">
        <f>IF(OR(AND(Q83=1,SUM(P82:R84)-Q83=2),SUM(P82:R84)-Q83=3),1,0)</f>
        <v/>
      </c>
      <c r="R96">
        <f>IF(OR(AND(R83=1,SUM(Q82:S84)-R83=2),SUM(Q82:S84)-R83=3),1,0)</f>
        <v/>
      </c>
      <c r="S96">
        <f>IF(OR(AND(S83=1,SUM(R82:T84)-S83=2),SUM(R82:T84)-S83=3),1,0)</f>
        <v/>
      </c>
      <c r="T96">
        <f>IF(OR(AND(T83=1,SUM(S82:U84)-T83=2),SUM(S82:U84)-T83=3),1,0)</f>
        <v/>
      </c>
      <c r="U96">
        <f>IF(OR(AND(U83=1,SUM(T82:V84)-U83=2),SUM(T82:V84)-U83=3),1,0)</f>
        <v/>
      </c>
      <c r="V96">
        <f>IF(OR(AND(V83=1,SUM(U82:W84)-V83=2),SUM(U82:W84)-V83=3),1,0)</f>
        <v/>
      </c>
      <c r="W96">
        <f>IF(OR(AND(W83=1,SUM(V82:X84)-W83=2),SUM(V82:X84)-W83=3),1,0)</f>
        <v/>
      </c>
      <c r="X96">
        <f>IF(OR(AND(X83=1,SUM(W82:Y84)-X83=2),SUM(W82:Y84)-X83=3),1,0)</f>
        <v/>
      </c>
      <c r="Y96">
        <f>IF(OR(AND(Y83=1,SUM(X82:Z84)-Y83=2),SUM(X82:Z84)-Y83=3),1,0)</f>
        <v/>
      </c>
      <c r="Z96">
        <f>IF(OR(AND(Z83=1,SUM(Y82:AA84)-Z83=2),SUM(Y82:AA84)-Z83=3),1,0)</f>
        <v/>
      </c>
      <c r="AA96">
        <f>IF(OR(AND(AA83=1,SUM(Z82:AB84)-AA83=2),SUM(Z82:AB84)-AA83=3),1,0)</f>
        <v/>
      </c>
      <c r="AB96">
        <f>IF(OR(AND(AB83=1,SUM(AA82:AC84)-AB83=2),SUM(AA82:AC84)-AB83=3),1,0)</f>
        <v/>
      </c>
      <c r="AC96">
        <f>IF(OR(AND(AC83=1,SUM(AB82:AD84)-AC83=2),SUM(AB82:AD84)-AC83=3),1,0)</f>
        <v/>
      </c>
      <c r="AD96">
        <f>IF(OR(AND(AD83=1,SUM(AC82:AE84)-AD83=2),SUM(AC82:AE84)-AD83=3),1,0)</f>
        <v/>
      </c>
      <c r="AE96">
        <f>IF(OR(AND(AE83=1,SUM(AD82:AF84)-AE83=2),SUM(AD82:AF84)-AE83=3),1,0)</f>
        <v/>
      </c>
      <c r="AF96">
        <f>IF(OR(AND(AF83=1,SUM(AE82:AG84)-AF83=2),SUM(AE82:AG84)-AF83=3),1,0)</f>
        <v/>
      </c>
      <c r="AG96">
        <f>IF(OR(AND(AG83=1,SUM(AF82:AH84)-AG83=2),SUM(AF82:AH84)-AG83=3),1,0)</f>
        <v/>
      </c>
      <c r="AH96">
        <f>IF(OR(AND(AH83=1,SUM(AG82:AI84)-AH83=2),SUM(AG82:AI84)-AH83=3),1,0)</f>
        <v/>
      </c>
      <c r="AI96">
        <f>IF(OR(AND(AI83=1,SUM(AH82:AJ84)-AI83=2),SUM(AH82:AJ84)-AI83=3),1,0)</f>
        <v/>
      </c>
      <c r="AJ96">
        <f>IF(OR(AND(AJ83=1,SUM(AI82:AK84)-AJ83=2),SUM(AI82:AK84)-AJ83=3),1,0)</f>
        <v/>
      </c>
      <c r="AK96">
        <f>IF(OR(AND(AK83=1,SUM(AJ82:AL84)-AK83=2),SUM(AJ82:AL84)-AK83=3),1,0)</f>
        <v/>
      </c>
      <c r="AL96">
        <f>IF(OR(AND(AL83=1,SUM(AK82:AM84)-AL83=2),SUM(AK82:AM84)-AL83=3),1,0)</f>
        <v/>
      </c>
      <c r="AM96">
        <f>IF(OR(AND(AM83=1,SUM(AL82:AN84)-AM83=2),SUM(AL82:AN84)-AM83=3),1,0)</f>
        <v/>
      </c>
      <c r="AN96">
        <f>IF(OR(AND(AN83=1,SUM(AM82:AO84)-AN83=2),SUM(AM82:AO84)-AN83=3),1,0)</f>
        <v/>
      </c>
      <c r="AO96">
        <f>IF(OR(AND(AO83=1,SUM(AN82:AP84)-AO83=2),SUM(AN82:AP84)-AO83=3),1,0)</f>
        <v/>
      </c>
      <c r="AP96">
        <f>IF(OR(AND(AP83=1,SUM(AO82:AQ84)-AP83=2),SUM(AO82:AQ84)-AP83=3),1,0)</f>
        <v/>
      </c>
      <c r="AQ96" t="n">
        <v>0</v>
      </c>
    </row>
    <row r="97">
      <c r="B97" t="n">
        <v>0</v>
      </c>
      <c r="C97">
        <f>IF(OR(AND(C84=1,SUM(B83:D85)-C84=2),SUM(B83:D85)-C84=3),1,0)</f>
        <v/>
      </c>
      <c r="D97">
        <f>IF(OR(AND(D84=1,SUM(C83:E85)-D84=2),SUM(C83:E85)-D84=3),1,0)</f>
        <v/>
      </c>
      <c r="E97">
        <f>IF(OR(AND(E84=1,SUM(D83:F85)-E84=2),SUM(D83:F85)-E84=3),1,0)</f>
        <v/>
      </c>
      <c r="F97">
        <f>IF(OR(AND(F84=1,SUM(E83:G85)-F84=2),SUM(E83:G85)-F84=3),1,0)</f>
        <v/>
      </c>
      <c r="G97">
        <f>IF(OR(AND(G84=1,SUM(F83:H85)-G84=2),SUM(F83:H85)-G84=3),1,0)</f>
        <v/>
      </c>
      <c r="H97">
        <f>IF(OR(AND(H84=1,SUM(G83:I85)-H84=2),SUM(G83:I85)-H84=3),1,0)</f>
        <v/>
      </c>
      <c r="I97">
        <f>IF(OR(AND(I84=1,SUM(H83:J85)-I84=2),SUM(H83:J85)-I84=3),1,0)</f>
        <v/>
      </c>
      <c r="J97">
        <f>IF(OR(AND(J84=1,SUM(I83:K85)-J84=2),SUM(I83:K85)-J84=3),1,0)</f>
        <v/>
      </c>
      <c r="K97">
        <f>IF(OR(AND(K84=1,SUM(J83:L85)-K84=2),SUM(J83:L85)-K84=3),1,0)</f>
        <v/>
      </c>
      <c r="L97">
        <f>IF(OR(AND(L84=1,SUM(K83:M85)-L84=2),SUM(K83:M85)-L84=3),1,0)</f>
        <v/>
      </c>
      <c r="M97">
        <f>IF(OR(AND(M84=1,SUM(L83:N85)-M84=2),SUM(L83:N85)-M84=3),1,0)</f>
        <v/>
      </c>
      <c r="N97">
        <f>IF(OR(AND(N84=1,SUM(M83:O85)-N84=2),SUM(M83:O85)-N84=3),1,0)</f>
        <v/>
      </c>
      <c r="O97">
        <f>IF(OR(AND(O84=1,SUM(N83:P85)-O84=2),SUM(N83:P85)-O84=3),1,0)</f>
        <v/>
      </c>
      <c r="P97">
        <f>IF(OR(AND(P84=1,SUM(O83:Q85)-P84=2),SUM(O83:Q85)-P84=3),1,0)</f>
        <v/>
      </c>
      <c r="Q97">
        <f>IF(OR(AND(Q84=1,SUM(P83:R85)-Q84=2),SUM(P83:R85)-Q84=3),1,0)</f>
        <v/>
      </c>
      <c r="R97">
        <f>IF(OR(AND(R84=1,SUM(Q83:S85)-R84=2),SUM(Q83:S85)-R84=3),1,0)</f>
        <v/>
      </c>
      <c r="S97">
        <f>IF(OR(AND(S84=1,SUM(R83:T85)-S84=2),SUM(R83:T85)-S84=3),1,0)</f>
        <v/>
      </c>
      <c r="T97">
        <f>IF(OR(AND(T84=1,SUM(S83:U85)-T84=2),SUM(S83:U85)-T84=3),1,0)</f>
        <v/>
      </c>
      <c r="U97">
        <f>IF(OR(AND(U84=1,SUM(T83:V85)-U84=2),SUM(T83:V85)-U84=3),1,0)</f>
        <v/>
      </c>
      <c r="V97">
        <f>IF(OR(AND(V84=1,SUM(U83:W85)-V84=2),SUM(U83:W85)-V84=3),1,0)</f>
        <v/>
      </c>
      <c r="W97">
        <f>IF(OR(AND(W84=1,SUM(V83:X85)-W84=2),SUM(V83:X85)-W84=3),1,0)</f>
        <v/>
      </c>
      <c r="X97">
        <f>IF(OR(AND(X84=1,SUM(W83:Y85)-X84=2),SUM(W83:Y85)-X84=3),1,0)</f>
        <v/>
      </c>
      <c r="Y97">
        <f>IF(OR(AND(Y84=1,SUM(X83:Z85)-Y84=2),SUM(X83:Z85)-Y84=3),1,0)</f>
        <v/>
      </c>
      <c r="Z97">
        <f>IF(OR(AND(Z84=1,SUM(Y83:AA85)-Z84=2),SUM(Y83:AA85)-Z84=3),1,0)</f>
        <v/>
      </c>
      <c r="AA97">
        <f>IF(OR(AND(AA84=1,SUM(Z83:AB85)-AA84=2),SUM(Z83:AB85)-AA84=3),1,0)</f>
        <v/>
      </c>
      <c r="AB97">
        <f>IF(OR(AND(AB84=1,SUM(AA83:AC85)-AB84=2),SUM(AA83:AC85)-AB84=3),1,0)</f>
        <v/>
      </c>
      <c r="AC97">
        <f>IF(OR(AND(AC84=1,SUM(AB83:AD85)-AC84=2),SUM(AB83:AD85)-AC84=3),1,0)</f>
        <v/>
      </c>
      <c r="AD97">
        <f>IF(OR(AND(AD84=1,SUM(AC83:AE85)-AD84=2),SUM(AC83:AE85)-AD84=3),1,0)</f>
        <v/>
      </c>
      <c r="AE97">
        <f>IF(OR(AND(AE84=1,SUM(AD83:AF85)-AE84=2),SUM(AD83:AF85)-AE84=3),1,0)</f>
        <v/>
      </c>
      <c r="AF97">
        <f>IF(OR(AND(AF84=1,SUM(AE83:AG85)-AF84=2),SUM(AE83:AG85)-AF84=3),1,0)</f>
        <v/>
      </c>
      <c r="AG97">
        <f>IF(OR(AND(AG84=1,SUM(AF83:AH85)-AG84=2),SUM(AF83:AH85)-AG84=3),1,0)</f>
        <v/>
      </c>
      <c r="AH97">
        <f>IF(OR(AND(AH84=1,SUM(AG83:AI85)-AH84=2),SUM(AG83:AI85)-AH84=3),1,0)</f>
        <v/>
      </c>
      <c r="AI97">
        <f>IF(OR(AND(AI84=1,SUM(AH83:AJ85)-AI84=2),SUM(AH83:AJ85)-AI84=3),1,0)</f>
        <v/>
      </c>
      <c r="AJ97">
        <f>IF(OR(AND(AJ84=1,SUM(AI83:AK85)-AJ84=2),SUM(AI83:AK85)-AJ84=3),1,0)</f>
        <v/>
      </c>
      <c r="AK97">
        <f>IF(OR(AND(AK84=1,SUM(AJ83:AL85)-AK84=2),SUM(AJ83:AL85)-AK84=3),1,0)</f>
        <v/>
      </c>
      <c r="AL97">
        <f>IF(OR(AND(AL84=1,SUM(AK83:AM85)-AL84=2),SUM(AK83:AM85)-AL84=3),1,0)</f>
        <v/>
      </c>
      <c r="AM97">
        <f>IF(OR(AND(AM84=1,SUM(AL83:AN85)-AM84=2),SUM(AL83:AN85)-AM84=3),1,0)</f>
        <v/>
      </c>
      <c r="AN97">
        <f>IF(OR(AND(AN84=1,SUM(AM83:AO85)-AN84=2),SUM(AM83:AO85)-AN84=3),1,0)</f>
        <v/>
      </c>
      <c r="AO97">
        <f>IF(OR(AND(AO84=1,SUM(AN83:AP85)-AO84=2),SUM(AN83:AP85)-AO84=3),1,0)</f>
        <v/>
      </c>
      <c r="AP97">
        <f>IF(OR(AND(AP84=1,SUM(AO83:AQ85)-AP84=2),SUM(AO83:AQ85)-AP84=3),1,0)</f>
        <v/>
      </c>
      <c r="AQ97" t="n">
        <v>0</v>
      </c>
    </row>
    <row r="98">
      <c r="B98" t="n">
        <v>0</v>
      </c>
      <c r="C98">
        <f>IF(OR(AND(C85=1,SUM(B84:D86)-C85=2),SUM(B84:D86)-C85=3),1,0)</f>
        <v/>
      </c>
      <c r="D98">
        <f>IF(OR(AND(D85=1,SUM(C84:E86)-D85=2),SUM(C84:E86)-D85=3),1,0)</f>
        <v/>
      </c>
      <c r="E98">
        <f>IF(OR(AND(E85=1,SUM(D84:F86)-E85=2),SUM(D84:F86)-E85=3),1,0)</f>
        <v/>
      </c>
      <c r="F98">
        <f>IF(OR(AND(F85=1,SUM(E84:G86)-F85=2),SUM(E84:G86)-F85=3),1,0)</f>
        <v/>
      </c>
      <c r="G98">
        <f>IF(OR(AND(G85=1,SUM(F84:H86)-G85=2),SUM(F84:H86)-G85=3),1,0)</f>
        <v/>
      </c>
      <c r="H98">
        <f>IF(OR(AND(H85=1,SUM(G84:I86)-H85=2),SUM(G84:I86)-H85=3),1,0)</f>
        <v/>
      </c>
      <c r="I98">
        <f>IF(OR(AND(I85=1,SUM(H84:J86)-I85=2),SUM(H84:J86)-I85=3),1,0)</f>
        <v/>
      </c>
      <c r="J98">
        <f>IF(OR(AND(J85=1,SUM(I84:K86)-J85=2),SUM(I84:K86)-J85=3),1,0)</f>
        <v/>
      </c>
      <c r="K98">
        <f>IF(OR(AND(K85=1,SUM(J84:L86)-K85=2),SUM(J84:L86)-K85=3),1,0)</f>
        <v/>
      </c>
      <c r="L98">
        <f>IF(OR(AND(L85=1,SUM(K84:M86)-L85=2),SUM(K84:M86)-L85=3),1,0)</f>
        <v/>
      </c>
      <c r="M98">
        <f>IF(OR(AND(M85=1,SUM(L84:N86)-M85=2),SUM(L84:N86)-M85=3),1,0)</f>
        <v/>
      </c>
      <c r="N98">
        <f>IF(OR(AND(N85=1,SUM(M84:O86)-N85=2),SUM(M84:O86)-N85=3),1,0)</f>
        <v/>
      </c>
      <c r="O98">
        <f>IF(OR(AND(O85=1,SUM(N84:P86)-O85=2),SUM(N84:P86)-O85=3),1,0)</f>
        <v/>
      </c>
      <c r="P98">
        <f>IF(OR(AND(P85=1,SUM(O84:Q86)-P85=2),SUM(O84:Q86)-P85=3),1,0)</f>
        <v/>
      </c>
      <c r="Q98">
        <f>IF(OR(AND(Q85=1,SUM(P84:R86)-Q85=2),SUM(P84:R86)-Q85=3),1,0)</f>
        <v/>
      </c>
      <c r="R98">
        <f>IF(OR(AND(R85=1,SUM(Q84:S86)-R85=2),SUM(Q84:S86)-R85=3),1,0)</f>
        <v/>
      </c>
      <c r="S98">
        <f>IF(OR(AND(S85=1,SUM(R84:T86)-S85=2),SUM(R84:T86)-S85=3),1,0)</f>
        <v/>
      </c>
      <c r="T98">
        <f>IF(OR(AND(T85=1,SUM(S84:U86)-T85=2),SUM(S84:U86)-T85=3),1,0)</f>
        <v/>
      </c>
      <c r="U98">
        <f>IF(OR(AND(U85=1,SUM(T84:V86)-U85=2),SUM(T84:V86)-U85=3),1,0)</f>
        <v/>
      </c>
      <c r="V98">
        <f>IF(OR(AND(V85=1,SUM(U84:W86)-V85=2),SUM(U84:W86)-V85=3),1,0)</f>
        <v/>
      </c>
      <c r="W98">
        <f>IF(OR(AND(W85=1,SUM(V84:X86)-W85=2),SUM(V84:X86)-W85=3),1,0)</f>
        <v/>
      </c>
      <c r="X98">
        <f>IF(OR(AND(X85=1,SUM(W84:Y86)-X85=2),SUM(W84:Y86)-X85=3),1,0)</f>
        <v/>
      </c>
      <c r="Y98">
        <f>IF(OR(AND(Y85=1,SUM(X84:Z86)-Y85=2),SUM(X84:Z86)-Y85=3),1,0)</f>
        <v/>
      </c>
      <c r="Z98">
        <f>IF(OR(AND(Z85=1,SUM(Y84:AA86)-Z85=2),SUM(Y84:AA86)-Z85=3),1,0)</f>
        <v/>
      </c>
      <c r="AA98">
        <f>IF(OR(AND(AA85=1,SUM(Z84:AB86)-AA85=2),SUM(Z84:AB86)-AA85=3),1,0)</f>
        <v/>
      </c>
      <c r="AB98">
        <f>IF(OR(AND(AB85=1,SUM(AA84:AC86)-AB85=2),SUM(AA84:AC86)-AB85=3),1,0)</f>
        <v/>
      </c>
      <c r="AC98">
        <f>IF(OR(AND(AC85=1,SUM(AB84:AD86)-AC85=2),SUM(AB84:AD86)-AC85=3),1,0)</f>
        <v/>
      </c>
      <c r="AD98">
        <f>IF(OR(AND(AD85=1,SUM(AC84:AE86)-AD85=2),SUM(AC84:AE86)-AD85=3),1,0)</f>
        <v/>
      </c>
      <c r="AE98">
        <f>IF(OR(AND(AE85=1,SUM(AD84:AF86)-AE85=2),SUM(AD84:AF86)-AE85=3),1,0)</f>
        <v/>
      </c>
      <c r="AF98">
        <f>IF(OR(AND(AF85=1,SUM(AE84:AG86)-AF85=2),SUM(AE84:AG86)-AF85=3),1,0)</f>
        <v/>
      </c>
      <c r="AG98">
        <f>IF(OR(AND(AG85=1,SUM(AF84:AH86)-AG85=2),SUM(AF84:AH86)-AG85=3),1,0)</f>
        <v/>
      </c>
      <c r="AH98">
        <f>IF(OR(AND(AH85=1,SUM(AG84:AI86)-AH85=2),SUM(AG84:AI86)-AH85=3),1,0)</f>
        <v/>
      </c>
      <c r="AI98">
        <f>IF(OR(AND(AI85=1,SUM(AH84:AJ86)-AI85=2),SUM(AH84:AJ86)-AI85=3),1,0)</f>
        <v/>
      </c>
      <c r="AJ98">
        <f>IF(OR(AND(AJ85=1,SUM(AI84:AK86)-AJ85=2),SUM(AI84:AK86)-AJ85=3),1,0)</f>
        <v/>
      </c>
      <c r="AK98">
        <f>IF(OR(AND(AK85=1,SUM(AJ84:AL86)-AK85=2),SUM(AJ84:AL86)-AK85=3),1,0)</f>
        <v/>
      </c>
      <c r="AL98">
        <f>IF(OR(AND(AL85=1,SUM(AK84:AM86)-AL85=2),SUM(AK84:AM86)-AL85=3),1,0)</f>
        <v/>
      </c>
      <c r="AM98">
        <f>IF(OR(AND(AM85=1,SUM(AL84:AN86)-AM85=2),SUM(AL84:AN86)-AM85=3),1,0)</f>
        <v/>
      </c>
      <c r="AN98">
        <f>IF(OR(AND(AN85=1,SUM(AM84:AO86)-AN85=2),SUM(AM84:AO86)-AN85=3),1,0)</f>
        <v/>
      </c>
      <c r="AO98">
        <f>IF(OR(AND(AO85=1,SUM(AN84:AP86)-AO85=2),SUM(AN84:AP86)-AO85=3),1,0)</f>
        <v/>
      </c>
      <c r="AP98">
        <f>IF(OR(AND(AP85=1,SUM(AO84:AQ86)-AP85=2),SUM(AO84:AQ86)-AP85=3),1,0)</f>
        <v/>
      </c>
      <c r="AQ98" t="n">
        <v>0</v>
      </c>
    </row>
    <row r="99">
      <c r="B99" t="n">
        <v>0</v>
      </c>
      <c r="C99">
        <f>IF(OR(AND(C86=1,SUM(B85:D87)-C86=2),SUM(B85:D87)-C86=3),1,0)</f>
        <v/>
      </c>
      <c r="D99">
        <f>IF(OR(AND(D86=1,SUM(C85:E87)-D86=2),SUM(C85:E87)-D86=3),1,0)</f>
        <v/>
      </c>
      <c r="E99">
        <f>IF(OR(AND(E86=1,SUM(D85:F87)-E86=2),SUM(D85:F87)-E86=3),1,0)</f>
        <v/>
      </c>
      <c r="F99">
        <f>IF(OR(AND(F86=1,SUM(E85:G87)-F86=2),SUM(E85:G87)-F86=3),1,0)</f>
        <v/>
      </c>
      <c r="G99">
        <f>IF(OR(AND(G86=1,SUM(F85:H87)-G86=2),SUM(F85:H87)-G86=3),1,0)</f>
        <v/>
      </c>
      <c r="H99">
        <f>IF(OR(AND(H86=1,SUM(G85:I87)-H86=2),SUM(G85:I87)-H86=3),1,0)</f>
        <v/>
      </c>
      <c r="I99">
        <f>IF(OR(AND(I86=1,SUM(H85:J87)-I86=2),SUM(H85:J87)-I86=3),1,0)</f>
        <v/>
      </c>
      <c r="J99">
        <f>IF(OR(AND(J86=1,SUM(I85:K87)-J86=2),SUM(I85:K87)-J86=3),1,0)</f>
        <v/>
      </c>
      <c r="K99">
        <f>IF(OR(AND(K86=1,SUM(J85:L87)-K86=2),SUM(J85:L87)-K86=3),1,0)</f>
        <v/>
      </c>
      <c r="L99">
        <f>IF(OR(AND(L86=1,SUM(K85:M87)-L86=2),SUM(K85:M87)-L86=3),1,0)</f>
        <v/>
      </c>
      <c r="M99">
        <f>IF(OR(AND(M86=1,SUM(L85:N87)-M86=2),SUM(L85:N87)-M86=3),1,0)</f>
        <v/>
      </c>
      <c r="N99">
        <f>IF(OR(AND(N86=1,SUM(M85:O87)-N86=2),SUM(M85:O87)-N86=3),1,0)</f>
        <v/>
      </c>
      <c r="O99">
        <f>IF(OR(AND(O86=1,SUM(N85:P87)-O86=2),SUM(N85:P87)-O86=3),1,0)</f>
        <v/>
      </c>
      <c r="P99">
        <f>IF(OR(AND(P86=1,SUM(O85:Q87)-P86=2),SUM(O85:Q87)-P86=3),1,0)</f>
        <v/>
      </c>
      <c r="Q99">
        <f>IF(OR(AND(Q86=1,SUM(P85:R87)-Q86=2),SUM(P85:R87)-Q86=3),1,0)</f>
        <v/>
      </c>
      <c r="R99">
        <f>IF(OR(AND(R86=1,SUM(Q85:S87)-R86=2),SUM(Q85:S87)-R86=3),1,0)</f>
        <v/>
      </c>
      <c r="S99">
        <f>IF(OR(AND(S86=1,SUM(R85:T87)-S86=2),SUM(R85:T87)-S86=3),1,0)</f>
        <v/>
      </c>
      <c r="T99">
        <f>IF(OR(AND(T86=1,SUM(S85:U87)-T86=2),SUM(S85:U87)-T86=3),1,0)</f>
        <v/>
      </c>
      <c r="U99">
        <f>IF(OR(AND(U86=1,SUM(T85:V87)-U86=2),SUM(T85:V87)-U86=3),1,0)</f>
        <v/>
      </c>
      <c r="V99">
        <f>IF(OR(AND(V86=1,SUM(U85:W87)-V86=2),SUM(U85:W87)-V86=3),1,0)</f>
        <v/>
      </c>
      <c r="W99">
        <f>IF(OR(AND(W86=1,SUM(V85:X87)-W86=2),SUM(V85:X87)-W86=3),1,0)</f>
        <v/>
      </c>
      <c r="X99">
        <f>IF(OR(AND(X86=1,SUM(W85:Y87)-X86=2),SUM(W85:Y87)-X86=3),1,0)</f>
        <v/>
      </c>
      <c r="Y99">
        <f>IF(OR(AND(Y86=1,SUM(X85:Z87)-Y86=2),SUM(X85:Z87)-Y86=3),1,0)</f>
        <v/>
      </c>
      <c r="Z99">
        <f>IF(OR(AND(Z86=1,SUM(Y85:AA87)-Z86=2),SUM(Y85:AA87)-Z86=3),1,0)</f>
        <v/>
      </c>
      <c r="AA99">
        <f>IF(OR(AND(AA86=1,SUM(Z85:AB87)-AA86=2),SUM(Z85:AB87)-AA86=3),1,0)</f>
        <v/>
      </c>
      <c r="AB99">
        <f>IF(OR(AND(AB86=1,SUM(AA85:AC87)-AB86=2),SUM(AA85:AC87)-AB86=3),1,0)</f>
        <v/>
      </c>
      <c r="AC99">
        <f>IF(OR(AND(AC86=1,SUM(AB85:AD87)-AC86=2),SUM(AB85:AD87)-AC86=3),1,0)</f>
        <v/>
      </c>
      <c r="AD99">
        <f>IF(OR(AND(AD86=1,SUM(AC85:AE87)-AD86=2),SUM(AC85:AE87)-AD86=3),1,0)</f>
        <v/>
      </c>
      <c r="AE99">
        <f>IF(OR(AND(AE86=1,SUM(AD85:AF87)-AE86=2),SUM(AD85:AF87)-AE86=3),1,0)</f>
        <v/>
      </c>
      <c r="AF99">
        <f>IF(OR(AND(AF86=1,SUM(AE85:AG87)-AF86=2),SUM(AE85:AG87)-AF86=3),1,0)</f>
        <v/>
      </c>
      <c r="AG99">
        <f>IF(OR(AND(AG86=1,SUM(AF85:AH87)-AG86=2),SUM(AF85:AH87)-AG86=3),1,0)</f>
        <v/>
      </c>
      <c r="AH99">
        <f>IF(OR(AND(AH86=1,SUM(AG85:AI87)-AH86=2),SUM(AG85:AI87)-AH86=3),1,0)</f>
        <v/>
      </c>
      <c r="AI99">
        <f>IF(OR(AND(AI86=1,SUM(AH85:AJ87)-AI86=2),SUM(AH85:AJ87)-AI86=3),1,0)</f>
        <v/>
      </c>
      <c r="AJ99">
        <f>IF(OR(AND(AJ86=1,SUM(AI85:AK87)-AJ86=2),SUM(AI85:AK87)-AJ86=3),1,0)</f>
        <v/>
      </c>
      <c r="AK99">
        <f>IF(OR(AND(AK86=1,SUM(AJ85:AL87)-AK86=2),SUM(AJ85:AL87)-AK86=3),1,0)</f>
        <v/>
      </c>
      <c r="AL99">
        <f>IF(OR(AND(AL86=1,SUM(AK85:AM87)-AL86=2),SUM(AK85:AM87)-AL86=3),1,0)</f>
        <v/>
      </c>
      <c r="AM99">
        <f>IF(OR(AND(AM86=1,SUM(AL85:AN87)-AM86=2),SUM(AL85:AN87)-AM86=3),1,0)</f>
        <v/>
      </c>
      <c r="AN99">
        <f>IF(OR(AND(AN86=1,SUM(AM85:AO87)-AN86=2),SUM(AM85:AO87)-AN86=3),1,0)</f>
        <v/>
      </c>
      <c r="AO99">
        <f>IF(OR(AND(AO86=1,SUM(AN85:AP87)-AO86=2),SUM(AN85:AP87)-AO86=3),1,0)</f>
        <v/>
      </c>
      <c r="AP99">
        <f>IF(OR(AND(AP86=1,SUM(AO85:AQ87)-AP86=2),SUM(AO85:AQ87)-AP86=3),1,0)</f>
        <v/>
      </c>
      <c r="AQ99" t="n">
        <v>0</v>
      </c>
    </row>
    <row r="100">
      <c r="B100" t="n">
        <v>0</v>
      </c>
      <c r="C100">
        <f>IF(OR(AND(C87=1,SUM(B86:D88)-C87=2),SUM(B86:D88)-C87=3),1,0)</f>
        <v/>
      </c>
      <c r="D100">
        <f>IF(OR(AND(D87=1,SUM(C86:E88)-D87=2),SUM(C86:E88)-D87=3),1,0)</f>
        <v/>
      </c>
      <c r="E100">
        <f>IF(OR(AND(E87=1,SUM(D86:F88)-E87=2),SUM(D86:F88)-E87=3),1,0)</f>
        <v/>
      </c>
      <c r="F100">
        <f>IF(OR(AND(F87=1,SUM(E86:G88)-F87=2),SUM(E86:G88)-F87=3),1,0)</f>
        <v/>
      </c>
      <c r="G100">
        <f>IF(OR(AND(G87=1,SUM(F86:H88)-G87=2),SUM(F86:H88)-G87=3),1,0)</f>
        <v/>
      </c>
      <c r="H100">
        <f>IF(OR(AND(H87=1,SUM(G86:I88)-H87=2),SUM(G86:I88)-H87=3),1,0)</f>
        <v/>
      </c>
      <c r="I100">
        <f>IF(OR(AND(I87=1,SUM(H86:J88)-I87=2),SUM(H86:J88)-I87=3),1,0)</f>
        <v/>
      </c>
      <c r="J100">
        <f>IF(OR(AND(J87=1,SUM(I86:K88)-J87=2),SUM(I86:K88)-J87=3),1,0)</f>
        <v/>
      </c>
      <c r="K100">
        <f>IF(OR(AND(K87=1,SUM(J86:L88)-K87=2),SUM(J86:L88)-K87=3),1,0)</f>
        <v/>
      </c>
      <c r="L100">
        <f>IF(OR(AND(L87=1,SUM(K86:M88)-L87=2),SUM(K86:M88)-L87=3),1,0)</f>
        <v/>
      </c>
      <c r="M100">
        <f>IF(OR(AND(M87=1,SUM(L86:N88)-M87=2),SUM(L86:N88)-M87=3),1,0)</f>
        <v/>
      </c>
      <c r="N100">
        <f>IF(OR(AND(N87=1,SUM(M86:O88)-N87=2),SUM(M86:O88)-N87=3),1,0)</f>
        <v/>
      </c>
      <c r="O100">
        <f>IF(OR(AND(O87=1,SUM(N86:P88)-O87=2),SUM(N86:P88)-O87=3),1,0)</f>
        <v/>
      </c>
      <c r="P100">
        <f>IF(OR(AND(P87=1,SUM(O86:Q88)-P87=2),SUM(O86:Q88)-P87=3),1,0)</f>
        <v/>
      </c>
      <c r="Q100">
        <f>IF(OR(AND(Q87=1,SUM(P86:R88)-Q87=2),SUM(P86:R88)-Q87=3),1,0)</f>
        <v/>
      </c>
      <c r="R100">
        <f>IF(OR(AND(R87=1,SUM(Q86:S88)-R87=2),SUM(Q86:S88)-R87=3),1,0)</f>
        <v/>
      </c>
      <c r="S100">
        <f>IF(OR(AND(S87=1,SUM(R86:T88)-S87=2),SUM(R86:T88)-S87=3),1,0)</f>
        <v/>
      </c>
      <c r="T100">
        <f>IF(OR(AND(T87=1,SUM(S86:U88)-T87=2),SUM(S86:U88)-T87=3),1,0)</f>
        <v/>
      </c>
      <c r="U100">
        <f>IF(OR(AND(U87=1,SUM(T86:V88)-U87=2),SUM(T86:V88)-U87=3),1,0)</f>
        <v/>
      </c>
      <c r="V100">
        <f>IF(OR(AND(V87=1,SUM(U86:W88)-V87=2),SUM(U86:W88)-V87=3),1,0)</f>
        <v/>
      </c>
      <c r="W100">
        <f>IF(OR(AND(W87=1,SUM(V86:X88)-W87=2),SUM(V86:X88)-W87=3),1,0)</f>
        <v/>
      </c>
      <c r="X100">
        <f>IF(OR(AND(X87=1,SUM(W86:Y88)-X87=2),SUM(W86:Y88)-X87=3),1,0)</f>
        <v/>
      </c>
      <c r="Y100">
        <f>IF(OR(AND(Y87=1,SUM(X86:Z88)-Y87=2),SUM(X86:Z88)-Y87=3),1,0)</f>
        <v/>
      </c>
      <c r="Z100">
        <f>IF(OR(AND(Z87=1,SUM(Y86:AA88)-Z87=2),SUM(Y86:AA88)-Z87=3),1,0)</f>
        <v/>
      </c>
      <c r="AA100">
        <f>IF(OR(AND(AA87=1,SUM(Z86:AB88)-AA87=2),SUM(Z86:AB88)-AA87=3),1,0)</f>
        <v/>
      </c>
      <c r="AB100">
        <f>IF(OR(AND(AB87=1,SUM(AA86:AC88)-AB87=2),SUM(AA86:AC88)-AB87=3),1,0)</f>
        <v/>
      </c>
      <c r="AC100">
        <f>IF(OR(AND(AC87=1,SUM(AB86:AD88)-AC87=2),SUM(AB86:AD88)-AC87=3),1,0)</f>
        <v/>
      </c>
      <c r="AD100">
        <f>IF(OR(AND(AD87=1,SUM(AC86:AE88)-AD87=2),SUM(AC86:AE88)-AD87=3),1,0)</f>
        <v/>
      </c>
      <c r="AE100">
        <f>IF(OR(AND(AE87=1,SUM(AD86:AF88)-AE87=2),SUM(AD86:AF88)-AE87=3),1,0)</f>
        <v/>
      </c>
      <c r="AF100">
        <f>IF(OR(AND(AF87=1,SUM(AE86:AG88)-AF87=2),SUM(AE86:AG88)-AF87=3),1,0)</f>
        <v/>
      </c>
      <c r="AG100">
        <f>IF(OR(AND(AG87=1,SUM(AF86:AH88)-AG87=2),SUM(AF86:AH88)-AG87=3),1,0)</f>
        <v/>
      </c>
      <c r="AH100">
        <f>IF(OR(AND(AH87=1,SUM(AG86:AI88)-AH87=2),SUM(AG86:AI88)-AH87=3),1,0)</f>
        <v/>
      </c>
      <c r="AI100">
        <f>IF(OR(AND(AI87=1,SUM(AH86:AJ88)-AI87=2),SUM(AH86:AJ88)-AI87=3),1,0)</f>
        <v/>
      </c>
      <c r="AJ100">
        <f>IF(OR(AND(AJ87=1,SUM(AI86:AK88)-AJ87=2),SUM(AI86:AK88)-AJ87=3),1,0)</f>
        <v/>
      </c>
      <c r="AK100">
        <f>IF(OR(AND(AK87=1,SUM(AJ86:AL88)-AK87=2),SUM(AJ86:AL88)-AK87=3),1,0)</f>
        <v/>
      </c>
      <c r="AL100">
        <f>IF(OR(AND(AL87=1,SUM(AK86:AM88)-AL87=2),SUM(AK86:AM88)-AL87=3),1,0)</f>
        <v/>
      </c>
      <c r="AM100">
        <f>IF(OR(AND(AM87=1,SUM(AL86:AN88)-AM87=2),SUM(AL86:AN88)-AM87=3),1,0)</f>
        <v/>
      </c>
      <c r="AN100">
        <f>IF(OR(AND(AN87=1,SUM(AM86:AO88)-AN87=2),SUM(AM86:AO88)-AN87=3),1,0)</f>
        <v/>
      </c>
      <c r="AO100">
        <f>IF(OR(AND(AO87=1,SUM(AN86:AP88)-AO87=2),SUM(AN86:AP88)-AO87=3),1,0)</f>
        <v/>
      </c>
      <c r="AP100">
        <f>IF(OR(AND(AP87=1,SUM(AO86:AQ88)-AP87=2),SUM(AO86:AQ88)-AP87=3),1,0)</f>
        <v/>
      </c>
      <c r="AQ100" t="n">
        <v>0</v>
      </c>
    </row>
    <row r="101">
      <c r="B101" t="n">
        <v>0</v>
      </c>
      <c r="C101">
        <f>IF(OR(AND(C88=1,SUM(B87:D89)-C88=2),SUM(B87:D89)-C88=3),1,0)</f>
        <v/>
      </c>
      <c r="D101">
        <f>IF(OR(AND(D88=1,SUM(C87:E89)-D88=2),SUM(C87:E89)-D88=3),1,0)</f>
        <v/>
      </c>
      <c r="E101">
        <f>IF(OR(AND(E88=1,SUM(D87:F89)-E88=2),SUM(D87:F89)-E88=3),1,0)</f>
        <v/>
      </c>
      <c r="F101">
        <f>IF(OR(AND(F88=1,SUM(E87:G89)-F88=2),SUM(E87:G89)-F88=3),1,0)</f>
        <v/>
      </c>
      <c r="G101">
        <f>IF(OR(AND(G88=1,SUM(F87:H89)-G88=2),SUM(F87:H89)-G88=3),1,0)</f>
        <v/>
      </c>
      <c r="H101">
        <f>IF(OR(AND(H88=1,SUM(G87:I89)-H88=2),SUM(G87:I89)-H88=3),1,0)</f>
        <v/>
      </c>
      <c r="I101">
        <f>IF(OR(AND(I88=1,SUM(H87:J89)-I88=2),SUM(H87:J89)-I88=3),1,0)</f>
        <v/>
      </c>
      <c r="J101">
        <f>IF(OR(AND(J88=1,SUM(I87:K89)-J88=2),SUM(I87:K89)-J88=3),1,0)</f>
        <v/>
      </c>
      <c r="K101">
        <f>IF(OR(AND(K88=1,SUM(J87:L89)-K88=2),SUM(J87:L89)-K88=3),1,0)</f>
        <v/>
      </c>
      <c r="L101">
        <f>IF(OR(AND(L88=1,SUM(K87:M89)-L88=2),SUM(K87:M89)-L88=3),1,0)</f>
        <v/>
      </c>
      <c r="M101">
        <f>IF(OR(AND(M88=1,SUM(L87:N89)-M88=2),SUM(L87:N89)-M88=3),1,0)</f>
        <v/>
      </c>
      <c r="N101">
        <f>IF(OR(AND(N88=1,SUM(M87:O89)-N88=2),SUM(M87:O89)-N88=3),1,0)</f>
        <v/>
      </c>
      <c r="O101">
        <f>IF(OR(AND(O88=1,SUM(N87:P89)-O88=2),SUM(N87:P89)-O88=3),1,0)</f>
        <v/>
      </c>
      <c r="P101">
        <f>IF(OR(AND(P88=1,SUM(O87:Q89)-P88=2),SUM(O87:Q89)-P88=3),1,0)</f>
        <v/>
      </c>
      <c r="Q101">
        <f>IF(OR(AND(Q88=1,SUM(P87:R89)-Q88=2),SUM(P87:R89)-Q88=3),1,0)</f>
        <v/>
      </c>
      <c r="R101">
        <f>IF(OR(AND(R88=1,SUM(Q87:S89)-R88=2),SUM(Q87:S89)-R88=3),1,0)</f>
        <v/>
      </c>
      <c r="S101">
        <f>IF(OR(AND(S88=1,SUM(R87:T89)-S88=2),SUM(R87:T89)-S88=3),1,0)</f>
        <v/>
      </c>
      <c r="T101">
        <f>IF(OR(AND(T88=1,SUM(S87:U89)-T88=2),SUM(S87:U89)-T88=3),1,0)</f>
        <v/>
      </c>
      <c r="U101">
        <f>IF(OR(AND(U88=1,SUM(T87:V89)-U88=2),SUM(T87:V89)-U88=3),1,0)</f>
        <v/>
      </c>
      <c r="V101">
        <f>IF(OR(AND(V88=1,SUM(U87:W89)-V88=2),SUM(U87:W89)-V88=3),1,0)</f>
        <v/>
      </c>
      <c r="W101">
        <f>IF(OR(AND(W88=1,SUM(V87:X89)-W88=2),SUM(V87:X89)-W88=3),1,0)</f>
        <v/>
      </c>
      <c r="X101">
        <f>IF(OR(AND(X88=1,SUM(W87:Y89)-X88=2),SUM(W87:Y89)-X88=3),1,0)</f>
        <v/>
      </c>
      <c r="Y101">
        <f>IF(OR(AND(Y88=1,SUM(X87:Z89)-Y88=2),SUM(X87:Z89)-Y88=3),1,0)</f>
        <v/>
      </c>
      <c r="Z101">
        <f>IF(OR(AND(Z88=1,SUM(Y87:AA89)-Z88=2),SUM(Y87:AA89)-Z88=3),1,0)</f>
        <v/>
      </c>
      <c r="AA101">
        <f>IF(OR(AND(AA88=1,SUM(Z87:AB89)-AA88=2),SUM(Z87:AB89)-AA88=3),1,0)</f>
        <v/>
      </c>
      <c r="AB101">
        <f>IF(OR(AND(AB88=1,SUM(AA87:AC89)-AB88=2),SUM(AA87:AC89)-AB88=3),1,0)</f>
        <v/>
      </c>
      <c r="AC101">
        <f>IF(OR(AND(AC88=1,SUM(AB87:AD89)-AC88=2),SUM(AB87:AD89)-AC88=3),1,0)</f>
        <v/>
      </c>
      <c r="AD101">
        <f>IF(OR(AND(AD88=1,SUM(AC87:AE89)-AD88=2),SUM(AC87:AE89)-AD88=3),1,0)</f>
        <v/>
      </c>
      <c r="AE101">
        <f>IF(OR(AND(AE88=1,SUM(AD87:AF89)-AE88=2),SUM(AD87:AF89)-AE88=3),1,0)</f>
        <v/>
      </c>
      <c r="AF101">
        <f>IF(OR(AND(AF88=1,SUM(AE87:AG89)-AF88=2),SUM(AE87:AG89)-AF88=3),1,0)</f>
        <v/>
      </c>
      <c r="AG101">
        <f>IF(OR(AND(AG88=1,SUM(AF87:AH89)-AG88=2),SUM(AF87:AH89)-AG88=3),1,0)</f>
        <v/>
      </c>
      <c r="AH101">
        <f>IF(OR(AND(AH88=1,SUM(AG87:AI89)-AH88=2),SUM(AG87:AI89)-AH88=3),1,0)</f>
        <v/>
      </c>
      <c r="AI101">
        <f>IF(OR(AND(AI88=1,SUM(AH87:AJ89)-AI88=2),SUM(AH87:AJ89)-AI88=3),1,0)</f>
        <v/>
      </c>
      <c r="AJ101">
        <f>IF(OR(AND(AJ88=1,SUM(AI87:AK89)-AJ88=2),SUM(AI87:AK89)-AJ88=3),1,0)</f>
        <v/>
      </c>
      <c r="AK101">
        <f>IF(OR(AND(AK88=1,SUM(AJ87:AL89)-AK88=2),SUM(AJ87:AL89)-AK88=3),1,0)</f>
        <v/>
      </c>
      <c r="AL101">
        <f>IF(OR(AND(AL88=1,SUM(AK87:AM89)-AL88=2),SUM(AK87:AM89)-AL88=3),1,0)</f>
        <v/>
      </c>
      <c r="AM101">
        <f>IF(OR(AND(AM88=1,SUM(AL87:AN89)-AM88=2),SUM(AL87:AN89)-AM88=3),1,0)</f>
        <v/>
      </c>
      <c r="AN101">
        <f>IF(OR(AND(AN88=1,SUM(AM87:AO89)-AN88=2),SUM(AM87:AO89)-AN88=3),1,0)</f>
        <v/>
      </c>
      <c r="AO101">
        <f>IF(OR(AND(AO88=1,SUM(AN87:AP89)-AO88=2),SUM(AN87:AP89)-AO88=3),1,0)</f>
        <v/>
      </c>
      <c r="AP101">
        <f>IF(OR(AND(AP88=1,SUM(AO87:AQ89)-AP88=2),SUM(AO87:AQ89)-AP88=3),1,0)</f>
        <v/>
      </c>
      <c r="AQ101" t="n">
        <v>0</v>
      </c>
    </row>
    <row r="102">
      <c r="B102" t="n">
        <v>0</v>
      </c>
      <c r="C102">
        <f>IF(OR(AND(C89=1,SUM(B88:D90)-C89=2),SUM(B88:D90)-C89=3),1,0)</f>
        <v/>
      </c>
      <c r="D102">
        <f>IF(OR(AND(D89=1,SUM(C88:E90)-D89=2),SUM(C88:E90)-D89=3),1,0)</f>
        <v/>
      </c>
      <c r="E102">
        <f>IF(OR(AND(E89=1,SUM(D88:F90)-E89=2),SUM(D88:F90)-E89=3),1,0)</f>
        <v/>
      </c>
      <c r="F102">
        <f>IF(OR(AND(F89=1,SUM(E88:G90)-F89=2),SUM(E88:G90)-F89=3),1,0)</f>
        <v/>
      </c>
      <c r="G102">
        <f>IF(OR(AND(G89=1,SUM(F88:H90)-G89=2),SUM(F88:H90)-G89=3),1,0)</f>
        <v/>
      </c>
      <c r="H102">
        <f>IF(OR(AND(H89=1,SUM(G88:I90)-H89=2),SUM(G88:I90)-H89=3),1,0)</f>
        <v/>
      </c>
      <c r="I102">
        <f>IF(OR(AND(I89=1,SUM(H88:J90)-I89=2),SUM(H88:J90)-I89=3),1,0)</f>
        <v/>
      </c>
      <c r="J102">
        <f>IF(OR(AND(J89=1,SUM(I88:K90)-J89=2),SUM(I88:K90)-J89=3),1,0)</f>
        <v/>
      </c>
      <c r="K102">
        <f>IF(OR(AND(K89=1,SUM(J88:L90)-K89=2),SUM(J88:L90)-K89=3),1,0)</f>
        <v/>
      </c>
      <c r="L102">
        <f>IF(OR(AND(L89=1,SUM(K88:M90)-L89=2),SUM(K88:M90)-L89=3),1,0)</f>
        <v/>
      </c>
      <c r="M102">
        <f>IF(OR(AND(M89=1,SUM(L88:N90)-M89=2),SUM(L88:N90)-M89=3),1,0)</f>
        <v/>
      </c>
      <c r="N102">
        <f>IF(OR(AND(N89=1,SUM(M88:O90)-N89=2),SUM(M88:O90)-N89=3),1,0)</f>
        <v/>
      </c>
      <c r="O102">
        <f>IF(OR(AND(O89=1,SUM(N88:P90)-O89=2),SUM(N88:P90)-O89=3),1,0)</f>
        <v/>
      </c>
      <c r="P102">
        <f>IF(OR(AND(P89=1,SUM(O88:Q90)-P89=2),SUM(O88:Q90)-P89=3),1,0)</f>
        <v/>
      </c>
      <c r="Q102">
        <f>IF(OR(AND(Q89=1,SUM(P88:R90)-Q89=2),SUM(P88:R90)-Q89=3),1,0)</f>
        <v/>
      </c>
      <c r="R102">
        <f>IF(OR(AND(R89=1,SUM(Q88:S90)-R89=2),SUM(Q88:S90)-R89=3),1,0)</f>
        <v/>
      </c>
      <c r="S102">
        <f>IF(OR(AND(S89=1,SUM(R88:T90)-S89=2),SUM(R88:T90)-S89=3),1,0)</f>
        <v/>
      </c>
      <c r="T102">
        <f>IF(OR(AND(T89=1,SUM(S88:U90)-T89=2),SUM(S88:U90)-T89=3),1,0)</f>
        <v/>
      </c>
      <c r="U102">
        <f>IF(OR(AND(U89=1,SUM(T88:V90)-U89=2),SUM(T88:V90)-U89=3),1,0)</f>
        <v/>
      </c>
      <c r="V102">
        <f>IF(OR(AND(V89=1,SUM(U88:W90)-V89=2),SUM(U88:W90)-V89=3),1,0)</f>
        <v/>
      </c>
      <c r="W102">
        <f>IF(OR(AND(W89=1,SUM(V88:X90)-W89=2),SUM(V88:X90)-W89=3),1,0)</f>
        <v/>
      </c>
      <c r="X102">
        <f>IF(OR(AND(X89=1,SUM(W88:Y90)-X89=2),SUM(W88:Y90)-X89=3),1,0)</f>
        <v/>
      </c>
      <c r="Y102">
        <f>IF(OR(AND(Y89=1,SUM(X88:Z90)-Y89=2),SUM(X88:Z90)-Y89=3),1,0)</f>
        <v/>
      </c>
      <c r="Z102">
        <f>IF(OR(AND(Z89=1,SUM(Y88:AA90)-Z89=2),SUM(Y88:AA90)-Z89=3),1,0)</f>
        <v/>
      </c>
      <c r="AA102">
        <f>IF(OR(AND(AA89=1,SUM(Z88:AB90)-AA89=2),SUM(Z88:AB90)-AA89=3),1,0)</f>
        <v/>
      </c>
      <c r="AB102">
        <f>IF(OR(AND(AB89=1,SUM(AA88:AC90)-AB89=2),SUM(AA88:AC90)-AB89=3),1,0)</f>
        <v/>
      </c>
      <c r="AC102">
        <f>IF(OR(AND(AC89=1,SUM(AB88:AD90)-AC89=2),SUM(AB88:AD90)-AC89=3),1,0)</f>
        <v/>
      </c>
      <c r="AD102">
        <f>IF(OR(AND(AD89=1,SUM(AC88:AE90)-AD89=2),SUM(AC88:AE90)-AD89=3),1,0)</f>
        <v/>
      </c>
      <c r="AE102">
        <f>IF(OR(AND(AE89=1,SUM(AD88:AF90)-AE89=2),SUM(AD88:AF90)-AE89=3),1,0)</f>
        <v/>
      </c>
      <c r="AF102">
        <f>IF(OR(AND(AF89=1,SUM(AE88:AG90)-AF89=2),SUM(AE88:AG90)-AF89=3),1,0)</f>
        <v/>
      </c>
      <c r="AG102">
        <f>IF(OR(AND(AG89=1,SUM(AF88:AH90)-AG89=2),SUM(AF88:AH90)-AG89=3),1,0)</f>
        <v/>
      </c>
      <c r="AH102">
        <f>IF(OR(AND(AH89=1,SUM(AG88:AI90)-AH89=2),SUM(AG88:AI90)-AH89=3),1,0)</f>
        <v/>
      </c>
      <c r="AI102">
        <f>IF(OR(AND(AI89=1,SUM(AH88:AJ90)-AI89=2),SUM(AH88:AJ90)-AI89=3),1,0)</f>
        <v/>
      </c>
      <c r="AJ102">
        <f>IF(OR(AND(AJ89=1,SUM(AI88:AK90)-AJ89=2),SUM(AI88:AK90)-AJ89=3),1,0)</f>
        <v/>
      </c>
      <c r="AK102">
        <f>IF(OR(AND(AK89=1,SUM(AJ88:AL90)-AK89=2),SUM(AJ88:AL90)-AK89=3),1,0)</f>
        <v/>
      </c>
      <c r="AL102">
        <f>IF(OR(AND(AL89=1,SUM(AK88:AM90)-AL89=2),SUM(AK88:AM90)-AL89=3),1,0)</f>
        <v/>
      </c>
      <c r="AM102">
        <f>IF(OR(AND(AM89=1,SUM(AL88:AN90)-AM89=2),SUM(AL88:AN90)-AM89=3),1,0)</f>
        <v/>
      </c>
      <c r="AN102">
        <f>IF(OR(AND(AN89=1,SUM(AM88:AO90)-AN89=2),SUM(AM88:AO90)-AN89=3),1,0)</f>
        <v/>
      </c>
      <c r="AO102">
        <f>IF(OR(AND(AO89=1,SUM(AN88:AP90)-AO89=2),SUM(AN88:AP90)-AO89=3),1,0)</f>
        <v/>
      </c>
      <c r="AP102">
        <f>IF(OR(AND(AP89=1,SUM(AO88:AQ90)-AP89=2),SUM(AO88:AQ90)-AP89=3),1,0)</f>
        <v/>
      </c>
      <c r="AQ102" t="n">
        <v>0</v>
      </c>
    </row>
    <row r="103">
      <c r="B103" t="n">
        <v>0</v>
      </c>
      <c r="C103">
        <f>IF(OR(AND(C90=1,SUM(B89:D91)-C90=2),SUM(B89:D91)-C90=3),1,0)</f>
        <v/>
      </c>
      <c r="D103">
        <f>IF(OR(AND(D90=1,SUM(C89:E91)-D90=2),SUM(C89:E91)-D90=3),1,0)</f>
        <v/>
      </c>
      <c r="E103">
        <f>IF(OR(AND(E90=1,SUM(D89:F91)-E90=2),SUM(D89:F91)-E90=3),1,0)</f>
        <v/>
      </c>
      <c r="F103">
        <f>IF(OR(AND(F90=1,SUM(E89:G91)-F90=2),SUM(E89:G91)-F90=3),1,0)</f>
        <v/>
      </c>
      <c r="G103">
        <f>IF(OR(AND(G90=1,SUM(F89:H91)-G90=2),SUM(F89:H91)-G90=3),1,0)</f>
        <v/>
      </c>
      <c r="H103">
        <f>IF(OR(AND(H90=1,SUM(G89:I91)-H90=2),SUM(G89:I91)-H90=3),1,0)</f>
        <v/>
      </c>
      <c r="I103">
        <f>IF(OR(AND(I90=1,SUM(H89:J91)-I90=2),SUM(H89:J91)-I90=3),1,0)</f>
        <v/>
      </c>
      <c r="J103">
        <f>IF(OR(AND(J90=1,SUM(I89:K91)-J90=2),SUM(I89:K91)-J90=3),1,0)</f>
        <v/>
      </c>
      <c r="K103">
        <f>IF(OR(AND(K90=1,SUM(J89:L91)-K90=2),SUM(J89:L91)-K90=3),1,0)</f>
        <v/>
      </c>
      <c r="L103">
        <f>IF(OR(AND(L90=1,SUM(K89:M91)-L90=2),SUM(K89:M91)-L90=3),1,0)</f>
        <v/>
      </c>
      <c r="M103">
        <f>IF(OR(AND(M90=1,SUM(L89:N91)-M90=2),SUM(L89:N91)-M90=3),1,0)</f>
        <v/>
      </c>
      <c r="N103">
        <f>IF(OR(AND(N90=1,SUM(M89:O91)-N90=2),SUM(M89:O91)-N90=3),1,0)</f>
        <v/>
      </c>
      <c r="O103">
        <f>IF(OR(AND(O90=1,SUM(N89:P91)-O90=2),SUM(N89:P91)-O90=3),1,0)</f>
        <v/>
      </c>
      <c r="P103">
        <f>IF(OR(AND(P90=1,SUM(O89:Q91)-P90=2),SUM(O89:Q91)-P90=3),1,0)</f>
        <v/>
      </c>
      <c r="Q103">
        <f>IF(OR(AND(Q90=1,SUM(P89:R91)-Q90=2),SUM(P89:R91)-Q90=3),1,0)</f>
        <v/>
      </c>
      <c r="R103">
        <f>IF(OR(AND(R90=1,SUM(Q89:S91)-R90=2),SUM(Q89:S91)-R90=3),1,0)</f>
        <v/>
      </c>
      <c r="S103">
        <f>IF(OR(AND(S90=1,SUM(R89:T91)-S90=2),SUM(R89:T91)-S90=3),1,0)</f>
        <v/>
      </c>
      <c r="T103">
        <f>IF(OR(AND(T90=1,SUM(S89:U91)-T90=2),SUM(S89:U91)-T90=3),1,0)</f>
        <v/>
      </c>
      <c r="U103">
        <f>IF(OR(AND(U90=1,SUM(T89:V91)-U90=2),SUM(T89:V91)-U90=3),1,0)</f>
        <v/>
      </c>
      <c r="V103">
        <f>IF(OR(AND(V90=1,SUM(U89:W91)-V90=2),SUM(U89:W91)-V90=3),1,0)</f>
        <v/>
      </c>
      <c r="W103">
        <f>IF(OR(AND(W90=1,SUM(V89:X91)-W90=2),SUM(V89:X91)-W90=3),1,0)</f>
        <v/>
      </c>
      <c r="X103">
        <f>IF(OR(AND(X90=1,SUM(W89:Y91)-X90=2),SUM(W89:Y91)-X90=3),1,0)</f>
        <v/>
      </c>
      <c r="Y103">
        <f>IF(OR(AND(Y90=1,SUM(X89:Z91)-Y90=2),SUM(X89:Z91)-Y90=3),1,0)</f>
        <v/>
      </c>
      <c r="Z103">
        <f>IF(OR(AND(Z90=1,SUM(Y89:AA91)-Z90=2),SUM(Y89:AA91)-Z90=3),1,0)</f>
        <v/>
      </c>
      <c r="AA103">
        <f>IF(OR(AND(AA90=1,SUM(Z89:AB91)-AA90=2),SUM(Z89:AB91)-AA90=3),1,0)</f>
        <v/>
      </c>
      <c r="AB103">
        <f>IF(OR(AND(AB90=1,SUM(AA89:AC91)-AB90=2),SUM(AA89:AC91)-AB90=3),1,0)</f>
        <v/>
      </c>
      <c r="AC103">
        <f>IF(OR(AND(AC90=1,SUM(AB89:AD91)-AC90=2),SUM(AB89:AD91)-AC90=3),1,0)</f>
        <v/>
      </c>
      <c r="AD103">
        <f>IF(OR(AND(AD90=1,SUM(AC89:AE91)-AD90=2),SUM(AC89:AE91)-AD90=3),1,0)</f>
        <v/>
      </c>
      <c r="AE103">
        <f>IF(OR(AND(AE90=1,SUM(AD89:AF91)-AE90=2),SUM(AD89:AF91)-AE90=3),1,0)</f>
        <v/>
      </c>
      <c r="AF103">
        <f>IF(OR(AND(AF90=1,SUM(AE89:AG91)-AF90=2),SUM(AE89:AG91)-AF90=3),1,0)</f>
        <v/>
      </c>
      <c r="AG103">
        <f>IF(OR(AND(AG90=1,SUM(AF89:AH91)-AG90=2),SUM(AF89:AH91)-AG90=3),1,0)</f>
        <v/>
      </c>
      <c r="AH103">
        <f>IF(OR(AND(AH90=1,SUM(AG89:AI91)-AH90=2),SUM(AG89:AI91)-AH90=3),1,0)</f>
        <v/>
      </c>
      <c r="AI103">
        <f>IF(OR(AND(AI90=1,SUM(AH89:AJ91)-AI90=2),SUM(AH89:AJ91)-AI90=3),1,0)</f>
        <v/>
      </c>
      <c r="AJ103">
        <f>IF(OR(AND(AJ90=1,SUM(AI89:AK91)-AJ90=2),SUM(AI89:AK91)-AJ90=3),1,0)</f>
        <v/>
      </c>
      <c r="AK103">
        <f>IF(OR(AND(AK90=1,SUM(AJ89:AL91)-AK90=2),SUM(AJ89:AL91)-AK90=3),1,0)</f>
        <v/>
      </c>
      <c r="AL103">
        <f>IF(OR(AND(AL90=1,SUM(AK89:AM91)-AL90=2),SUM(AK89:AM91)-AL90=3),1,0)</f>
        <v/>
      </c>
      <c r="AM103">
        <f>IF(OR(AND(AM90=1,SUM(AL89:AN91)-AM90=2),SUM(AL89:AN91)-AM90=3),1,0)</f>
        <v/>
      </c>
      <c r="AN103">
        <f>IF(OR(AND(AN90=1,SUM(AM89:AO91)-AN90=2),SUM(AM89:AO91)-AN90=3),1,0)</f>
        <v/>
      </c>
      <c r="AO103">
        <f>IF(OR(AND(AO90=1,SUM(AN89:AP91)-AO90=2),SUM(AN89:AP91)-AO90=3),1,0)</f>
        <v/>
      </c>
      <c r="AP103">
        <f>IF(OR(AND(AP90=1,SUM(AO89:AQ91)-AP90=2),SUM(AO89:AQ91)-AP90=3),1,0)</f>
        <v/>
      </c>
      <c r="AQ103" t="n">
        <v>0</v>
      </c>
    </row>
    <row r="104">
      <c r="B104" t="n">
        <v>0</v>
      </c>
      <c r="C104">
        <f>IF(OR(AND(C91=1,SUM(B90:D92)-C91=2),SUM(B90:D92)-C91=3),1,0)</f>
        <v/>
      </c>
      <c r="D104">
        <f>IF(OR(AND(D91=1,SUM(C90:E92)-D91=2),SUM(C90:E92)-D91=3),1,0)</f>
        <v/>
      </c>
      <c r="E104">
        <f>IF(OR(AND(E91=1,SUM(D90:F92)-E91=2),SUM(D90:F92)-E91=3),1,0)</f>
        <v/>
      </c>
      <c r="F104">
        <f>IF(OR(AND(F91=1,SUM(E90:G92)-F91=2),SUM(E90:G92)-F91=3),1,0)</f>
        <v/>
      </c>
      <c r="G104">
        <f>IF(OR(AND(G91=1,SUM(F90:H92)-G91=2),SUM(F90:H92)-G91=3),1,0)</f>
        <v/>
      </c>
      <c r="H104">
        <f>IF(OR(AND(H91=1,SUM(G90:I92)-H91=2),SUM(G90:I92)-H91=3),1,0)</f>
        <v/>
      </c>
      <c r="I104">
        <f>IF(OR(AND(I91=1,SUM(H90:J92)-I91=2),SUM(H90:J92)-I91=3),1,0)</f>
        <v/>
      </c>
      <c r="J104">
        <f>IF(OR(AND(J91=1,SUM(I90:K92)-J91=2),SUM(I90:K92)-J91=3),1,0)</f>
        <v/>
      </c>
      <c r="K104">
        <f>IF(OR(AND(K91=1,SUM(J90:L92)-K91=2),SUM(J90:L92)-K91=3),1,0)</f>
        <v/>
      </c>
      <c r="L104">
        <f>IF(OR(AND(L91=1,SUM(K90:M92)-L91=2),SUM(K90:M92)-L91=3),1,0)</f>
        <v/>
      </c>
      <c r="M104">
        <f>IF(OR(AND(M91=1,SUM(L90:N92)-M91=2),SUM(L90:N92)-M91=3),1,0)</f>
        <v/>
      </c>
      <c r="N104">
        <f>IF(OR(AND(N91=1,SUM(M90:O92)-N91=2),SUM(M90:O92)-N91=3),1,0)</f>
        <v/>
      </c>
      <c r="O104">
        <f>IF(OR(AND(O91=1,SUM(N90:P92)-O91=2),SUM(N90:P92)-O91=3),1,0)</f>
        <v/>
      </c>
      <c r="P104">
        <f>IF(OR(AND(P91=1,SUM(O90:Q92)-P91=2),SUM(O90:Q92)-P91=3),1,0)</f>
        <v/>
      </c>
      <c r="Q104">
        <f>IF(OR(AND(Q91=1,SUM(P90:R92)-Q91=2),SUM(P90:R92)-Q91=3),1,0)</f>
        <v/>
      </c>
      <c r="R104">
        <f>IF(OR(AND(R91=1,SUM(Q90:S92)-R91=2),SUM(Q90:S92)-R91=3),1,0)</f>
        <v/>
      </c>
      <c r="S104">
        <f>IF(OR(AND(S91=1,SUM(R90:T92)-S91=2),SUM(R90:T92)-S91=3),1,0)</f>
        <v/>
      </c>
      <c r="T104">
        <f>IF(OR(AND(T91=1,SUM(S90:U92)-T91=2),SUM(S90:U92)-T91=3),1,0)</f>
        <v/>
      </c>
      <c r="U104">
        <f>IF(OR(AND(U91=1,SUM(T90:V92)-U91=2),SUM(T90:V92)-U91=3),1,0)</f>
        <v/>
      </c>
      <c r="V104">
        <f>IF(OR(AND(V91=1,SUM(U90:W92)-V91=2),SUM(U90:W92)-V91=3),1,0)</f>
        <v/>
      </c>
      <c r="W104">
        <f>IF(OR(AND(W91=1,SUM(V90:X92)-W91=2),SUM(V90:X92)-W91=3),1,0)</f>
        <v/>
      </c>
      <c r="X104">
        <f>IF(OR(AND(X91=1,SUM(W90:Y92)-X91=2),SUM(W90:Y92)-X91=3),1,0)</f>
        <v/>
      </c>
      <c r="Y104">
        <f>IF(OR(AND(Y91=1,SUM(X90:Z92)-Y91=2),SUM(X90:Z92)-Y91=3),1,0)</f>
        <v/>
      </c>
      <c r="Z104">
        <f>IF(OR(AND(Z91=1,SUM(Y90:AA92)-Z91=2),SUM(Y90:AA92)-Z91=3),1,0)</f>
        <v/>
      </c>
      <c r="AA104">
        <f>IF(OR(AND(AA91=1,SUM(Z90:AB92)-AA91=2),SUM(Z90:AB92)-AA91=3),1,0)</f>
        <v/>
      </c>
      <c r="AB104">
        <f>IF(OR(AND(AB91=1,SUM(AA90:AC92)-AB91=2),SUM(AA90:AC92)-AB91=3),1,0)</f>
        <v/>
      </c>
      <c r="AC104">
        <f>IF(OR(AND(AC91=1,SUM(AB90:AD92)-AC91=2),SUM(AB90:AD92)-AC91=3),1,0)</f>
        <v/>
      </c>
      <c r="AD104">
        <f>IF(OR(AND(AD91=1,SUM(AC90:AE92)-AD91=2),SUM(AC90:AE92)-AD91=3),1,0)</f>
        <v/>
      </c>
      <c r="AE104">
        <f>IF(OR(AND(AE91=1,SUM(AD90:AF92)-AE91=2),SUM(AD90:AF92)-AE91=3),1,0)</f>
        <v/>
      </c>
      <c r="AF104">
        <f>IF(OR(AND(AF91=1,SUM(AE90:AG92)-AF91=2),SUM(AE90:AG92)-AF91=3),1,0)</f>
        <v/>
      </c>
      <c r="AG104">
        <f>IF(OR(AND(AG91=1,SUM(AF90:AH92)-AG91=2),SUM(AF90:AH92)-AG91=3),1,0)</f>
        <v/>
      </c>
      <c r="AH104">
        <f>IF(OR(AND(AH91=1,SUM(AG90:AI92)-AH91=2),SUM(AG90:AI92)-AH91=3),1,0)</f>
        <v/>
      </c>
      <c r="AI104">
        <f>IF(OR(AND(AI91=1,SUM(AH90:AJ92)-AI91=2),SUM(AH90:AJ92)-AI91=3),1,0)</f>
        <v/>
      </c>
      <c r="AJ104">
        <f>IF(OR(AND(AJ91=1,SUM(AI90:AK92)-AJ91=2),SUM(AI90:AK92)-AJ91=3),1,0)</f>
        <v/>
      </c>
      <c r="AK104">
        <f>IF(OR(AND(AK91=1,SUM(AJ90:AL92)-AK91=2),SUM(AJ90:AL92)-AK91=3),1,0)</f>
        <v/>
      </c>
      <c r="AL104">
        <f>IF(OR(AND(AL91=1,SUM(AK90:AM92)-AL91=2),SUM(AK90:AM92)-AL91=3),1,0)</f>
        <v/>
      </c>
      <c r="AM104">
        <f>IF(OR(AND(AM91=1,SUM(AL90:AN92)-AM91=2),SUM(AL90:AN92)-AM91=3),1,0)</f>
        <v/>
      </c>
      <c r="AN104">
        <f>IF(OR(AND(AN91=1,SUM(AM90:AO92)-AN91=2),SUM(AM90:AO92)-AN91=3),1,0)</f>
        <v/>
      </c>
      <c r="AO104">
        <f>IF(OR(AND(AO91=1,SUM(AN90:AP92)-AO91=2),SUM(AN90:AP92)-AO91=3),1,0)</f>
        <v/>
      </c>
      <c r="AP104">
        <f>IF(OR(AND(AP91=1,SUM(AO90:AQ92)-AP91=2),SUM(AO90:AQ92)-AP91=3),1,0)</f>
        <v/>
      </c>
      <c r="AQ104" t="n">
        <v>0</v>
      </c>
    </row>
    <row r="105">
      <c r="B105" t="n">
        <v>0</v>
      </c>
      <c r="C105" t="n">
        <v>0</v>
      </c>
      <c r="D105" t="n">
        <v>0</v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</v>
      </c>
      <c r="AH105" t="n">
        <v>0</v>
      </c>
      <c r="AI105" t="n">
        <v>0</v>
      </c>
      <c r="AJ105" t="n">
        <v>0</v>
      </c>
      <c r="AK105" t="n">
        <v>0</v>
      </c>
      <c r="AL105" t="n">
        <v>0</v>
      </c>
      <c r="AM105" t="n">
        <v>0</v>
      </c>
      <c r="AN105" t="n">
        <v>0</v>
      </c>
      <c r="AO105" t="n">
        <v>0</v>
      </c>
      <c r="AP105" t="n">
        <v>0</v>
      </c>
      <c r="AQ105" t="n">
        <v>0</v>
      </c>
    </row>
    <row r="106"/>
    <row r="107">
      <c r="A107" t="inlineStr">
        <is>
          <t>gen 9</t>
        </is>
      </c>
      <c r="B107" t="n">
        <v>0</v>
      </c>
      <c r="C107" t="n">
        <v>0</v>
      </c>
      <c r="D107" t="n">
        <v>0</v>
      </c>
      <c r="E107" t="n">
        <v>0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</v>
      </c>
      <c r="AH107" t="n">
        <v>0</v>
      </c>
      <c r="AI107" t="n">
        <v>0</v>
      </c>
      <c r="AJ107" t="n">
        <v>0</v>
      </c>
      <c r="AK107" t="n">
        <v>0</v>
      </c>
      <c r="AL107" t="n">
        <v>0</v>
      </c>
      <c r="AM107" t="n">
        <v>0</v>
      </c>
      <c r="AN107" t="n">
        <v>0</v>
      </c>
      <c r="AO107" t="n">
        <v>0</v>
      </c>
      <c r="AP107" t="n">
        <v>0</v>
      </c>
      <c r="AQ107" t="n">
        <v>0</v>
      </c>
    </row>
    <row r="108">
      <c r="B108" t="n">
        <v>0</v>
      </c>
      <c r="C108">
        <f>IF(OR(AND(C95=1,SUM(B94:D96)-C95=2),SUM(B94:D96)-C95=3),1,0)</f>
        <v/>
      </c>
      <c r="D108">
        <f>IF(OR(AND(D95=1,SUM(C94:E96)-D95=2),SUM(C94:E96)-D95=3),1,0)</f>
        <v/>
      </c>
      <c r="E108">
        <f>IF(OR(AND(E95=1,SUM(D94:F96)-E95=2),SUM(D94:F96)-E95=3),1,0)</f>
        <v/>
      </c>
      <c r="F108">
        <f>IF(OR(AND(F95=1,SUM(E94:G96)-F95=2),SUM(E94:G96)-F95=3),1,0)</f>
        <v/>
      </c>
      <c r="G108">
        <f>IF(OR(AND(G95=1,SUM(F94:H96)-G95=2),SUM(F94:H96)-G95=3),1,0)</f>
        <v/>
      </c>
      <c r="H108">
        <f>IF(OR(AND(H95=1,SUM(G94:I96)-H95=2),SUM(G94:I96)-H95=3),1,0)</f>
        <v/>
      </c>
      <c r="I108">
        <f>IF(OR(AND(I95=1,SUM(H94:J96)-I95=2),SUM(H94:J96)-I95=3),1,0)</f>
        <v/>
      </c>
      <c r="J108">
        <f>IF(OR(AND(J95=1,SUM(I94:K96)-J95=2),SUM(I94:K96)-J95=3),1,0)</f>
        <v/>
      </c>
      <c r="K108">
        <f>IF(OR(AND(K95=1,SUM(J94:L96)-K95=2),SUM(J94:L96)-K95=3),1,0)</f>
        <v/>
      </c>
      <c r="L108">
        <f>IF(OR(AND(L95=1,SUM(K94:M96)-L95=2),SUM(K94:M96)-L95=3),1,0)</f>
        <v/>
      </c>
      <c r="M108">
        <f>IF(OR(AND(M95=1,SUM(L94:N96)-M95=2),SUM(L94:N96)-M95=3),1,0)</f>
        <v/>
      </c>
      <c r="N108">
        <f>IF(OR(AND(N95=1,SUM(M94:O96)-N95=2),SUM(M94:O96)-N95=3),1,0)</f>
        <v/>
      </c>
      <c r="O108">
        <f>IF(OR(AND(O95=1,SUM(N94:P96)-O95=2),SUM(N94:P96)-O95=3),1,0)</f>
        <v/>
      </c>
      <c r="P108">
        <f>IF(OR(AND(P95=1,SUM(O94:Q96)-P95=2),SUM(O94:Q96)-P95=3),1,0)</f>
        <v/>
      </c>
      <c r="Q108">
        <f>IF(OR(AND(Q95=1,SUM(P94:R96)-Q95=2),SUM(P94:R96)-Q95=3),1,0)</f>
        <v/>
      </c>
      <c r="R108">
        <f>IF(OR(AND(R95=1,SUM(Q94:S96)-R95=2),SUM(Q94:S96)-R95=3),1,0)</f>
        <v/>
      </c>
      <c r="S108">
        <f>IF(OR(AND(S95=1,SUM(R94:T96)-S95=2),SUM(R94:T96)-S95=3),1,0)</f>
        <v/>
      </c>
      <c r="T108">
        <f>IF(OR(AND(T95=1,SUM(S94:U96)-T95=2),SUM(S94:U96)-T95=3),1,0)</f>
        <v/>
      </c>
      <c r="U108">
        <f>IF(OR(AND(U95=1,SUM(T94:V96)-U95=2),SUM(T94:V96)-U95=3),1,0)</f>
        <v/>
      </c>
      <c r="V108">
        <f>IF(OR(AND(V95=1,SUM(U94:W96)-V95=2),SUM(U94:W96)-V95=3),1,0)</f>
        <v/>
      </c>
      <c r="W108">
        <f>IF(OR(AND(W95=1,SUM(V94:X96)-W95=2),SUM(V94:X96)-W95=3),1,0)</f>
        <v/>
      </c>
      <c r="X108">
        <f>IF(OR(AND(X95=1,SUM(W94:Y96)-X95=2),SUM(W94:Y96)-X95=3),1,0)</f>
        <v/>
      </c>
      <c r="Y108">
        <f>IF(OR(AND(Y95=1,SUM(X94:Z96)-Y95=2),SUM(X94:Z96)-Y95=3),1,0)</f>
        <v/>
      </c>
      <c r="Z108">
        <f>IF(OR(AND(Z95=1,SUM(Y94:AA96)-Z95=2),SUM(Y94:AA96)-Z95=3),1,0)</f>
        <v/>
      </c>
      <c r="AA108">
        <f>IF(OR(AND(AA95=1,SUM(Z94:AB96)-AA95=2),SUM(Z94:AB96)-AA95=3),1,0)</f>
        <v/>
      </c>
      <c r="AB108">
        <f>IF(OR(AND(AB95=1,SUM(AA94:AC96)-AB95=2),SUM(AA94:AC96)-AB95=3),1,0)</f>
        <v/>
      </c>
      <c r="AC108">
        <f>IF(OR(AND(AC95=1,SUM(AB94:AD96)-AC95=2),SUM(AB94:AD96)-AC95=3),1,0)</f>
        <v/>
      </c>
      <c r="AD108">
        <f>IF(OR(AND(AD95=1,SUM(AC94:AE96)-AD95=2),SUM(AC94:AE96)-AD95=3),1,0)</f>
        <v/>
      </c>
      <c r="AE108">
        <f>IF(OR(AND(AE95=1,SUM(AD94:AF96)-AE95=2),SUM(AD94:AF96)-AE95=3),1,0)</f>
        <v/>
      </c>
      <c r="AF108">
        <f>IF(OR(AND(AF95=1,SUM(AE94:AG96)-AF95=2),SUM(AE94:AG96)-AF95=3),1,0)</f>
        <v/>
      </c>
      <c r="AG108">
        <f>IF(OR(AND(AG95=1,SUM(AF94:AH96)-AG95=2),SUM(AF94:AH96)-AG95=3),1,0)</f>
        <v/>
      </c>
      <c r="AH108">
        <f>IF(OR(AND(AH95=1,SUM(AG94:AI96)-AH95=2),SUM(AG94:AI96)-AH95=3),1,0)</f>
        <v/>
      </c>
      <c r="AI108">
        <f>IF(OR(AND(AI95=1,SUM(AH94:AJ96)-AI95=2),SUM(AH94:AJ96)-AI95=3),1,0)</f>
        <v/>
      </c>
      <c r="AJ108">
        <f>IF(OR(AND(AJ95=1,SUM(AI94:AK96)-AJ95=2),SUM(AI94:AK96)-AJ95=3),1,0)</f>
        <v/>
      </c>
      <c r="AK108">
        <f>IF(OR(AND(AK95=1,SUM(AJ94:AL96)-AK95=2),SUM(AJ94:AL96)-AK95=3),1,0)</f>
        <v/>
      </c>
      <c r="AL108">
        <f>IF(OR(AND(AL95=1,SUM(AK94:AM96)-AL95=2),SUM(AK94:AM96)-AL95=3),1,0)</f>
        <v/>
      </c>
      <c r="AM108">
        <f>IF(OR(AND(AM95=1,SUM(AL94:AN96)-AM95=2),SUM(AL94:AN96)-AM95=3),1,0)</f>
        <v/>
      </c>
      <c r="AN108">
        <f>IF(OR(AND(AN95=1,SUM(AM94:AO96)-AN95=2),SUM(AM94:AO96)-AN95=3),1,0)</f>
        <v/>
      </c>
      <c r="AO108">
        <f>IF(OR(AND(AO95=1,SUM(AN94:AP96)-AO95=2),SUM(AN94:AP96)-AO95=3),1,0)</f>
        <v/>
      </c>
      <c r="AP108">
        <f>IF(OR(AND(AP95=1,SUM(AO94:AQ96)-AP95=2),SUM(AO94:AQ96)-AP95=3),1,0)</f>
        <v/>
      </c>
      <c r="AQ108" t="n">
        <v>0</v>
      </c>
    </row>
    <row r="109">
      <c r="B109" t="n">
        <v>0</v>
      </c>
      <c r="C109">
        <f>IF(OR(AND(C96=1,SUM(B95:D97)-C96=2),SUM(B95:D97)-C96=3),1,0)</f>
        <v/>
      </c>
      <c r="D109">
        <f>IF(OR(AND(D96=1,SUM(C95:E97)-D96=2),SUM(C95:E97)-D96=3),1,0)</f>
        <v/>
      </c>
      <c r="E109">
        <f>IF(OR(AND(E96=1,SUM(D95:F97)-E96=2),SUM(D95:F97)-E96=3),1,0)</f>
        <v/>
      </c>
      <c r="F109">
        <f>IF(OR(AND(F96=1,SUM(E95:G97)-F96=2),SUM(E95:G97)-F96=3),1,0)</f>
        <v/>
      </c>
      <c r="G109">
        <f>IF(OR(AND(G96=1,SUM(F95:H97)-G96=2),SUM(F95:H97)-G96=3),1,0)</f>
        <v/>
      </c>
      <c r="H109">
        <f>IF(OR(AND(H96=1,SUM(G95:I97)-H96=2),SUM(G95:I97)-H96=3),1,0)</f>
        <v/>
      </c>
      <c r="I109">
        <f>IF(OR(AND(I96=1,SUM(H95:J97)-I96=2),SUM(H95:J97)-I96=3),1,0)</f>
        <v/>
      </c>
      <c r="J109">
        <f>IF(OR(AND(J96=1,SUM(I95:K97)-J96=2),SUM(I95:K97)-J96=3),1,0)</f>
        <v/>
      </c>
      <c r="K109">
        <f>IF(OR(AND(K96=1,SUM(J95:L97)-K96=2),SUM(J95:L97)-K96=3),1,0)</f>
        <v/>
      </c>
      <c r="L109">
        <f>IF(OR(AND(L96=1,SUM(K95:M97)-L96=2),SUM(K95:M97)-L96=3),1,0)</f>
        <v/>
      </c>
      <c r="M109">
        <f>IF(OR(AND(M96=1,SUM(L95:N97)-M96=2),SUM(L95:N97)-M96=3),1,0)</f>
        <v/>
      </c>
      <c r="N109">
        <f>IF(OR(AND(N96=1,SUM(M95:O97)-N96=2),SUM(M95:O97)-N96=3),1,0)</f>
        <v/>
      </c>
      <c r="O109">
        <f>IF(OR(AND(O96=1,SUM(N95:P97)-O96=2),SUM(N95:P97)-O96=3),1,0)</f>
        <v/>
      </c>
      <c r="P109">
        <f>IF(OR(AND(P96=1,SUM(O95:Q97)-P96=2),SUM(O95:Q97)-P96=3),1,0)</f>
        <v/>
      </c>
      <c r="Q109">
        <f>IF(OR(AND(Q96=1,SUM(P95:R97)-Q96=2),SUM(P95:R97)-Q96=3),1,0)</f>
        <v/>
      </c>
      <c r="R109">
        <f>IF(OR(AND(R96=1,SUM(Q95:S97)-R96=2),SUM(Q95:S97)-R96=3),1,0)</f>
        <v/>
      </c>
      <c r="S109">
        <f>IF(OR(AND(S96=1,SUM(R95:T97)-S96=2),SUM(R95:T97)-S96=3),1,0)</f>
        <v/>
      </c>
      <c r="T109">
        <f>IF(OR(AND(T96=1,SUM(S95:U97)-T96=2),SUM(S95:U97)-T96=3),1,0)</f>
        <v/>
      </c>
      <c r="U109">
        <f>IF(OR(AND(U96=1,SUM(T95:V97)-U96=2),SUM(T95:V97)-U96=3),1,0)</f>
        <v/>
      </c>
      <c r="V109">
        <f>IF(OR(AND(V96=1,SUM(U95:W97)-V96=2),SUM(U95:W97)-V96=3),1,0)</f>
        <v/>
      </c>
      <c r="W109">
        <f>IF(OR(AND(W96=1,SUM(V95:X97)-W96=2),SUM(V95:X97)-W96=3),1,0)</f>
        <v/>
      </c>
      <c r="X109">
        <f>IF(OR(AND(X96=1,SUM(W95:Y97)-X96=2),SUM(W95:Y97)-X96=3),1,0)</f>
        <v/>
      </c>
      <c r="Y109">
        <f>IF(OR(AND(Y96=1,SUM(X95:Z97)-Y96=2),SUM(X95:Z97)-Y96=3),1,0)</f>
        <v/>
      </c>
      <c r="Z109">
        <f>IF(OR(AND(Z96=1,SUM(Y95:AA97)-Z96=2),SUM(Y95:AA97)-Z96=3),1,0)</f>
        <v/>
      </c>
      <c r="AA109">
        <f>IF(OR(AND(AA96=1,SUM(Z95:AB97)-AA96=2),SUM(Z95:AB97)-AA96=3),1,0)</f>
        <v/>
      </c>
      <c r="AB109">
        <f>IF(OR(AND(AB96=1,SUM(AA95:AC97)-AB96=2),SUM(AA95:AC97)-AB96=3),1,0)</f>
        <v/>
      </c>
      <c r="AC109">
        <f>IF(OR(AND(AC96=1,SUM(AB95:AD97)-AC96=2),SUM(AB95:AD97)-AC96=3),1,0)</f>
        <v/>
      </c>
      <c r="AD109">
        <f>IF(OR(AND(AD96=1,SUM(AC95:AE97)-AD96=2),SUM(AC95:AE97)-AD96=3),1,0)</f>
        <v/>
      </c>
      <c r="AE109">
        <f>IF(OR(AND(AE96=1,SUM(AD95:AF97)-AE96=2),SUM(AD95:AF97)-AE96=3),1,0)</f>
        <v/>
      </c>
      <c r="AF109">
        <f>IF(OR(AND(AF96=1,SUM(AE95:AG97)-AF96=2),SUM(AE95:AG97)-AF96=3),1,0)</f>
        <v/>
      </c>
      <c r="AG109">
        <f>IF(OR(AND(AG96=1,SUM(AF95:AH97)-AG96=2),SUM(AF95:AH97)-AG96=3),1,0)</f>
        <v/>
      </c>
      <c r="AH109">
        <f>IF(OR(AND(AH96=1,SUM(AG95:AI97)-AH96=2),SUM(AG95:AI97)-AH96=3),1,0)</f>
        <v/>
      </c>
      <c r="AI109">
        <f>IF(OR(AND(AI96=1,SUM(AH95:AJ97)-AI96=2),SUM(AH95:AJ97)-AI96=3),1,0)</f>
        <v/>
      </c>
      <c r="AJ109">
        <f>IF(OR(AND(AJ96=1,SUM(AI95:AK97)-AJ96=2),SUM(AI95:AK97)-AJ96=3),1,0)</f>
        <v/>
      </c>
      <c r="AK109">
        <f>IF(OR(AND(AK96=1,SUM(AJ95:AL97)-AK96=2),SUM(AJ95:AL97)-AK96=3),1,0)</f>
        <v/>
      </c>
      <c r="AL109">
        <f>IF(OR(AND(AL96=1,SUM(AK95:AM97)-AL96=2),SUM(AK95:AM97)-AL96=3),1,0)</f>
        <v/>
      </c>
      <c r="AM109">
        <f>IF(OR(AND(AM96=1,SUM(AL95:AN97)-AM96=2),SUM(AL95:AN97)-AM96=3),1,0)</f>
        <v/>
      </c>
      <c r="AN109">
        <f>IF(OR(AND(AN96=1,SUM(AM95:AO97)-AN96=2),SUM(AM95:AO97)-AN96=3),1,0)</f>
        <v/>
      </c>
      <c r="AO109">
        <f>IF(OR(AND(AO96=1,SUM(AN95:AP97)-AO96=2),SUM(AN95:AP97)-AO96=3),1,0)</f>
        <v/>
      </c>
      <c r="AP109">
        <f>IF(OR(AND(AP96=1,SUM(AO95:AQ97)-AP96=2),SUM(AO95:AQ97)-AP96=3),1,0)</f>
        <v/>
      </c>
      <c r="AQ109" t="n">
        <v>0</v>
      </c>
    </row>
    <row r="110">
      <c r="B110" t="n">
        <v>0</v>
      </c>
      <c r="C110">
        <f>IF(OR(AND(C97=1,SUM(B96:D98)-C97=2),SUM(B96:D98)-C97=3),1,0)</f>
        <v/>
      </c>
      <c r="D110">
        <f>IF(OR(AND(D97=1,SUM(C96:E98)-D97=2),SUM(C96:E98)-D97=3),1,0)</f>
        <v/>
      </c>
      <c r="E110">
        <f>IF(OR(AND(E97=1,SUM(D96:F98)-E97=2),SUM(D96:F98)-E97=3),1,0)</f>
        <v/>
      </c>
      <c r="F110">
        <f>IF(OR(AND(F97=1,SUM(E96:G98)-F97=2),SUM(E96:G98)-F97=3),1,0)</f>
        <v/>
      </c>
      <c r="G110">
        <f>IF(OR(AND(G97=1,SUM(F96:H98)-G97=2),SUM(F96:H98)-G97=3),1,0)</f>
        <v/>
      </c>
      <c r="H110">
        <f>IF(OR(AND(H97=1,SUM(G96:I98)-H97=2),SUM(G96:I98)-H97=3),1,0)</f>
        <v/>
      </c>
      <c r="I110">
        <f>IF(OR(AND(I97=1,SUM(H96:J98)-I97=2),SUM(H96:J98)-I97=3),1,0)</f>
        <v/>
      </c>
      <c r="J110">
        <f>IF(OR(AND(J97=1,SUM(I96:K98)-J97=2),SUM(I96:K98)-J97=3),1,0)</f>
        <v/>
      </c>
      <c r="K110">
        <f>IF(OR(AND(K97=1,SUM(J96:L98)-K97=2),SUM(J96:L98)-K97=3),1,0)</f>
        <v/>
      </c>
      <c r="L110">
        <f>IF(OR(AND(L97=1,SUM(K96:M98)-L97=2),SUM(K96:M98)-L97=3),1,0)</f>
        <v/>
      </c>
      <c r="M110">
        <f>IF(OR(AND(M97=1,SUM(L96:N98)-M97=2),SUM(L96:N98)-M97=3),1,0)</f>
        <v/>
      </c>
      <c r="N110">
        <f>IF(OR(AND(N97=1,SUM(M96:O98)-N97=2),SUM(M96:O98)-N97=3),1,0)</f>
        <v/>
      </c>
      <c r="O110">
        <f>IF(OR(AND(O97=1,SUM(N96:P98)-O97=2),SUM(N96:P98)-O97=3),1,0)</f>
        <v/>
      </c>
      <c r="P110">
        <f>IF(OR(AND(P97=1,SUM(O96:Q98)-P97=2),SUM(O96:Q98)-P97=3),1,0)</f>
        <v/>
      </c>
      <c r="Q110">
        <f>IF(OR(AND(Q97=1,SUM(P96:R98)-Q97=2),SUM(P96:R98)-Q97=3),1,0)</f>
        <v/>
      </c>
      <c r="R110">
        <f>IF(OR(AND(R97=1,SUM(Q96:S98)-R97=2),SUM(Q96:S98)-R97=3),1,0)</f>
        <v/>
      </c>
      <c r="S110">
        <f>IF(OR(AND(S97=1,SUM(R96:T98)-S97=2),SUM(R96:T98)-S97=3),1,0)</f>
        <v/>
      </c>
      <c r="T110">
        <f>IF(OR(AND(T97=1,SUM(S96:U98)-T97=2),SUM(S96:U98)-T97=3),1,0)</f>
        <v/>
      </c>
      <c r="U110">
        <f>IF(OR(AND(U97=1,SUM(T96:V98)-U97=2),SUM(T96:V98)-U97=3),1,0)</f>
        <v/>
      </c>
      <c r="V110">
        <f>IF(OR(AND(V97=1,SUM(U96:W98)-V97=2),SUM(U96:W98)-V97=3),1,0)</f>
        <v/>
      </c>
      <c r="W110">
        <f>IF(OR(AND(W97=1,SUM(V96:X98)-W97=2),SUM(V96:X98)-W97=3),1,0)</f>
        <v/>
      </c>
      <c r="X110">
        <f>IF(OR(AND(X97=1,SUM(W96:Y98)-X97=2),SUM(W96:Y98)-X97=3),1,0)</f>
        <v/>
      </c>
      <c r="Y110">
        <f>IF(OR(AND(Y97=1,SUM(X96:Z98)-Y97=2),SUM(X96:Z98)-Y97=3),1,0)</f>
        <v/>
      </c>
      <c r="Z110">
        <f>IF(OR(AND(Z97=1,SUM(Y96:AA98)-Z97=2),SUM(Y96:AA98)-Z97=3),1,0)</f>
        <v/>
      </c>
      <c r="AA110">
        <f>IF(OR(AND(AA97=1,SUM(Z96:AB98)-AA97=2),SUM(Z96:AB98)-AA97=3),1,0)</f>
        <v/>
      </c>
      <c r="AB110">
        <f>IF(OR(AND(AB97=1,SUM(AA96:AC98)-AB97=2),SUM(AA96:AC98)-AB97=3),1,0)</f>
        <v/>
      </c>
      <c r="AC110">
        <f>IF(OR(AND(AC97=1,SUM(AB96:AD98)-AC97=2),SUM(AB96:AD98)-AC97=3),1,0)</f>
        <v/>
      </c>
      <c r="AD110">
        <f>IF(OR(AND(AD97=1,SUM(AC96:AE98)-AD97=2),SUM(AC96:AE98)-AD97=3),1,0)</f>
        <v/>
      </c>
      <c r="AE110">
        <f>IF(OR(AND(AE97=1,SUM(AD96:AF98)-AE97=2),SUM(AD96:AF98)-AE97=3),1,0)</f>
        <v/>
      </c>
      <c r="AF110">
        <f>IF(OR(AND(AF97=1,SUM(AE96:AG98)-AF97=2),SUM(AE96:AG98)-AF97=3),1,0)</f>
        <v/>
      </c>
      <c r="AG110">
        <f>IF(OR(AND(AG97=1,SUM(AF96:AH98)-AG97=2),SUM(AF96:AH98)-AG97=3),1,0)</f>
        <v/>
      </c>
      <c r="AH110">
        <f>IF(OR(AND(AH97=1,SUM(AG96:AI98)-AH97=2),SUM(AG96:AI98)-AH97=3),1,0)</f>
        <v/>
      </c>
      <c r="AI110">
        <f>IF(OR(AND(AI97=1,SUM(AH96:AJ98)-AI97=2),SUM(AH96:AJ98)-AI97=3),1,0)</f>
        <v/>
      </c>
      <c r="AJ110">
        <f>IF(OR(AND(AJ97=1,SUM(AI96:AK98)-AJ97=2),SUM(AI96:AK98)-AJ97=3),1,0)</f>
        <v/>
      </c>
      <c r="AK110">
        <f>IF(OR(AND(AK97=1,SUM(AJ96:AL98)-AK97=2),SUM(AJ96:AL98)-AK97=3),1,0)</f>
        <v/>
      </c>
      <c r="AL110">
        <f>IF(OR(AND(AL97=1,SUM(AK96:AM98)-AL97=2),SUM(AK96:AM98)-AL97=3),1,0)</f>
        <v/>
      </c>
      <c r="AM110">
        <f>IF(OR(AND(AM97=1,SUM(AL96:AN98)-AM97=2),SUM(AL96:AN98)-AM97=3),1,0)</f>
        <v/>
      </c>
      <c r="AN110">
        <f>IF(OR(AND(AN97=1,SUM(AM96:AO98)-AN97=2),SUM(AM96:AO98)-AN97=3),1,0)</f>
        <v/>
      </c>
      <c r="AO110">
        <f>IF(OR(AND(AO97=1,SUM(AN96:AP98)-AO97=2),SUM(AN96:AP98)-AO97=3),1,0)</f>
        <v/>
      </c>
      <c r="AP110">
        <f>IF(OR(AND(AP97=1,SUM(AO96:AQ98)-AP97=2),SUM(AO96:AQ98)-AP97=3),1,0)</f>
        <v/>
      </c>
      <c r="AQ110" t="n">
        <v>0</v>
      </c>
    </row>
    <row r="111">
      <c r="B111" t="n">
        <v>0</v>
      </c>
      <c r="C111">
        <f>IF(OR(AND(C98=1,SUM(B97:D99)-C98=2),SUM(B97:D99)-C98=3),1,0)</f>
        <v/>
      </c>
      <c r="D111">
        <f>IF(OR(AND(D98=1,SUM(C97:E99)-D98=2),SUM(C97:E99)-D98=3),1,0)</f>
        <v/>
      </c>
      <c r="E111">
        <f>IF(OR(AND(E98=1,SUM(D97:F99)-E98=2),SUM(D97:F99)-E98=3),1,0)</f>
        <v/>
      </c>
      <c r="F111">
        <f>IF(OR(AND(F98=1,SUM(E97:G99)-F98=2),SUM(E97:G99)-F98=3),1,0)</f>
        <v/>
      </c>
      <c r="G111">
        <f>IF(OR(AND(G98=1,SUM(F97:H99)-G98=2),SUM(F97:H99)-G98=3),1,0)</f>
        <v/>
      </c>
      <c r="H111">
        <f>IF(OR(AND(H98=1,SUM(G97:I99)-H98=2),SUM(G97:I99)-H98=3),1,0)</f>
        <v/>
      </c>
      <c r="I111">
        <f>IF(OR(AND(I98=1,SUM(H97:J99)-I98=2),SUM(H97:J99)-I98=3),1,0)</f>
        <v/>
      </c>
      <c r="J111">
        <f>IF(OR(AND(J98=1,SUM(I97:K99)-J98=2),SUM(I97:K99)-J98=3),1,0)</f>
        <v/>
      </c>
      <c r="K111">
        <f>IF(OR(AND(K98=1,SUM(J97:L99)-K98=2),SUM(J97:L99)-K98=3),1,0)</f>
        <v/>
      </c>
      <c r="L111">
        <f>IF(OR(AND(L98=1,SUM(K97:M99)-L98=2),SUM(K97:M99)-L98=3),1,0)</f>
        <v/>
      </c>
      <c r="M111">
        <f>IF(OR(AND(M98=1,SUM(L97:N99)-M98=2),SUM(L97:N99)-M98=3),1,0)</f>
        <v/>
      </c>
      <c r="N111">
        <f>IF(OR(AND(N98=1,SUM(M97:O99)-N98=2),SUM(M97:O99)-N98=3),1,0)</f>
        <v/>
      </c>
      <c r="O111">
        <f>IF(OR(AND(O98=1,SUM(N97:P99)-O98=2),SUM(N97:P99)-O98=3),1,0)</f>
        <v/>
      </c>
      <c r="P111">
        <f>IF(OR(AND(P98=1,SUM(O97:Q99)-P98=2),SUM(O97:Q99)-P98=3),1,0)</f>
        <v/>
      </c>
      <c r="Q111">
        <f>IF(OR(AND(Q98=1,SUM(P97:R99)-Q98=2),SUM(P97:R99)-Q98=3),1,0)</f>
        <v/>
      </c>
      <c r="R111">
        <f>IF(OR(AND(R98=1,SUM(Q97:S99)-R98=2),SUM(Q97:S99)-R98=3),1,0)</f>
        <v/>
      </c>
      <c r="S111">
        <f>IF(OR(AND(S98=1,SUM(R97:T99)-S98=2),SUM(R97:T99)-S98=3),1,0)</f>
        <v/>
      </c>
      <c r="T111">
        <f>IF(OR(AND(T98=1,SUM(S97:U99)-T98=2),SUM(S97:U99)-T98=3),1,0)</f>
        <v/>
      </c>
      <c r="U111">
        <f>IF(OR(AND(U98=1,SUM(T97:V99)-U98=2),SUM(T97:V99)-U98=3),1,0)</f>
        <v/>
      </c>
      <c r="V111">
        <f>IF(OR(AND(V98=1,SUM(U97:W99)-V98=2),SUM(U97:W99)-V98=3),1,0)</f>
        <v/>
      </c>
      <c r="W111">
        <f>IF(OR(AND(W98=1,SUM(V97:X99)-W98=2),SUM(V97:X99)-W98=3),1,0)</f>
        <v/>
      </c>
      <c r="X111">
        <f>IF(OR(AND(X98=1,SUM(W97:Y99)-X98=2),SUM(W97:Y99)-X98=3),1,0)</f>
        <v/>
      </c>
      <c r="Y111">
        <f>IF(OR(AND(Y98=1,SUM(X97:Z99)-Y98=2),SUM(X97:Z99)-Y98=3),1,0)</f>
        <v/>
      </c>
      <c r="Z111">
        <f>IF(OR(AND(Z98=1,SUM(Y97:AA99)-Z98=2),SUM(Y97:AA99)-Z98=3),1,0)</f>
        <v/>
      </c>
      <c r="AA111">
        <f>IF(OR(AND(AA98=1,SUM(Z97:AB99)-AA98=2),SUM(Z97:AB99)-AA98=3),1,0)</f>
        <v/>
      </c>
      <c r="AB111">
        <f>IF(OR(AND(AB98=1,SUM(AA97:AC99)-AB98=2),SUM(AA97:AC99)-AB98=3),1,0)</f>
        <v/>
      </c>
      <c r="AC111">
        <f>IF(OR(AND(AC98=1,SUM(AB97:AD99)-AC98=2),SUM(AB97:AD99)-AC98=3),1,0)</f>
        <v/>
      </c>
      <c r="AD111">
        <f>IF(OR(AND(AD98=1,SUM(AC97:AE99)-AD98=2),SUM(AC97:AE99)-AD98=3),1,0)</f>
        <v/>
      </c>
      <c r="AE111">
        <f>IF(OR(AND(AE98=1,SUM(AD97:AF99)-AE98=2),SUM(AD97:AF99)-AE98=3),1,0)</f>
        <v/>
      </c>
      <c r="AF111">
        <f>IF(OR(AND(AF98=1,SUM(AE97:AG99)-AF98=2),SUM(AE97:AG99)-AF98=3),1,0)</f>
        <v/>
      </c>
      <c r="AG111">
        <f>IF(OR(AND(AG98=1,SUM(AF97:AH99)-AG98=2),SUM(AF97:AH99)-AG98=3),1,0)</f>
        <v/>
      </c>
      <c r="AH111">
        <f>IF(OR(AND(AH98=1,SUM(AG97:AI99)-AH98=2),SUM(AG97:AI99)-AH98=3),1,0)</f>
        <v/>
      </c>
      <c r="AI111">
        <f>IF(OR(AND(AI98=1,SUM(AH97:AJ99)-AI98=2),SUM(AH97:AJ99)-AI98=3),1,0)</f>
        <v/>
      </c>
      <c r="AJ111">
        <f>IF(OR(AND(AJ98=1,SUM(AI97:AK99)-AJ98=2),SUM(AI97:AK99)-AJ98=3),1,0)</f>
        <v/>
      </c>
      <c r="AK111">
        <f>IF(OR(AND(AK98=1,SUM(AJ97:AL99)-AK98=2),SUM(AJ97:AL99)-AK98=3),1,0)</f>
        <v/>
      </c>
      <c r="AL111">
        <f>IF(OR(AND(AL98=1,SUM(AK97:AM99)-AL98=2),SUM(AK97:AM99)-AL98=3),1,0)</f>
        <v/>
      </c>
      <c r="AM111">
        <f>IF(OR(AND(AM98=1,SUM(AL97:AN99)-AM98=2),SUM(AL97:AN99)-AM98=3),1,0)</f>
        <v/>
      </c>
      <c r="AN111">
        <f>IF(OR(AND(AN98=1,SUM(AM97:AO99)-AN98=2),SUM(AM97:AO99)-AN98=3),1,0)</f>
        <v/>
      </c>
      <c r="AO111">
        <f>IF(OR(AND(AO98=1,SUM(AN97:AP99)-AO98=2),SUM(AN97:AP99)-AO98=3),1,0)</f>
        <v/>
      </c>
      <c r="AP111">
        <f>IF(OR(AND(AP98=1,SUM(AO97:AQ99)-AP98=2),SUM(AO97:AQ99)-AP98=3),1,0)</f>
        <v/>
      </c>
      <c r="AQ111" t="n">
        <v>0</v>
      </c>
    </row>
    <row r="112">
      <c r="B112" t="n">
        <v>0</v>
      </c>
      <c r="C112">
        <f>IF(OR(AND(C99=1,SUM(B98:D100)-C99=2),SUM(B98:D100)-C99=3),1,0)</f>
        <v/>
      </c>
      <c r="D112">
        <f>IF(OR(AND(D99=1,SUM(C98:E100)-D99=2),SUM(C98:E100)-D99=3),1,0)</f>
        <v/>
      </c>
      <c r="E112">
        <f>IF(OR(AND(E99=1,SUM(D98:F100)-E99=2),SUM(D98:F100)-E99=3),1,0)</f>
        <v/>
      </c>
      <c r="F112">
        <f>IF(OR(AND(F99=1,SUM(E98:G100)-F99=2),SUM(E98:G100)-F99=3),1,0)</f>
        <v/>
      </c>
      <c r="G112">
        <f>IF(OR(AND(G99=1,SUM(F98:H100)-G99=2),SUM(F98:H100)-G99=3),1,0)</f>
        <v/>
      </c>
      <c r="H112">
        <f>IF(OR(AND(H99=1,SUM(G98:I100)-H99=2),SUM(G98:I100)-H99=3),1,0)</f>
        <v/>
      </c>
      <c r="I112">
        <f>IF(OR(AND(I99=1,SUM(H98:J100)-I99=2),SUM(H98:J100)-I99=3),1,0)</f>
        <v/>
      </c>
      <c r="J112">
        <f>IF(OR(AND(J99=1,SUM(I98:K100)-J99=2),SUM(I98:K100)-J99=3),1,0)</f>
        <v/>
      </c>
      <c r="K112">
        <f>IF(OR(AND(K99=1,SUM(J98:L100)-K99=2),SUM(J98:L100)-K99=3),1,0)</f>
        <v/>
      </c>
      <c r="L112">
        <f>IF(OR(AND(L99=1,SUM(K98:M100)-L99=2),SUM(K98:M100)-L99=3),1,0)</f>
        <v/>
      </c>
      <c r="M112">
        <f>IF(OR(AND(M99=1,SUM(L98:N100)-M99=2),SUM(L98:N100)-M99=3),1,0)</f>
        <v/>
      </c>
      <c r="N112">
        <f>IF(OR(AND(N99=1,SUM(M98:O100)-N99=2),SUM(M98:O100)-N99=3),1,0)</f>
        <v/>
      </c>
      <c r="O112">
        <f>IF(OR(AND(O99=1,SUM(N98:P100)-O99=2),SUM(N98:P100)-O99=3),1,0)</f>
        <v/>
      </c>
      <c r="P112">
        <f>IF(OR(AND(P99=1,SUM(O98:Q100)-P99=2),SUM(O98:Q100)-P99=3),1,0)</f>
        <v/>
      </c>
      <c r="Q112">
        <f>IF(OR(AND(Q99=1,SUM(P98:R100)-Q99=2),SUM(P98:R100)-Q99=3),1,0)</f>
        <v/>
      </c>
      <c r="R112">
        <f>IF(OR(AND(R99=1,SUM(Q98:S100)-R99=2),SUM(Q98:S100)-R99=3),1,0)</f>
        <v/>
      </c>
      <c r="S112">
        <f>IF(OR(AND(S99=1,SUM(R98:T100)-S99=2),SUM(R98:T100)-S99=3),1,0)</f>
        <v/>
      </c>
      <c r="T112">
        <f>IF(OR(AND(T99=1,SUM(S98:U100)-T99=2),SUM(S98:U100)-T99=3),1,0)</f>
        <v/>
      </c>
      <c r="U112">
        <f>IF(OR(AND(U99=1,SUM(T98:V100)-U99=2),SUM(T98:V100)-U99=3),1,0)</f>
        <v/>
      </c>
      <c r="V112">
        <f>IF(OR(AND(V99=1,SUM(U98:W100)-V99=2),SUM(U98:W100)-V99=3),1,0)</f>
        <v/>
      </c>
      <c r="W112">
        <f>IF(OR(AND(W99=1,SUM(V98:X100)-W99=2),SUM(V98:X100)-W99=3),1,0)</f>
        <v/>
      </c>
      <c r="X112">
        <f>IF(OR(AND(X99=1,SUM(W98:Y100)-X99=2),SUM(W98:Y100)-X99=3),1,0)</f>
        <v/>
      </c>
      <c r="Y112">
        <f>IF(OR(AND(Y99=1,SUM(X98:Z100)-Y99=2),SUM(X98:Z100)-Y99=3),1,0)</f>
        <v/>
      </c>
      <c r="Z112">
        <f>IF(OR(AND(Z99=1,SUM(Y98:AA100)-Z99=2),SUM(Y98:AA100)-Z99=3),1,0)</f>
        <v/>
      </c>
      <c r="AA112">
        <f>IF(OR(AND(AA99=1,SUM(Z98:AB100)-AA99=2),SUM(Z98:AB100)-AA99=3),1,0)</f>
        <v/>
      </c>
      <c r="AB112">
        <f>IF(OR(AND(AB99=1,SUM(AA98:AC100)-AB99=2),SUM(AA98:AC100)-AB99=3),1,0)</f>
        <v/>
      </c>
      <c r="AC112">
        <f>IF(OR(AND(AC99=1,SUM(AB98:AD100)-AC99=2),SUM(AB98:AD100)-AC99=3),1,0)</f>
        <v/>
      </c>
      <c r="AD112">
        <f>IF(OR(AND(AD99=1,SUM(AC98:AE100)-AD99=2),SUM(AC98:AE100)-AD99=3),1,0)</f>
        <v/>
      </c>
      <c r="AE112">
        <f>IF(OR(AND(AE99=1,SUM(AD98:AF100)-AE99=2),SUM(AD98:AF100)-AE99=3),1,0)</f>
        <v/>
      </c>
      <c r="AF112">
        <f>IF(OR(AND(AF99=1,SUM(AE98:AG100)-AF99=2),SUM(AE98:AG100)-AF99=3),1,0)</f>
        <v/>
      </c>
      <c r="AG112">
        <f>IF(OR(AND(AG99=1,SUM(AF98:AH100)-AG99=2),SUM(AF98:AH100)-AG99=3),1,0)</f>
        <v/>
      </c>
      <c r="AH112">
        <f>IF(OR(AND(AH99=1,SUM(AG98:AI100)-AH99=2),SUM(AG98:AI100)-AH99=3),1,0)</f>
        <v/>
      </c>
      <c r="AI112">
        <f>IF(OR(AND(AI99=1,SUM(AH98:AJ100)-AI99=2),SUM(AH98:AJ100)-AI99=3),1,0)</f>
        <v/>
      </c>
      <c r="AJ112">
        <f>IF(OR(AND(AJ99=1,SUM(AI98:AK100)-AJ99=2),SUM(AI98:AK100)-AJ99=3),1,0)</f>
        <v/>
      </c>
      <c r="AK112">
        <f>IF(OR(AND(AK99=1,SUM(AJ98:AL100)-AK99=2),SUM(AJ98:AL100)-AK99=3),1,0)</f>
        <v/>
      </c>
      <c r="AL112">
        <f>IF(OR(AND(AL99=1,SUM(AK98:AM100)-AL99=2),SUM(AK98:AM100)-AL99=3),1,0)</f>
        <v/>
      </c>
      <c r="AM112">
        <f>IF(OR(AND(AM99=1,SUM(AL98:AN100)-AM99=2),SUM(AL98:AN100)-AM99=3),1,0)</f>
        <v/>
      </c>
      <c r="AN112">
        <f>IF(OR(AND(AN99=1,SUM(AM98:AO100)-AN99=2),SUM(AM98:AO100)-AN99=3),1,0)</f>
        <v/>
      </c>
      <c r="AO112">
        <f>IF(OR(AND(AO99=1,SUM(AN98:AP100)-AO99=2),SUM(AN98:AP100)-AO99=3),1,0)</f>
        <v/>
      </c>
      <c r="AP112">
        <f>IF(OR(AND(AP99=1,SUM(AO98:AQ100)-AP99=2),SUM(AO98:AQ100)-AP99=3),1,0)</f>
        <v/>
      </c>
      <c r="AQ112" t="n">
        <v>0</v>
      </c>
    </row>
    <row r="113">
      <c r="B113" t="n">
        <v>0</v>
      </c>
      <c r="C113">
        <f>IF(OR(AND(C100=1,SUM(B99:D101)-C100=2),SUM(B99:D101)-C100=3),1,0)</f>
        <v/>
      </c>
      <c r="D113">
        <f>IF(OR(AND(D100=1,SUM(C99:E101)-D100=2),SUM(C99:E101)-D100=3),1,0)</f>
        <v/>
      </c>
      <c r="E113">
        <f>IF(OR(AND(E100=1,SUM(D99:F101)-E100=2),SUM(D99:F101)-E100=3),1,0)</f>
        <v/>
      </c>
      <c r="F113">
        <f>IF(OR(AND(F100=1,SUM(E99:G101)-F100=2),SUM(E99:G101)-F100=3),1,0)</f>
        <v/>
      </c>
      <c r="G113">
        <f>IF(OR(AND(G100=1,SUM(F99:H101)-G100=2),SUM(F99:H101)-G100=3),1,0)</f>
        <v/>
      </c>
      <c r="H113">
        <f>IF(OR(AND(H100=1,SUM(G99:I101)-H100=2),SUM(G99:I101)-H100=3),1,0)</f>
        <v/>
      </c>
      <c r="I113">
        <f>IF(OR(AND(I100=1,SUM(H99:J101)-I100=2),SUM(H99:J101)-I100=3),1,0)</f>
        <v/>
      </c>
      <c r="J113">
        <f>IF(OR(AND(J100=1,SUM(I99:K101)-J100=2),SUM(I99:K101)-J100=3),1,0)</f>
        <v/>
      </c>
      <c r="K113">
        <f>IF(OR(AND(K100=1,SUM(J99:L101)-K100=2),SUM(J99:L101)-K100=3),1,0)</f>
        <v/>
      </c>
      <c r="L113">
        <f>IF(OR(AND(L100=1,SUM(K99:M101)-L100=2),SUM(K99:M101)-L100=3),1,0)</f>
        <v/>
      </c>
      <c r="M113">
        <f>IF(OR(AND(M100=1,SUM(L99:N101)-M100=2),SUM(L99:N101)-M100=3),1,0)</f>
        <v/>
      </c>
      <c r="N113">
        <f>IF(OR(AND(N100=1,SUM(M99:O101)-N100=2),SUM(M99:O101)-N100=3),1,0)</f>
        <v/>
      </c>
      <c r="O113">
        <f>IF(OR(AND(O100=1,SUM(N99:P101)-O100=2),SUM(N99:P101)-O100=3),1,0)</f>
        <v/>
      </c>
      <c r="P113">
        <f>IF(OR(AND(P100=1,SUM(O99:Q101)-P100=2),SUM(O99:Q101)-P100=3),1,0)</f>
        <v/>
      </c>
      <c r="Q113">
        <f>IF(OR(AND(Q100=1,SUM(P99:R101)-Q100=2),SUM(P99:R101)-Q100=3),1,0)</f>
        <v/>
      </c>
      <c r="R113">
        <f>IF(OR(AND(R100=1,SUM(Q99:S101)-R100=2),SUM(Q99:S101)-R100=3),1,0)</f>
        <v/>
      </c>
      <c r="S113">
        <f>IF(OR(AND(S100=1,SUM(R99:T101)-S100=2),SUM(R99:T101)-S100=3),1,0)</f>
        <v/>
      </c>
      <c r="T113">
        <f>IF(OR(AND(T100=1,SUM(S99:U101)-T100=2),SUM(S99:U101)-T100=3),1,0)</f>
        <v/>
      </c>
      <c r="U113">
        <f>IF(OR(AND(U100=1,SUM(T99:V101)-U100=2),SUM(T99:V101)-U100=3),1,0)</f>
        <v/>
      </c>
      <c r="V113">
        <f>IF(OR(AND(V100=1,SUM(U99:W101)-V100=2),SUM(U99:W101)-V100=3),1,0)</f>
        <v/>
      </c>
      <c r="W113">
        <f>IF(OR(AND(W100=1,SUM(V99:X101)-W100=2),SUM(V99:X101)-W100=3),1,0)</f>
        <v/>
      </c>
      <c r="X113">
        <f>IF(OR(AND(X100=1,SUM(W99:Y101)-X100=2),SUM(W99:Y101)-X100=3),1,0)</f>
        <v/>
      </c>
      <c r="Y113">
        <f>IF(OR(AND(Y100=1,SUM(X99:Z101)-Y100=2),SUM(X99:Z101)-Y100=3),1,0)</f>
        <v/>
      </c>
      <c r="Z113">
        <f>IF(OR(AND(Z100=1,SUM(Y99:AA101)-Z100=2),SUM(Y99:AA101)-Z100=3),1,0)</f>
        <v/>
      </c>
      <c r="AA113">
        <f>IF(OR(AND(AA100=1,SUM(Z99:AB101)-AA100=2),SUM(Z99:AB101)-AA100=3),1,0)</f>
        <v/>
      </c>
      <c r="AB113">
        <f>IF(OR(AND(AB100=1,SUM(AA99:AC101)-AB100=2),SUM(AA99:AC101)-AB100=3),1,0)</f>
        <v/>
      </c>
      <c r="AC113">
        <f>IF(OR(AND(AC100=1,SUM(AB99:AD101)-AC100=2),SUM(AB99:AD101)-AC100=3),1,0)</f>
        <v/>
      </c>
      <c r="AD113">
        <f>IF(OR(AND(AD100=1,SUM(AC99:AE101)-AD100=2),SUM(AC99:AE101)-AD100=3),1,0)</f>
        <v/>
      </c>
      <c r="AE113">
        <f>IF(OR(AND(AE100=1,SUM(AD99:AF101)-AE100=2),SUM(AD99:AF101)-AE100=3),1,0)</f>
        <v/>
      </c>
      <c r="AF113">
        <f>IF(OR(AND(AF100=1,SUM(AE99:AG101)-AF100=2),SUM(AE99:AG101)-AF100=3),1,0)</f>
        <v/>
      </c>
      <c r="AG113">
        <f>IF(OR(AND(AG100=1,SUM(AF99:AH101)-AG100=2),SUM(AF99:AH101)-AG100=3),1,0)</f>
        <v/>
      </c>
      <c r="AH113">
        <f>IF(OR(AND(AH100=1,SUM(AG99:AI101)-AH100=2),SUM(AG99:AI101)-AH100=3),1,0)</f>
        <v/>
      </c>
      <c r="AI113">
        <f>IF(OR(AND(AI100=1,SUM(AH99:AJ101)-AI100=2),SUM(AH99:AJ101)-AI100=3),1,0)</f>
        <v/>
      </c>
      <c r="AJ113">
        <f>IF(OR(AND(AJ100=1,SUM(AI99:AK101)-AJ100=2),SUM(AI99:AK101)-AJ100=3),1,0)</f>
        <v/>
      </c>
      <c r="AK113">
        <f>IF(OR(AND(AK100=1,SUM(AJ99:AL101)-AK100=2),SUM(AJ99:AL101)-AK100=3),1,0)</f>
        <v/>
      </c>
      <c r="AL113">
        <f>IF(OR(AND(AL100=1,SUM(AK99:AM101)-AL100=2),SUM(AK99:AM101)-AL100=3),1,0)</f>
        <v/>
      </c>
      <c r="AM113">
        <f>IF(OR(AND(AM100=1,SUM(AL99:AN101)-AM100=2),SUM(AL99:AN101)-AM100=3),1,0)</f>
        <v/>
      </c>
      <c r="AN113">
        <f>IF(OR(AND(AN100=1,SUM(AM99:AO101)-AN100=2),SUM(AM99:AO101)-AN100=3),1,0)</f>
        <v/>
      </c>
      <c r="AO113">
        <f>IF(OR(AND(AO100=1,SUM(AN99:AP101)-AO100=2),SUM(AN99:AP101)-AO100=3),1,0)</f>
        <v/>
      </c>
      <c r="AP113">
        <f>IF(OR(AND(AP100=1,SUM(AO99:AQ101)-AP100=2),SUM(AO99:AQ101)-AP100=3),1,0)</f>
        <v/>
      </c>
      <c r="AQ113" t="n">
        <v>0</v>
      </c>
    </row>
    <row r="114">
      <c r="B114" t="n">
        <v>0</v>
      </c>
      <c r="C114">
        <f>IF(OR(AND(C101=1,SUM(B100:D102)-C101=2),SUM(B100:D102)-C101=3),1,0)</f>
        <v/>
      </c>
      <c r="D114">
        <f>IF(OR(AND(D101=1,SUM(C100:E102)-D101=2),SUM(C100:E102)-D101=3),1,0)</f>
        <v/>
      </c>
      <c r="E114">
        <f>IF(OR(AND(E101=1,SUM(D100:F102)-E101=2),SUM(D100:F102)-E101=3),1,0)</f>
        <v/>
      </c>
      <c r="F114">
        <f>IF(OR(AND(F101=1,SUM(E100:G102)-F101=2),SUM(E100:G102)-F101=3),1,0)</f>
        <v/>
      </c>
      <c r="G114">
        <f>IF(OR(AND(G101=1,SUM(F100:H102)-G101=2),SUM(F100:H102)-G101=3),1,0)</f>
        <v/>
      </c>
      <c r="H114">
        <f>IF(OR(AND(H101=1,SUM(G100:I102)-H101=2),SUM(G100:I102)-H101=3),1,0)</f>
        <v/>
      </c>
      <c r="I114">
        <f>IF(OR(AND(I101=1,SUM(H100:J102)-I101=2),SUM(H100:J102)-I101=3),1,0)</f>
        <v/>
      </c>
      <c r="J114">
        <f>IF(OR(AND(J101=1,SUM(I100:K102)-J101=2),SUM(I100:K102)-J101=3),1,0)</f>
        <v/>
      </c>
      <c r="K114">
        <f>IF(OR(AND(K101=1,SUM(J100:L102)-K101=2),SUM(J100:L102)-K101=3),1,0)</f>
        <v/>
      </c>
      <c r="L114">
        <f>IF(OR(AND(L101=1,SUM(K100:M102)-L101=2),SUM(K100:M102)-L101=3),1,0)</f>
        <v/>
      </c>
      <c r="M114">
        <f>IF(OR(AND(M101=1,SUM(L100:N102)-M101=2),SUM(L100:N102)-M101=3),1,0)</f>
        <v/>
      </c>
      <c r="N114">
        <f>IF(OR(AND(N101=1,SUM(M100:O102)-N101=2),SUM(M100:O102)-N101=3),1,0)</f>
        <v/>
      </c>
      <c r="O114">
        <f>IF(OR(AND(O101=1,SUM(N100:P102)-O101=2),SUM(N100:P102)-O101=3),1,0)</f>
        <v/>
      </c>
      <c r="P114">
        <f>IF(OR(AND(P101=1,SUM(O100:Q102)-P101=2),SUM(O100:Q102)-P101=3),1,0)</f>
        <v/>
      </c>
      <c r="Q114">
        <f>IF(OR(AND(Q101=1,SUM(P100:R102)-Q101=2),SUM(P100:R102)-Q101=3),1,0)</f>
        <v/>
      </c>
      <c r="R114">
        <f>IF(OR(AND(R101=1,SUM(Q100:S102)-R101=2),SUM(Q100:S102)-R101=3),1,0)</f>
        <v/>
      </c>
      <c r="S114">
        <f>IF(OR(AND(S101=1,SUM(R100:T102)-S101=2),SUM(R100:T102)-S101=3),1,0)</f>
        <v/>
      </c>
      <c r="T114">
        <f>IF(OR(AND(T101=1,SUM(S100:U102)-T101=2),SUM(S100:U102)-T101=3),1,0)</f>
        <v/>
      </c>
      <c r="U114">
        <f>IF(OR(AND(U101=1,SUM(T100:V102)-U101=2),SUM(T100:V102)-U101=3),1,0)</f>
        <v/>
      </c>
      <c r="V114">
        <f>IF(OR(AND(V101=1,SUM(U100:W102)-V101=2),SUM(U100:W102)-V101=3),1,0)</f>
        <v/>
      </c>
      <c r="W114">
        <f>IF(OR(AND(W101=1,SUM(V100:X102)-W101=2),SUM(V100:X102)-W101=3),1,0)</f>
        <v/>
      </c>
      <c r="X114">
        <f>IF(OR(AND(X101=1,SUM(W100:Y102)-X101=2),SUM(W100:Y102)-X101=3),1,0)</f>
        <v/>
      </c>
      <c r="Y114">
        <f>IF(OR(AND(Y101=1,SUM(X100:Z102)-Y101=2),SUM(X100:Z102)-Y101=3),1,0)</f>
        <v/>
      </c>
      <c r="Z114">
        <f>IF(OR(AND(Z101=1,SUM(Y100:AA102)-Z101=2),SUM(Y100:AA102)-Z101=3),1,0)</f>
        <v/>
      </c>
      <c r="AA114">
        <f>IF(OR(AND(AA101=1,SUM(Z100:AB102)-AA101=2),SUM(Z100:AB102)-AA101=3),1,0)</f>
        <v/>
      </c>
      <c r="AB114">
        <f>IF(OR(AND(AB101=1,SUM(AA100:AC102)-AB101=2),SUM(AA100:AC102)-AB101=3),1,0)</f>
        <v/>
      </c>
      <c r="AC114">
        <f>IF(OR(AND(AC101=1,SUM(AB100:AD102)-AC101=2),SUM(AB100:AD102)-AC101=3),1,0)</f>
        <v/>
      </c>
      <c r="AD114">
        <f>IF(OR(AND(AD101=1,SUM(AC100:AE102)-AD101=2),SUM(AC100:AE102)-AD101=3),1,0)</f>
        <v/>
      </c>
      <c r="AE114">
        <f>IF(OR(AND(AE101=1,SUM(AD100:AF102)-AE101=2),SUM(AD100:AF102)-AE101=3),1,0)</f>
        <v/>
      </c>
      <c r="AF114">
        <f>IF(OR(AND(AF101=1,SUM(AE100:AG102)-AF101=2),SUM(AE100:AG102)-AF101=3),1,0)</f>
        <v/>
      </c>
      <c r="AG114">
        <f>IF(OR(AND(AG101=1,SUM(AF100:AH102)-AG101=2),SUM(AF100:AH102)-AG101=3),1,0)</f>
        <v/>
      </c>
      <c r="AH114">
        <f>IF(OR(AND(AH101=1,SUM(AG100:AI102)-AH101=2),SUM(AG100:AI102)-AH101=3),1,0)</f>
        <v/>
      </c>
      <c r="AI114">
        <f>IF(OR(AND(AI101=1,SUM(AH100:AJ102)-AI101=2),SUM(AH100:AJ102)-AI101=3),1,0)</f>
        <v/>
      </c>
      <c r="AJ114">
        <f>IF(OR(AND(AJ101=1,SUM(AI100:AK102)-AJ101=2),SUM(AI100:AK102)-AJ101=3),1,0)</f>
        <v/>
      </c>
      <c r="AK114">
        <f>IF(OR(AND(AK101=1,SUM(AJ100:AL102)-AK101=2),SUM(AJ100:AL102)-AK101=3),1,0)</f>
        <v/>
      </c>
      <c r="AL114">
        <f>IF(OR(AND(AL101=1,SUM(AK100:AM102)-AL101=2),SUM(AK100:AM102)-AL101=3),1,0)</f>
        <v/>
      </c>
      <c r="AM114">
        <f>IF(OR(AND(AM101=1,SUM(AL100:AN102)-AM101=2),SUM(AL100:AN102)-AM101=3),1,0)</f>
        <v/>
      </c>
      <c r="AN114">
        <f>IF(OR(AND(AN101=1,SUM(AM100:AO102)-AN101=2),SUM(AM100:AO102)-AN101=3),1,0)</f>
        <v/>
      </c>
      <c r="AO114">
        <f>IF(OR(AND(AO101=1,SUM(AN100:AP102)-AO101=2),SUM(AN100:AP102)-AO101=3),1,0)</f>
        <v/>
      </c>
      <c r="AP114">
        <f>IF(OR(AND(AP101=1,SUM(AO100:AQ102)-AP101=2),SUM(AO100:AQ102)-AP101=3),1,0)</f>
        <v/>
      </c>
      <c r="AQ114" t="n">
        <v>0</v>
      </c>
    </row>
    <row r="115">
      <c r="B115" t="n">
        <v>0</v>
      </c>
      <c r="C115">
        <f>IF(OR(AND(C102=1,SUM(B101:D103)-C102=2),SUM(B101:D103)-C102=3),1,0)</f>
        <v/>
      </c>
      <c r="D115">
        <f>IF(OR(AND(D102=1,SUM(C101:E103)-D102=2),SUM(C101:E103)-D102=3),1,0)</f>
        <v/>
      </c>
      <c r="E115">
        <f>IF(OR(AND(E102=1,SUM(D101:F103)-E102=2),SUM(D101:F103)-E102=3),1,0)</f>
        <v/>
      </c>
      <c r="F115">
        <f>IF(OR(AND(F102=1,SUM(E101:G103)-F102=2),SUM(E101:G103)-F102=3),1,0)</f>
        <v/>
      </c>
      <c r="G115">
        <f>IF(OR(AND(G102=1,SUM(F101:H103)-G102=2),SUM(F101:H103)-G102=3),1,0)</f>
        <v/>
      </c>
      <c r="H115">
        <f>IF(OR(AND(H102=1,SUM(G101:I103)-H102=2),SUM(G101:I103)-H102=3),1,0)</f>
        <v/>
      </c>
      <c r="I115">
        <f>IF(OR(AND(I102=1,SUM(H101:J103)-I102=2),SUM(H101:J103)-I102=3),1,0)</f>
        <v/>
      </c>
      <c r="J115">
        <f>IF(OR(AND(J102=1,SUM(I101:K103)-J102=2),SUM(I101:K103)-J102=3),1,0)</f>
        <v/>
      </c>
      <c r="K115">
        <f>IF(OR(AND(K102=1,SUM(J101:L103)-K102=2),SUM(J101:L103)-K102=3),1,0)</f>
        <v/>
      </c>
      <c r="L115">
        <f>IF(OR(AND(L102=1,SUM(K101:M103)-L102=2),SUM(K101:M103)-L102=3),1,0)</f>
        <v/>
      </c>
      <c r="M115">
        <f>IF(OR(AND(M102=1,SUM(L101:N103)-M102=2),SUM(L101:N103)-M102=3),1,0)</f>
        <v/>
      </c>
      <c r="N115">
        <f>IF(OR(AND(N102=1,SUM(M101:O103)-N102=2),SUM(M101:O103)-N102=3),1,0)</f>
        <v/>
      </c>
      <c r="O115">
        <f>IF(OR(AND(O102=1,SUM(N101:P103)-O102=2),SUM(N101:P103)-O102=3),1,0)</f>
        <v/>
      </c>
      <c r="P115">
        <f>IF(OR(AND(P102=1,SUM(O101:Q103)-P102=2),SUM(O101:Q103)-P102=3),1,0)</f>
        <v/>
      </c>
      <c r="Q115">
        <f>IF(OR(AND(Q102=1,SUM(P101:R103)-Q102=2),SUM(P101:R103)-Q102=3),1,0)</f>
        <v/>
      </c>
      <c r="R115">
        <f>IF(OR(AND(R102=1,SUM(Q101:S103)-R102=2),SUM(Q101:S103)-R102=3),1,0)</f>
        <v/>
      </c>
      <c r="S115">
        <f>IF(OR(AND(S102=1,SUM(R101:T103)-S102=2),SUM(R101:T103)-S102=3),1,0)</f>
        <v/>
      </c>
      <c r="T115">
        <f>IF(OR(AND(T102=1,SUM(S101:U103)-T102=2),SUM(S101:U103)-T102=3),1,0)</f>
        <v/>
      </c>
      <c r="U115">
        <f>IF(OR(AND(U102=1,SUM(T101:V103)-U102=2),SUM(T101:V103)-U102=3),1,0)</f>
        <v/>
      </c>
      <c r="V115">
        <f>IF(OR(AND(V102=1,SUM(U101:W103)-V102=2),SUM(U101:W103)-V102=3),1,0)</f>
        <v/>
      </c>
      <c r="W115">
        <f>IF(OR(AND(W102=1,SUM(V101:X103)-W102=2),SUM(V101:X103)-W102=3),1,0)</f>
        <v/>
      </c>
      <c r="X115">
        <f>IF(OR(AND(X102=1,SUM(W101:Y103)-X102=2),SUM(W101:Y103)-X102=3),1,0)</f>
        <v/>
      </c>
      <c r="Y115">
        <f>IF(OR(AND(Y102=1,SUM(X101:Z103)-Y102=2),SUM(X101:Z103)-Y102=3),1,0)</f>
        <v/>
      </c>
      <c r="Z115">
        <f>IF(OR(AND(Z102=1,SUM(Y101:AA103)-Z102=2),SUM(Y101:AA103)-Z102=3),1,0)</f>
        <v/>
      </c>
      <c r="AA115">
        <f>IF(OR(AND(AA102=1,SUM(Z101:AB103)-AA102=2),SUM(Z101:AB103)-AA102=3),1,0)</f>
        <v/>
      </c>
      <c r="AB115">
        <f>IF(OR(AND(AB102=1,SUM(AA101:AC103)-AB102=2),SUM(AA101:AC103)-AB102=3),1,0)</f>
        <v/>
      </c>
      <c r="AC115">
        <f>IF(OR(AND(AC102=1,SUM(AB101:AD103)-AC102=2),SUM(AB101:AD103)-AC102=3),1,0)</f>
        <v/>
      </c>
      <c r="AD115">
        <f>IF(OR(AND(AD102=1,SUM(AC101:AE103)-AD102=2),SUM(AC101:AE103)-AD102=3),1,0)</f>
        <v/>
      </c>
      <c r="AE115">
        <f>IF(OR(AND(AE102=1,SUM(AD101:AF103)-AE102=2),SUM(AD101:AF103)-AE102=3),1,0)</f>
        <v/>
      </c>
      <c r="AF115">
        <f>IF(OR(AND(AF102=1,SUM(AE101:AG103)-AF102=2),SUM(AE101:AG103)-AF102=3),1,0)</f>
        <v/>
      </c>
      <c r="AG115">
        <f>IF(OR(AND(AG102=1,SUM(AF101:AH103)-AG102=2),SUM(AF101:AH103)-AG102=3),1,0)</f>
        <v/>
      </c>
      <c r="AH115">
        <f>IF(OR(AND(AH102=1,SUM(AG101:AI103)-AH102=2),SUM(AG101:AI103)-AH102=3),1,0)</f>
        <v/>
      </c>
      <c r="AI115">
        <f>IF(OR(AND(AI102=1,SUM(AH101:AJ103)-AI102=2),SUM(AH101:AJ103)-AI102=3),1,0)</f>
        <v/>
      </c>
      <c r="AJ115">
        <f>IF(OR(AND(AJ102=1,SUM(AI101:AK103)-AJ102=2),SUM(AI101:AK103)-AJ102=3),1,0)</f>
        <v/>
      </c>
      <c r="AK115">
        <f>IF(OR(AND(AK102=1,SUM(AJ101:AL103)-AK102=2),SUM(AJ101:AL103)-AK102=3),1,0)</f>
        <v/>
      </c>
      <c r="AL115">
        <f>IF(OR(AND(AL102=1,SUM(AK101:AM103)-AL102=2),SUM(AK101:AM103)-AL102=3),1,0)</f>
        <v/>
      </c>
      <c r="AM115">
        <f>IF(OR(AND(AM102=1,SUM(AL101:AN103)-AM102=2),SUM(AL101:AN103)-AM102=3),1,0)</f>
        <v/>
      </c>
      <c r="AN115">
        <f>IF(OR(AND(AN102=1,SUM(AM101:AO103)-AN102=2),SUM(AM101:AO103)-AN102=3),1,0)</f>
        <v/>
      </c>
      <c r="AO115">
        <f>IF(OR(AND(AO102=1,SUM(AN101:AP103)-AO102=2),SUM(AN101:AP103)-AO102=3),1,0)</f>
        <v/>
      </c>
      <c r="AP115">
        <f>IF(OR(AND(AP102=1,SUM(AO101:AQ103)-AP102=2),SUM(AO101:AQ103)-AP102=3),1,0)</f>
        <v/>
      </c>
      <c r="AQ115" t="n">
        <v>0</v>
      </c>
    </row>
    <row r="116">
      <c r="B116" t="n">
        <v>0</v>
      </c>
      <c r="C116">
        <f>IF(OR(AND(C103=1,SUM(B102:D104)-C103=2),SUM(B102:D104)-C103=3),1,0)</f>
        <v/>
      </c>
      <c r="D116">
        <f>IF(OR(AND(D103=1,SUM(C102:E104)-D103=2),SUM(C102:E104)-D103=3),1,0)</f>
        <v/>
      </c>
      <c r="E116">
        <f>IF(OR(AND(E103=1,SUM(D102:F104)-E103=2),SUM(D102:F104)-E103=3),1,0)</f>
        <v/>
      </c>
      <c r="F116">
        <f>IF(OR(AND(F103=1,SUM(E102:G104)-F103=2),SUM(E102:G104)-F103=3),1,0)</f>
        <v/>
      </c>
      <c r="G116">
        <f>IF(OR(AND(G103=1,SUM(F102:H104)-G103=2),SUM(F102:H104)-G103=3),1,0)</f>
        <v/>
      </c>
      <c r="H116">
        <f>IF(OR(AND(H103=1,SUM(G102:I104)-H103=2),SUM(G102:I104)-H103=3),1,0)</f>
        <v/>
      </c>
      <c r="I116">
        <f>IF(OR(AND(I103=1,SUM(H102:J104)-I103=2),SUM(H102:J104)-I103=3),1,0)</f>
        <v/>
      </c>
      <c r="J116">
        <f>IF(OR(AND(J103=1,SUM(I102:K104)-J103=2),SUM(I102:K104)-J103=3),1,0)</f>
        <v/>
      </c>
      <c r="K116">
        <f>IF(OR(AND(K103=1,SUM(J102:L104)-K103=2),SUM(J102:L104)-K103=3),1,0)</f>
        <v/>
      </c>
      <c r="L116">
        <f>IF(OR(AND(L103=1,SUM(K102:M104)-L103=2),SUM(K102:M104)-L103=3),1,0)</f>
        <v/>
      </c>
      <c r="M116">
        <f>IF(OR(AND(M103=1,SUM(L102:N104)-M103=2),SUM(L102:N104)-M103=3),1,0)</f>
        <v/>
      </c>
      <c r="N116">
        <f>IF(OR(AND(N103=1,SUM(M102:O104)-N103=2),SUM(M102:O104)-N103=3),1,0)</f>
        <v/>
      </c>
      <c r="O116">
        <f>IF(OR(AND(O103=1,SUM(N102:P104)-O103=2),SUM(N102:P104)-O103=3),1,0)</f>
        <v/>
      </c>
      <c r="P116">
        <f>IF(OR(AND(P103=1,SUM(O102:Q104)-P103=2),SUM(O102:Q104)-P103=3),1,0)</f>
        <v/>
      </c>
      <c r="Q116">
        <f>IF(OR(AND(Q103=1,SUM(P102:R104)-Q103=2),SUM(P102:R104)-Q103=3),1,0)</f>
        <v/>
      </c>
      <c r="R116">
        <f>IF(OR(AND(R103=1,SUM(Q102:S104)-R103=2),SUM(Q102:S104)-R103=3),1,0)</f>
        <v/>
      </c>
      <c r="S116">
        <f>IF(OR(AND(S103=1,SUM(R102:T104)-S103=2),SUM(R102:T104)-S103=3),1,0)</f>
        <v/>
      </c>
      <c r="T116">
        <f>IF(OR(AND(T103=1,SUM(S102:U104)-T103=2),SUM(S102:U104)-T103=3),1,0)</f>
        <v/>
      </c>
      <c r="U116">
        <f>IF(OR(AND(U103=1,SUM(T102:V104)-U103=2),SUM(T102:V104)-U103=3),1,0)</f>
        <v/>
      </c>
      <c r="V116">
        <f>IF(OR(AND(V103=1,SUM(U102:W104)-V103=2),SUM(U102:W104)-V103=3),1,0)</f>
        <v/>
      </c>
      <c r="W116">
        <f>IF(OR(AND(W103=1,SUM(V102:X104)-W103=2),SUM(V102:X104)-W103=3),1,0)</f>
        <v/>
      </c>
      <c r="X116">
        <f>IF(OR(AND(X103=1,SUM(W102:Y104)-X103=2),SUM(W102:Y104)-X103=3),1,0)</f>
        <v/>
      </c>
      <c r="Y116">
        <f>IF(OR(AND(Y103=1,SUM(X102:Z104)-Y103=2),SUM(X102:Z104)-Y103=3),1,0)</f>
        <v/>
      </c>
      <c r="Z116">
        <f>IF(OR(AND(Z103=1,SUM(Y102:AA104)-Z103=2),SUM(Y102:AA104)-Z103=3),1,0)</f>
        <v/>
      </c>
      <c r="AA116">
        <f>IF(OR(AND(AA103=1,SUM(Z102:AB104)-AA103=2),SUM(Z102:AB104)-AA103=3),1,0)</f>
        <v/>
      </c>
      <c r="AB116">
        <f>IF(OR(AND(AB103=1,SUM(AA102:AC104)-AB103=2),SUM(AA102:AC104)-AB103=3),1,0)</f>
        <v/>
      </c>
      <c r="AC116">
        <f>IF(OR(AND(AC103=1,SUM(AB102:AD104)-AC103=2),SUM(AB102:AD104)-AC103=3),1,0)</f>
        <v/>
      </c>
      <c r="AD116">
        <f>IF(OR(AND(AD103=1,SUM(AC102:AE104)-AD103=2),SUM(AC102:AE104)-AD103=3),1,0)</f>
        <v/>
      </c>
      <c r="AE116">
        <f>IF(OR(AND(AE103=1,SUM(AD102:AF104)-AE103=2),SUM(AD102:AF104)-AE103=3),1,0)</f>
        <v/>
      </c>
      <c r="AF116">
        <f>IF(OR(AND(AF103=1,SUM(AE102:AG104)-AF103=2),SUM(AE102:AG104)-AF103=3),1,0)</f>
        <v/>
      </c>
      <c r="AG116">
        <f>IF(OR(AND(AG103=1,SUM(AF102:AH104)-AG103=2),SUM(AF102:AH104)-AG103=3),1,0)</f>
        <v/>
      </c>
      <c r="AH116">
        <f>IF(OR(AND(AH103=1,SUM(AG102:AI104)-AH103=2),SUM(AG102:AI104)-AH103=3),1,0)</f>
        <v/>
      </c>
      <c r="AI116">
        <f>IF(OR(AND(AI103=1,SUM(AH102:AJ104)-AI103=2),SUM(AH102:AJ104)-AI103=3),1,0)</f>
        <v/>
      </c>
      <c r="AJ116">
        <f>IF(OR(AND(AJ103=1,SUM(AI102:AK104)-AJ103=2),SUM(AI102:AK104)-AJ103=3),1,0)</f>
        <v/>
      </c>
      <c r="AK116">
        <f>IF(OR(AND(AK103=1,SUM(AJ102:AL104)-AK103=2),SUM(AJ102:AL104)-AK103=3),1,0)</f>
        <v/>
      </c>
      <c r="AL116">
        <f>IF(OR(AND(AL103=1,SUM(AK102:AM104)-AL103=2),SUM(AK102:AM104)-AL103=3),1,0)</f>
        <v/>
      </c>
      <c r="AM116">
        <f>IF(OR(AND(AM103=1,SUM(AL102:AN104)-AM103=2),SUM(AL102:AN104)-AM103=3),1,0)</f>
        <v/>
      </c>
      <c r="AN116">
        <f>IF(OR(AND(AN103=1,SUM(AM102:AO104)-AN103=2),SUM(AM102:AO104)-AN103=3),1,0)</f>
        <v/>
      </c>
      <c r="AO116">
        <f>IF(OR(AND(AO103=1,SUM(AN102:AP104)-AO103=2),SUM(AN102:AP104)-AO103=3),1,0)</f>
        <v/>
      </c>
      <c r="AP116">
        <f>IF(OR(AND(AP103=1,SUM(AO102:AQ104)-AP103=2),SUM(AO102:AQ104)-AP103=3),1,0)</f>
        <v/>
      </c>
      <c r="AQ116" t="n">
        <v>0</v>
      </c>
    </row>
    <row r="117">
      <c r="B117" t="n">
        <v>0</v>
      </c>
      <c r="C117">
        <f>IF(OR(AND(C104=1,SUM(B103:D105)-C104=2),SUM(B103:D105)-C104=3),1,0)</f>
        <v/>
      </c>
      <c r="D117">
        <f>IF(OR(AND(D104=1,SUM(C103:E105)-D104=2),SUM(C103:E105)-D104=3),1,0)</f>
        <v/>
      </c>
      <c r="E117">
        <f>IF(OR(AND(E104=1,SUM(D103:F105)-E104=2),SUM(D103:F105)-E104=3),1,0)</f>
        <v/>
      </c>
      <c r="F117">
        <f>IF(OR(AND(F104=1,SUM(E103:G105)-F104=2),SUM(E103:G105)-F104=3),1,0)</f>
        <v/>
      </c>
      <c r="G117">
        <f>IF(OR(AND(G104=1,SUM(F103:H105)-G104=2),SUM(F103:H105)-G104=3),1,0)</f>
        <v/>
      </c>
      <c r="H117">
        <f>IF(OR(AND(H104=1,SUM(G103:I105)-H104=2),SUM(G103:I105)-H104=3),1,0)</f>
        <v/>
      </c>
      <c r="I117">
        <f>IF(OR(AND(I104=1,SUM(H103:J105)-I104=2),SUM(H103:J105)-I104=3),1,0)</f>
        <v/>
      </c>
      <c r="J117">
        <f>IF(OR(AND(J104=1,SUM(I103:K105)-J104=2),SUM(I103:K105)-J104=3),1,0)</f>
        <v/>
      </c>
      <c r="K117">
        <f>IF(OR(AND(K104=1,SUM(J103:L105)-K104=2),SUM(J103:L105)-K104=3),1,0)</f>
        <v/>
      </c>
      <c r="L117">
        <f>IF(OR(AND(L104=1,SUM(K103:M105)-L104=2),SUM(K103:M105)-L104=3),1,0)</f>
        <v/>
      </c>
      <c r="M117">
        <f>IF(OR(AND(M104=1,SUM(L103:N105)-M104=2),SUM(L103:N105)-M104=3),1,0)</f>
        <v/>
      </c>
      <c r="N117">
        <f>IF(OR(AND(N104=1,SUM(M103:O105)-N104=2),SUM(M103:O105)-N104=3),1,0)</f>
        <v/>
      </c>
      <c r="O117">
        <f>IF(OR(AND(O104=1,SUM(N103:P105)-O104=2),SUM(N103:P105)-O104=3),1,0)</f>
        <v/>
      </c>
      <c r="P117">
        <f>IF(OR(AND(P104=1,SUM(O103:Q105)-P104=2),SUM(O103:Q105)-P104=3),1,0)</f>
        <v/>
      </c>
      <c r="Q117">
        <f>IF(OR(AND(Q104=1,SUM(P103:R105)-Q104=2),SUM(P103:R105)-Q104=3),1,0)</f>
        <v/>
      </c>
      <c r="R117">
        <f>IF(OR(AND(R104=1,SUM(Q103:S105)-R104=2),SUM(Q103:S105)-R104=3),1,0)</f>
        <v/>
      </c>
      <c r="S117">
        <f>IF(OR(AND(S104=1,SUM(R103:T105)-S104=2),SUM(R103:T105)-S104=3),1,0)</f>
        <v/>
      </c>
      <c r="T117">
        <f>IF(OR(AND(T104=1,SUM(S103:U105)-T104=2),SUM(S103:U105)-T104=3),1,0)</f>
        <v/>
      </c>
      <c r="U117">
        <f>IF(OR(AND(U104=1,SUM(T103:V105)-U104=2),SUM(T103:V105)-U104=3),1,0)</f>
        <v/>
      </c>
      <c r="V117">
        <f>IF(OR(AND(V104=1,SUM(U103:W105)-V104=2),SUM(U103:W105)-V104=3),1,0)</f>
        <v/>
      </c>
      <c r="W117">
        <f>IF(OR(AND(W104=1,SUM(V103:X105)-W104=2),SUM(V103:X105)-W104=3),1,0)</f>
        <v/>
      </c>
      <c r="X117">
        <f>IF(OR(AND(X104=1,SUM(W103:Y105)-X104=2),SUM(W103:Y105)-X104=3),1,0)</f>
        <v/>
      </c>
      <c r="Y117">
        <f>IF(OR(AND(Y104=1,SUM(X103:Z105)-Y104=2),SUM(X103:Z105)-Y104=3),1,0)</f>
        <v/>
      </c>
      <c r="Z117">
        <f>IF(OR(AND(Z104=1,SUM(Y103:AA105)-Z104=2),SUM(Y103:AA105)-Z104=3),1,0)</f>
        <v/>
      </c>
      <c r="AA117">
        <f>IF(OR(AND(AA104=1,SUM(Z103:AB105)-AA104=2),SUM(Z103:AB105)-AA104=3),1,0)</f>
        <v/>
      </c>
      <c r="AB117">
        <f>IF(OR(AND(AB104=1,SUM(AA103:AC105)-AB104=2),SUM(AA103:AC105)-AB104=3),1,0)</f>
        <v/>
      </c>
      <c r="AC117">
        <f>IF(OR(AND(AC104=1,SUM(AB103:AD105)-AC104=2),SUM(AB103:AD105)-AC104=3),1,0)</f>
        <v/>
      </c>
      <c r="AD117">
        <f>IF(OR(AND(AD104=1,SUM(AC103:AE105)-AD104=2),SUM(AC103:AE105)-AD104=3),1,0)</f>
        <v/>
      </c>
      <c r="AE117">
        <f>IF(OR(AND(AE104=1,SUM(AD103:AF105)-AE104=2),SUM(AD103:AF105)-AE104=3),1,0)</f>
        <v/>
      </c>
      <c r="AF117">
        <f>IF(OR(AND(AF104=1,SUM(AE103:AG105)-AF104=2),SUM(AE103:AG105)-AF104=3),1,0)</f>
        <v/>
      </c>
      <c r="AG117">
        <f>IF(OR(AND(AG104=1,SUM(AF103:AH105)-AG104=2),SUM(AF103:AH105)-AG104=3),1,0)</f>
        <v/>
      </c>
      <c r="AH117">
        <f>IF(OR(AND(AH104=1,SUM(AG103:AI105)-AH104=2),SUM(AG103:AI105)-AH104=3),1,0)</f>
        <v/>
      </c>
      <c r="AI117">
        <f>IF(OR(AND(AI104=1,SUM(AH103:AJ105)-AI104=2),SUM(AH103:AJ105)-AI104=3),1,0)</f>
        <v/>
      </c>
      <c r="AJ117">
        <f>IF(OR(AND(AJ104=1,SUM(AI103:AK105)-AJ104=2),SUM(AI103:AK105)-AJ104=3),1,0)</f>
        <v/>
      </c>
      <c r="AK117">
        <f>IF(OR(AND(AK104=1,SUM(AJ103:AL105)-AK104=2),SUM(AJ103:AL105)-AK104=3),1,0)</f>
        <v/>
      </c>
      <c r="AL117">
        <f>IF(OR(AND(AL104=1,SUM(AK103:AM105)-AL104=2),SUM(AK103:AM105)-AL104=3),1,0)</f>
        <v/>
      </c>
      <c r="AM117">
        <f>IF(OR(AND(AM104=1,SUM(AL103:AN105)-AM104=2),SUM(AL103:AN105)-AM104=3),1,0)</f>
        <v/>
      </c>
      <c r="AN117">
        <f>IF(OR(AND(AN104=1,SUM(AM103:AO105)-AN104=2),SUM(AM103:AO105)-AN104=3),1,0)</f>
        <v/>
      </c>
      <c r="AO117">
        <f>IF(OR(AND(AO104=1,SUM(AN103:AP105)-AO104=2),SUM(AN103:AP105)-AO104=3),1,0)</f>
        <v/>
      </c>
      <c r="AP117">
        <f>IF(OR(AND(AP104=1,SUM(AO103:AQ105)-AP104=2),SUM(AO103:AQ105)-AP104=3),1,0)</f>
        <v/>
      </c>
      <c r="AQ117" t="n">
        <v>0</v>
      </c>
    </row>
    <row r="118">
      <c r="B118" t="n">
        <v>0</v>
      </c>
      <c r="C118" t="n">
        <v>0</v>
      </c>
      <c r="D118" t="n">
        <v>0</v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</v>
      </c>
      <c r="AH118" t="n">
        <v>0</v>
      </c>
      <c r="AI118" t="n">
        <v>0</v>
      </c>
      <c r="AJ118" t="n">
        <v>0</v>
      </c>
      <c r="AK118" t="n">
        <v>0</v>
      </c>
      <c r="AL118" t="n">
        <v>0</v>
      </c>
      <c r="AM118" t="n">
        <v>0</v>
      </c>
      <c r="AN118" t="n">
        <v>0</v>
      </c>
      <c r="AO118" t="n">
        <v>0</v>
      </c>
      <c r="AP118" t="n">
        <v>0</v>
      </c>
      <c r="AQ118" t="n">
        <v>0</v>
      </c>
    </row>
    <row r="119"/>
    <row r="120">
      <c r="A120" t="inlineStr">
        <is>
          <t>gen 10</t>
        </is>
      </c>
      <c r="B120" t="n">
        <v>0</v>
      </c>
      <c r="C120" t="n">
        <v>0</v>
      </c>
      <c r="D120" t="n">
        <v>0</v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</v>
      </c>
      <c r="AH120" t="n">
        <v>0</v>
      </c>
      <c r="AI120" t="n">
        <v>0</v>
      </c>
      <c r="AJ120" t="n">
        <v>0</v>
      </c>
      <c r="AK120" t="n">
        <v>0</v>
      </c>
      <c r="AL120" t="n">
        <v>0</v>
      </c>
      <c r="AM120" t="n">
        <v>0</v>
      </c>
      <c r="AN120" t="n">
        <v>0</v>
      </c>
      <c r="AO120" t="n">
        <v>0</v>
      </c>
      <c r="AP120" t="n">
        <v>0</v>
      </c>
      <c r="AQ120" t="n">
        <v>0</v>
      </c>
    </row>
    <row r="121">
      <c r="B121" t="n">
        <v>0</v>
      </c>
      <c r="C121">
        <f>IF(OR(AND(C108=1,SUM(B107:D109)-C108=2),SUM(B107:D109)-C108=3),1,0)</f>
        <v/>
      </c>
      <c r="D121">
        <f>IF(OR(AND(D108=1,SUM(C107:E109)-D108=2),SUM(C107:E109)-D108=3),1,0)</f>
        <v/>
      </c>
      <c r="E121">
        <f>IF(OR(AND(E108=1,SUM(D107:F109)-E108=2),SUM(D107:F109)-E108=3),1,0)</f>
        <v/>
      </c>
      <c r="F121">
        <f>IF(OR(AND(F108=1,SUM(E107:G109)-F108=2),SUM(E107:G109)-F108=3),1,0)</f>
        <v/>
      </c>
      <c r="G121">
        <f>IF(OR(AND(G108=1,SUM(F107:H109)-G108=2),SUM(F107:H109)-G108=3),1,0)</f>
        <v/>
      </c>
      <c r="H121">
        <f>IF(OR(AND(H108=1,SUM(G107:I109)-H108=2),SUM(G107:I109)-H108=3),1,0)</f>
        <v/>
      </c>
      <c r="I121">
        <f>IF(OR(AND(I108=1,SUM(H107:J109)-I108=2),SUM(H107:J109)-I108=3),1,0)</f>
        <v/>
      </c>
      <c r="J121">
        <f>IF(OR(AND(J108=1,SUM(I107:K109)-J108=2),SUM(I107:K109)-J108=3),1,0)</f>
        <v/>
      </c>
      <c r="K121">
        <f>IF(OR(AND(K108=1,SUM(J107:L109)-K108=2),SUM(J107:L109)-K108=3),1,0)</f>
        <v/>
      </c>
      <c r="L121">
        <f>IF(OR(AND(L108=1,SUM(K107:M109)-L108=2),SUM(K107:M109)-L108=3),1,0)</f>
        <v/>
      </c>
      <c r="M121">
        <f>IF(OR(AND(M108=1,SUM(L107:N109)-M108=2),SUM(L107:N109)-M108=3),1,0)</f>
        <v/>
      </c>
      <c r="N121">
        <f>IF(OR(AND(N108=1,SUM(M107:O109)-N108=2),SUM(M107:O109)-N108=3),1,0)</f>
        <v/>
      </c>
      <c r="O121">
        <f>IF(OR(AND(O108=1,SUM(N107:P109)-O108=2),SUM(N107:P109)-O108=3),1,0)</f>
        <v/>
      </c>
      <c r="P121">
        <f>IF(OR(AND(P108=1,SUM(O107:Q109)-P108=2),SUM(O107:Q109)-P108=3),1,0)</f>
        <v/>
      </c>
      <c r="Q121">
        <f>IF(OR(AND(Q108=1,SUM(P107:R109)-Q108=2),SUM(P107:R109)-Q108=3),1,0)</f>
        <v/>
      </c>
      <c r="R121">
        <f>IF(OR(AND(R108=1,SUM(Q107:S109)-R108=2),SUM(Q107:S109)-R108=3),1,0)</f>
        <v/>
      </c>
      <c r="S121">
        <f>IF(OR(AND(S108=1,SUM(R107:T109)-S108=2),SUM(R107:T109)-S108=3),1,0)</f>
        <v/>
      </c>
      <c r="T121">
        <f>IF(OR(AND(T108=1,SUM(S107:U109)-T108=2),SUM(S107:U109)-T108=3),1,0)</f>
        <v/>
      </c>
      <c r="U121">
        <f>IF(OR(AND(U108=1,SUM(T107:V109)-U108=2),SUM(T107:V109)-U108=3),1,0)</f>
        <v/>
      </c>
      <c r="V121">
        <f>IF(OR(AND(V108=1,SUM(U107:W109)-V108=2),SUM(U107:W109)-V108=3),1,0)</f>
        <v/>
      </c>
      <c r="W121">
        <f>IF(OR(AND(W108=1,SUM(V107:X109)-W108=2),SUM(V107:X109)-W108=3),1,0)</f>
        <v/>
      </c>
      <c r="X121">
        <f>IF(OR(AND(X108=1,SUM(W107:Y109)-X108=2),SUM(W107:Y109)-X108=3),1,0)</f>
        <v/>
      </c>
      <c r="Y121">
        <f>IF(OR(AND(Y108=1,SUM(X107:Z109)-Y108=2),SUM(X107:Z109)-Y108=3),1,0)</f>
        <v/>
      </c>
      <c r="Z121">
        <f>IF(OR(AND(Z108=1,SUM(Y107:AA109)-Z108=2),SUM(Y107:AA109)-Z108=3),1,0)</f>
        <v/>
      </c>
      <c r="AA121">
        <f>IF(OR(AND(AA108=1,SUM(Z107:AB109)-AA108=2),SUM(Z107:AB109)-AA108=3),1,0)</f>
        <v/>
      </c>
      <c r="AB121">
        <f>IF(OR(AND(AB108=1,SUM(AA107:AC109)-AB108=2),SUM(AA107:AC109)-AB108=3),1,0)</f>
        <v/>
      </c>
      <c r="AC121">
        <f>IF(OR(AND(AC108=1,SUM(AB107:AD109)-AC108=2),SUM(AB107:AD109)-AC108=3),1,0)</f>
        <v/>
      </c>
      <c r="AD121">
        <f>IF(OR(AND(AD108=1,SUM(AC107:AE109)-AD108=2),SUM(AC107:AE109)-AD108=3),1,0)</f>
        <v/>
      </c>
      <c r="AE121">
        <f>IF(OR(AND(AE108=1,SUM(AD107:AF109)-AE108=2),SUM(AD107:AF109)-AE108=3),1,0)</f>
        <v/>
      </c>
      <c r="AF121">
        <f>IF(OR(AND(AF108=1,SUM(AE107:AG109)-AF108=2),SUM(AE107:AG109)-AF108=3),1,0)</f>
        <v/>
      </c>
      <c r="AG121">
        <f>IF(OR(AND(AG108=1,SUM(AF107:AH109)-AG108=2),SUM(AF107:AH109)-AG108=3),1,0)</f>
        <v/>
      </c>
      <c r="AH121">
        <f>IF(OR(AND(AH108=1,SUM(AG107:AI109)-AH108=2),SUM(AG107:AI109)-AH108=3),1,0)</f>
        <v/>
      </c>
      <c r="AI121">
        <f>IF(OR(AND(AI108=1,SUM(AH107:AJ109)-AI108=2),SUM(AH107:AJ109)-AI108=3),1,0)</f>
        <v/>
      </c>
      <c r="AJ121">
        <f>IF(OR(AND(AJ108=1,SUM(AI107:AK109)-AJ108=2),SUM(AI107:AK109)-AJ108=3),1,0)</f>
        <v/>
      </c>
      <c r="AK121">
        <f>IF(OR(AND(AK108=1,SUM(AJ107:AL109)-AK108=2),SUM(AJ107:AL109)-AK108=3),1,0)</f>
        <v/>
      </c>
      <c r="AL121">
        <f>IF(OR(AND(AL108=1,SUM(AK107:AM109)-AL108=2),SUM(AK107:AM109)-AL108=3),1,0)</f>
        <v/>
      </c>
      <c r="AM121">
        <f>IF(OR(AND(AM108=1,SUM(AL107:AN109)-AM108=2),SUM(AL107:AN109)-AM108=3),1,0)</f>
        <v/>
      </c>
      <c r="AN121">
        <f>IF(OR(AND(AN108=1,SUM(AM107:AO109)-AN108=2),SUM(AM107:AO109)-AN108=3),1,0)</f>
        <v/>
      </c>
      <c r="AO121">
        <f>IF(OR(AND(AO108=1,SUM(AN107:AP109)-AO108=2),SUM(AN107:AP109)-AO108=3),1,0)</f>
        <v/>
      </c>
      <c r="AP121">
        <f>IF(OR(AND(AP108=1,SUM(AO107:AQ109)-AP108=2),SUM(AO107:AQ109)-AP108=3),1,0)</f>
        <v/>
      </c>
      <c r="AQ121" t="n">
        <v>0</v>
      </c>
    </row>
    <row r="122">
      <c r="B122" t="n">
        <v>0</v>
      </c>
      <c r="C122">
        <f>IF(OR(AND(C109=1,SUM(B108:D110)-C109=2),SUM(B108:D110)-C109=3),1,0)</f>
        <v/>
      </c>
      <c r="D122">
        <f>IF(OR(AND(D109=1,SUM(C108:E110)-D109=2),SUM(C108:E110)-D109=3),1,0)</f>
        <v/>
      </c>
      <c r="E122">
        <f>IF(OR(AND(E109=1,SUM(D108:F110)-E109=2),SUM(D108:F110)-E109=3),1,0)</f>
        <v/>
      </c>
      <c r="F122">
        <f>IF(OR(AND(F109=1,SUM(E108:G110)-F109=2),SUM(E108:G110)-F109=3),1,0)</f>
        <v/>
      </c>
      <c r="G122">
        <f>IF(OR(AND(G109=1,SUM(F108:H110)-G109=2),SUM(F108:H110)-G109=3),1,0)</f>
        <v/>
      </c>
      <c r="H122">
        <f>IF(OR(AND(H109=1,SUM(G108:I110)-H109=2),SUM(G108:I110)-H109=3),1,0)</f>
        <v/>
      </c>
      <c r="I122">
        <f>IF(OR(AND(I109=1,SUM(H108:J110)-I109=2),SUM(H108:J110)-I109=3),1,0)</f>
        <v/>
      </c>
      <c r="J122">
        <f>IF(OR(AND(J109=1,SUM(I108:K110)-J109=2),SUM(I108:K110)-J109=3),1,0)</f>
        <v/>
      </c>
      <c r="K122">
        <f>IF(OR(AND(K109=1,SUM(J108:L110)-K109=2),SUM(J108:L110)-K109=3),1,0)</f>
        <v/>
      </c>
      <c r="L122">
        <f>IF(OR(AND(L109=1,SUM(K108:M110)-L109=2),SUM(K108:M110)-L109=3),1,0)</f>
        <v/>
      </c>
      <c r="M122">
        <f>IF(OR(AND(M109=1,SUM(L108:N110)-M109=2),SUM(L108:N110)-M109=3),1,0)</f>
        <v/>
      </c>
      <c r="N122">
        <f>IF(OR(AND(N109=1,SUM(M108:O110)-N109=2),SUM(M108:O110)-N109=3),1,0)</f>
        <v/>
      </c>
      <c r="O122">
        <f>IF(OR(AND(O109=1,SUM(N108:P110)-O109=2),SUM(N108:P110)-O109=3),1,0)</f>
        <v/>
      </c>
      <c r="P122">
        <f>IF(OR(AND(P109=1,SUM(O108:Q110)-P109=2),SUM(O108:Q110)-P109=3),1,0)</f>
        <v/>
      </c>
      <c r="Q122">
        <f>IF(OR(AND(Q109=1,SUM(P108:R110)-Q109=2),SUM(P108:R110)-Q109=3),1,0)</f>
        <v/>
      </c>
      <c r="R122">
        <f>IF(OR(AND(R109=1,SUM(Q108:S110)-R109=2),SUM(Q108:S110)-R109=3),1,0)</f>
        <v/>
      </c>
      <c r="S122">
        <f>IF(OR(AND(S109=1,SUM(R108:T110)-S109=2),SUM(R108:T110)-S109=3),1,0)</f>
        <v/>
      </c>
      <c r="T122">
        <f>IF(OR(AND(T109=1,SUM(S108:U110)-T109=2),SUM(S108:U110)-T109=3),1,0)</f>
        <v/>
      </c>
      <c r="U122">
        <f>IF(OR(AND(U109=1,SUM(T108:V110)-U109=2),SUM(T108:V110)-U109=3),1,0)</f>
        <v/>
      </c>
      <c r="V122">
        <f>IF(OR(AND(V109=1,SUM(U108:W110)-V109=2),SUM(U108:W110)-V109=3),1,0)</f>
        <v/>
      </c>
      <c r="W122">
        <f>IF(OR(AND(W109=1,SUM(V108:X110)-W109=2),SUM(V108:X110)-W109=3),1,0)</f>
        <v/>
      </c>
      <c r="X122">
        <f>IF(OR(AND(X109=1,SUM(W108:Y110)-X109=2),SUM(W108:Y110)-X109=3),1,0)</f>
        <v/>
      </c>
      <c r="Y122">
        <f>IF(OR(AND(Y109=1,SUM(X108:Z110)-Y109=2),SUM(X108:Z110)-Y109=3),1,0)</f>
        <v/>
      </c>
      <c r="Z122">
        <f>IF(OR(AND(Z109=1,SUM(Y108:AA110)-Z109=2),SUM(Y108:AA110)-Z109=3),1,0)</f>
        <v/>
      </c>
      <c r="AA122">
        <f>IF(OR(AND(AA109=1,SUM(Z108:AB110)-AA109=2),SUM(Z108:AB110)-AA109=3),1,0)</f>
        <v/>
      </c>
      <c r="AB122">
        <f>IF(OR(AND(AB109=1,SUM(AA108:AC110)-AB109=2),SUM(AA108:AC110)-AB109=3),1,0)</f>
        <v/>
      </c>
      <c r="AC122">
        <f>IF(OR(AND(AC109=1,SUM(AB108:AD110)-AC109=2),SUM(AB108:AD110)-AC109=3),1,0)</f>
        <v/>
      </c>
      <c r="AD122">
        <f>IF(OR(AND(AD109=1,SUM(AC108:AE110)-AD109=2),SUM(AC108:AE110)-AD109=3),1,0)</f>
        <v/>
      </c>
      <c r="AE122">
        <f>IF(OR(AND(AE109=1,SUM(AD108:AF110)-AE109=2),SUM(AD108:AF110)-AE109=3),1,0)</f>
        <v/>
      </c>
      <c r="AF122">
        <f>IF(OR(AND(AF109=1,SUM(AE108:AG110)-AF109=2),SUM(AE108:AG110)-AF109=3),1,0)</f>
        <v/>
      </c>
      <c r="AG122">
        <f>IF(OR(AND(AG109=1,SUM(AF108:AH110)-AG109=2),SUM(AF108:AH110)-AG109=3),1,0)</f>
        <v/>
      </c>
      <c r="AH122">
        <f>IF(OR(AND(AH109=1,SUM(AG108:AI110)-AH109=2),SUM(AG108:AI110)-AH109=3),1,0)</f>
        <v/>
      </c>
      <c r="AI122">
        <f>IF(OR(AND(AI109=1,SUM(AH108:AJ110)-AI109=2),SUM(AH108:AJ110)-AI109=3),1,0)</f>
        <v/>
      </c>
      <c r="AJ122">
        <f>IF(OR(AND(AJ109=1,SUM(AI108:AK110)-AJ109=2),SUM(AI108:AK110)-AJ109=3),1,0)</f>
        <v/>
      </c>
      <c r="AK122">
        <f>IF(OR(AND(AK109=1,SUM(AJ108:AL110)-AK109=2),SUM(AJ108:AL110)-AK109=3),1,0)</f>
        <v/>
      </c>
      <c r="AL122">
        <f>IF(OR(AND(AL109=1,SUM(AK108:AM110)-AL109=2),SUM(AK108:AM110)-AL109=3),1,0)</f>
        <v/>
      </c>
      <c r="AM122">
        <f>IF(OR(AND(AM109=1,SUM(AL108:AN110)-AM109=2),SUM(AL108:AN110)-AM109=3),1,0)</f>
        <v/>
      </c>
      <c r="AN122">
        <f>IF(OR(AND(AN109=1,SUM(AM108:AO110)-AN109=2),SUM(AM108:AO110)-AN109=3),1,0)</f>
        <v/>
      </c>
      <c r="AO122">
        <f>IF(OR(AND(AO109=1,SUM(AN108:AP110)-AO109=2),SUM(AN108:AP110)-AO109=3),1,0)</f>
        <v/>
      </c>
      <c r="AP122">
        <f>IF(OR(AND(AP109=1,SUM(AO108:AQ110)-AP109=2),SUM(AO108:AQ110)-AP109=3),1,0)</f>
        <v/>
      </c>
      <c r="AQ122" t="n">
        <v>0</v>
      </c>
    </row>
    <row r="123">
      <c r="B123" t="n">
        <v>0</v>
      </c>
      <c r="C123">
        <f>IF(OR(AND(C110=1,SUM(B109:D111)-C110=2),SUM(B109:D111)-C110=3),1,0)</f>
        <v/>
      </c>
      <c r="D123">
        <f>IF(OR(AND(D110=1,SUM(C109:E111)-D110=2),SUM(C109:E111)-D110=3),1,0)</f>
        <v/>
      </c>
      <c r="E123">
        <f>IF(OR(AND(E110=1,SUM(D109:F111)-E110=2),SUM(D109:F111)-E110=3),1,0)</f>
        <v/>
      </c>
      <c r="F123">
        <f>IF(OR(AND(F110=1,SUM(E109:G111)-F110=2),SUM(E109:G111)-F110=3),1,0)</f>
        <v/>
      </c>
      <c r="G123">
        <f>IF(OR(AND(G110=1,SUM(F109:H111)-G110=2),SUM(F109:H111)-G110=3),1,0)</f>
        <v/>
      </c>
      <c r="H123">
        <f>IF(OR(AND(H110=1,SUM(G109:I111)-H110=2),SUM(G109:I111)-H110=3),1,0)</f>
        <v/>
      </c>
      <c r="I123">
        <f>IF(OR(AND(I110=1,SUM(H109:J111)-I110=2),SUM(H109:J111)-I110=3),1,0)</f>
        <v/>
      </c>
      <c r="J123">
        <f>IF(OR(AND(J110=1,SUM(I109:K111)-J110=2),SUM(I109:K111)-J110=3),1,0)</f>
        <v/>
      </c>
      <c r="K123">
        <f>IF(OR(AND(K110=1,SUM(J109:L111)-K110=2),SUM(J109:L111)-K110=3),1,0)</f>
        <v/>
      </c>
      <c r="L123">
        <f>IF(OR(AND(L110=1,SUM(K109:M111)-L110=2),SUM(K109:M111)-L110=3),1,0)</f>
        <v/>
      </c>
      <c r="M123">
        <f>IF(OR(AND(M110=1,SUM(L109:N111)-M110=2),SUM(L109:N111)-M110=3),1,0)</f>
        <v/>
      </c>
      <c r="N123">
        <f>IF(OR(AND(N110=1,SUM(M109:O111)-N110=2),SUM(M109:O111)-N110=3),1,0)</f>
        <v/>
      </c>
      <c r="O123">
        <f>IF(OR(AND(O110=1,SUM(N109:P111)-O110=2),SUM(N109:P111)-O110=3),1,0)</f>
        <v/>
      </c>
      <c r="P123">
        <f>IF(OR(AND(P110=1,SUM(O109:Q111)-P110=2),SUM(O109:Q111)-P110=3),1,0)</f>
        <v/>
      </c>
      <c r="Q123">
        <f>IF(OR(AND(Q110=1,SUM(P109:R111)-Q110=2),SUM(P109:R111)-Q110=3),1,0)</f>
        <v/>
      </c>
      <c r="R123">
        <f>IF(OR(AND(R110=1,SUM(Q109:S111)-R110=2),SUM(Q109:S111)-R110=3),1,0)</f>
        <v/>
      </c>
      <c r="S123">
        <f>IF(OR(AND(S110=1,SUM(R109:T111)-S110=2),SUM(R109:T111)-S110=3),1,0)</f>
        <v/>
      </c>
      <c r="T123">
        <f>IF(OR(AND(T110=1,SUM(S109:U111)-T110=2),SUM(S109:U111)-T110=3),1,0)</f>
        <v/>
      </c>
      <c r="U123">
        <f>IF(OR(AND(U110=1,SUM(T109:V111)-U110=2),SUM(T109:V111)-U110=3),1,0)</f>
        <v/>
      </c>
      <c r="V123">
        <f>IF(OR(AND(V110=1,SUM(U109:W111)-V110=2),SUM(U109:W111)-V110=3),1,0)</f>
        <v/>
      </c>
      <c r="W123">
        <f>IF(OR(AND(W110=1,SUM(V109:X111)-W110=2),SUM(V109:X111)-W110=3),1,0)</f>
        <v/>
      </c>
      <c r="X123">
        <f>IF(OR(AND(X110=1,SUM(W109:Y111)-X110=2),SUM(W109:Y111)-X110=3),1,0)</f>
        <v/>
      </c>
      <c r="Y123">
        <f>IF(OR(AND(Y110=1,SUM(X109:Z111)-Y110=2),SUM(X109:Z111)-Y110=3),1,0)</f>
        <v/>
      </c>
      <c r="Z123">
        <f>IF(OR(AND(Z110=1,SUM(Y109:AA111)-Z110=2),SUM(Y109:AA111)-Z110=3),1,0)</f>
        <v/>
      </c>
      <c r="AA123">
        <f>IF(OR(AND(AA110=1,SUM(Z109:AB111)-AA110=2),SUM(Z109:AB111)-AA110=3),1,0)</f>
        <v/>
      </c>
      <c r="AB123">
        <f>IF(OR(AND(AB110=1,SUM(AA109:AC111)-AB110=2),SUM(AA109:AC111)-AB110=3),1,0)</f>
        <v/>
      </c>
      <c r="AC123">
        <f>IF(OR(AND(AC110=1,SUM(AB109:AD111)-AC110=2),SUM(AB109:AD111)-AC110=3),1,0)</f>
        <v/>
      </c>
      <c r="AD123">
        <f>IF(OR(AND(AD110=1,SUM(AC109:AE111)-AD110=2),SUM(AC109:AE111)-AD110=3),1,0)</f>
        <v/>
      </c>
      <c r="AE123">
        <f>IF(OR(AND(AE110=1,SUM(AD109:AF111)-AE110=2),SUM(AD109:AF111)-AE110=3),1,0)</f>
        <v/>
      </c>
      <c r="AF123">
        <f>IF(OR(AND(AF110=1,SUM(AE109:AG111)-AF110=2),SUM(AE109:AG111)-AF110=3),1,0)</f>
        <v/>
      </c>
      <c r="AG123">
        <f>IF(OR(AND(AG110=1,SUM(AF109:AH111)-AG110=2),SUM(AF109:AH111)-AG110=3),1,0)</f>
        <v/>
      </c>
      <c r="AH123">
        <f>IF(OR(AND(AH110=1,SUM(AG109:AI111)-AH110=2),SUM(AG109:AI111)-AH110=3),1,0)</f>
        <v/>
      </c>
      <c r="AI123">
        <f>IF(OR(AND(AI110=1,SUM(AH109:AJ111)-AI110=2),SUM(AH109:AJ111)-AI110=3),1,0)</f>
        <v/>
      </c>
      <c r="AJ123">
        <f>IF(OR(AND(AJ110=1,SUM(AI109:AK111)-AJ110=2),SUM(AI109:AK111)-AJ110=3),1,0)</f>
        <v/>
      </c>
      <c r="AK123">
        <f>IF(OR(AND(AK110=1,SUM(AJ109:AL111)-AK110=2),SUM(AJ109:AL111)-AK110=3),1,0)</f>
        <v/>
      </c>
      <c r="AL123">
        <f>IF(OR(AND(AL110=1,SUM(AK109:AM111)-AL110=2),SUM(AK109:AM111)-AL110=3),1,0)</f>
        <v/>
      </c>
      <c r="AM123">
        <f>IF(OR(AND(AM110=1,SUM(AL109:AN111)-AM110=2),SUM(AL109:AN111)-AM110=3),1,0)</f>
        <v/>
      </c>
      <c r="AN123">
        <f>IF(OR(AND(AN110=1,SUM(AM109:AO111)-AN110=2),SUM(AM109:AO111)-AN110=3),1,0)</f>
        <v/>
      </c>
      <c r="AO123">
        <f>IF(OR(AND(AO110=1,SUM(AN109:AP111)-AO110=2),SUM(AN109:AP111)-AO110=3),1,0)</f>
        <v/>
      </c>
      <c r="AP123">
        <f>IF(OR(AND(AP110=1,SUM(AO109:AQ111)-AP110=2),SUM(AO109:AQ111)-AP110=3),1,0)</f>
        <v/>
      </c>
      <c r="AQ123" t="n">
        <v>0</v>
      </c>
    </row>
    <row r="124">
      <c r="B124" t="n">
        <v>0</v>
      </c>
      <c r="C124">
        <f>IF(OR(AND(C111=1,SUM(B110:D112)-C111=2),SUM(B110:D112)-C111=3),1,0)</f>
        <v/>
      </c>
      <c r="D124">
        <f>IF(OR(AND(D111=1,SUM(C110:E112)-D111=2),SUM(C110:E112)-D111=3),1,0)</f>
        <v/>
      </c>
      <c r="E124">
        <f>IF(OR(AND(E111=1,SUM(D110:F112)-E111=2),SUM(D110:F112)-E111=3),1,0)</f>
        <v/>
      </c>
      <c r="F124">
        <f>IF(OR(AND(F111=1,SUM(E110:G112)-F111=2),SUM(E110:G112)-F111=3),1,0)</f>
        <v/>
      </c>
      <c r="G124">
        <f>IF(OR(AND(G111=1,SUM(F110:H112)-G111=2),SUM(F110:H112)-G111=3),1,0)</f>
        <v/>
      </c>
      <c r="H124">
        <f>IF(OR(AND(H111=1,SUM(G110:I112)-H111=2),SUM(G110:I112)-H111=3),1,0)</f>
        <v/>
      </c>
      <c r="I124">
        <f>IF(OR(AND(I111=1,SUM(H110:J112)-I111=2),SUM(H110:J112)-I111=3),1,0)</f>
        <v/>
      </c>
      <c r="J124">
        <f>IF(OR(AND(J111=1,SUM(I110:K112)-J111=2),SUM(I110:K112)-J111=3),1,0)</f>
        <v/>
      </c>
      <c r="K124">
        <f>IF(OR(AND(K111=1,SUM(J110:L112)-K111=2),SUM(J110:L112)-K111=3),1,0)</f>
        <v/>
      </c>
      <c r="L124">
        <f>IF(OR(AND(L111=1,SUM(K110:M112)-L111=2),SUM(K110:M112)-L111=3),1,0)</f>
        <v/>
      </c>
      <c r="M124">
        <f>IF(OR(AND(M111=1,SUM(L110:N112)-M111=2),SUM(L110:N112)-M111=3),1,0)</f>
        <v/>
      </c>
      <c r="N124">
        <f>IF(OR(AND(N111=1,SUM(M110:O112)-N111=2),SUM(M110:O112)-N111=3),1,0)</f>
        <v/>
      </c>
      <c r="O124">
        <f>IF(OR(AND(O111=1,SUM(N110:P112)-O111=2),SUM(N110:P112)-O111=3),1,0)</f>
        <v/>
      </c>
      <c r="P124">
        <f>IF(OR(AND(P111=1,SUM(O110:Q112)-P111=2),SUM(O110:Q112)-P111=3),1,0)</f>
        <v/>
      </c>
      <c r="Q124">
        <f>IF(OR(AND(Q111=1,SUM(P110:R112)-Q111=2),SUM(P110:R112)-Q111=3),1,0)</f>
        <v/>
      </c>
      <c r="R124">
        <f>IF(OR(AND(R111=1,SUM(Q110:S112)-R111=2),SUM(Q110:S112)-R111=3),1,0)</f>
        <v/>
      </c>
      <c r="S124">
        <f>IF(OR(AND(S111=1,SUM(R110:T112)-S111=2),SUM(R110:T112)-S111=3),1,0)</f>
        <v/>
      </c>
      <c r="T124">
        <f>IF(OR(AND(T111=1,SUM(S110:U112)-T111=2),SUM(S110:U112)-T111=3),1,0)</f>
        <v/>
      </c>
      <c r="U124">
        <f>IF(OR(AND(U111=1,SUM(T110:V112)-U111=2),SUM(T110:V112)-U111=3),1,0)</f>
        <v/>
      </c>
      <c r="V124">
        <f>IF(OR(AND(V111=1,SUM(U110:W112)-V111=2),SUM(U110:W112)-V111=3),1,0)</f>
        <v/>
      </c>
      <c r="W124">
        <f>IF(OR(AND(W111=1,SUM(V110:X112)-W111=2),SUM(V110:X112)-W111=3),1,0)</f>
        <v/>
      </c>
      <c r="X124">
        <f>IF(OR(AND(X111=1,SUM(W110:Y112)-X111=2),SUM(W110:Y112)-X111=3),1,0)</f>
        <v/>
      </c>
      <c r="Y124">
        <f>IF(OR(AND(Y111=1,SUM(X110:Z112)-Y111=2),SUM(X110:Z112)-Y111=3),1,0)</f>
        <v/>
      </c>
      <c r="Z124">
        <f>IF(OR(AND(Z111=1,SUM(Y110:AA112)-Z111=2),SUM(Y110:AA112)-Z111=3),1,0)</f>
        <v/>
      </c>
      <c r="AA124">
        <f>IF(OR(AND(AA111=1,SUM(Z110:AB112)-AA111=2),SUM(Z110:AB112)-AA111=3),1,0)</f>
        <v/>
      </c>
      <c r="AB124">
        <f>IF(OR(AND(AB111=1,SUM(AA110:AC112)-AB111=2),SUM(AA110:AC112)-AB111=3),1,0)</f>
        <v/>
      </c>
      <c r="AC124">
        <f>IF(OR(AND(AC111=1,SUM(AB110:AD112)-AC111=2),SUM(AB110:AD112)-AC111=3),1,0)</f>
        <v/>
      </c>
      <c r="AD124">
        <f>IF(OR(AND(AD111=1,SUM(AC110:AE112)-AD111=2),SUM(AC110:AE112)-AD111=3),1,0)</f>
        <v/>
      </c>
      <c r="AE124">
        <f>IF(OR(AND(AE111=1,SUM(AD110:AF112)-AE111=2),SUM(AD110:AF112)-AE111=3),1,0)</f>
        <v/>
      </c>
      <c r="AF124">
        <f>IF(OR(AND(AF111=1,SUM(AE110:AG112)-AF111=2),SUM(AE110:AG112)-AF111=3),1,0)</f>
        <v/>
      </c>
      <c r="AG124">
        <f>IF(OR(AND(AG111=1,SUM(AF110:AH112)-AG111=2),SUM(AF110:AH112)-AG111=3),1,0)</f>
        <v/>
      </c>
      <c r="AH124">
        <f>IF(OR(AND(AH111=1,SUM(AG110:AI112)-AH111=2),SUM(AG110:AI112)-AH111=3),1,0)</f>
        <v/>
      </c>
      <c r="AI124">
        <f>IF(OR(AND(AI111=1,SUM(AH110:AJ112)-AI111=2),SUM(AH110:AJ112)-AI111=3),1,0)</f>
        <v/>
      </c>
      <c r="AJ124">
        <f>IF(OR(AND(AJ111=1,SUM(AI110:AK112)-AJ111=2),SUM(AI110:AK112)-AJ111=3),1,0)</f>
        <v/>
      </c>
      <c r="AK124">
        <f>IF(OR(AND(AK111=1,SUM(AJ110:AL112)-AK111=2),SUM(AJ110:AL112)-AK111=3),1,0)</f>
        <v/>
      </c>
      <c r="AL124">
        <f>IF(OR(AND(AL111=1,SUM(AK110:AM112)-AL111=2),SUM(AK110:AM112)-AL111=3),1,0)</f>
        <v/>
      </c>
      <c r="AM124">
        <f>IF(OR(AND(AM111=1,SUM(AL110:AN112)-AM111=2),SUM(AL110:AN112)-AM111=3),1,0)</f>
        <v/>
      </c>
      <c r="AN124">
        <f>IF(OR(AND(AN111=1,SUM(AM110:AO112)-AN111=2),SUM(AM110:AO112)-AN111=3),1,0)</f>
        <v/>
      </c>
      <c r="AO124">
        <f>IF(OR(AND(AO111=1,SUM(AN110:AP112)-AO111=2),SUM(AN110:AP112)-AO111=3),1,0)</f>
        <v/>
      </c>
      <c r="AP124">
        <f>IF(OR(AND(AP111=1,SUM(AO110:AQ112)-AP111=2),SUM(AO110:AQ112)-AP111=3),1,0)</f>
        <v/>
      </c>
      <c r="AQ124" t="n">
        <v>0</v>
      </c>
    </row>
    <row r="125">
      <c r="B125" t="n">
        <v>0</v>
      </c>
      <c r="C125">
        <f>IF(OR(AND(C112=1,SUM(B111:D113)-C112=2),SUM(B111:D113)-C112=3),1,0)</f>
        <v/>
      </c>
      <c r="D125">
        <f>IF(OR(AND(D112=1,SUM(C111:E113)-D112=2),SUM(C111:E113)-D112=3),1,0)</f>
        <v/>
      </c>
      <c r="E125">
        <f>IF(OR(AND(E112=1,SUM(D111:F113)-E112=2),SUM(D111:F113)-E112=3),1,0)</f>
        <v/>
      </c>
      <c r="F125">
        <f>IF(OR(AND(F112=1,SUM(E111:G113)-F112=2),SUM(E111:G113)-F112=3),1,0)</f>
        <v/>
      </c>
      <c r="G125">
        <f>IF(OR(AND(G112=1,SUM(F111:H113)-G112=2),SUM(F111:H113)-G112=3),1,0)</f>
        <v/>
      </c>
      <c r="H125">
        <f>IF(OR(AND(H112=1,SUM(G111:I113)-H112=2),SUM(G111:I113)-H112=3),1,0)</f>
        <v/>
      </c>
      <c r="I125">
        <f>IF(OR(AND(I112=1,SUM(H111:J113)-I112=2),SUM(H111:J113)-I112=3),1,0)</f>
        <v/>
      </c>
      <c r="J125">
        <f>IF(OR(AND(J112=1,SUM(I111:K113)-J112=2),SUM(I111:K113)-J112=3),1,0)</f>
        <v/>
      </c>
      <c r="K125">
        <f>IF(OR(AND(K112=1,SUM(J111:L113)-K112=2),SUM(J111:L113)-K112=3),1,0)</f>
        <v/>
      </c>
      <c r="L125">
        <f>IF(OR(AND(L112=1,SUM(K111:M113)-L112=2),SUM(K111:M113)-L112=3),1,0)</f>
        <v/>
      </c>
      <c r="M125">
        <f>IF(OR(AND(M112=1,SUM(L111:N113)-M112=2),SUM(L111:N113)-M112=3),1,0)</f>
        <v/>
      </c>
      <c r="N125">
        <f>IF(OR(AND(N112=1,SUM(M111:O113)-N112=2),SUM(M111:O113)-N112=3),1,0)</f>
        <v/>
      </c>
      <c r="O125">
        <f>IF(OR(AND(O112=1,SUM(N111:P113)-O112=2),SUM(N111:P113)-O112=3),1,0)</f>
        <v/>
      </c>
      <c r="P125">
        <f>IF(OR(AND(P112=1,SUM(O111:Q113)-P112=2),SUM(O111:Q113)-P112=3),1,0)</f>
        <v/>
      </c>
      <c r="Q125">
        <f>IF(OR(AND(Q112=1,SUM(P111:R113)-Q112=2),SUM(P111:R113)-Q112=3),1,0)</f>
        <v/>
      </c>
      <c r="R125">
        <f>IF(OR(AND(R112=1,SUM(Q111:S113)-R112=2),SUM(Q111:S113)-R112=3),1,0)</f>
        <v/>
      </c>
      <c r="S125">
        <f>IF(OR(AND(S112=1,SUM(R111:T113)-S112=2),SUM(R111:T113)-S112=3),1,0)</f>
        <v/>
      </c>
      <c r="T125">
        <f>IF(OR(AND(T112=1,SUM(S111:U113)-T112=2),SUM(S111:U113)-T112=3),1,0)</f>
        <v/>
      </c>
      <c r="U125">
        <f>IF(OR(AND(U112=1,SUM(T111:V113)-U112=2),SUM(T111:V113)-U112=3),1,0)</f>
        <v/>
      </c>
      <c r="V125">
        <f>IF(OR(AND(V112=1,SUM(U111:W113)-V112=2),SUM(U111:W113)-V112=3),1,0)</f>
        <v/>
      </c>
      <c r="W125">
        <f>IF(OR(AND(W112=1,SUM(V111:X113)-W112=2),SUM(V111:X113)-W112=3),1,0)</f>
        <v/>
      </c>
      <c r="X125">
        <f>IF(OR(AND(X112=1,SUM(W111:Y113)-X112=2),SUM(W111:Y113)-X112=3),1,0)</f>
        <v/>
      </c>
      <c r="Y125">
        <f>IF(OR(AND(Y112=1,SUM(X111:Z113)-Y112=2),SUM(X111:Z113)-Y112=3),1,0)</f>
        <v/>
      </c>
      <c r="Z125">
        <f>IF(OR(AND(Z112=1,SUM(Y111:AA113)-Z112=2),SUM(Y111:AA113)-Z112=3),1,0)</f>
        <v/>
      </c>
      <c r="AA125">
        <f>IF(OR(AND(AA112=1,SUM(Z111:AB113)-AA112=2),SUM(Z111:AB113)-AA112=3),1,0)</f>
        <v/>
      </c>
      <c r="AB125">
        <f>IF(OR(AND(AB112=1,SUM(AA111:AC113)-AB112=2),SUM(AA111:AC113)-AB112=3),1,0)</f>
        <v/>
      </c>
      <c r="AC125">
        <f>IF(OR(AND(AC112=1,SUM(AB111:AD113)-AC112=2),SUM(AB111:AD113)-AC112=3),1,0)</f>
        <v/>
      </c>
      <c r="AD125">
        <f>IF(OR(AND(AD112=1,SUM(AC111:AE113)-AD112=2),SUM(AC111:AE113)-AD112=3),1,0)</f>
        <v/>
      </c>
      <c r="AE125">
        <f>IF(OR(AND(AE112=1,SUM(AD111:AF113)-AE112=2),SUM(AD111:AF113)-AE112=3),1,0)</f>
        <v/>
      </c>
      <c r="AF125">
        <f>IF(OR(AND(AF112=1,SUM(AE111:AG113)-AF112=2),SUM(AE111:AG113)-AF112=3),1,0)</f>
        <v/>
      </c>
      <c r="AG125">
        <f>IF(OR(AND(AG112=1,SUM(AF111:AH113)-AG112=2),SUM(AF111:AH113)-AG112=3),1,0)</f>
        <v/>
      </c>
      <c r="AH125">
        <f>IF(OR(AND(AH112=1,SUM(AG111:AI113)-AH112=2),SUM(AG111:AI113)-AH112=3),1,0)</f>
        <v/>
      </c>
      <c r="AI125">
        <f>IF(OR(AND(AI112=1,SUM(AH111:AJ113)-AI112=2),SUM(AH111:AJ113)-AI112=3),1,0)</f>
        <v/>
      </c>
      <c r="AJ125">
        <f>IF(OR(AND(AJ112=1,SUM(AI111:AK113)-AJ112=2),SUM(AI111:AK113)-AJ112=3),1,0)</f>
        <v/>
      </c>
      <c r="AK125">
        <f>IF(OR(AND(AK112=1,SUM(AJ111:AL113)-AK112=2),SUM(AJ111:AL113)-AK112=3),1,0)</f>
        <v/>
      </c>
      <c r="AL125">
        <f>IF(OR(AND(AL112=1,SUM(AK111:AM113)-AL112=2),SUM(AK111:AM113)-AL112=3),1,0)</f>
        <v/>
      </c>
      <c r="AM125">
        <f>IF(OR(AND(AM112=1,SUM(AL111:AN113)-AM112=2),SUM(AL111:AN113)-AM112=3),1,0)</f>
        <v/>
      </c>
      <c r="AN125">
        <f>IF(OR(AND(AN112=1,SUM(AM111:AO113)-AN112=2),SUM(AM111:AO113)-AN112=3),1,0)</f>
        <v/>
      </c>
      <c r="AO125">
        <f>IF(OR(AND(AO112=1,SUM(AN111:AP113)-AO112=2),SUM(AN111:AP113)-AO112=3),1,0)</f>
        <v/>
      </c>
      <c r="AP125">
        <f>IF(OR(AND(AP112=1,SUM(AO111:AQ113)-AP112=2),SUM(AO111:AQ113)-AP112=3),1,0)</f>
        <v/>
      </c>
      <c r="AQ125" t="n">
        <v>0</v>
      </c>
    </row>
    <row r="126">
      <c r="B126" t="n">
        <v>0</v>
      </c>
      <c r="C126">
        <f>IF(OR(AND(C113=1,SUM(B112:D114)-C113=2),SUM(B112:D114)-C113=3),1,0)</f>
        <v/>
      </c>
      <c r="D126">
        <f>IF(OR(AND(D113=1,SUM(C112:E114)-D113=2),SUM(C112:E114)-D113=3),1,0)</f>
        <v/>
      </c>
      <c r="E126">
        <f>IF(OR(AND(E113=1,SUM(D112:F114)-E113=2),SUM(D112:F114)-E113=3),1,0)</f>
        <v/>
      </c>
      <c r="F126">
        <f>IF(OR(AND(F113=1,SUM(E112:G114)-F113=2),SUM(E112:G114)-F113=3),1,0)</f>
        <v/>
      </c>
      <c r="G126">
        <f>IF(OR(AND(G113=1,SUM(F112:H114)-G113=2),SUM(F112:H114)-G113=3),1,0)</f>
        <v/>
      </c>
      <c r="H126">
        <f>IF(OR(AND(H113=1,SUM(G112:I114)-H113=2),SUM(G112:I114)-H113=3),1,0)</f>
        <v/>
      </c>
      <c r="I126">
        <f>IF(OR(AND(I113=1,SUM(H112:J114)-I113=2),SUM(H112:J114)-I113=3),1,0)</f>
        <v/>
      </c>
      <c r="J126">
        <f>IF(OR(AND(J113=1,SUM(I112:K114)-J113=2),SUM(I112:K114)-J113=3),1,0)</f>
        <v/>
      </c>
      <c r="K126">
        <f>IF(OR(AND(K113=1,SUM(J112:L114)-K113=2),SUM(J112:L114)-K113=3),1,0)</f>
        <v/>
      </c>
      <c r="L126">
        <f>IF(OR(AND(L113=1,SUM(K112:M114)-L113=2),SUM(K112:M114)-L113=3),1,0)</f>
        <v/>
      </c>
      <c r="M126">
        <f>IF(OR(AND(M113=1,SUM(L112:N114)-M113=2),SUM(L112:N114)-M113=3),1,0)</f>
        <v/>
      </c>
      <c r="N126">
        <f>IF(OR(AND(N113=1,SUM(M112:O114)-N113=2),SUM(M112:O114)-N113=3),1,0)</f>
        <v/>
      </c>
      <c r="O126">
        <f>IF(OR(AND(O113=1,SUM(N112:P114)-O113=2),SUM(N112:P114)-O113=3),1,0)</f>
        <v/>
      </c>
      <c r="P126">
        <f>IF(OR(AND(P113=1,SUM(O112:Q114)-P113=2),SUM(O112:Q114)-P113=3),1,0)</f>
        <v/>
      </c>
      <c r="Q126">
        <f>IF(OR(AND(Q113=1,SUM(P112:R114)-Q113=2),SUM(P112:R114)-Q113=3),1,0)</f>
        <v/>
      </c>
      <c r="R126">
        <f>IF(OR(AND(R113=1,SUM(Q112:S114)-R113=2),SUM(Q112:S114)-R113=3),1,0)</f>
        <v/>
      </c>
      <c r="S126">
        <f>IF(OR(AND(S113=1,SUM(R112:T114)-S113=2),SUM(R112:T114)-S113=3),1,0)</f>
        <v/>
      </c>
      <c r="T126">
        <f>IF(OR(AND(T113=1,SUM(S112:U114)-T113=2),SUM(S112:U114)-T113=3),1,0)</f>
        <v/>
      </c>
      <c r="U126">
        <f>IF(OR(AND(U113=1,SUM(T112:V114)-U113=2),SUM(T112:V114)-U113=3),1,0)</f>
        <v/>
      </c>
      <c r="V126">
        <f>IF(OR(AND(V113=1,SUM(U112:W114)-V113=2),SUM(U112:W114)-V113=3),1,0)</f>
        <v/>
      </c>
      <c r="W126">
        <f>IF(OR(AND(W113=1,SUM(V112:X114)-W113=2),SUM(V112:X114)-W113=3),1,0)</f>
        <v/>
      </c>
      <c r="X126">
        <f>IF(OR(AND(X113=1,SUM(W112:Y114)-X113=2),SUM(W112:Y114)-X113=3),1,0)</f>
        <v/>
      </c>
      <c r="Y126">
        <f>IF(OR(AND(Y113=1,SUM(X112:Z114)-Y113=2),SUM(X112:Z114)-Y113=3),1,0)</f>
        <v/>
      </c>
      <c r="Z126">
        <f>IF(OR(AND(Z113=1,SUM(Y112:AA114)-Z113=2),SUM(Y112:AA114)-Z113=3),1,0)</f>
        <v/>
      </c>
      <c r="AA126">
        <f>IF(OR(AND(AA113=1,SUM(Z112:AB114)-AA113=2),SUM(Z112:AB114)-AA113=3),1,0)</f>
        <v/>
      </c>
      <c r="AB126">
        <f>IF(OR(AND(AB113=1,SUM(AA112:AC114)-AB113=2),SUM(AA112:AC114)-AB113=3),1,0)</f>
        <v/>
      </c>
      <c r="AC126">
        <f>IF(OR(AND(AC113=1,SUM(AB112:AD114)-AC113=2),SUM(AB112:AD114)-AC113=3),1,0)</f>
        <v/>
      </c>
      <c r="AD126">
        <f>IF(OR(AND(AD113=1,SUM(AC112:AE114)-AD113=2),SUM(AC112:AE114)-AD113=3),1,0)</f>
        <v/>
      </c>
      <c r="AE126">
        <f>IF(OR(AND(AE113=1,SUM(AD112:AF114)-AE113=2),SUM(AD112:AF114)-AE113=3),1,0)</f>
        <v/>
      </c>
      <c r="AF126">
        <f>IF(OR(AND(AF113=1,SUM(AE112:AG114)-AF113=2),SUM(AE112:AG114)-AF113=3),1,0)</f>
        <v/>
      </c>
      <c r="AG126">
        <f>IF(OR(AND(AG113=1,SUM(AF112:AH114)-AG113=2),SUM(AF112:AH114)-AG113=3),1,0)</f>
        <v/>
      </c>
      <c r="AH126">
        <f>IF(OR(AND(AH113=1,SUM(AG112:AI114)-AH113=2),SUM(AG112:AI114)-AH113=3),1,0)</f>
        <v/>
      </c>
      <c r="AI126">
        <f>IF(OR(AND(AI113=1,SUM(AH112:AJ114)-AI113=2),SUM(AH112:AJ114)-AI113=3),1,0)</f>
        <v/>
      </c>
      <c r="AJ126">
        <f>IF(OR(AND(AJ113=1,SUM(AI112:AK114)-AJ113=2),SUM(AI112:AK114)-AJ113=3),1,0)</f>
        <v/>
      </c>
      <c r="AK126">
        <f>IF(OR(AND(AK113=1,SUM(AJ112:AL114)-AK113=2),SUM(AJ112:AL114)-AK113=3),1,0)</f>
        <v/>
      </c>
      <c r="AL126">
        <f>IF(OR(AND(AL113=1,SUM(AK112:AM114)-AL113=2),SUM(AK112:AM114)-AL113=3),1,0)</f>
        <v/>
      </c>
      <c r="AM126">
        <f>IF(OR(AND(AM113=1,SUM(AL112:AN114)-AM113=2),SUM(AL112:AN114)-AM113=3),1,0)</f>
        <v/>
      </c>
      <c r="AN126">
        <f>IF(OR(AND(AN113=1,SUM(AM112:AO114)-AN113=2),SUM(AM112:AO114)-AN113=3),1,0)</f>
        <v/>
      </c>
      <c r="AO126">
        <f>IF(OR(AND(AO113=1,SUM(AN112:AP114)-AO113=2),SUM(AN112:AP114)-AO113=3),1,0)</f>
        <v/>
      </c>
      <c r="AP126">
        <f>IF(OR(AND(AP113=1,SUM(AO112:AQ114)-AP113=2),SUM(AO112:AQ114)-AP113=3),1,0)</f>
        <v/>
      </c>
      <c r="AQ126" t="n">
        <v>0</v>
      </c>
    </row>
    <row r="127">
      <c r="B127" t="n">
        <v>0</v>
      </c>
      <c r="C127">
        <f>IF(OR(AND(C114=1,SUM(B113:D115)-C114=2),SUM(B113:D115)-C114=3),1,0)</f>
        <v/>
      </c>
      <c r="D127">
        <f>IF(OR(AND(D114=1,SUM(C113:E115)-D114=2),SUM(C113:E115)-D114=3),1,0)</f>
        <v/>
      </c>
      <c r="E127">
        <f>IF(OR(AND(E114=1,SUM(D113:F115)-E114=2),SUM(D113:F115)-E114=3),1,0)</f>
        <v/>
      </c>
      <c r="F127">
        <f>IF(OR(AND(F114=1,SUM(E113:G115)-F114=2),SUM(E113:G115)-F114=3),1,0)</f>
        <v/>
      </c>
      <c r="G127">
        <f>IF(OR(AND(G114=1,SUM(F113:H115)-G114=2),SUM(F113:H115)-G114=3),1,0)</f>
        <v/>
      </c>
      <c r="H127">
        <f>IF(OR(AND(H114=1,SUM(G113:I115)-H114=2),SUM(G113:I115)-H114=3),1,0)</f>
        <v/>
      </c>
      <c r="I127">
        <f>IF(OR(AND(I114=1,SUM(H113:J115)-I114=2),SUM(H113:J115)-I114=3),1,0)</f>
        <v/>
      </c>
      <c r="J127">
        <f>IF(OR(AND(J114=1,SUM(I113:K115)-J114=2),SUM(I113:K115)-J114=3),1,0)</f>
        <v/>
      </c>
      <c r="K127">
        <f>IF(OR(AND(K114=1,SUM(J113:L115)-K114=2),SUM(J113:L115)-K114=3),1,0)</f>
        <v/>
      </c>
      <c r="L127">
        <f>IF(OR(AND(L114=1,SUM(K113:M115)-L114=2),SUM(K113:M115)-L114=3),1,0)</f>
        <v/>
      </c>
      <c r="M127">
        <f>IF(OR(AND(M114=1,SUM(L113:N115)-M114=2),SUM(L113:N115)-M114=3),1,0)</f>
        <v/>
      </c>
      <c r="N127">
        <f>IF(OR(AND(N114=1,SUM(M113:O115)-N114=2),SUM(M113:O115)-N114=3),1,0)</f>
        <v/>
      </c>
      <c r="O127">
        <f>IF(OR(AND(O114=1,SUM(N113:P115)-O114=2),SUM(N113:P115)-O114=3),1,0)</f>
        <v/>
      </c>
      <c r="P127">
        <f>IF(OR(AND(P114=1,SUM(O113:Q115)-P114=2),SUM(O113:Q115)-P114=3),1,0)</f>
        <v/>
      </c>
      <c r="Q127">
        <f>IF(OR(AND(Q114=1,SUM(P113:R115)-Q114=2),SUM(P113:R115)-Q114=3),1,0)</f>
        <v/>
      </c>
      <c r="R127">
        <f>IF(OR(AND(R114=1,SUM(Q113:S115)-R114=2),SUM(Q113:S115)-R114=3),1,0)</f>
        <v/>
      </c>
      <c r="S127">
        <f>IF(OR(AND(S114=1,SUM(R113:T115)-S114=2),SUM(R113:T115)-S114=3),1,0)</f>
        <v/>
      </c>
      <c r="T127">
        <f>IF(OR(AND(T114=1,SUM(S113:U115)-T114=2),SUM(S113:U115)-T114=3),1,0)</f>
        <v/>
      </c>
      <c r="U127">
        <f>IF(OR(AND(U114=1,SUM(T113:V115)-U114=2),SUM(T113:V115)-U114=3),1,0)</f>
        <v/>
      </c>
      <c r="V127">
        <f>IF(OR(AND(V114=1,SUM(U113:W115)-V114=2),SUM(U113:W115)-V114=3),1,0)</f>
        <v/>
      </c>
      <c r="W127">
        <f>IF(OR(AND(W114=1,SUM(V113:X115)-W114=2),SUM(V113:X115)-W114=3),1,0)</f>
        <v/>
      </c>
      <c r="X127">
        <f>IF(OR(AND(X114=1,SUM(W113:Y115)-X114=2),SUM(W113:Y115)-X114=3),1,0)</f>
        <v/>
      </c>
      <c r="Y127">
        <f>IF(OR(AND(Y114=1,SUM(X113:Z115)-Y114=2),SUM(X113:Z115)-Y114=3),1,0)</f>
        <v/>
      </c>
      <c r="Z127">
        <f>IF(OR(AND(Z114=1,SUM(Y113:AA115)-Z114=2),SUM(Y113:AA115)-Z114=3),1,0)</f>
        <v/>
      </c>
      <c r="AA127">
        <f>IF(OR(AND(AA114=1,SUM(Z113:AB115)-AA114=2),SUM(Z113:AB115)-AA114=3),1,0)</f>
        <v/>
      </c>
      <c r="AB127">
        <f>IF(OR(AND(AB114=1,SUM(AA113:AC115)-AB114=2),SUM(AA113:AC115)-AB114=3),1,0)</f>
        <v/>
      </c>
      <c r="AC127">
        <f>IF(OR(AND(AC114=1,SUM(AB113:AD115)-AC114=2),SUM(AB113:AD115)-AC114=3),1,0)</f>
        <v/>
      </c>
      <c r="AD127">
        <f>IF(OR(AND(AD114=1,SUM(AC113:AE115)-AD114=2),SUM(AC113:AE115)-AD114=3),1,0)</f>
        <v/>
      </c>
      <c r="AE127">
        <f>IF(OR(AND(AE114=1,SUM(AD113:AF115)-AE114=2),SUM(AD113:AF115)-AE114=3),1,0)</f>
        <v/>
      </c>
      <c r="AF127">
        <f>IF(OR(AND(AF114=1,SUM(AE113:AG115)-AF114=2),SUM(AE113:AG115)-AF114=3),1,0)</f>
        <v/>
      </c>
      <c r="AG127">
        <f>IF(OR(AND(AG114=1,SUM(AF113:AH115)-AG114=2),SUM(AF113:AH115)-AG114=3),1,0)</f>
        <v/>
      </c>
      <c r="AH127">
        <f>IF(OR(AND(AH114=1,SUM(AG113:AI115)-AH114=2),SUM(AG113:AI115)-AH114=3),1,0)</f>
        <v/>
      </c>
      <c r="AI127">
        <f>IF(OR(AND(AI114=1,SUM(AH113:AJ115)-AI114=2),SUM(AH113:AJ115)-AI114=3),1,0)</f>
        <v/>
      </c>
      <c r="AJ127">
        <f>IF(OR(AND(AJ114=1,SUM(AI113:AK115)-AJ114=2),SUM(AI113:AK115)-AJ114=3),1,0)</f>
        <v/>
      </c>
      <c r="AK127">
        <f>IF(OR(AND(AK114=1,SUM(AJ113:AL115)-AK114=2),SUM(AJ113:AL115)-AK114=3),1,0)</f>
        <v/>
      </c>
      <c r="AL127">
        <f>IF(OR(AND(AL114=1,SUM(AK113:AM115)-AL114=2),SUM(AK113:AM115)-AL114=3),1,0)</f>
        <v/>
      </c>
      <c r="AM127">
        <f>IF(OR(AND(AM114=1,SUM(AL113:AN115)-AM114=2),SUM(AL113:AN115)-AM114=3),1,0)</f>
        <v/>
      </c>
      <c r="AN127">
        <f>IF(OR(AND(AN114=1,SUM(AM113:AO115)-AN114=2),SUM(AM113:AO115)-AN114=3),1,0)</f>
        <v/>
      </c>
      <c r="AO127">
        <f>IF(OR(AND(AO114=1,SUM(AN113:AP115)-AO114=2),SUM(AN113:AP115)-AO114=3),1,0)</f>
        <v/>
      </c>
      <c r="AP127">
        <f>IF(OR(AND(AP114=1,SUM(AO113:AQ115)-AP114=2),SUM(AO113:AQ115)-AP114=3),1,0)</f>
        <v/>
      </c>
      <c r="AQ127" t="n">
        <v>0</v>
      </c>
    </row>
    <row r="128">
      <c r="B128" t="n">
        <v>0</v>
      </c>
      <c r="C128">
        <f>IF(OR(AND(C115=1,SUM(B114:D116)-C115=2),SUM(B114:D116)-C115=3),1,0)</f>
        <v/>
      </c>
      <c r="D128">
        <f>IF(OR(AND(D115=1,SUM(C114:E116)-D115=2),SUM(C114:E116)-D115=3),1,0)</f>
        <v/>
      </c>
      <c r="E128">
        <f>IF(OR(AND(E115=1,SUM(D114:F116)-E115=2),SUM(D114:F116)-E115=3),1,0)</f>
        <v/>
      </c>
      <c r="F128">
        <f>IF(OR(AND(F115=1,SUM(E114:G116)-F115=2),SUM(E114:G116)-F115=3),1,0)</f>
        <v/>
      </c>
      <c r="G128">
        <f>IF(OR(AND(G115=1,SUM(F114:H116)-G115=2),SUM(F114:H116)-G115=3),1,0)</f>
        <v/>
      </c>
      <c r="H128">
        <f>IF(OR(AND(H115=1,SUM(G114:I116)-H115=2),SUM(G114:I116)-H115=3),1,0)</f>
        <v/>
      </c>
      <c r="I128">
        <f>IF(OR(AND(I115=1,SUM(H114:J116)-I115=2),SUM(H114:J116)-I115=3),1,0)</f>
        <v/>
      </c>
      <c r="J128">
        <f>IF(OR(AND(J115=1,SUM(I114:K116)-J115=2),SUM(I114:K116)-J115=3),1,0)</f>
        <v/>
      </c>
      <c r="K128">
        <f>IF(OR(AND(K115=1,SUM(J114:L116)-K115=2),SUM(J114:L116)-K115=3),1,0)</f>
        <v/>
      </c>
      <c r="L128">
        <f>IF(OR(AND(L115=1,SUM(K114:M116)-L115=2),SUM(K114:M116)-L115=3),1,0)</f>
        <v/>
      </c>
      <c r="M128">
        <f>IF(OR(AND(M115=1,SUM(L114:N116)-M115=2),SUM(L114:N116)-M115=3),1,0)</f>
        <v/>
      </c>
      <c r="N128">
        <f>IF(OR(AND(N115=1,SUM(M114:O116)-N115=2),SUM(M114:O116)-N115=3),1,0)</f>
        <v/>
      </c>
      <c r="O128">
        <f>IF(OR(AND(O115=1,SUM(N114:P116)-O115=2),SUM(N114:P116)-O115=3),1,0)</f>
        <v/>
      </c>
      <c r="P128">
        <f>IF(OR(AND(P115=1,SUM(O114:Q116)-P115=2),SUM(O114:Q116)-P115=3),1,0)</f>
        <v/>
      </c>
      <c r="Q128">
        <f>IF(OR(AND(Q115=1,SUM(P114:R116)-Q115=2),SUM(P114:R116)-Q115=3),1,0)</f>
        <v/>
      </c>
      <c r="R128">
        <f>IF(OR(AND(R115=1,SUM(Q114:S116)-R115=2),SUM(Q114:S116)-R115=3),1,0)</f>
        <v/>
      </c>
      <c r="S128">
        <f>IF(OR(AND(S115=1,SUM(R114:T116)-S115=2),SUM(R114:T116)-S115=3),1,0)</f>
        <v/>
      </c>
      <c r="T128">
        <f>IF(OR(AND(T115=1,SUM(S114:U116)-T115=2),SUM(S114:U116)-T115=3),1,0)</f>
        <v/>
      </c>
      <c r="U128">
        <f>IF(OR(AND(U115=1,SUM(T114:V116)-U115=2),SUM(T114:V116)-U115=3),1,0)</f>
        <v/>
      </c>
      <c r="V128">
        <f>IF(OR(AND(V115=1,SUM(U114:W116)-V115=2),SUM(U114:W116)-V115=3),1,0)</f>
        <v/>
      </c>
      <c r="W128">
        <f>IF(OR(AND(W115=1,SUM(V114:X116)-W115=2),SUM(V114:X116)-W115=3),1,0)</f>
        <v/>
      </c>
      <c r="X128">
        <f>IF(OR(AND(X115=1,SUM(W114:Y116)-X115=2),SUM(W114:Y116)-X115=3),1,0)</f>
        <v/>
      </c>
      <c r="Y128">
        <f>IF(OR(AND(Y115=1,SUM(X114:Z116)-Y115=2),SUM(X114:Z116)-Y115=3),1,0)</f>
        <v/>
      </c>
      <c r="Z128">
        <f>IF(OR(AND(Z115=1,SUM(Y114:AA116)-Z115=2),SUM(Y114:AA116)-Z115=3),1,0)</f>
        <v/>
      </c>
      <c r="AA128">
        <f>IF(OR(AND(AA115=1,SUM(Z114:AB116)-AA115=2),SUM(Z114:AB116)-AA115=3),1,0)</f>
        <v/>
      </c>
      <c r="AB128">
        <f>IF(OR(AND(AB115=1,SUM(AA114:AC116)-AB115=2),SUM(AA114:AC116)-AB115=3),1,0)</f>
        <v/>
      </c>
      <c r="AC128">
        <f>IF(OR(AND(AC115=1,SUM(AB114:AD116)-AC115=2),SUM(AB114:AD116)-AC115=3),1,0)</f>
        <v/>
      </c>
      <c r="AD128">
        <f>IF(OR(AND(AD115=1,SUM(AC114:AE116)-AD115=2),SUM(AC114:AE116)-AD115=3),1,0)</f>
        <v/>
      </c>
      <c r="AE128">
        <f>IF(OR(AND(AE115=1,SUM(AD114:AF116)-AE115=2),SUM(AD114:AF116)-AE115=3),1,0)</f>
        <v/>
      </c>
      <c r="AF128">
        <f>IF(OR(AND(AF115=1,SUM(AE114:AG116)-AF115=2),SUM(AE114:AG116)-AF115=3),1,0)</f>
        <v/>
      </c>
      <c r="AG128">
        <f>IF(OR(AND(AG115=1,SUM(AF114:AH116)-AG115=2),SUM(AF114:AH116)-AG115=3),1,0)</f>
        <v/>
      </c>
      <c r="AH128">
        <f>IF(OR(AND(AH115=1,SUM(AG114:AI116)-AH115=2),SUM(AG114:AI116)-AH115=3),1,0)</f>
        <v/>
      </c>
      <c r="AI128">
        <f>IF(OR(AND(AI115=1,SUM(AH114:AJ116)-AI115=2),SUM(AH114:AJ116)-AI115=3),1,0)</f>
        <v/>
      </c>
      <c r="AJ128">
        <f>IF(OR(AND(AJ115=1,SUM(AI114:AK116)-AJ115=2),SUM(AI114:AK116)-AJ115=3),1,0)</f>
        <v/>
      </c>
      <c r="AK128">
        <f>IF(OR(AND(AK115=1,SUM(AJ114:AL116)-AK115=2),SUM(AJ114:AL116)-AK115=3),1,0)</f>
        <v/>
      </c>
      <c r="AL128">
        <f>IF(OR(AND(AL115=1,SUM(AK114:AM116)-AL115=2),SUM(AK114:AM116)-AL115=3),1,0)</f>
        <v/>
      </c>
      <c r="AM128">
        <f>IF(OR(AND(AM115=1,SUM(AL114:AN116)-AM115=2),SUM(AL114:AN116)-AM115=3),1,0)</f>
        <v/>
      </c>
      <c r="AN128">
        <f>IF(OR(AND(AN115=1,SUM(AM114:AO116)-AN115=2),SUM(AM114:AO116)-AN115=3),1,0)</f>
        <v/>
      </c>
      <c r="AO128">
        <f>IF(OR(AND(AO115=1,SUM(AN114:AP116)-AO115=2),SUM(AN114:AP116)-AO115=3),1,0)</f>
        <v/>
      </c>
      <c r="AP128">
        <f>IF(OR(AND(AP115=1,SUM(AO114:AQ116)-AP115=2),SUM(AO114:AQ116)-AP115=3),1,0)</f>
        <v/>
      </c>
      <c r="AQ128" t="n">
        <v>0</v>
      </c>
    </row>
    <row r="129">
      <c r="B129" t="n">
        <v>0</v>
      </c>
      <c r="C129">
        <f>IF(OR(AND(C116=1,SUM(B115:D117)-C116=2),SUM(B115:D117)-C116=3),1,0)</f>
        <v/>
      </c>
      <c r="D129">
        <f>IF(OR(AND(D116=1,SUM(C115:E117)-D116=2),SUM(C115:E117)-D116=3),1,0)</f>
        <v/>
      </c>
      <c r="E129">
        <f>IF(OR(AND(E116=1,SUM(D115:F117)-E116=2),SUM(D115:F117)-E116=3),1,0)</f>
        <v/>
      </c>
      <c r="F129">
        <f>IF(OR(AND(F116=1,SUM(E115:G117)-F116=2),SUM(E115:G117)-F116=3),1,0)</f>
        <v/>
      </c>
      <c r="G129">
        <f>IF(OR(AND(G116=1,SUM(F115:H117)-G116=2),SUM(F115:H117)-G116=3),1,0)</f>
        <v/>
      </c>
      <c r="H129">
        <f>IF(OR(AND(H116=1,SUM(G115:I117)-H116=2),SUM(G115:I117)-H116=3),1,0)</f>
        <v/>
      </c>
      <c r="I129">
        <f>IF(OR(AND(I116=1,SUM(H115:J117)-I116=2),SUM(H115:J117)-I116=3),1,0)</f>
        <v/>
      </c>
      <c r="J129">
        <f>IF(OR(AND(J116=1,SUM(I115:K117)-J116=2),SUM(I115:K117)-J116=3),1,0)</f>
        <v/>
      </c>
      <c r="K129">
        <f>IF(OR(AND(K116=1,SUM(J115:L117)-K116=2),SUM(J115:L117)-K116=3),1,0)</f>
        <v/>
      </c>
      <c r="L129">
        <f>IF(OR(AND(L116=1,SUM(K115:M117)-L116=2),SUM(K115:M117)-L116=3),1,0)</f>
        <v/>
      </c>
      <c r="M129">
        <f>IF(OR(AND(M116=1,SUM(L115:N117)-M116=2),SUM(L115:N117)-M116=3),1,0)</f>
        <v/>
      </c>
      <c r="N129">
        <f>IF(OR(AND(N116=1,SUM(M115:O117)-N116=2),SUM(M115:O117)-N116=3),1,0)</f>
        <v/>
      </c>
      <c r="O129">
        <f>IF(OR(AND(O116=1,SUM(N115:P117)-O116=2),SUM(N115:P117)-O116=3),1,0)</f>
        <v/>
      </c>
      <c r="P129">
        <f>IF(OR(AND(P116=1,SUM(O115:Q117)-P116=2),SUM(O115:Q117)-P116=3),1,0)</f>
        <v/>
      </c>
      <c r="Q129">
        <f>IF(OR(AND(Q116=1,SUM(P115:R117)-Q116=2),SUM(P115:R117)-Q116=3),1,0)</f>
        <v/>
      </c>
      <c r="R129">
        <f>IF(OR(AND(R116=1,SUM(Q115:S117)-R116=2),SUM(Q115:S117)-R116=3),1,0)</f>
        <v/>
      </c>
      <c r="S129">
        <f>IF(OR(AND(S116=1,SUM(R115:T117)-S116=2),SUM(R115:T117)-S116=3),1,0)</f>
        <v/>
      </c>
      <c r="T129">
        <f>IF(OR(AND(T116=1,SUM(S115:U117)-T116=2),SUM(S115:U117)-T116=3),1,0)</f>
        <v/>
      </c>
      <c r="U129">
        <f>IF(OR(AND(U116=1,SUM(T115:V117)-U116=2),SUM(T115:V117)-U116=3),1,0)</f>
        <v/>
      </c>
      <c r="V129">
        <f>IF(OR(AND(V116=1,SUM(U115:W117)-V116=2),SUM(U115:W117)-V116=3),1,0)</f>
        <v/>
      </c>
      <c r="W129">
        <f>IF(OR(AND(W116=1,SUM(V115:X117)-W116=2),SUM(V115:X117)-W116=3),1,0)</f>
        <v/>
      </c>
      <c r="X129">
        <f>IF(OR(AND(X116=1,SUM(W115:Y117)-X116=2),SUM(W115:Y117)-X116=3),1,0)</f>
        <v/>
      </c>
      <c r="Y129">
        <f>IF(OR(AND(Y116=1,SUM(X115:Z117)-Y116=2),SUM(X115:Z117)-Y116=3),1,0)</f>
        <v/>
      </c>
      <c r="Z129">
        <f>IF(OR(AND(Z116=1,SUM(Y115:AA117)-Z116=2),SUM(Y115:AA117)-Z116=3),1,0)</f>
        <v/>
      </c>
      <c r="AA129">
        <f>IF(OR(AND(AA116=1,SUM(Z115:AB117)-AA116=2),SUM(Z115:AB117)-AA116=3),1,0)</f>
        <v/>
      </c>
      <c r="AB129">
        <f>IF(OR(AND(AB116=1,SUM(AA115:AC117)-AB116=2),SUM(AA115:AC117)-AB116=3),1,0)</f>
        <v/>
      </c>
      <c r="AC129">
        <f>IF(OR(AND(AC116=1,SUM(AB115:AD117)-AC116=2),SUM(AB115:AD117)-AC116=3),1,0)</f>
        <v/>
      </c>
      <c r="AD129">
        <f>IF(OR(AND(AD116=1,SUM(AC115:AE117)-AD116=2),SUM(AC115:AE117)-AD116=3),1,0)</f>
        <v/>
      </c>
      <c r="AE129">
        <f>IF(OR(AND(AE116=1,SUM(AD115:AF117)-AE116=2),SUM(AD115:AF117)-AE116=3),1,0)</f>
        <v/>
      </c>
      <c r="AF129">
        <f>IF(OR(AND(AF116=1,SUM(AE115:AG117)-AF116=2),SUM(AE115:AG117)-AF116=3),1,0)</f>
        <v/>
      </c>
      <c r="AG129">
        <f>IF(OR(AND(AG116=1,SUM(AF115:AH117)-AG116=2),SUM(AF115:AH117)-AG116=3),1,0)</f>
        <v/>
      </c>
      <c r="AH129">
        <f>IF(OR(AND(AH116=1,SUM(AG115:AI117)-AH116=2),SUM(AG115:AI117)-AH116=3),1,0)</f>
        <v/>
      </c>
      <c r="AI129">
        <f>IF(OR(AND(AI116=1,SUM(AH115:AJ117)-AI116=2),SUM(AH115:AJ117)-AI116=3),1,0)</f>
        <v/>
      </c>
      <c r="AJ129">
        <f>IF(OR(AND(AJ116=1,SUM(AI115:AK117)-AJ116=2),SUM(AI115:AK117)-AJ116=3),1,0)</f>
        <v/>
      </c>
      <c r="AK129">
        <f>IF(OR(AND(AK116=1,SUM(AJ115:AL117)-AK116=2),SUM(AJ115:AL117)-AK116=3),1,0)</f>
        <v/>
      </c>
      <c r="AL129">
        <f>IF(OR(AND(AL116=1,SUM(AK115:AM117)-AL116=2),SUM(AK115:AM117)-AL116=3),1,0)</f>
        <v/>
      </c>
      <c r="AM129">
        <f>IF(OR(AND(AM116=1,SUM(AL115:AN117)-AM116=2),SUM(AL115:AN117)-AM116=3),1,0)</f>
        <v/>
      </c>
      <c r="AN129">
        <f>IF(OR(AND(AN116=1,SUM(AM115:AO117)-AN116=2),SUM(AM115:AO117)-AN116=3),1,0)</f>
        <v/>
      </c>
      <c r="AO129">
        <f>IF(OR(AND(AO116=1,SUM(AN115:AP117)-AO116=2),SUM(AN115:AP117)-AO116=3),1,0)</f>
        <v/>
      </c>
      <c r="AP129">
        <f>IF(OR(AND(AP116=1,SUM(AO115:AQ117)-AP116=2),SUM(AO115:AQ117)-AP116=3),1,0)</f>
        <v/>
      </c>
      <c r="AQ129" t="n">
        <v>0</v>
      </c>
    </row>
    <row r="130">
      <c r="B130" t="n">
        <v>0</v>
      </c>
      <c r="C130">
        <f>IF(OR(AND(C117=1,SUM(B116:D118)-C117=2),SUM(B116:D118)-C117=3),1,0)</f>
        <v/>
      </c>
      <c r="D130">
        <f>IF(OR(AND(D117=1,SUM(C116:E118)-D117=2),SUM(C116:E118)-D117=3),1,0)</f>
        <v/>
      </c>
      <c r="E130">
        <f>IF(OR(AND(E117=1,SUM(D116:F118)-E117=2),SUM(D116:F118)-E117=3),1,0)</f>
        <v/>
      </c>
      <c r="F130">
        <f>IF(OR(AND(F117=1,SUM(E116:G118)-F117=2),SUM(E116:G118)-F117=3),1,0)</f>
        <v/>
      </c>
      <c r="G130">
        <f>IF(OR(AND(G117=1,SUM(F116:H118)-G117=2),SUM(F116:H118)-G117=3),1,0)</f>
        <v/>
      </c>
      <c r="H130">
        <f>IF(OR(AND(H117=1,SUM(G116:I118)-H117=2),SUM(G116:I118)-H117=3),1,0)</f>
        <v/>
      </c>
      <c r="I130">
        <f>IF(OR(AND(I117=1,SUM(H116:J118)-I117=2),SUM(H116:J118)-I117=3),1,0)</f>
        <v/>
      </c>
      <c r="J130">
        <f>IF(OR(AND(J117=1,SUM(I116:K118)-J117=2),SUM(I116:K118)-J117=3),1,0)</f>
        <v/>
      </c>
      <c r="K130">
        <f>IF(OR(AND(K117=1,SUM(J116:L118)-K117=2),SUM(J116:L118)-K117=3),1,0)</f>
        <v/>
      </c>
      <c r="L130">
        <f>IF(OR(AND(L117=1,SUM(K116:M118)-L117=2),SUM(K116:M118)-L117=3),1,0)</f>
        <v/>
      </c>
      <c r="M130">
        <f>IF(OR(AND(M117=1,SUM(L116:N118)-M117=2),SUM(L116:N118)-M117=3),1,0)</f>
        <v/>
      </c>
      <c r="N130">
        <f>IF(OR(AND(N117=1,SUM(M116:O118)-N117=2),SUM(M116:O118)-N117=3),1,0)</f>
        <v/>
      </c>
      <c r="O130">
        <f>IF(OR(AND(O117=1,SUM(N116:P118)-O117=2),SUM(N116:P118)-O117=3),1,0)</f>
        <v/>
      </c>
      <c r="P130">
        <f>IF(OR(AND(P117=1,SUM(O116:Q118)-P117=2),SUM(O116:Q118)-P117=3),1,0)</f>
        <v/>
      </c>
      <c r="Q130">
        <f>IF(OR(AND(Q117=1,SUM(P116:R118)-Q117=2),SUM(P116:R118)-Q117=3),1,0)</f>
        <v/>
      </c>
      <c r="R130">
        <f>IF(OR(AND(R117=1,SUM(Q116:S118)-R117=2),SUM(Q116:S118)-R117=3),1,0)</f>
        <v/>
      </c>
      <c r="S130">
        <f>IF(OR(AND(S117=1,SUM(R116:T118)-S117=2),SUM(R116:T118)-S117=3),1,0)</f>
        <v/>
      </c>
      <c r="T130">
        <f>IF(OR(AND(T117=1,SUM(S116:U118)-T117=2),SUM(S116:U118)-T117=3),1,0)</f>
        <v/>
      </c>
      <c r="U130">
        <f>IF(OR(AND(U117=1,SUM(T116:V118)-U117=2),SUM(T116:V118)-U117=3),1,0)</f>
        <v/>
      </c>
      <c r="V130">
        <f>IF(OR(AND(V117=1,SUM(U116:W118)-V117=2),SUM(U116:W118)-V117=3),1,0)</f>
        <v/>
      </c>
      <c r="W130">
        <f>IF(OR(AND(W117=1,SUM(V116:X118)-W117=2),SUM(V116:X118)-W117=3),1,0)</f>
        <v/>
      </c>
      <c r="X130">
        <f>IF(OR(AND(X117=1,SUM(W116:Y118)-X117=2),SUM(W116:Y118)-X117=3),1,0)</f>
        <v/>
      </c>
      <c r="Y130">
        <f>IF(OR(AND(Y117=1,SUM(X116:Z118)-Y117=2),SUM(X116:Z118)-Y117=3),1,0)</f>
        <v/>
      </c>
      <c r="Z130">
        <f>IF(OR(AND(Z117=1,SUM(Y116:AA118)-Z117=2),SUM(Y116:AA118)-Z117=3),1,0)</f>
        <v/>
      </c>
      <c r="AA130">
        <f>IF(OR(AND(AA117=1,SUM(Z116:AB118)-AA117=2),SUM(Z116:AB118)-AA117=3),1,0)</f>
        <v/>
      </c>
      <c r="AB130">
        <f>IF(OR(AND(AB117=1,SUM(AA116:AC118)-AB117=2),SUM(AA116:AC118)-AB117=3),1,0)</f>
        <v/>
      </c>
      <c r="AC130">
        <f>IF(OR(AND(AC117=1,SUM(AB116:AD118)-AC117=2),SUM(AB116:AD118)-AC117=3),1,0)</f>
        <v/>
      </c>
      <c r="AD130">
        <f>IF(OR(AND(AD117=1,SUM(AC116:AE118)-AD117=2),SUM(AC116:AE118)-AD117=3),1,0)</f>
        <v/>
      </c>
      <c r="AE130">
        <f>IF(OR(AND(AE117=1,SUM(AD116:AF118)-AE117=2),SUM(AD116:AF118)-AE117=3),1,0)</f>
        <v/>
      </c>
      <c r="AF130">
        <f>IF(OR(AND(AF117=1,SUM(AE116:AG118)-AF117=2),SUM(AE116:AG118)-AF117=3),1,0)</f>
        <v/>
      </c>
      <c r="AG130">
        <f>IF(OR(AND(AG117=1,SUM(AF116:AH118)-AG117=2),SUM(AF116:AH118)-AG117=3),1,0)</f>
        <v/>
      </c>
      <c r="AH130">
        <f>IF(OR(AND(AH117=1,SUM(AG116:AI118)-AH117=2),SUM(AG116:AI118)-AH117=3),1,0)</f>
        <v/>
      </c>
      <c r="AI130">
        <f>IF(OR(AND(AI117=1,SUM(AH116:AJ118)-AI117=2),SUM(AH116:AJ118)-AI117=3),1,0)</f>
        <v/>
      </c>
      <c r="AJ130">
        <f>IF(OR(AND(AJ117=1,SUM(AI116:AK118)-AJ117=2),SUM(AI116:AK118)-AJ117=3),1,0)</f>
        <v/>
      </c>
      <c r="AK130">
        <f>IF(OR(AND(AK117=1,SUM(AJ116:AL118)-AK117=2),SUM(AJ116:AL118)-AK117=3),1,0)</f>
        <v/>
      </c>
      <c r="AL130">
        <f>IF(OR(AND(AL117=1,SUM(AK116:AM118)-AL117=2),SUM(AK116:AM118)-AL117=3),1,0)</f>
        <v/>
      </c>
      <c r="AM130">
        <f>IF(OR(AND(AM117=1,SUM(AL116:AN118)-AM117=2),SUM(AL116:AN118)-AM117=3),1,0)</f>
        <v/>
      </c>
      <c r="AN130">
        <f>IF(OR(AND(AN117=1,SUM(AM116:AO118)-AN117=2),SUM(AM116:AO118)-AN117=3),1,0)</f>
        <v/>
      </c>
      <c r="AO130">
        <f>IF(OR(AND(AO117=1,SUM(AN116:AP118)-AO117=2),SUM(AN116:AP118)-AO117=3),1,0)</f>
        <v/>
      </c>
      <c r="AP130">
        <f>IF(OR(AND(AP117=1,SUM(AO116:AQ118)-AP117=2),SUM(AO116:AQ118)-AP117=3),1,0)</f>
        <v/>
      </c>
      <c r="AQ130" t="n">
        <v>0</v>
      </c>
    </row>
    <row r="131">
      <c r="B131" t="n">
        <v>0</v>
      </c>
      <c r="C131" t="n">
        <v>0</v>
      </c>
      <c r="D131" t="n">
        <v>0</v>
      </c>
      <c r="E131" t="n">
        <v>0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n">
        <v>0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0</v>
      </c>
      <c r="AE131" t="n">
        <v>0</v>
      </c>
      <c r="AF131" t="n">
        <v>0</v>
      </c>
      <c r="AG131" t="n">
        <v>0</v>
      </c>
      <c r="AH131" t="n">
        <v>0</v>
      </c>
      <c r="AI131" t="n">
        <v>0</v>
      </c>
      <c r="AJ131" t="n">
        <v>0</v>
      </c>
      <c r="AK131" t="n">
        <v>0</v>
      </c>
      <c r="AL131" t="n">
        <v>0</v>
      </c>
      <c r="AM131" t="n">
        <v>0</v>
      </c>
      <c r="AN131" t="n">
        <v>0</v>
      </c>
      <c r="AO131" t="n">
        <v>0</v>
      </c>
      <c r="AP131" t="n">
        <v>0</v>
      </c>
      <c r="AQ131" t="n">
        <v>0</v>
      </c>
    </row>
    <row r="132"/>
    <row r="133">
      <c r="A133" t="inlineStr">
        <is>
          <t>gen 11</t>
        </is>
      </c>
      <c r="B133" t="n">
        <v>0</v>
      </c>
      <c r="C133" t="n">
        <v>0</v>
      </c>
      <c r="D133" t="n">
        <v>0</v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</v>
      </c>
      <c r="AH133" t="n">
        <v>0</v>
      </c>
      <c r="AI133" t="n">
        <v>0</v>
      </c>
      <c r="AJ133" t="n">
        <v>0</v>
      </c>
      <c r="AK133" t="n">
        <v>0</v>
      </c>
      <c r="AL133" t="n">
        <v>0</v>
      </c>
      <c r="AM133" t="n">
        <v>0</v>
      </c>
      <c r="AN133" t="n">
        <v>0</v>
      </c>
      <c r="AO133" t="n">
        <v>0</v>
      </c>
      <c r="AP133" t="n">
        <v>0</v>
      </c>
      <c r="AQ133" t="n">
        <v>0</v>
      </c>
    </row>
    <row r="134">
      <c r="B134" t="n">
        <v>0</v>
      </c>
      <c r="C134">
        <f>IF(OR(AND(C121=1,SUM(B120:D122)-C121=2),SUM(B120:D122)-C121=3),1,0)</f>
        <v/>
      </c>
      <c r="D134">
        <f>IF(OR(AND(D121=1,SUM(C120:E122)-D121=2),SUM(C120:E122)-D121=3),1,0)</f>
        <v/>
      </c>
      <c r="E134">
        <f>IF(OR(AND(E121=1,SUM(D120:F122)-E121=2),SUM(D120:F122)-E121=3),1,0)</f>
        <v/>
      </c>
      <c r="F134">
        <f>IF(OR(AND(F121=1,SUM(E120:G122)-F121=2),SUM(E120:G122)-F121=3),1,0)</f>
        <v/>
      </c>
      <c r="G134">
        <f>IF(OR(AND(G121=1,SUM(F120:H122)-G121=2),SUM(F120:H122)-G121=3),1,0)</f>
        <v/>
      </c>
      <c r="H134">
        <f>IF(OR(AND(H121=1,SUM(G120:I122)-H121=2),SUM(G120:I122)-H121=3),1,0)</f>
        <v/>
      </c>
      <c r="I134">
        <f>IF(OR(AND(I121=1,SUM(H120:J122)-I121=2),SUM(H120:J122)-I121=3),1,0)</f>
        <v/>
      </c>
      <c r="J134">
        <f>IF(OR(AND(J121=1,SUM(I120:K122)-J121=2),SUM(I120:K122)-J121=3),1,0)</f>
        <v/>
      </c>
      <c r="K134">
        <f>IF(OR(AND(K121=1,SUM(J120:L122)-K121=2),SUM(J120:L122)-K121=3),1,0)</f>
        <v/>
      </c>
      <c r="L134">
        <f>IF(OR(AND(L121=1,SUM(K120:M122)-L121=2),SUM(K120:M122)-L121=3),1,0)</f>
        <v/>
      </c>
      <c r="M134">
        <f>IF(OR(AND(M121=1,SUM(L120:N122)-M121=2),SUM(L120:N122)-M121=3),1,0)</f>
        <v/>
      </c>
      <c r="N134">
        <f>IF(OR(AND(N121=1,SUM(M120:O122)-N121=2),SUM(M120:O122)-N121=3),1,0)</f>
        <v/>
      </c>
      <c r="O134">
        <f>IF(OR(AND(O121=1,SUM(N120:P122)-O121=2),SUM(N120:P122)-O121=3),1,0)</f>
        <v/>
      </c>
      <c r="P134">
        <f>IF(OR(AND(P121=1,SUM(O120:Q122)-P121=2),SUM(O120:Q122)-P121=3),1,0)</f>
        <v/>
      </c>
      <c r="Q134">
        <f>IF(OR(AND(Q121=1,SUM(P120:R122)-Q121=2),SUM(P120:R122)-Q121=3),1,0)</f>
        <v/>
      </c>
      <c r="R134">
        <f>IF(OR(AND(R121=1,SUM(Q120:S122)-R121=2),SUM(Q120:S122)-R121=3),1,0)</f>
        <v/>
      </c>
      <c r="S134">
        <f>IF(OR(AND(S121=1,SUM(R120:T122)-S121=2),SUM(R120:T122)-S121=3),1,0)</f>
        <v/>
      </c>
      <c r="T134">
        <f>IF(OR(AND(T121=1,SUM(S120:U122)-T121=2),SUM(S120:U122)-T121=3),1,0)</f>
        <v/>
      </c>
      <c r="U134">
        <f>IF(OR(AND(U121=1,SUM(T120:V122)-U121=2),SUM(T120:V122)-U121=3),1,0)</f>
        <v/>
      </c>
      <c r="V134">
        <f>IF(OR(AND(V121=1,SUM(U120:W122)-V121=2),SUM(U120:W122)-V121=3),1,0)</f>
        <v/>
      </c>
      <c r="W134">
        <f>IF(OR(AND(W121=1,SUM(V120:X122)-W121=2),SUM(V120:X122)-W121=3),1,0)</f>
        <v/>
      </c>
      <c r="X134">
        <f>IF(OR(AND(X121=1,SUM(W120:Y122)-X121=2),SUM(W120:Y122)-X121=3),1,0)</f>
        <v/>
      </c>
      <c r="Y134">
        <f>IF(OR(AND(Y121=1,SUM(X120:Z122)-Y121=2),SUM(X120:Z122)-Y121=3),1,0)</f>
        <v/>
      </c>
      <c r="Z134">
        <f>IF(OR(AND(Z121=1,SUM(Y120:AA122)-Z121=2),SUM(Y120:AA122)-Z121=3),1,0)</f>
        <v/>
      </c>
      <c r="AA134">
        <f>IF(OR(AND(AA121=1,SUM(Z120:AB122)-AA121=2),SUM(Z120:AB122)-AA121=3),1,0)</f>
        <v/>
      </c>
      <c r="AB134">
        <f>IF(OR(AND(AB121=1,SUM(AA120:AC122)-AB121=2),SUM(AA120:AC122)-AB121=3),1,0)</f>
        <v/>
      </c>
      <c r="AC134">
        <f>IF(OR(AND(AC121=1,SUM(AB120:AD122)-AC121=2),SUM(AB120:AD122)-AC121=3),1,0)</f>
        <v/>
      </c>
      <c r="AD134">
        <f>IF(OR(AND(AD121=1,SUM(AC120:AE122)-AD121=2),SUM(AC120:AE122)-AD121=3),1,0)</f>
        <v/>
      </c>
      <c r="AE134">
        <f>IF(OR(AND(AE121=1,SUM(AD120:AF122)-AE121=2),SUM(AD120:AF122)-AE121=3),1,0)</f>
        <v/>
      </c>
      <c r="AF134">
        <f>IF(OR(AND(AF121=1,SUM(AE120:AG122)-AF121=2),SUM(AE120:AG122)-AF121=3),1,0)</f>
        <v/>
      </c>
      <c r="AG134">
        <f>IF(OR(AND(AG121=1,SUM(AF120:AH122)-AG121=2),SUM(AF120:AH122)-AG121=3),1,0)</f>
        <v/>
      </c>
      <c r="AH134">
        <f>IF(OR(AND(AH121=1,SUM(AG120:AI122)-AH121=2),SUM(AG120:AI122)-AH121=3),1,0)</f>
        <v/>
      </c>
      <c r="AI134">
        <f>IF(OR(AND(AI121=1,SUM(AH120:AJ122)-AI121=2),SUM(AH120:AJ122)-AI121=3),1,0)</f>
        <v/>
      </c>
      <c r="AJ134">
        <f>IF(OR(AND(AJ121=1,SUM(AI120:AK122)-AJ121=2),SUM(AI120:AK122)-AJ121=3),1,0)</f>
        <v/>
      </c>
      <c r="AK134">
        <f>IF(OR(AND(AK121=1,SUM(AJ120:AL122)-AK121=2),SUM(AJ120:AL122)-AK121=3),1,0)</f>
        <v/>
      </c>
      <c r="AL134">
        <f>IF(OR(AND(AL121=1,SUM(AK120:AM122)-AL121=2),SUM(AK120:AM122)-AL121=3),1,0)</f>
        <v/>
      </c>
      <c r="AM134">
        <f>IF(OR(AND(AM121=1,SUM(AL120:AN122)-AM121=2),SUM(AL120:AN122)-AM121=3),1,0)</f>
        <v/>
      </c>
      <c r="AN134">
        <f>IF(OR(AND(AN121=1,SUM(AM120:AO122)-AN121=2),SUM(AM120:AO122)-AN121=3),1,0)</f>
        <v/>
      </c>
      <c r="AO134">
        <f>IF(OR(AND(AO121=1,SUM(AN120:AP122)-AO121=2),SUM(AN120:AP122)-AO121=3),1,0)</f>
        <v/>
      </c>
      <c r="AP134">
        <f>IF(OR(AND(AP121=1,SUM(AO120:AQ122)-AP121=2),SUM(AO120:AQ122)-AP121=3),1,0)</f>
        <v/>
      </c>
      <c r="AQ134" t="n">
        <v>0</v>
      </c>
    </row>
    <row r="135">
      <c r="B135" t="n">
        <v>0</v>
      </c>
      <c r="C135">
        <f>IF(OR(AND(C122=1,SUM(B121:D123)-C122=2),SUM(B121:D123)-C122=3),1,0)</f>
        <v/>
      </c>
      <c r="D135">
        <f>IF(OR(AND(D122=1,SUM(C121:E123)-D122=2),SUM(C121:E123)-D122=3),1,0)</f>
        <v/>
      </c>
      <c r="E135">
        <f>IF(OR(AND(E122=1,SUM(D121:F123)-E122=2),SUM(D121:F123)-E122=3),1,0)</f>
        <v/>
      </c>
      <c r="F135">
        <f>IF(OR(AND(F122=1,SUM(E121:G123)-F122=2),SUM(E121:G123)-F122=3),1,0)</f>
        <v/>
      </c>
      <c r="G135">
        <f>IF(OR(AND(G122=1,SUM(F121:H123)-G122=2),SUM(F121:H123)-G122=3),1,0)</f>
        <v/>
      </c>
      <c r="H135">
        <f>IF(OR(AND(H122=1,SUM(G121:I123)-H122=2),SUM(G121:I123)-H122=3),1,0)</f>
        <v/>
      </c>
      <c r="I135">
        <f>IF(OR(AND(I122=1,SUM(H121:J123)-I122=2),SUM(H121:J123)-I122=3),1,0)</f>
        <v/>
      </c>
      <c r="J135">
        <f>IF(OR(AND(J122=1,SUM(I121:K123)-J122=2),SUM(I121:K123)-J122=3),1,0)</f>
        <v/>
      </c>
      <c r="K135">
        <f>IF(OR(AND(K122=1,SUM(J121:L123)-K122=2),SUM(J121:L123)-K122=3),1,0)</f>
        <v/>
      </c>
      <c r="L135">
        <f>IF(OR(AND(L122=1,SUM(K121:M123)-L122=2),SUM(K121:M123)-L122=3),1,0)</f>
        <v/>
      </c>
      <c r="M135">
        <f>IF(OR(AND(M122=1,SUM(L121:N123)-M122=2),SUM(L121:N123)-M122=3),1,0)</f>
        <v/>
      </c>
      <c r="N135">
        <f>IF(OR(AND(N122=1,SUM(M121:O123)-N122=2),SUM(M121:O123)-N122=3),1,0)</f>
        <v/>
      </c>
      <c r="O135">
        <f>IF(OR(AND(O122=1,SUM(N121:P123)-O122=2),SUM(N121:P123)-O122=3),1,0)</f>
        <v/>
      </c>
      <c r="P135">
        <f>IF(OR(AND(P122=1,SUM(O121:Q123)-P122=2),SUM(O121:Q123)-P122=3),1,0)</f>
        <v/>
      </c>
      <c r="Q135">
        <f>IF(OR(AND(Q122=1,SUM(P121:R123)-Q122=2),SUM(P121:R123)-Q122=3),1,0)</f>
        <v/>
      </c>
      <c r="R135">
        <f>IF(OR(AND(R122=1,SUM(Q121:S123)-R122=2),SUM(Q121:S123)-R122=3),1,0)</f>
        <v/>
      </c>
      <c r="S135">
        <f>IF(OR(AND(S122=1,SUM(R121:T123)-S122=2),SUM(R121:T123)-S122=3),1,0)</f>
        <v/>
      </c>
      <c r="T135">
        <f>IF(OR(AND(T122=1,SUM(S121:U123)-T122=2),SUM(S121:U123)-T122=3),1,0)</f>
        <v/>
      </c>
      <c r="U135">
        <f>IF(OR(AND(U122=1,SUM(T121:V123)-U122=2),SUM(T121:V123)-U122=3),1,0)</f>
        <v/>
      </c>
      <c r="V135">
        <f>IF(OR(AND(V122=1,SUM(U121:W123)-V122=2),SUM(U121:W123)-V122=3),1,0)</f>
        <v/>
      </c>
      <c r="W135">
        <f>IF(OR(AND(W122=1,SUM(V121:X123)-W122=2),SUM(V121:X123)-W122=3),1,0)</f>
        <v/>
      </c>
      <c r="X135">
        <f>IF(OR(AND(X122=1,SUM(W121:Y123)-X122=2),SUM(W121:Y123)-X122=3),1,0)</f>
        <v/>
      </c>
      <c r="Y135">
        <f>IF(OR(AND(Y122=1,SUM(X121:Z123)-Y122=2),SUM(X121:Z123)-Y122=3),1,0)</f>
        <v/>
      </c>
      <c r="Z135">
        <f>IF(OR(AND(Z122=1,SUM(Y121:AA123)-Z122=2),SUM(Y121:AA123)-Z122=3),1,0)</f>
        <v/>
      </c>
      <c r="AA135">
        <f>IF(OR(AND(AA122=1,SUM(Z121:AB123)-AA122=2),SUM(Z121:AB123)-AA122=3),1,0)</f>
        <v/>
      </c>
      <c r="AB135">
        <f>IF(OR(AND(AB122=1,SUM(AA121:AC123)-AB122=2),SUM(AA121:AC123)-AB122=3),1,0)</f>
        <v/>
      </c>
      <c r="AC135">
        <f>IF(OR(AND(AC122=1,SUM(AB121:AD123)-AC122=2),SUM(AB121:AD123)-AC122=3),1,0)</f>
        <v/>
      </c>
      <c r="AD135">
        <f>IF(OR(AND(AD122=1,SUM(AC121:AE123)-AD122=2),SUM(AC121:AE123)-AD122=3),1,0)</f>
        <v/>
      </c>
      <c r="AE135">
        <f>IF(OR(AND(AE122=1,SUM(AD121:AF123)-AE122=2),SUM(AD121:AF123)-AE122=3),1,0)</f>
        <v/>
      </c>
      <c r="AF135">
        <f>IF(OR(AND(AF122=1,SUM(AE121:AG123)-AF122=2),SUM(AE121:AG123)-AF122=3),1,0)</f>
        <v/>
      </c>
      <c r="AG135">
        <f>IF(OR(AND(AG122=1,SUM(AF121:AH123)-AG122=2),SUM(AF121:AH123)-AG122=3),1,0)</f>
        <v/>
      </c>
      <c r="AH135">
        <f>IF(OR(AND(AH122=1,SUM(AG121:AI123)-AH122=2),SUM(AG121:AI123)-AH122=3),1,0)</f>
        <v/>
      </c>
      <c r="AI135">
        <f>IF(OR(AND(AI122=1,SUM(AH121:AJ123)-AI122=2),SUM(AH121:AJ123)-AI122=3),1,0)</f>
        <v/>
      </c>
      <c r="AJ135">
        <f>IF(OR(AND(AJ122=1,SUM(AI121:AK123)-AJ122=2),SUM(AI121:AK123)-AJ122=3),1,0)</f>
        <v/>
      </c>
      <c r="AK135">
        <f>IF(OR(AND(AK122=1,SUM(AJ121:AL123)-AK122=2),SUM(AJ121:AL123)-AK122=3),1,0)</f>
        <v/>
      </c>
      <c r="AL135">
        <f>IF(OR(AND(AL122=1,SUM(AK121:AM123)-AL122=2),SUM(AK121:AM123)-AL122=3),1,0)</f>
        <v/>
      </c>
      <c r="AM135">
        <f>IF(OR(AND(AM122=1,SUM(AL121:AN123)-AM122=2),SUM(AL121:AN123)-AM122=3),1,0)</f>
        <v/>
      </c>
      <c r="AN135">
        <f>IF(OR(AND(AN122=1,SUM(AM121:AO123)-AN122=2),SUM(AM121:AO123)-AN122=3),1,0)</f>
        <v/>
      </c>
      <c r="AO135">
        <f>IF(OR(AND(AO122=1,SUM(AN121:AP123)-AO122=2),SUM(AN121:AP123)-AO122=3),1,0)</f>
        <v/>
      </c>
      <c r="AP135">
        <f>IF(OR(AND(AP122=1,SUM(AO121:AQ123)-AP122=2),SUM(AO121:AQ123)-AP122=3),1,0)</f>
        <v/>
      </c>
      <c r="AQ135" t="n">
        <v>0</v>
      </c>
    </row>
    <row r="136">
      <c r="B136" t="n">
        <v>0</v>
      </c>
      <c r="C136">
        <f>IF(OR(AND(C123=1,SUM(B122:D124)-C123=2),SUM(B122:D124)-C123=3),1,0)</f>
        <v/>
      </c>
      <c r="D136">
        <f>IF(OR(AND(D123=1,SUM(C122:E124)-D123=2),SUM(C122:E124)-D123=3),1,0)</f>
        <v/>
      </c>
      <c r="E136">
        <f>IF(OR(AND(E123=1,SUM(D122:F124)-E123=2),SUM(D122:F124)-E123=3),1,0)</f>
        <v/>
      </c>
      <c r="F136">
        <f>IF(OR(AND(F123=1,SUM(E122:G124)-F123=2),SUM(E122:G124)-F123=3),1,0)</f>
        <v/>
      </c>
      <c r="G136">
        <f>IF(OR(AND(G123=1,SUM(F122:H124)-G123=2),SUM(F122:H124)-G123=3),1,0)</f>
        <v/>
      </c>
      <c r="H136">
        <f>IF(OR(AND(H123=1,SUM(G122:I124)-H123=2),SUM(G122:I124)-H123=3),1,0)</f>
        <v/>
      </c>
      <c r="I136">
        <f>IF(OR(AND(I123=1,SUM(H122:J124)-I123=2),SUM(H122:J124)-I123=3),1,0)</f>
        <v/>
      </c>
      <c r="J136">
        <f>IF(OR(AND(J123=1,SUM(I122:K124)-J123=2),SUM(I122:K124)-J123=3),1,0)</f>
        <v/>
      </c>
      <c r="K136">
        <f>IF(OR(AND(K123=1,SUM(J122:L124)-K123=2),SUM(J122:L124)-K123=3),1,0)</f>
        <v/>
      </c>
      <c r="L136">
        <f>IF(OR(AND(L123=1,SUM(K122:M124)-L123=2),SUM(K122:M124)-L123=3),1,0)</f>
        <v/>
      </c>
      <c r="M136">
        <f>IF(OR(AND(M123=1,SUM(L122:N124)-M123=2),SUM(L122:N124)-M123=3),1,0)</f>
        <v/>
      </c>
      <c r="N136">
        <f>IF(OR(AND(N123=1,SUM(M122:O124)-N123=2),SUM(M122:O124)-N123=3),1,0)</f>
        <v/>
      </c>
      <c r="O136">
        <f>IF(OR(AND(O123=1,SUM(N122:P124)-O123=2),SUM(N122:P124)-O123=3),1,0)</f>
        <v/>
      </c>
      <c r="P136">
        <f>IF(OR(AND(P123=1,SUM(O122:Q124)-P123=2),SUM(O122:Q124)-P123=3),1,0)</f>
        <v/>
      </c>
      <c r="Q136">
        <f>IF(OR(AND(Q123=1,SUM(P122:R124)-Q123=2),SUM(P122:R124)-Q123=3),1,0)</f>
        <v/>
      </c>
      <c r="R136">
        <f>IF(OR(AND(R123=1,SUM(Q122:S124)-R123=2),SUM(Q122:S124)-R123=3),1,0)</f>
        <v/>
      </c>
      <c r="S136">
        <f>IF(OR(AND(S123=1,SUM(R122:T124)-S123=2),SUM(R122:T124)-S123=3),1,0)</f>
        <v/>
      </c>
      <c r="T136">
        <f>IF(OR(AND(T123=1,SUM(S122:U124)-T123=2),SUM(S122:U124)-T123=3),1,0)</f>
        <v/>
      </c>
      <c r="U136">
        <f>IF(OR(AND(U123=1,SUM(T122:V124)-U123=2),SUM(T122:V124)-U123=3),1,0)</f>
        <v/>
      </c>
      <c r="V136">
        <f>IF(OR(AND(V123=1,SUM(U122:W124)-V123=2),SUM(U122:W124)-V123=3),1,0)</f>
        <v/>
      </c>
      <c r="W136">
        <f>IF(OR(AND(W123=1,SUM(V122:X124)-W123=2),SUM(V122:X124)-W123=3),1,0)</f>
        <v/>
      </c>
      <c r="X136">
        <f>IF(OR(AND(X123=1,SUM(W122:Y124)-X123=2),SUM(W122:Y124)-X123=3),1,0)</f>
        <v/>
      </c>
      <c r="Y136">
        <f>IF(OR(AND(Y123=1,SUM(X122:Z124)-Y123=2),SUM(X122:Z124)-Y123=3),1,0)</f>
        <v/>
      </c>
      <c r="Z136">
        <f>IF(OR(AND(Z123=1,SUM(Y122:AA124)-Z123=2),SUM(Y122:AA124)-Z123=3),1,0)</f>
        <v/>
      </c>
      <c r="AA136">
        <f>IF(OR(AND(AA123=1,SUM(Z122:AB124)-AA123=2),SUM(Z122:AB124)-AA123=3),1,0)</f>
        <v/>
      </c>
      <c r="AB136">
        <f>IF(OR(AND(AB123=1,SUM(AA122:AC124)-AB123=2),SUM(AA122:AC124)-AB123=3),1,0)</f>
        <v/>
      </c>
      <c r="AC136">
        <f>IF(OR(AND(AC123=1,SUM(AB122:AD124)-AC123=2),SUM(AB122:AD124)-AC123=3),1,0)</f>
        <v/>
      </c>
      <c r="AD136">
        <f>IF(OR(AND(AD123=1,SUM(AC122:AE124)-AD123=2),SUM(AC122:AE124)-AD123=3),1,0)</f>
        <v/>
      </c>
      <c r="AE136">
        <f>IF(OR(AND(AE123=1,SUM(AD122:AF124)-AE123=2),SUM(AD122:AF124)-AE123=3),1,0)</f>
        <v/>
      </c>
      <c r="AF136">
        <f>IF(OR(AND(AF123=1,SUM(AE122:AG124)-AF123=2),SUM(AE122:AG124)-AF123=3),1,0)</f>
        <v/>
      </c>
      <c r="AG136">
        <f>IF(OR(AND(AG123=1,SUM(AF122:AH124)-AG123=2),SUM(AF122:AH124)-AG123=3),1,0)</f>
        <v/>
      </c>
      <c r="AH136">
        <f>IF(OR(AND(AH123=1,SUM(AG122:AI124)-AH123=2),SUM(AG122:AI124)-AH123=3),1,0)</f>
        <v/>
      </c>
      <c r="AI136">
        <f>IF(OR(AND(AI123=1,SUM(AH122:AJ124)-AI123=2),SUM(AH122:AJ124)-AI123=3),1,0)</f>
        <v/>
      </c>
      <c r="AJ136">
        <f>IF(OR(AND(AJ123=1,SUM(AI122:AK124)-AJ123=2),SUM(AI122:AK124)-AJ123=3),1,0)</f>
        <v/>
      </c>
      <c r="AK136">
        <f>IF(OR(AND(AK123=1,SUM(AJ122:AL124)-AK123=2),SUM(AJ122:AL124)-AK123=3),1,0)</f>
        <v/>
      </c>
      <c r="AL136">
        <f>IF(OR(AND(AL123=1,SUM(AK122:AM124)-AL123=2),SUM(AK122:AM124)-AL123=3),1,0)</f>
        <v/>
      </c>
      <c r="AM136">
        <f>IF(OR(AND(AM123=1,SUM(AL122:AN124)-AM123=2),SUM(AL122:AN124)-AM123=3),1,0)</f>
        <v/>
      </c>
      <c r="AN136">
        <f>IF(OR(AND(AN123=1,SUM(AM122:AO124)-AN123=2),SUM(AM122:AO124)-AN123=3),1,0)</f>
        <v/>
      </c>
      <c r="AO136">
        <f>IF(OR(AND(AO123=1,SUM(AN122:AP124)-AO123=2),SUM(AN122:AP124)-AO123=3),1,0)</f>
        <v/>
      </c>
      <c r="AP136">
        <f>IF(OR(AND(AP123=1,SUM(AO122:AQ124)-AP123=2),SUM(AO122:AQ124)-AP123=3),1,0)</f>
        <v/>
      </c>
      <c r="AQ136" t="n">
        <v>0</v>
      </c>
    </row>
    <row r="137">
      <c r="B137" t="n">
        <v>0</v>
      </c>
      <c r="C137">
        <f>IF(OR(AND(C124=1,SUM(B123:D125)-C124=2),SUM(B123:D125)-C124=3),1,0)</f>
        <v/>
      </c>
      <c r="D137">
        <f>IF(OR(AND(D124=1,SUM(C123:E125)-D124=2),SUM(C123:E125)-D124=3),1,0)</f>
        <v/>
      </c>
      <c r="E137">
        <f>IF(OR(AND(E124=1,SUM(D123:F125)-E124=2),SUM(D123:F125)-E124=3),1,0)</f>
        <v/>
      </c>
      <c r="F137">
        <f>IF(OR(AND(F124=1,SUM(E123:G125)-F124=2),SUM(E123:G125)-F124=3),1,0)</f>
        <v/>
      </c>
      <c r="G137">
        <f>IF(OR(AND(G124=1,SUM(F123:H125)-G124=2),SUM(F123:H125)-G124=3),1,0)</f>
        <v/>
      </c>
      <c r="H137">
        <f>IF(OR(AND(H124=1,SUM(G123:I125)-H124=2),SUM(G123:I125)-H124=3),1,0)</f>
        <v/>
      </c>
      <c r="I137">
        <f>IF(OR(AND(I124=1,SUM(H123:J125)-I124=2),SUM(H123:J125)-I124=3),1,0)</f>
        <v/>
      </c>
      <c r="J137">
        <f>IF(OR(AND(J124=1,SUM(I123:K125)-J124=2),SUM(I123:K125)-J124=3),1,0)</f>
        <v/>
      </c>
      <c r="K137">
        <f>IF(OR(AND(K124=1,SUM(J123:L125)-K124=2),SUM(J123:L125)-K124=3),1,0)</f>
        <v/>
      </c>
      <c r="L137">
        <f>IF(OR(AND(L124=1,SUM(K123:M125)-L124=2),SUM(K123:M125)-L124=3),1,0)</f>
        <v/>
      </c>
      <c r="M137">
        <f>IF(OR(AND(M124=1,SUM(L123:N125)-M124=2),SUM(L123:N125)-M124=3),1,0)</f>
        <v/>
      </c>
      <c r="N137">
        <f>IF(OR(AND(N124=1,SUM(M123:O125)-N124=2),SUM(M123:O125)-N124=3),1,0)</f>
        <v/>
      </c>
      <c r="O137">
        <f>IF(OR(AND(O124=1,SUM(N123:P125)-O124=2),SUM(N123:P125)-O124=3),1,0)</f>
        <v/>
      </c>
      <c r="P137">
        <f>IF(OR(AND(P124=1,SUM(O123:Q125)-P124=2),SUM(O123:Q125)-P124=3),1,0)</f>
        <v/>
      </c>
      <c r="Q137">
        <f>IF(OR(AND(Q124=1,SUM(P123:R125)-Q124=2),SUM(P123:R125)-Q124=3),1,0)</f>
        <v/>
      </c>
      <c r="R137">
        <f>IF(OR(AND(R124=1,SUM(Q123:S125)-R124=2),SUM(Q123:S125)-R124=3),1,0)</f>
        <v/>
      </c>
      <c r="S137">
        <f>IF(OR(AND(S124=1,SUM(R123:T125)-S124=2),SUM(R123:T125)-S124=3),1,0)</f>
        <v/>
      </c>
      <c r="T137">
        <f>IF(OR(AND(T124=1,SUM(S123:U125)-T124=2),SUM(S123:U125)-T124=3),1,0)</f>
        <v/>
      </c>
      <c r="U137">
        <f>IF(OR(AND(U124=1,SUM(T123:V125)-U124=2),SUM(T123:V125)-U124=3),1,0)</f>
        <v/>
      </c>
      <c r="V137">
        <f>IF(OR(AND(V124=1,SUM(U123:W125)-V124=2),SUM(U123:W125)-V124=3),1,0)</f>
        <v/>
      </c>
      <c r="W137">
        <f>IF(OR(AND(W124=1,SUM(V123:X125)-W124=2),SUM(V123:X125)-W124=3),1,0)</f>
        <v/>
      </c>
      <c r="X137">
        <f>IF(OR(AND(X124=1,SUM(W123:Y125)-X124=2),SUM(W123:Y125)-X124=3),1,0)</f>
        <v/>
      </c>
      <c r="Y137">
        <f>IF(OR(AND(Y124=1,SUM(X123:Z125)-Y124=2),SUM(X123:Z125)-Y124=3),1,0)</f>
        <v/>
      </c>
      <c r="Z137">
        <f>IF(OR(AND(Z124=1,SUM(Y123:AA125)-Z124=2),SUM(Y123:AA125)-Z124=3),1,0)</f>
        <v/>
      </c>
      <c r="AA137">
        <f>IF(OR(AND(AA124=1,SUM(Z123:AB125)-AA124=2),SUM(Z123:AB125)-AA124=3),1,0)</f>
        <v/>
      </c>
      <c r="AB137">
        <f>IF(OR(AND(AB124=1,SUM(AA123:AC125)-AB124=2),SUM(AA123:AC125)-AB124=3),1,0)</f>
        <v/>
      </c>
      <c r="AC137">
        <f>IF(OR(AND(AC124=1,SUM(AB123:AD125)-AC124=2),SUM(AB123:AD125)-AC124=3),1,0)</f>
        <v/>
      </c>
      <c r="AD137">
        <f>IF(OR(AND(AD124=1,SUM(AC123:AE125)-AD124=2),SUM(AC123:AE125)-AD124=3),1,0)</f>
        <v/>
      </c>
      <c r="AE137">
        <f>IF(OR(AND(AE124=1,SUM(AD123:AF125)-AE124=2),SUM(AD123:AF125)-AE124=3),1,0)</f>
        <v/>
      </c>
      <c r="AF137">
        <f>IF(OR(AND(AF124=1,SUM(AE123:AG125)-AF124=2),SUM(AE123:AG125)-AF124=3),1,0)</f>
        <v/>
      </c>
      <c r="AG137">
        <f>IF(OR(AND(AG124=1,SUM(AF123:AH125)-AG124=2),SUM(AF123:AH125)-AG124=3),1,0)</f>
        <v/>
      </c>
      <c r="AH137">
        <f>IF(OR(AND(AH124=1,SUM(AG123:AI125)-AH124=2),SUM(AG123:AI125)-AH124=3),1,0)</f>
        <v/>
      </c>
      <c r="AI137">
        <f>IF(OR(AND(AI124=1,SUM(AH123:AJ125)-AI124=2),SUM(AH123:AJ125)-AI124=3),1,0)</f>
        <v/>
      </c>
      <c r="AJ137">
        <f>IF(OR(AND(AJ124=1,SUM(AI123:AK125)-AJ124=2),SUM(AI123:AK125)-AJ124=3),1,0)</f>
        <v/>
      </c>
      <c r="AK137">
        <f>IF(OR(AND(AK124=1,SUM(AJ123:AL125)-AK124=2),SUM(AJ123:AL125)-AK124=3),1,0)</f>
        <v/>
      </c>
      <c r="AL137">
        <f>IF(OR(AND(AL124=1,SUM(AK123:AM125)-AL124=2),SUM(AK123:AM125)-AL124=3),1,0)</f>
        <v/>
      </c>
      <c r="AM137">
        <f>IF(OR(AND(AM124=1,SUM(AL123:AN125)-AM124=2),SUM(AL123:AN125)-AM124=3),1,0)</f>
        <v/>
      </c>
      <c r="AN137">
        <f>IF(OR(AND(AN124=1,SUM(AM123:AO125)-AN124=2),SUM(AM123:AO125)-AN124=3),1,0)</f>
        <v/>
      </c>
      <c r="AO137">
        <f>IF(OR(AND(AO124=1,SUM(AN123:AP125)-AO124=2),SUM(AN123:AP125)-AO124=3),1,0)</f>
        <v/>
      </c>
      <c r="AP137">
        <f>IF(OR(AND(AP124=1,SUM(AO123:AQ125)-AP124=2),SUM(AO123:AQ125)-AP124=3),1,0)</f>
        <v/>
      </c>
      <c r="AQ137" t="n">
        <v>0</v>
      </c>
    </row>
    <row r="138">
      <c r="B138" t="n">
        <v>0</v>
      </c>
      <c r="C138">
        <f>IF(OR(AND(C125=1,SUM(B124:D126)-C125=2),SUM(B124:D126)-C125=3),1,0)</f>
        <v/>
      </c>
      <c r="D138">
        <f>IF(OR(AND(D125=1,SUM(C124:E126)-D125=2),SUM(C124:E126)-D125=3),1,0)</f>
        <v/>
      </c>
      <c r="E138">
        <f>IF(OR(AND(E125=1,SUM(D124:F126)-E125=2),SUM(D124:F126)-E125=3),1,0)</f>
        <v/>
      </c>
      <c r="F138">
        <f>IF(OR(AND(F125=1,SUM(E124:G126)-F125=2),SUM(E124:G126)-F125=3),1,0)</f>
        <v/>
      </c>
      <c r="G138">
        <f>IF(OR(AND(G125=1,SUM(F124:H126)-G125=2),SUM(F124:H126)-G125=3),1,0)</f>
        <v/>
      </c>
      <c r="H138">
        <f>IF(OR(AND(H125=1,SUM(G124:I126)-H125=2),SUM(G124:I126)-H125=3),1,0)</f>
        <v/>
      </c>
      <c r="I138">
        <f>IF(OR(AND(I125=1,SUM(H124:J126)-I125=2),SUM(H124:J126)-I125=3),1,0)</f>
        <v/>
      </c>
      <c r="J138">
        <f>IF(OR(AND(J125=1,SUM(I124:K126)-J125=2),SUM(I124:K126)-J125=3),1,0)</f>
        <v/>
      </c>
      <c r="K138">
        <f>IF(OR(AND(K125=1,SUM(J124:L126)-K125=2),SUM(J124:L126)-K125=3),1,0)</f>
        <v/>
      </c>
      <c r="L138">
        <f>IF(OR(AND(L125=1,SUM(K124:M126)-L125=2),SUM(K124:M126)-L125=3),1,0)</f>
        <v/>
      </c>
      <c r="M138">
        <f>IF(OR(AND(M125=1,SUM(L124:N126)-M125=2),SUM(L124:N126)-M125=3),1,0)</f>
        <v/>
      </c>
      <c r="N138">
        <f>IF(OR(AND(N125=1,SUM(M124:O126)-N125=2),SUM(M124:O126)-N125=3),1,0)</f>
        <v/>
      </c>
      <c r="O138">
        <f>IF(OR(AND(O125=1,SUM(N124:P126)-O125=2),SUM(N124:P126)-O125=3),1,0)</f>
        <v/>
      </c>
      <c r="P138">
        <f>IF(OR(AND(P125=1,SUM(O124:Q126)-P125=2),SUM(O124:Q126)-P125=3),1,0)</f>
        <v/>
      </c>
      <c r="Q138">
        <f>IF(OR(AND(Q125=1,SUM(P124:R126)-Q125=2),SUM(P124:R126)-Q125=3),1,0)</f>
        <v/>
      </c>
      <c r="R138">
        <f>IF(OR(AND(R125=1,SUM(Q124:S126)-R125=2),SUM(Q124:S126)-R125=3),1,0)</f>
        <v/>
      </c>
      <c r="S138">
        <f>IF(OR(AND(S125=1,SUM(R124:T126)-S125=2),SUM(R124:T126)-S125=3),1,0)</f>
        <v/>
      </c>
      <c r="T138">
        <f>IF(OR(AND(T125=1,SUM(S124:U126)-T125=2),SUM(S124:U126)-T125=3),1,0)</f>
        <v/>
      </c>
      <c r="U138">
        <f>IF(OR(AND(U125=1,SUM(T124:V126)-U125=2),SUM(T124:V126)-U125=3),1,0)</f>
        <v/>
      </c>
      <c r="V138">
        <f>IF(OR(AND(V125=1,SUM(U124:W126)-V125=2),SUM(U124:W126)-V125=3),1,0)</f>
        <v/>
      </c>
      <c r="W138">
        <f>IF(OR(AND(W125=1,SUM(V124:X126)-W125=2),SUM(V124:X126)-W125=3),1,0)</f>
        <v/>
      </c>
      <c r="X138">
        <f>IF(OR(AND(X125=1,SUM(W124:Y126)-X125=2),SUM(W124:Y126)-X125=3),1,0)</f>
        <v/>
      </c>
      <c r="Y138">
        <f>IF(OR(AND(Y125=1,SUM(X124:Z126)-Y125=2),SUM(X124:Z126)-Y125=3),1,0)</f>
        <v/>
      </c>
      <c r="Z138">
        <f>IF(OR(AND(Z125=1,SUM(Y124:AA126)-Z125=2),SUM(Y124:AA126)-Z125=3),1,0)</f>
        <v/>
      </c>
      <c r="AA138">
        <f>IF(OR(AND(AA125=1,SUM(Z124:AB126)-AA125=2),SUM(Z124:AB126)-AA125=3),1,0)</f>
        <v/>
      </c>
      <c r="AB138">
        <f>IF(OR(AND(AB125=1,SUM(AA124:AC126)-AB125=2),SUM(AA124:AC126)-AB125=3),1,0)</f>
        <v/>
      </c>
      <c r="AC138">
        <f>IF(OR(AND(AC125=1,SUM(AB124:AD126)-AC125=2),SUM(AB124:AD126)-AC125=3),1,0)</f>
        <v/>
      </c>
      <c r="AD138">
        <f>IF(OR(AND(AD125=1,SUM(AC124:AE126)-AD125=2),SUM(AC124:AE126)-AD125=3),1,0)</f>
        <v/>
      </c>
      <c r="AE138">
        <f>IF(OR(AND(AE125=1,SUM(AD124:AF126)-AE125=2),SUM(AD124:AF126)-AE125=3),1,0)</f>
        <v/>
      </c>
      <c r="AF138">
        <f>IF(OR(AND(AF125=1,SUM(AE124:AG126)-AF125=2),SUM(AE124:AG126)-AF125=3),1,0)</f>
        <v/>
      </c>
      <c r="AG138">
        <f>IF(OR(AND(AG125=1,SUM(AF124:AH126)-AG125=2),SUM(AF124:AH126)-AG125=3),1,0)</f>
        <v/>
      </c>
      <c r="AH138">
        <f>IF(OR(AND(AH125=1,SUM(AG124:AI126)-AH125=2),SUM(AG124:AI126)-AH125=3),1,0)</f>
        <v/>
      </c>
      <c r="AI138">
        <f>IF(OR(AND(AI125=1,SUM(AH124:AJ126)-AI125=2),SUM(AH124:AJ126)-AI125=3),1,0)</f>
        <v/>
      </c>
      <c r="AJ138">
        <f>IF(OR(AND(AJ125=1,SUM(AI124:AK126)-AJ125=2),SUM(AI124:AK126)-AJ125=3),1,0)</f>
        <v/>
      </c>
      <c r="AK138">
        <f>IF(OR(AND(AK125=1,SUM(AJ124:AL126)-AK125=2),SUM(AJ124:AL126)-AK125=3),1,0)</f>
        <v/>
      </c>
      <c r="AL138">
        <f>IF(OR(AND(AL125=1,SUM(AK124:AM126)-AL125=2),SUM(AK124:AM126)-AL125=3),1,0)</f>
        <v/>
      </c>
      <c r="AM138">
        <f>IF(OR(AND(AM125=1,SUM(AL124:AN126)-AM125=2),SUM(AL124:AN126)-AM125=3),1,0)</f>
        <v/>
      </c>
      <c r="AN138">
        <f>IF(OR(AND(AN125=1,SUM(AM124:AO126)-AN125=2),SUM(AM124:AO126)-AN125=3),1,0)</f>
        <v/>
      </c>
      <c r="AO138">
        <f>IF(OR(AND(AO125=1,SUM(AN124:AP126)-AO125=2),SUM(AN124:AP126)-AO125=3),1,0)</f>
        <v/>
      </c>
      <c r="AP138">
        <f>IF(OR(AND(AP125=1,SUM(AO124:AQ126)-AP125=2),SUM(AO124:AQ126)-AP125=3),1,0)</f>
        <v/>
      </c>
      <c r="AQ138" t="n">
        <v>0</v>
      </c>
    </row>
    <row r="139">
      <c r="B139" t="n">
        <v>0</v>
      </c>
      <c r="C139">
        <f>IF(OR(AND(C126=1,SUM(B125:D127)-C126=2),SUM(B125:D127)-C126=3),1,0)</f>
        <v/>
      </c>
      <c r="D139">
        <f>IF(OR(AND(D126=1,SUM(C125:E127)-D126=2),SUM(C125:E127)-D126=3),1,0)</f>
        <v/>
      </c>
      <c r="E139">
        <f>IF(OR(AND(E126=1,SUM(D125:F127)-E126=2),SUM(D125:F127)-E126=3),1,0)</f>
        <v/>
      </c>
      <c r="F139">
        <f>IF(OR(AND(F126=1,SUM(E125:G127)-F126=2),SUM(E125:G127)-F126=3),1,0)</f>
        <v/>
      </c>
      <c r="G139">
        <f>IF(OR(AND(G126=1,SUM(F125:H127)-G126=2),SUM(F125:H127)-G126=3),1,0)</f>
        <v/>
      </c>
      <c r="H139">
        <f>IF(OR(AND(H126=1,SUM(G125:I127)-H126=2),SUM(G125:I127)-H126=3),1,0)</f>
        <v/>
      </c>
      <c r="I139">
        <f>IF(OR(AND(I126=1,SUM(H125:J127)-I126=2),SUM(H125:J127)-I126=3),1,0)</f>
        <v/>
      </c>
      <c r="J139">
        <f>IF(OR(AND(J126=1,SUM(I125:K127)-J126=2),SUM(I125:K127)-J126=3),1,0)</f>
        <v/>
      </c>
      <c r="K139">
        <f>IF(OR(AND(K126=1,SUM(J125:L127)-K126=2),SUM(J125:L127)-K126=3),1,0)</f>
        <v/>
      </c>
      <c r="L139">
        <f>IF(OR(AND(L126=1,SUM(K125:M127)-L126=2),SUM(K125:M127)-L126=3),1,0)</f>
        <v/>
      </c>
      <c r="M139">
        <f>IF(OR(AND(M126=1,SUM(L125:N127)-M126=2),SUM(L125:N127)-M126=3),1,0)</f>
        <v/>
      </c>
      <c r="N139">
        <f>IF(OR(AND(N126=1,SUM(M125:O127)-N126=2),SUM(M125:O127)-N126=3),1,0)</f>
        <v/>
      </c>
      <c r="O139">
        <f>IF(OR(AND(O126=1,SUM(N125:P127)-O126=2),SUM(N125:P127)-O126=3),1,0)</f>
        <v/>
      </c>
      <c r="P139">
        <f>IF(OR(AND(P126=1,SUM(O125:Q127)-P126=2),SUM(O125:Q127)-P126=3),1,0)</f>
        <v/>
      </c>
      <c r="Q139">
        <f>IF(OR(AND(Q126=1,SUM(P125:R127)-Q126=2),SUM(P125:R127)-Q126=3),1,0)</f>
        <v/>
      </c>
      <c r="R139">
        <f>IF(OR(AND(R126=1,SUM(Q125:S127)-R126=2),SUM(Q125:S127)-R126=3),1,0)</f>
        <v/>
      </c>
      <c r="S139">
        <f>IF(OR(AND(S126=1,SUM(R125:T127)-S126=2),SUM(R125:T127)-S126=3),1,0)</f>
        <v/>
      </c>
      <c r="T139">
        <f>IF(OR(AND(T126=1,SUM(S125:U127)-T126=2),SUM(S125:U127)-T126=3),1,0)</f>
        <v/>
      </c>
      <c r="U139">
        <f>IF(OR(AND(U126=1,SUM(T125:V127)-U126=2),SUM(T125:V127)-U126=3),1,0)</f>
        <v/>
      </c>
      <c r="V139">
        <f>IF(OR(AND(V126=1,SUM(U125:W127)-V126=2),SUM(U125:W127)-V126=3),1,0)</f>
        <v/>
      </c>
      <c r="W139">
        <f>IF(OR(AND(W126=1,SUM(V125:X127)-W126=2),SUM(V125:X127)-W126=3),1,0)</f>
        <v/>
      </c>
      <c r="X139">
        <f>IF(OR(AND(X126=1,SUM(W125:Y127)-X126=2),SUM(W125:Y127)-X126=3),1,0)</f>
        <v/>
      </c>
      <c r="Y139">
        <f>IF(OR(AND(Y126=1,SUM(X125:Z127)-Y126=2),SUM(X125:Z127)-Y126=3),1,0)</f>
        <v/>
      </c>
      <c r="Z139">
        <f>IF(OR(AND(Z126=1,SUM(Y125:AA127)-Z126=2),SUM(Y125:AA127)-Z126=3),1,0)</f>
        <v/>
      </c>
      <c r="AA139">
        <f>IF(OR(AND(AA126=1,SUM(Z125:AB127)-AA126=2),SUM(Z125:AB127)-AA126=3),1,0)</f>
        <v/>
      </c>
      <c r="AB139">
        <f>IF(OR(AND(AB126=1,SUM(AA125:AC127)-AB126=2),SUM(AA125:AC127)-AB126=3),1,0)</f>
        <v/>
      </c>
      <c r="AC139">
        <f>IF(OR(AND(AC126=1,SUM(AB125:AD127)-AC126=2),SUM(AB125:AD127)-AC126=3),1,0)</f>
        <v/>
      </c>
      <c r="AD139">
        <f>IF(OR(AND(AD126=1,SUM(AC125:AE127)-AD126=2),SUM(AC125:AE127)-AD126=3),1,0)</f>
        <v/>
      </c>
      <c r="AE139">
        <f>IF(OR(AND(AE126=1,SUM(AD125:AF127)-AE126=2),SUM(AD125:AF127)-AE126=3),1,0)</f>
        <v/>
      </c>
      <c r="AF139">
        <f>IF(OR(AND(AF126=1,SUM(AE125:AG127)-AF126=2),SUM(AE125:AG127)-AF126=3),1,0)</f>
        <v/>
      </c>
      <c r="AG139">
        <f>IF(OR(AND(AG126=1,SUM(AF125:AH127)-AG126=2),SUM(AF125:AH127)-AG126=3),1,0)</f>
        <v/>
      </c>
      <c r="AH139">
        <f>IF(OR(AND(AH126=1,SUM(AG125:AI127)-AH126=2),SUM(AG125:AI127)-AH126=3),1,0)</f>
        <v/>
      </c>
      <c r="AI139">
        <f>IF(OR(AND(AI126=1,SUM(AH125:AJ127)-AI126=2),SUM(AH125:AJ127)-AI126=3),1,0)</f>
        <v/>
      </c>
      <c r="AJ139">
        <f>IF(OR(AND(AJ126=1,SUM(AI125:AK127)-AJ126=2),SUM(AI125:AK127)-AJ126=3),1,0)</f>
        <v/>
      </c>
      <c r="AK139">
        <f>IF(OR(AND(AK126=1,SUM(AJ125:AL127)-AK126=2),SUM(AJ125:AL127)-AK126=3),1,0)</f>
        <v/>
      </c>
      <c r="AL139">
        <f>IF(OR(AND(AL126=1,SUM(AK125:AM127)-AL126=2),SUM(AK125:AM127)-AL126=3),1,0)</f>
        <v/>
      </c>
      <c r="AM139">
        <f>IF(OR(AND(AM126=1,SUM(AL125:AN127)-AM126=2),SUM(AL125:AN127)-AM126=3),1,0)</f>
        <v/>
      </c>
      <c r="AN139">
        <f>IF(OR(AND(AN126=1,SUM(AM125:AO127)-AN126=2),SUM(AM125:AO127)-AN126=3),1,0)</f>
        <v/>
      </c>
      <c r="AO139">
        <f>IF(OR(AND(AO126=1,SUM(AN125:AP127)-AO126=2),SUM(AN125:AP127)-AO126=3),1,0)</f>
        <v/>
      </c>
      <c r="AP139">
        <f>IF(OR(AND(AP126=1,SUM(AO125:AQ127)-AP126=2),SUM(AO125:AQ127)-AP126=3),1,0)</f>
        <v/>
      </c>
      <c r="AQ139" t="n">
        <v>0</v>
      </c>
    </row>
    <row r="140">
      <c r="B140" t="n">
        <v>0</v>
      </c>
      <c r="C140">
        <f>IF(OR(AND(C127=1,SUM(B126:D128)-C127=2),SUM(B126:D128)-C127=3),1,0)</f>
        <v/>
      </c>
      <c r="D140">
        <f>IF(OR(AND(D127=1,SUM(C126:E128)-D127=2),SUM(C126:E128)-D127=3),1,0)</f>
        <v/>
      </c>
      <c r="E140">
        <f>IF(OR(AND(E127=1,SUM(D126:F128)-E127=2),SUM(D126:F128)-E127=3),1,0)</f>
        <v/>
      </c>
      <c r="F140">
        <f>IF(OR(AND(F127=1,SUM(E126:G128)-F127=2),SUM(E126:G128)-F127=3),1,0)</f>
        <v/>
      </c>
      <c r="G140">
        <f>IF(OR(AND(G127=1,SUM(F126:H128)-G127=2),SUM(F126:H128)-G127=3),1,0)</f>
        <v/>
      </c>
      <c r="H140">
        <f>IF(OR(AND(H127=1,SUM(G126:I128)-H127=2),SUM(G126:I128)-H127=3),1,0)</f>
        <v/>
      </c>
      <c r="I140">
        <f>IF(OR(AND(I127=1,SUM(H126:J128)-I127=2),SUM(H126:J128)-I127=3),1,0)</f>
        <v/>
      </c>
      <c r="J140">
        <f>IF(OR(AND(J127=1,SUM(I126:K128)-J127=2),SUM(I126:K128)-J127=3),1,0)</f>
        <v/>
      </c>
      <c r="K140">
        <f>IF(OR(AND(K127=1,SUM(J126:L128)-K127=2),SUM(J126:L128)-K127=3),1,0)</f>
        <v/>
      </c>
      <c r="L140">
        <f>IF(OR(AND(L127=1,SUM(K126:M128)-L127=2),SUM(K126:M128)-L127=3),1,0)</f>
        <v/>
      </c>
      <c r="M140">
        <f>IF(OR(AND(M127=1,SUM(L126:N128)-M127=2),SUM(L126:N128)-M127=3),1,0)</f>
        <v/>
      </c>
      <c r="N140">
        <f>IF(OR(AND(N127=1,SUM(M126:O128)-N127=2),SUM(M126:O128)-N127=3),1,0)</f>
        <v/>
      </c>
      <c r="O140">
        <f>IF(OR(AND(O127=1,SUM(N126:P128)-O127=2),SUM(N126:P128)-O127=3),1,0)</f>
        <v/>
      </c>
      <c r="P140">
        <f>IF(OR(AND(P127=1,SUM(O126:Q128)-P127=2),SUM(O126:Q128)-P127=3),1,0)</f>
        <v/>
      </c>
      <c r="Q140">
        <f>IF(OR(AND(Q127=1,SUM(P126:R128)-Q127=2),SUM(P126:R128)-Q127=3),1,0)</f>
        <v/>
      </c>
      <c r="R140">
        <f>IF(OR(AND(R127=1,SUM(Q126:S128)-R127=2),SUM(Q126:S128)-R127=3),1,0)</f>
        <v/>
      </c>
      <c r="S140">
        <f>IF(OR(AND(S127=1,SUM(R126:T128)-S127=2),SUM(R126:T128)-S127=3),1,0)</f>
        <v/>
      </c>
      <c r="T140">
        <f>IF(OR(AND(T127=1,SUM(S126:U128)-T127=2),SUM(S126:U128)-T127=3),1,0)</f>
        <v/>
      </c>
      <c r="U140">
        <f>IF(OR(AND(U127=1,SUM(T126:V128)-U127=2),SUM(T126:V128)-U127=3),1,0)</f>
        <v/>
      </c>
      <c r="V140">
        <f>IF(OR(AND(V127=1,SUM(U126:W128)-V127=2),SUM(U126:W128)-V127=3),1,0)</f>
        <v/>
      </c>
      <c r="W140">
        <f>IF(OR(AND(W127=1,SUM(V126:X128)-W127=2),SUM(V126:X128)-W127=3),1,0)</f>
        <v/>
      </c>
      <c r="X140">
        <f>IF(OR(AND(X127=1,SUM(W126:Y128)-X127=2),SUM(W126:Y128)-X127=3),1,0)</f>
        <v/>
      </c>
      <c r="Y140">
        <f>IF(OR(AND(Y127=1,SUM(X126:Z128)-Y127=2),SUM(X126:Z128)-Y127=3),1,0)</f>
        <v/>
      </c>
      <c r="Z140">
        <f>IF(OR(AND(Z127=1,SUM(Y126:AA128)-Z127=2),SUM(Y126:AA128)-Z127=3),1,0)</f>
        <v/>
      </c>
      <c r="AA140">
        <f>IF(OR(AND(AA127=1,SUM(Z126:AB128)-AA127=2),SUM(Z126:AB128)-AA127=3),1,0)</f>
        <v/>
      </c>
      <c r="AB140">
        <f>IF(OR(AND(AB127=1,SUM(AA126:AC128)-AB127=2),SUM(AA126:AC128)-AB127=3),1,0)</f>
        <v/>
      </c>
      <c r="AC140">
        <f>IF(OR(AND(AC127=1,SUM(AB126:AD128)-AC127=2),SUM(AB126:AD128)-AC127=3),1,0)</f>
        <v/>
      </c>
      <c r="AD140">
        <f>IF(OR(AND(AD127=1,SUM(AC126:AE128)-AD127=2),SUM(AC126:AE128)-AD127=3),1,0)</f>
        <v/>
      </c>
      <c r="AE140">
        <f>IF(OR(AND(AE127=1,SUM(AD126:AF128)-AE127=2),SUM(AD126:AF128)-AE127=3),1,0)</f>
        <v/>
      </c>
      <c r="AF140">
        <f>IF(OR(AND(AF127=1,SUM(AE126:AG128)-AF127=2),SUM(AE126:AG128)-AF127=3),1,0)</f>
        <v/>
      </c>
      <c r="AG140">
        <f>IF(OR(AND(AG127=1,SUM(AF126:AH128)-AG127=2),SUM(AF126:AH128)-AG127=3),1,0)</f>
        <v/>
      </c>
      <c r="AH140">
        <f>IF(OR(AND(AH127=1,SUM(AG126:AI128)-AH127=2),SUM(AG126:AI128)-AH127=3),1,0)</f>
        <v/>
      </c>
      <c r="AI140">
        <f>IF(OR(AND(AI127=1,SUM(AH126:AJ128)-AI127=2),SUM(AH126:AJ128)-AI127=3),1,0)</f>
        <v/>
      </c>
      <c r="AJ140">
        <f>IF(OR(AND(AJ127=1,SUM(AI126:AK128)-AJ127=2),SUM(AI126:AK128)-AJ127=3),1,0)</f>
        <v/>
      </c>
      <c r="AK140">
        <f>IF(OR(AND(AK127=1,SUM(AJ126:AL128)-AK127=2),SUM(AJ126:AL128)-AK127=3),1,0)</f>
        <v/>
      </c>
      <c r="AL140">
        <f>IF(OR(AND(AL127=1,SUM(AK126:AM128)-AL127=2),SUM(AK126:AM128)-AL127=3),1,0)</f>
        <v/>
      </c>
      <c r="AM140">
        <f>IF(OR(AND(AM127=1,SUM(AL126:AN128)-AM127=2),SUM(AL126:AN128)-AM127=3),1,0)</f>
        <v/>
      </c>
      <c r="AN140">
        <f>IF(OR(AND(AN127=1,SUM(AM126:AO128)-AN127=2),SUM(AM126:AO128)-AN127=3),1,0)</f>
        <v/>
      </c>
      <c r="AO140">
        <f>IF(OR(AND(AO127=1,SUM(AN126:AP128)-AO127=2),SUM(AN126:AP128)-AO127=3),1,0)</f>
        <v/>
      </c>
      <c r="AP140">
        <f>IF(OR(AND(AP127=1,SUM(AO126:AQ128)-AP127=2),SUM(AO126:AQ128)-AP127=3),1,0)</f>
        <v/>
      </c>
      <c r="AQ140" t="n">
        <v>0</v>
      </c>
    </row>
    <row r="141">
      <c r="B141" t="n">
        <v>0</v>
      </c>
      <c r="C141">
        <f>IF(OR(AND(C128=1,SUM(B127:D129)-C128=2),SUM(B127:D129)-C128=3),1,0)</f>
        <v/>
      </c>
      <c r="D141">
        <f>IF(OR(AND(D128=1,SUM(C127:E129)-D128=2),SUM(C127:E129)-D128=3),1,0)</f>
        <v/>
      </c>
      <c r="E141">
        <f>IF(OR(AND(E128=1,SUM(D127:F129)-E128=2),SUM(D127:F129)-E128=3),1,0)</f>
        <v/>
      </c>
      <c r="F141">
        <f>IF(OR(AND(F128=1,SUM(E127:G129)-F128=2),SUM(E127:G129)-F128=3),1,0)</f>
        <v/>
      </c>
      <c r="G141">
        <f>IF(OR(AND(G128=1,SUM(F127:H129)-G128=2),SUM(F127:H129)-G128=3),1,0)</f>
        <v/>
      </c>
      <c r="H141">
        <f>IF(OR(AND(H128=1,SUM(G127:I129)-H128=2),SUM(G127:I129)-H128=3),1,0)</f>
        <v/>
      </c>
      <c r="I141">
        <f>IF(OR(AND(I128=1,SUM(H127:J129)-I128=2),SUM(H127:J129)-I128=3),1,0)</f>
        <v/>
      </c>
      <c r="J141">
        <f>IF(OR(AND(J128=1,SUM(I127:K129)-J128=2),SUM(I127:K129)-J128=3),1,0)</f>
        <v/>
      </c>
      <c r="K141">
        <f>IF(OR(AND(K128=1,SUM(J127:L129)-K128=2),SUM(J127:L129)-K128=3),1,0)</f>
        <v/>
      </c>
      <c r="L141">
        <f>IF(OR(AND(L128=1,SUM(K127:M129)-L128=2),SUM(K127:M129)-L128=3),1,0)</f>
        <v/>
      </c>
      <c r="M141">
        <f>IF(OR(AND(M128=1,SUM(L127:N129)-M128=2),SUM(L127:N129)-M128=3),1,0)</f>
        <v/>
      </c>
      <c r="N141">
        <f>IF(OR(AND(N128=1,SUM(M127:O129)-N128=2),SUM(M127:O129)-N128=3),1,0)</f>
        <v/>
      </c>
      <c r="O141">
        <f>IF(OR(AND(O128=1,SUM(N127:P129)-O128=2),SUM(N127:P129)-O128=3),1,0)</f>
        <v/>
      </c>
      <c r="P141">
        <f>IF(OR(AND(P128=1,SUM(O127:Q129)-P128=2),SUM(O127:Q129)-P128=3),1,0)</f>
        <v/>
      </c>
      <c r="Q141">
        <f>IF(OR(AND(Q128=1,SUM(P127:R129)-Q128=2),SUM(P127:R129)-Q128=3),1,0)</f>
        <v/>
      </c>
      <c r="R141">
        <f>IF(OR(AND(R128=1,SUM(Q127:S129)-R128=2),SUM(Q127:S129)-R128=3),1,0)</f>
        <v/>
      </c>
      <c r="S141">
        <f>IF(OR(AND(S128=1,SUM(R127:T129)-S128=2),SUM(R127:T129)-S128=3),1,0)</f>
        <v/>
      </c>
      <c r="T141">
        <f>IF(OR(AND(T128=1,SUM(S127:U129)-T128=2),SUM(S127:U129)-T128=3),1,0)</f>
        <v/>
      </c>
      <c r="U141">
        <f>IF(OR(AND(U128=1,SUM(T127:V129)-U128=2),SUM(T127:V129)-U128=3),1,0)</f>
        <v/>
      </c>
      <c r="V141">
        <f>IF(OR(AND(V128=1,SUM(U127:W129)-V128=2),SUM(U127:W129)-V128=3),1,0)</f>
        <v/>
      </c>
      <c r="W141">
        <f>IF(OR(AND(W128=1,SUM(V127:X129)-W128=2),SUM(V127:X129)-W128=3),1,0)</f>
        <v/>
      </c>
      <c r="X141">
        <f>IF(OR(AND(X128=1,SUM(W127:Y129)-X128=2),SUM(W127:Y129)-X128=3),1,0)</f>
        <v/>
      </c>
      <c r="Y141">
        <f>IF(OR(AND(Y128=1,SUM(X127:Z129)-Y128=2),SUM(X127:Z129)-Y128=3),1,0)</f>
        <v/>
      </c>
      <c r="Z141">
        <f>IF(OR(AND(Z128=1,SUM(Y127:AA129)-Z128=2),SUM(Y127:AA129)-Z128=3),1,0)</f>
        <v/>
      </c>
      <c r="AA141">
        <f>IF(OR(AND(AA128=1,SUM(Z127:AB129)-AA128=2),SUM(Z127:AB129)-AA128=3),1,0)</f>
        <v/>
      </c>
      <c r="AB141">
        <f>IF(OR(AND(AB128=1,SUM(AA127:AC129)-AB128=2),SUM(AA127:AC129)-AB128=3),1,0)</f>
        <v/>
      </c>
      <c r="AC141">
        <f>IF(OR(AND(AC128=1,SUM(AB127:AD129)-AC128=2),SUM(AB127:AD129)-AC128=3),1,0)</f>
        <v/>
      </c>
      <c r="AD141">
        <f>IF(OR(AND(AD128=1,SUM(AC127:AE129)-AD128=2),SUM(AC127:AE129)-AD128=3),1,0)</f>
        <v/>
      </c>
      <c r="AE141">
        <f>IF(OR(AND(AE128=1,SUM(AD127:AF129)-AE128=2),SUM(AD127:AF129)-AE128=3),1,0)</f>
        <v/>
      </c>
      <c r="AF141">
        <f>IF(OR(AND(AF128=1,SUM(AE127:AG129)-AF128=2),SUM(AE127:AG129)-AF128=3),1,0)</f>
        <v/>
      </c>
      <c r="AG141">
        <f>IF(OR(AND(AG128=1,SUM(AF127:AH129)-AG128=2),SUM(AF127:AH129)-AG128=3),1,0)</f>
        <v/>
      </c>
      <c r="AH141">
        <f>IF(OR(AND(AH128=1,SUM(AG127:AI129)-AH128=2),SUM(AG127:AI129)-AH128=3),1,0)</f>
        <v/>
      </c>
      <c r="AI141">
        <f>IF(OR(AND(AI128=1,SUM(AH127:AJ129)-AI128=2),SUM(AH127:AJ129)-AI128=3),1,0)</f>
        <v/>
      </c>
      <c r="AJ141">
        <f>IF(OR(AND(AJ128=1,SUM(AI127:AK129)-AJ128=2),SUM(AI127:AK129)-AJ128=3),1,0)</f>
        <v/>
      </c>
      <c r="AK141">
        <f>IF(OR(AND(AK128=1,SUM(AJ127:AL129)-AK128=2),SUM(AJ127:AL129)-AK128=3),1,0)</f>
        <v/>
      </c>
      <c r="AL141">
        <f>IF(OR(AND(AL128=1,SUM(AK127:AM129)-AL128=2),SUM(AK127:AM129)-AL128=3),1,0)</f>
        <v/>
      </c>
      <c r="AM141">
        <f>IF(OR(AND(AM128=1,SUM(AL127:AN129)-AM128=2),SUM(AL127:AN129)-AM128=3),1,0)</f>
        <v/>
      </c>
      <c r="AN141">
        <f>IF(OR(AND(AN128=1,SUM(AM127:AO129)-AN128=2),SUM(AM127:AO129)-AN128=3),1,0)</f>
        <v/>
      </c>
      <c r="AO141">
        <f>IF(OR(AND(AO128=1,SUM(AN127:AP129)-AO128=2),SUM(AN127:AP129)-AO128=3),1,0)</f>
        <v/>
      </c>
      <c r="AP141">
        <f>IF(OR(AND(AP128=1,SUM(AO127:AQ129)-AP128=2),SUM(AO127:AQ129)-AP128=3),1,0)</f>
        <v/>
      </c>
      <c r="AQ141" t="n">
        <v>0</v>
      </c>
    </row>
    <row r="142">
      <c r="B142" t="n">
        <v>0</v>
      </c>
      <c r="C142">
        <f>IF(OR(AND(C129=1,SUM(B128:D130)-C129=2),SUM(B128:D130)-C129=3),1,0)</f>
        <v/>
      </c>
      <c r="D142">
        <f>IF(OR(AND(D129=1,SUM(C128:E130)-D129=2),SUM(C128:E130)-D129=3),1,0)</f>
        <v/>
      </c>
      <c r="E142">
        <f>IF(OR(AND(E129=1,SUM(D128:F130)-E129=2),SUM(D128:F130)-E129=3),1,0)</f>
        <v/>
      </c>
      <c r="F142">
        <f>IF(OR(AND(F129=1,SUM(E128:G130)-F129=2),SUM(E128:G130)-F129=3),1,0)</f>
        <v/>
      </c>
      <c r="G142">
        <f>IF(OR(AND(G129=1,SUM(F128:H130)-G129=2),SUM(F128:H130)-G129=3),1,0)</f>
        <v/>
      </c>
      <c r="H142">
        <f>IF(OR(AND(H129=1,SUM(G128:I130)-H129=2),SUM(G128:I130)-H129=3),1,0)</f>
        <v/>
      </c>
      <c r="I142">
        <f>IF(OR(AND(I129=1,SUM(H128:J130)-I129=2),SUM(H128:J130)-I129=3),1,0)</f>
        <v/>
      </c>
      <c r="J142">
        <f>IF(OR(AND(J129=1,SUM(I128:K130)-J129=2),SUM(I128:K130)-J129=3),1,0)</f>
        <v/>
      </c>
      <c r="K142">
        <f>IF(OR(AND(K129=1,SUM(J128:L130)-K129=2),SUM(J128:L130)-K129=3),1,0)</f>
        <v/>
      </c>
      <c r="L142">
        <f>IF(OR(AND(L129=1,SUM(K128:M130)-L129=2),SUM(K128:M130)-L129=3),1,0)</f>
        <v/>
      </c>
      <c r="M142">
        <f>IF(OR(AND(M129=1,SUM(L128:N130)-M129=2),SUM(L128:N130)-M129=3),1,0)</f>
        <v/>
      </c>
      <c r="N142">
        <f>IF(OR(AND(N129=1,SUM(M128:O130)-N129=2),SUM(M128:O130)-N129=3),1,0)</f>
        <v/>
      </c>
      <c r="O142">
        <f>IF(OR(AND(O129=1,SUM(N128:P130)-O129=2),SUM(N128:P130)-O129=3),1,0)</f>
        <v/>
      </c>
      <c r="P142">
        <f>IF(OR(AND(P129=1,SUM(O128:Q130)-P129=2),SUM(O128:Q130)-P129=3),1,0)</f>
        <v/>
      </c>
      <c r="Q142">
        <f>IF(OR(AND(Q129=1,SUM(P128:R130)-Q129=2),SUM(P128:R130)-Q129=3),1,0)</f>
        <v/>
      </c>
      <c r="R142">
        <f>IF(OR(AND(R129=1,SUM(Q128:S130)-R129=2),SUM(Q128:S130)-R129=3),1,0)</f>
        <v/>
      </c>
      <c r="S142">
        <f>IF(OR(AND(S129=1,SUM(R128:T130)-S129=2),SUM(R128:T130)-S129=3),1,0)</f>
        <v/>
      </c>
      <c r="T142">
        <f>IF(OR(AND(T129=1,SUM(S128:U130)-T129=2),SUM(S128:U130)-T129=3),1,0)</f>
        <v/>
      </c>
      <c r="U142">
        <f>IF(OR(AND(U129=1,SUM(T128:V130)-U129=2),SUM(T128:V130)-U129=3),1,0)</f>
        <v/>
      </c>
      <c r="V142">
        <f>IF(OR(AND(V129=1,SUM(U128:W130)-V129=2),SUM(U128:W130)-V129=3),1,0)</f>
        <v/>
      </c>
      <c r="W142">
        <f>IF(OR(AND(W129=1,SUM(V128:X130)-W129=2),SUM(V128:X130)-W129=3),1,0)</f>
        <v/>
      </c>
      <c r="X142">
        <f>IF(OR(AND(X129=1,SUM(W128:Y130)-X129=2),SUM(W128:Y130)-X129=3),1,0)</f>
        <v/>
      </c>
      <c r="Y142">
        <f>IF(OR(AND(Y129=1,SUM(X128:Z130)-Y129=2),SUM(X128:Z130)-Y129=3),1,0)</f>
        <v/>
      </c>
      <c r="Z142">
        <f>IF(OR(AND(Z129=1,SUM(Y128:AA130)-Z129=2),SUM(Y128:AA130)-Z129=3),1,0)</f>
        <v/>
      </c>
      <c r="AA142">
        <f>IF(OR(AND(AA129=1,SUM(Z128:AB130)-AA129=2),SUM(Z128:AB130)-AA129=3),1,0)</f>
        <v/>
      </c>
      <c r="AB142">
        <f>IF(OR(AND(AB129=1,SUM(AA128:AC130)-AB129=2),SUM(AA128:AC130)-AB129=3),1,0)</f>
        <v/>
      </c>
      <c r="AC142">
        <f>IF(OR(AND(AC129=1,SUM(AB128:AD130)-AC129=2),SUM(AB128:AD130)-AC129=3),1,0)</f>
        <v/>
      </c>
      <c r="AD142">
        <f>IF(OR(AND(AD129=1,SUM(AC128:AE130)-AD129=2),SUM(AC128:AE130)-AD129=3),1,0)</f>
        <v/>
      </c>
      <c r="AE142">
        <f>IF(OR(AND(AE129=1,SUM(AD128:AF130)-AE129=2),SUM(AD128:AF130)-AE129=3),1,0)</f>
        <v/>
      </c>
      <c r="AF142">
        <f>IF(OR(AND(AF129=1,SUM(AE128:AG130)-AF129=2),SUM(AE128:AG130)-AF129=3),1,0)</f>
        <v/>
      </c>
      <c r="AG142">
        <f>IF(OR(AND(AG129=1,SUM(AF128:AH130)-AG129=2),SUM(AF128:AH130)-AG129=3),1,0)</f>
        <v/>
      </c>
      <c r="AH142">
        <f>IF(OR(AND(AH129=1,SUM(AG128:AI130)-AH129=2),SUM(AG128:AI130)-AH129=3),1,0)</f>
        <v/>
      </c>
      <c r="AI142">
        <f>IF(OR(AND(AI129=1,SUM(AH128:AJ130)-AI129=2),SUM(AH128:AJ130)-AI129=3),1,0)</f>
        <v/>
      </c>
      <c r="AJ142">
        <f>IF(OR(AND(AJ129=1,SUM(AI128:AK130)-AJ129=2),SUM(AI128:AK130)-AJ129=3),1,0)</f>
        <v/>
      </c>
      <c r="AK142">
        <f>IF(OR(AND(AK129=1,SUM(AJ128:AL130)-AK129=2),SUM(AJ128:AL130)-AK129=3),1,0)</f>
        <v/>
      </c>
      <c r="AL142">
        <f>IF(OR(AND(AL129=1,SUM(AK128:AM130)-AL129=2),SUM(AK128:AM130)-AL129=3),1,0)</f>
        <v/>
      </c>
      <c r="AM142">
        <f>IF(OR(AND(AM129=1,SUM(AL128:AN130)-AM129=2),SUM(AL128:AN130)-AM129=3),1,0)</f>
        <v/>
      </c>
      <c r="AN142">
        <f>IF(OR(AND(AN129=1,SUM(AM128:AO130)-AN129=2),SUM(AM128:AO130)-AN129=3),1,0)</f>
        <v/>
      </c>
      <c r="AO142">
        <f>IF(OR(AND(AO129=1,SUM(AN128:AP130)-AO129=2),SUM(AN128:AP130)-AO129=3),1,0)</f>
        <v/>
      </c>
      <c r="AP142">
        <f>IF(OR(AND(AP129=1,SUM(AO128:AQ130)-AP129=2),SUM(AO128:AQ130)-AP129=3),1,0)</f>
        <v/>
      </c>
      <c r="AQ142" t="n">
        <v>0</v>
      </c>
    </row>
    <row r="143">
      <c r="B143" t="n">
        <v>0</v>
      </c>
      <c r="C143">
        <f>IF(OR(AND(C130=1,SUM(B129:D131)-C130=2),SUM(B129:D131)-C130=3),1,0)</f>
        <v/>
      </c>
      <c r="D143">
        <f>IF(OR(AND(D130=1,SUM(C129:E131)-D130=2),SUM(C129:E131)-D130=3),1,0)</f>
        <v/>
      </c>
      <c r="E143">
        <f>IF(OR(AND(E130=1,SUM(D129:F131)-E130=2),SUM(D129:F131)-E130=3),1,0)</f>
        <v/>
      </c>
      <c r="F143">
        <f>IF(OR(AND(F130=1,SUM(E129:G131)-F130=2),SUM(E129:G131)-F130=3),1,0)</f>
        <v/>
      </c>
      <c r="G143">
        <f>IF(OR(AND(G130=1,SUM(F129:H131)-G130=2),SUM(F129:H131)-G130=3),1,0)</f>
        <v/>
      </c>
      <c r="H143">
        <f>IF(OR(AND(H130=1,SUM(G129:I131)-H130=2),SUM(G129:I131)-H130=3),1,0)</f>
        <v/>
      </c>
      <c r="I143">
        <f>IF(OR(AND(I130=1,SUM(H129:J131)-I130=2),SUM(H129:J131)-I130=3),1,0)</f>
        <v/>
      </c>
      <c r="J143">
        <f>IF(OR(AND(J130=1,SUM(I129:K131)-J130=2),SUM(I129:K131)-J130=3),1,0)</f>
        <v/>
      </c>
      <c r="K143">
        <f>IF(OR(AND(K130=1,SUM(J129:L131)-K130=2),SUM(J129:L131)-K130=3),1,0)</f>
        <v/>
      </c>
      <c r="L143">
        <f>IF(OR(AND(L130=1,SUM(K129:M131)-L130=2),SUM(K129:M131)-L130=3),1,0)</f>
        <v/>
      </c>
      <c r="M143">
        <f>IF(OR(AND(M130=1,SUM(L129:N131)-M130=2),SUM(L129:N131)-M130=3),1,0)</f>
        <v/>
      </c>
      <c r="N143">
        <f>IF(OR(AND(N130=1,SUM(M129:O131)-N130=2),SUM(M129:O131)-N130=3),1,0)</f>
        <v/>
      </c>
      <c r="O143">
        <f>IF(OR(AND(O130=1,SUM(N129:P131)-O130=2),SUM(N129:P131)-O130=3),1,0)</f>
        <v/>
      </c>
      <c r="P143">
        <f>IF(OR(AND(P130=1,SUM(O129:Q131)-P130=2),SUM(O129:Q131)-P130=3),1,0)</f>
        <v/>
      </c>
      <c r="Q143">
        <f>IF(OR(AND(Q130=1,SUM(P129:R131)-Q130=2),SUM(P129:R131)-Q130=3),1,0)</f>
        <v/>
      </c>
      <c r="R143">
        <f>IF(OR(AND(R130=1,SUM(Q129:S131)-R130=2),SUM(Q129:S131)-R130=3),1,0)</f>
        <v/>
      </c>
      <c r="S143">
        <f>IF(OR(AND(S130=1,SUM(R129:T131)-S130=2),SUM(R129:T131)-S130=3),1,0)</f>
        <v/>
      </c>
      <c r="T143">
        <f>IF(OR(AND(T130=1,SUM(S129:U131)-T130=2),SUM(S129:U131)-T130=3),1,0)</f>
        <v/>
      </c>
      <c r="U143">
        <f>IF(OR(AND(U130=1,SUM(T129:V131)-U130=2),SUM(T129:V131)-U130=3),1,0)</f>
        <v/>
      </c>
      <c r="V143">
        <f>IF(OR(AND(V130=1,SUM(U129:W131)-V130=2),SUM(U129:W131)-V130=3),1,0)</f>
        <v/>
      </c>
      <c r="W143">
        <f>IF(OR(AND(W130=1,SUM(V129:X131)-W130=2),SUM(V129:X131)-W130=3),1,0)</f>
        <v/>
      </c>
      <c r="X143">
        <f>IF(OR(AND(X130=1,SUM(W129:Y131)-X130=2),SUM(W129:Y131)-X130=3),1,0)</f>
        <v/>
      </c>
      <c r="Y143">
        <f>IF(OR(AND(Y130=1,SUM(X129:Z131)-Y130=2),SUM(X129:Z131)-Y130=3),1,0)</f>
        <v/>
      </c>
      <c r="Z143">
        <f>IF(OR(AND(Z130=1,SUM(Y129:AA131)-Z130=2),SUM(Y129:AA131)-Z130=3),1,0)</f>
        <v/>
      </c>
      <c r="AA143">
        <f>IF(OR(AND(AA130=1,SUM(Z129:AB131)-AA130=2),SUM(Z129:AB131)-AA130=3),1,0)</f>
        <v/>
      </c>
      <c r="AB143">
        <f>IF(OR(AND(AB130=1,SUM(AA129:AC131)-AB130=2),SUM(AA129:AC131)-AB130=3),1,0)</f>
        <v/>
      </c>
      <c r="AC143">
        <f>IF(OR(AND(AC130=1,SUM(AB129:AD131)-AC130=2),SUM(AB129:AD131)-AC130=3),1,0)</f>
        <v/>
      </c>
      <c r="AD143">
        <f>IF(OR(AND(AD130=1,SUM(AC129:AE131)-AD130=2),SUM(AC129:AE131)-AD130=3),1,0)</f>
        <v/>
      </c>
      <c r="AE143">
        <f>IF(OR(AND(AE130=1,SUM(AD129:AF131)-AE130=2),SUM(AD129:AF131)-AE130=3),1,0)</f>
        <v/>
      </c>
      <c r="AF143">
        <f>IF(OR(AND(AF130=1,SUM(AE129:AG131)-AF130=2),SUM(AE129:AG131)-AF130=3),1,0)</f>
        <v/>
      </c>
      <c r="AG143">
        <f>IF(OR(AND(AG130=1,SUM(AF129:AH131)-AG130=2),SUM(AF129:AH131)-AG130=3),1,0)</f>
        <v/>
      </c>
      <c r="AH143">
        <f>IF(OR(AND(AH130=1,SUM(AG129:AI131)-AH130=2),SUM(AG129:AI131)-AH130=3),1,0)</f>
        <v/>
      </c>
      <c r="AI143">
        <f>IF(OR(AND(AI130=1,SUM(AH129:AJ131)-AI130=2),SUM(AH129:AJ131)-AI130=3),1,0)</f>
        <v/>
      </c>
      <c r="AJ143">
        <f>IF(OR(AND(AJ130=1,SUM(AI129:AK131)-AJ130=2),SUM(AI129:AK131)-AJ130=3),1,0)</f>
        <v/>
      </c>
      <c r="AK143">
        <f>IF(OR(AND(AK130=1,SUM(AJ129:AL131)-AK130=2),SUM(AJ129:AL131)-AK130=3),1,0)</f>
        <v/>
      </c>
      <c r="AL143">
        <f>IF(OR(AND(AL130=1,SUM(AK129:AM131)-AL130=2),SUM(AK129:AM131)-AL130=3),1,0)</f>
        <v/>
      </c>
      <c r="AM143">
        <f>IF(OR(AND(AM130=1,SUM(AL129:AN131)-AM130=2),SUM(AL129:AN131)-AM130=3),1,0)</f>
        <v/>
      </c>
      <c r="AN143">
        <f>IF(OR(AND(AN130=1,SUM(AM129:AO131)-AN130=2),SUM(AM129:AO131)-AN130=3),1,0)</f>
        <v/>
      </c>
      <c r="AO143">
        <f>IF(OR(AND(AO130=1,SUM(AN129:AP131)-AO130=2),SUM(AN129:AP131)-AO130=3),1,0)</f>
        <v/>
      </c>
      <c r="AP143">
        <f>IF(OR(AND(AP130=1,SUM(AO129:AQ131)-AP130=2),SUM(AO129:AQ131)-AP130=3),1,0)</f>
        <v/>
      </c>
      <c r="AQ143" t="n">
        <v>0</v>
      </c>
    </row>
    <row r="144">
      <c r="B144" t="n">
        <v>0</v>
      </c>
      <c r="C144" t="n">
        <v>0</v>
      </c>
      <c r="D144" t="n">
        <v>0</v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</v>
      </c>
      <c r="Z144" t="n">
        <v>0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</v>
      </c>
      <c r="AH144" t="n">
        <v>0</v>
      </c>
      <c r="AI144" t="n">
        <v>0</v>
      </c>
      <c r="AJ144" t="n">
        <v>0</v>
      </c>
      <c r="AK144" t="n">
        <v>0</v>
      </c>
      <c r="AL144" t="n">
        <v>0</v>
      </c>
      <c r="AM144" t="n">
        <v>0</v>
      </c>
      <c r="AN144" t="n">
        <v>0</v>
      </c>
      <c r="AO144" t="n">
        <v>0</v>
      </c>
      <c r="AP144" t="n">
        <v>0</v>
      </c>
      <c r="AQ144" t="n">
        <v>0</v>
      </c>
    </row>
    <row r="145"/>
    <row r="146">
      <c r="A146" t="inlineStr">
        <is>
          <t>gen 12</t>
        </is>
      </c>
      <c r="B146" t="n">
        <v>0</v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</v>
      </c>
      <c r="Z146" t="n">
        <v>0</v>
      </c>
      <c r="AA146" t="n">
        <v>0</v>
      </c>
      <c r="AB146" t="n">
        <v>0</v>
      </c>
      <c r="AC146" t="n">
        <v>0</v>
      </c>
      <c r="AD146" t="n">
        <v>0</v>
      </c>
      <c r="AE146" t="n">
        <v>0</v>
      </c>
      <c r="AF146" t="n">
        <v>0</v>
      </c>
      <c r="AG146" t="n">
        <v>0</v>
      </c>
      <c r="AH146" t="n">
        <v>0</v>
      </c>
      <c r="AI146" t="n">
        <v>0</v>
      </c>
      <c r="AJ146" t="n">
        <v>0</v>
      </c>
      <c r="AK146" t="n">
        <v>0</v>
      </c>
      <c r="AL146" t="n">
        <v>0</v>
      </c>
      <c r="AM146" t="n">
        <v>0</v>
      </c>
      <c r="AN146" t="n">
        <v>0</v>
      </c>
      <c r="AO146" t="n">
        <v>0</v>
      </c>
      <c r="AP146" t="n">
        <v>0</v>
      </c>
      <c r="AQ146" t="n">
        <v>0</v>
      </c>
    </row>
    <row r="147">
      <c r="B147" t="n">
        <v>0</v>
      </c>
      <c r="C147">
        <f>IF(OR(AND(C134=1,SUM(B133:D135)-C134=2),SUM(B133:D135)-C134=3),1,0)</f>
        <v/>
      </c>
      <c r="D147">
        <f>IF(OR(AND(D134=1,SUM(C133:E135)-D134=2),SUM(C133:E135)-D134=3),1,0)</f>
        <v/>
      </c>
      <c r="E147">
        <f>IF(OR(AND(E134=1,SUM(D133:F135)-E134=2),SUM(D133:F135)-E134=3),1,0)</f>
        <v/>
      </c>
      <c r="F147">
        <f>IF(OR(AND(F134=1,SUM(E133:G135)-F134=2),SUM(E133:G135)-F134=3),1,0)</f>
        <v/>
      </c>
      <c r="G147">
        <f>IF(OR(AND(G134=1,SUM(F133:H135)-G134=2),SUM(F133:H135)-G134=3),1,0)</f>
        <v/>
      </c>
      <c r="H147">
        <f>IF(OR(AND(H134=1,SUM(G133:I135)-H134=2),SUM(G133:I135)-H134=3),1,0)</f>
        <v/>
      </c>
      <c r="I147">
        <f>IF(OR(AND(I134=1,SUM(H133:J135)-I134=2),SUM(H133:J135)-I134=3),1,0)</f>
        <v/>
      </c>
      <c r="J147">
        <f>IF(OR(AND(J134=1,SUM(I133:K135)-J134=2),SUM(I133:K135)-J134=3),1,0)</f>
        <v/>
      </c>
      <c r="K147">
        <f>IF(OR(AND(K134=1,SUM(J133:L135)-K134=2),SUM(J133:L135)-K134=3),1,0)</f>
        <v/>
      </c>
      <c r="L147">
        <f>IF(OR(AND(L134=1,SUM(K133:M135)-L134=2),SUM(K133:M135)-L134=3),1,0)</f>
        <v/>
      </c>
      <c r="M147">
        <f>IF(OR(AND(M134=1,SUM(L133:N135)-M134=2),SUM(L133:N135)-M134=3),1,0)</f>
        <v/>
      </c>
      <c r="N147">
        <f>IF(OR(AND(N134=1,SUM(M133:O135)-N134=2),SUM(M133:O135)-N134=3),1,0)</f>
        <v/>
      </c>
      <c r="O147">
        <f>IF(OR(AND(O134=1,SUM(N133:P135)-O134=2),SUM(N133:P135)-O134=3),1,0)</f>
        <v/>
      </c>
      <c r="P147">
        <f>IF(OR(AND(P134=1,SUM(O133:Q135)-P134=2),SUM(O133:Q135)-P134=3),1,0)</f>
        <v/>
      </c>
      <c r="Q147">
        <f>IF(OR(AND(Q134=1,SUM(P133:R135)-Q134=2),SUM(P133:R135)-Q134=3),1,0)</f>
        <v/>
      </c>
      <c r="R147">
        <f>IF(OR(AND(R134=1,SUM(Q133:S135)-R134=2),SUM(Q133:S135)-R134=3),1,0)</f>
        <v/>
      </c>
      <c r="S147">
        <f>IF(OR(AND(S134=1,SUM(R133:T135)-S134=2),SUM(R133:T135)-S134=3),1,0)</f>
        <v/>
      </c>
      <c r="T147">
        <f>IF(OR(AND(T134=1,SUM(S133:U135)-T134=2),SUM(S133:U135)-T134=3),1,0)</f>
        <v/>
      </c>
      <c r="U147">
        <f>IF(OR(AND(U134=1,SUM(T133:V135)-U134=2),SUM(T133:V135)-U134=3),1,0)</f>
        <v/>
      </c>
      <c r="V147">
        <f>IF(OR(AND(V134=1,SUM(U133:W135)-V134=2),SUM(U133:W135)-V134=3),1,0)</f>
        <v/>
      </c>
      <c r="W147">
        <f>IF(OR(AND(W134=1,SUM(V133:X135)-W134=2),SUM(V133:X135)-W134=3),1,0)</f>
        <v/>
      </c>
      <c r="X147">
        <f>IF(OR(AND(X134=1,SUM(W133:Y135)-X134=2),SUM(W133:Y135)-X134=3),1,0)</f>
        <v/>
      </c>
      <c r="Y147">
        <f>IF(OR(AND(Y134=1,SUM(X133:Z135)-Y134=2),SUM(X133:Z135)-Y134=3),1,0)</f>
        <v/>
      </c>
      <c r="Z147">
        <f>IF(OR(AND(Z134=1,SUM(Y133:AA135)-Z134=2),SUM(Y133:AA135)-Z134=3),1,0)</f>
        <v/>
      </c>
      <c r="AA147">
        <f>IF(OR(AND(AA134=1,SUM(Z133:AB135)-AA134=2),SUM(Z133:AB135)-AA134=3),1,0)</f>
        <v/>
      </c>
      <c r="AB147">
        <f>IF(OR(AND(AB134=1,SUM(AA133:AC135)-AB134=2),SUM(AA133:AC135)-AB134=3),1,0)</f>
        <v/>
      </c>
      <c r="AC147">
        <f>IF(OR(AND(AC134=1,SUM(AB133:AD135)-AC134=2),SUM(AB133:AD135)-AC134=3),1,0)</f>
        <v/>
      </c>
      <c r="AD147">
        <f>IF(OR(AND(AD134=1,SUM(AC133:AE135)-AD134=2),SUM(AC133:AE135)-AD134=3),1,0)</f>
        <v/>
      </c>
      <c r="AE147">
        <f>IF(OR(AND(AE134=1,SUM(AD133:AF135)-AE134=2),SUM(AD133:AF135)-AE134=3),1,0)</f>
        <v/>
      </c>
      <c r="AF147">
        <f>IF(OR(AND(AF134=1,SUM(AE133:AG135)-AF134=2),SUM(AE133:AG135)-AF134=3),1,0)</f>
        <v/>
      </c>
      <c r="AG147">
        <f>IF(OR(AND(AG134=1,SUM(AF133:AH135)-AG134=2),SUM(AF133:AH135)-AG134=3),1,0)</f>
        <v/>
      </c>
      <c r="AH147">
        <f>IF(OR(AND(AH134=1,SUM(AG133:AI135)-AH134=2),SUM(AG133:AI135)-AH134=3),1,0)</f>
        <v/>
      </c>
      <c r="AI147">
        <f>IF(OR(AND(AI134=1,SUM(AH133:AJ135)-AI134=2),SUM(AH133:AJ135)-AI134=3),1,0)</f>
        <v/>
      </c>
      <c r="AJ147">
        <f>IF(OR(AND(AJ134=1,SUM(AI133:AK135)-AJ134=2),SUM(AI133:AK135)-AJ134=3),1,0)</f>
        <v/>
      </c>
      <c r="AK147">
        <f>IF(OR(AND(AK134=1,SUM(AJ133:AL135)-AK134=2),SUM(AJ133:AL135)-AK134=3),1,0)</f>
        <v/>
      </c>
      <c r="AL147">
        <f>IF(OR(AND(AL134=1,SUM(AK133:AM135)-AL134=2),SUM(AK133:AM135)-AL134=3),1,0)</f>
        <v/>
      </c>
      <c r="AM147">
        <f>IF(OR(AND(AM134=1,SUM(AL133:AN135)-AM134=2),SUM(AL133:AN135)-AM134=3),1,0)</f>
        <v/>
      </c>
      <c r="AN147">
        <f>IF(OR(AND(AN134=1,SUM(AM133:AO135)-AN134=2),SUM(AM133:AO135)-AN134=3),1,0)</f>
        <v/>
      </c>
      <c r="AO147">
        <f>IF(OR(AND(AO134=1,SUM(AN133:AP135)-AO134=2),SUM(AN133:AP135)-AO134=3),1,0)</f>
        <v/>
      </c>
      <c r="AP147">
        <f>IF(OR(AND(AP134=1,SUM(AO133:AQ135)-AP134=2),SUM(AO133:AQ135)-AP134=3),1,0)</f>
        <v/>
      </c>
      <c r="AQ147" t="n">
        <v>0</v>
      </c>
    </row>
    <row r="148">
      <c r="B148" t="n">
        <v>0</v>
      </c>
      <c r="C148">
        <f>IF(OR(AND(C135=1,SUM(B134:D136)-C135=2),SUM(B134:D136)-C135=3),1,0)</f>
        <v/>
      </c>
      <c r="D148">
        <f>IF(OR(AND(D135=1,SUM(C134:E136)-D135=2),SUM(C134:E136)-D135=3),1,0)</f>
        <v/>
      </c>
      <c r="E148">
        <f>IF(OR(AND(E135=1,SUM(D134:F136)-E135=2),SUM(D134:F136)-E135=3),1,0)</f>
        <v/>
      </c>
      <c r="F148">
        <f>IF(OR(AND(F135=1,SUM(E134:G136)-F135=2),SUM(E134:G136)-F135=3),1,0)</f>
        <v/>
      </c>
      <c r="G148">
        <f>IF(OR(AND(G135=1,SUM(F134:H136)-G135=2),SUM(F134:H136)-G135=3),1,0)</f>
        <v/>
      </c>
      <c r="H148">
        <f>IF(OR(AND(H135=1,SUM(G134:I136)-H135=2),SUM(G134:I136)-H135=3),1,0)</f>
        <v/>
      </c>
      <c r="I148">
        <f>IF(OR(AND(I135=1,SUM(H134:J136)-I135=2),SUM(H134:J136)-I135=3),1,0)</f>
        <v/>
      </c>
      <c r="J148">
        <f>IF(OR(AND(J135=1,SUM(I134:K136)-J135=2),SUM(I134:K136)-J135=3),1,0)</f>
        <v/>
      </c>
      <c r="K148">
        <f>IF(OR(AND(K135=1,SUM(J134:L136)-K135=2),SUM(J134:L136)-K135=3),1,0)</f>
        <v/>
      </c>
      <c r="L148">
        <f>IF(OR(AND(L135=1,SUM(K134:M136)-L135=2),SUM(K134:M136)-L135=3),1,0)</f>
        <v/>
      </c>
      <c r="M148">
        <f>IF(OR(AND(M135=1,SUM(L134:N136)-M135=2),SUM(L134:N136)-M135=3),1,0)</f>
        <v/>
      </c>
      <c r="N148">
        <f>IF(OR(AND(N135=1,SUM(M134:O136)-N135=2),SUM(M134:O136)-N135=3),1,0)</f>
        <v/>
      </c>
      <c r="O148">
        <f>IF(OR(AND(O135=1,SUM(N134:P136)-O135=2),SUM(N134:P136)-O135=3),1,0)</f>
        <v/>
      </c>
      <c r="P148">
        <f>IF(OR(AND(P135=1,SUM(O134:Q136)-P135=2),SUM(O134:Q136)-P135=3),1,0)</f>
        <v/>
      </c>
      <c r="Q148">
        <f>IF(OR(AND(Q135=1,SUM(P134:R136)-Q135=2),SUM(P134:R136)-Q135=3),1,0)</f>
        <v/>
      </c>
      <c r="R148">
        <f>IF(OR(AND(R135=1,SUM(Q134:S136)-R135=2),SUM(Q134:S136)-R135=3),1,0)</f>
        <v/>
      </c>
      <c r="S148">
        <f>IF(OR(AND(S135=1,SUM(R134:T136)-S135=2),SUM(R134:T136)-S135=3),1,0)</f>
        <v/>
      </c>
      <c r="T148">
        <f>IF(OR(AND(T135=1,SUM(S134:U136)-T135=2),SUM(S134:U136)-T135=3),1,0)</f>
        <v/>
      </c>
      <c r="U148">
        <f>IF(OR(AND(U135=1,SUM(T134:V136)-U135=2),SUM(T134:V136)-U135=3),1,0)</f>
        <v/>
      </c>
      <c r="V148">
        <f>IF(OR(AND(V135=1,SUM(U134:W136)-V135=2),SUM(U134:W136)-V135=3),1,0)</f>
        <v/>
      </c>
      <c r="W148">
        <f>IF(OR(AND(W135=1,SUM(V134:X136)-W135=2),SUM(V134:X136)-W135=3),1,0)</f>
        <v/>
      </c>
      <c r="X148">
        <f>IF(OR(AND(X135=1,SUM(W134:Y136)-X135=2),SUM(W134:Y136)-X135=3),1,0)</f>
        <v/>
      </c>
      <c r="Y148">
        <f>IF(OR(AND(Y135=1,SUM(X134:Z136)-Y135=2),SUM(X134:Z136)-Y135=3),1,0)</f>
        <v/>
      </c>
      <c r="Z148">
        <f>IF(OR(AND(Z135=1,SUM(Y134:AA136)-Z135=2),SUM(Y134:AA136)-Z135=3),1,0)</f>
        <v/>
      </c>
      <c r="AA148">
        <f>IF(OR(AND(AA135=1,SUM(Z134:AB136)-AA135=2),SUM(Z134:AB136)-AA135=3),1,0)</f>
        <v/>
      </c>
      <c r="AB148">
        <f>IF(OR(AND(AB135=1,SUM(AA134:AC136)-AB135=2),SUM(AA134:AC136)-AB135=3),1,0)</f>
        <v/>
      </c>
      <c r="AC148">
        <f>IF(OR(AND(AC135=1,SUM(AB134:AD136)-AC135=2),SUM(AB134:AD136)-AC135=3),1,0)</f>
        <v/>
      </c>
      <c r="AD148">
        <f>IF(OR(AND(AD135=1,SUM(AC134:AE136)-AD135=2),SUM(AC134:AE136)-AD135=3),1,0)</f>
        <v/>
      </c>
      <c r="AE148">
        <f>IF(OR(AND(AE135=1,SUM(AD134:AF136)-AE135=2),SUM(AD134:AF136)-AE135=3),1,0)</f>
        <v/>
      </c>
      <c r="AF148">
        <f>IF(OR(AND(AF135=1,SUM(AE134:AG136)-AF135=2),SUM(AE134:AG136)-AF135=3),1,0)</f>
        <v/>
      </c>
      <c r="AG148">
        <f>IF(OR(AND(AG135=1,SUM(AF134:AH136)-AG135=2),SUM(AF134:AH136)-AG135=3),1,0)</f>
        <v/>
      </c>
      <c r="AH148">
        <f>IF(OR(AND(AH135=1,SUM(AG134:AI136)-AH135=2),SUM(AG134:AI136)-AH135=3),1,0)</f>
        <v/>
      </c>
      <c r="AI148">
        <f>IF(OR(AND(AI135=1,SUM(AH134:AJ136)-AI135=2),SUM(AH134:AJ136)-AI135=3),1,0)</f>
        <v/>
      </c>
      <c r="AJ148">
        <f>IF(OR(AND(AJ135=1,SUM(AI134:AK136)-AJ135=2),SUM(AI134:AK136)-AJ135=3),1,0)</f>
        <v/>
      </c>
      <c r="AK148">
        <f>IF(OR(AND(AK135=1,SUM(AJ134:AL136)-AK135=2),SUM(AJ134:AL136)-AK135=3),1,0)</f>
        <v/>
      </c>
      <c r="AL148">
        <f>IF(OR(AND(AL135=1,SUM(AK134:AM136)-AL135=2),SUM(AK134:AM136)-AL135=3),1,0)</f>
        <v/>
      </c>
      <c r="AM148">
        <f>IF(OR(AND(AM135=1,SUM(AL134:AN136)-AM135=2),SUM(AL134:AN136)-AM135=3),1,0)</f>
        <v/>
      </c>
      <c r="AN148">
        <f>IF(OR(AND(AN135=1,SUM(AM134:AO136)-AN135=2),SUM(AM134:AO136)-AN135=3),1,0)</f>
        <v/>
      </c>
      <c r="AO148">
        <f>IF(OR(AND(AO135=1,SUM(AN134:AP136)-AO135=2),SUM(AN134:AP136)-AO135=3),1,0)</f>
        <v/>
      </c>
      <c r="AP148">
        <f>IF(OR(AND(AP135=1,SUM(AO134:AQ136)-AP135=2),SUM(AO134:AQ136)-AP135=3),1,0)</f>
        <v/>
      </c>
      <c r="AQ148" t="n">
        <v>0</v>
      </c>
    </row>
    <row r="149">
      <c r="B149" t="n">
        <v>0</v>
      </c>
      <c r="C149">
        <f>IF(OR(AND(C136=1,SUM(B135:D137)-C136=2),SUM(B135:D137)-C136=3),1,0)</f>
        <v/>
      </c>
      <c r="D149">
        <f>IF(OR(AND(D136=1,SUM(C135:E137)-D136=2),SUM(C135:E137)-D136=3),1,0)</f>
        <v/>
      </c>
      <c r="E149">
        <f>IF(OR(AND(E136=1,SUM(D135:F137)-E136=2),SUM(D135:F137)-E136=3),1,0)</f>
        <v/>
      </c>
      <c r="F149">
        <f>IF(OR(AND(F136=1,SUM(E135:G137)-F136=2),SUM(E135:G137)-F136=3),1,0)</f>
        <v/>
      </c>
      <c r="G149">
        <f>IF(OR(AND(G136=1,SUM(F135:H137)-G136=2),SUM(F135:H137)-G136=3),1,0)</f>
        <v/>
      </c>
      <c r="H149">
        <f>IF(OR(AND(H136=1,SUM(G135:I137)-H136=2),SUM(G135:I137)-H136=3),1,0)</f>
        <v/>
      </c>
      <c r="I149">
        <f>IF(OR(AND(I136=1,SUM(H135:J137)-I136=2),SUM(H135:J137)-I136=3),1,0)</f>
        <v/>
      </c>
      <c r="J149">
        <f>IF(OR(AND(J136=1,SUM(I135:K137)-J136=2),SUM(I135:K137)-J136=3),1,0)</f>
        <v/>
      </c>
      <c r="K149">
        <f>IF(OR(AND(K136=1,SUM(J135:L137)-K136=2),SUM(J135:L137)-K136=3),1,0)</f>
        <v/>
      </c>
      <c r="L149">
        <f>IF(OR(AND(L136=1,SUM(K135:M137)-L136=2),SUM(K135:M137)-L136=3),1,0)</f>
        <v/>
      </c>
      <c r="M149">
        <f>IF(OR(AND(M136=1,SUM(L135:N137)-M136=2),SUM(L135:N137)-M136=3),1,0)</f>
        <v/>
      </c>
      <c r="N149">
        <f>IF(OR(AND(N136=1,SUM(M135:O137)-N136=2),SUM(M135:O137)-N136=3),1,0)</f>
        <v/>
      </c>
      <c r="O149">
        <f>IF(OR(AND(O136=1,SUM(N135:P137)-O136=2),SUM(N135:P137)-O136=3),1,0)</f>
        <v/>
      </c>
      <c r="P149">
        <f>IF(OR(AND(P136=1,SUM(O135:Q137)-P136=2),SUM(O135:Q137)-P136=3),1,0)</f>
        <v/>
      </c>
      <c r="Q149">
        <f>IF(OR(AND(Q136=1,SUM(P135:R137)-Q136=2),SUM(P135:R137)-Q136=3),1,0)</f>
        <v/>
      </c>
      <c r="R149">
        <f>IF(OR(AND(R136=1,SUM(Q135:S137)-R136=2),SUM(Q135:S137)-R136=3),1,0)</f>
        <v/>
      </c>
      <c r="S149">
        <f>IF(OR(AND(S136=1,SUM(R135:T137)-S136=2),SUM(R135:T137)-S136=3),1,0)</f>
        <v/>
      </c>
      <c r="T149">
        <f>IF(OR(AND(T136=1,SUM(S135:U137)-T136=2),SUM(S135:U137)-T136=3),1,0)</f>
        <v/>
      </c>
      <c r="U149">
        <f>IF(OR(AND(U136=1,SUM(T135:V137)-U136=2),SUM(T135:V137)-U136=3),1,0)</f>
        <v/>
      </c>
      <c r="V149">
        <f>IF(OR(AND(V136=1,SUM(U135:W137)-V136=2),SUM(U135:W137)-V136=3),1,0)</f>
        <v/>
      </c>
      <c r="W149">
        <f>IF(OR(AND(W136=1,SUM(V135:X137)-W136=2),SUM(V135:X137)-W136=3),1,0)</f>
        <v/>
      </c>
      <c r="X149">
        <f>IF(OR(AND(X136=1,SUM(W135:Y137)-X136=2),SUM(W135:Y137)-X136=3),1,0)</f>
        <v/>
      </c>
      <c r="Y149">
        <f>IF(OR(AND(Y136=1,SUM(X135:Z137)-Y136=2),SUM(X135:Z137)-Y136=3),1,0)</f>
        <v/>
      </c>
      <c r="Z149">
        <f>IF(OR(AND(Z136=1,SUM(Y135:AA137)-Z136=2),SUM(Y135:AA137)-Z136=3),1,0)</f>
        <v/>
      </c>
      <c r="AA149">
        <f>IF(OR(AND(AA136=1,SUM(Z135:AB137)-AA136=2),SUM(Z135:AB137)-AA136=3),1,0)</f>
        <v/>
      </c>
      <c r="AB149">
        <f>IF(OR(AND(AB136=1,SUM(AA135:AC137)-AB136=2),SUM(AA135:AC137)-AB136=3),1,0)</f>
        <v/>
      </c>
      <c r="AC149">
        <f>IF(OR(AND(AC136=1,SUM(AB135:AD137)-AC136=2),SUM(AB135:AD137)-AC136=3),1,0)</f>
        <v/>
      </c>
      <c r="AD149">
        <f>IF(OR(AND(AD136=1,SUM(AC135:AE137)-AD136=2),SUM(AC135:AE137)-AD136=3),1,0)</f>
        <v/>
      </c>
      <c r="AE149">
        <f>IF(OR(AND(AE136=1,SUM(AD135:AF137)-AE136=2),SUM(AD135:AF137)-AE136=3),1,0)</f>
        <v/>
      </c>
      <c r="AF149">
        <f>IF(OR(AND(AF136=1,SUM(AE135:AG137)-AF136=2),SUM(AE135:AG137)-AF136=3),1,0)</f>
        <v/>
      </c>
      <c r="AG149">
        <f>IF(OR(AND(AG136=1,SUM(AF135:AH137)-AG136=2),SUM(AF135:AH137)-AG136=3),1,0)</f>
        <v/>
      </c>
      <c r="AH149">
        <f>IF(OR(AND(AH136=1,SUM(AG135:AI137)-AH136=2),SUM(AG135:AI137)-AH136=3),1,0)</f>
        <v/>
      </c>
      <c r="AI149">
        <f>IF(OR(AND(AI136=1,SUM(AH135:AJ137)-AI136=2),SUM(AH135:AJ137)-AI136=3),1,0)</f>
        <v/>
      </c>
      <c r="AJ149">
        <f>IF(OR(AND(AJ136=1,SUM(AI135:AK137)-AJ136=2),SUM(AI135:AK137)-AJ136=3),1,0)</f>
        <v/>
      </c>
      <c r="AK149">
        <f>IF(OR(AND(AK136=1,SUM(AJ135:AL137)-AK136=2),SUM(AJ135:AL137)-AK136=3),1,0)</f>
        <v/>
      </c>
      <c r="AL149">
        <f>IF(OR(AND(AL136=1,SUM(AK135:AM137)-AL136=2),SUM(AK135:AM137)-AL136=3),1,0)</f>
        <v/>
      </c>
      <c r="AM149">
        <f>IF(OR(AND(AM136=1,SUM(AL135:AN137)-AM136=2),SUM(AL135:AN137)-AM136=3),1,0)</f>
        <v/>
      </c>
      <c r="AN149">
        <f>IF(OR(AND(AN136=1,SUM(AM135:AO137)-AN136=2),SUM(AM135:AO137)-AN136=3),1,0)</f>
        <v/>
      </c>
      <c r="AO149">
        <f>IF(OR(AND(AO136=1,SUM(AN135:AP137)-AO136=2),SUM(AN135:AP137)-AO136=3),1,0)</f>
        <v/>
      </c>
      <c r="AP149">
        <f>IF(OR(AND(AP136=1,SUM(AO135:AQ137)-AP136=2),SUM(AO135:AQ137)-AP136=3),1,0)</f>
        <v/>
      </c>
      <c r="AQ149" t="n">
        <v>0</v>
      </c>
    </row>
    <row r="150">
      <c r="B150" t="n">
        <v>0</v>
      </c>
      <c r="C150">
        <f>IF(OR(AND(C137=1,SUM(B136:D138)-C137=2),SUM(B136:D138)-C137=3),1,0)</f>
        <v/>
      </c>
      <c r="D150">
        <f>IF(OR(AND(D137=1,SUM(C136:E138)-D137=2),SUM(C136:E138)-D137=3),1,0)</f>
        <v/>
      </c>
      <c r="E150">
        <f>IF(OR(AND(E137=1,SUM(D136:F138)-E137=2),SUM(D136:F138)-E137=3),1,0)</f>
        <v/>
      </c>
      <c r="F150">
        <f>IF(OR(AND(F137=1,SUM(E136:G138)-F137=2),SUM(E136:G138)-F137=3),1,0)</f>
        <v/>
      </c>
      <c r="G150">
        <f>IF(OR(AND(G137=1,SUM(F136:H138)-G137=2),SUM(F136:H138)-G137=3),1,0)</f>
        <v/>
      </c>
      <c r="H150">
        <f>IF(OR(AND(H137=1,SUM(G136:I138)-H137=2),SUM(G136:I138)-H137=3),1,0)</f>
        <v/>
      </c>
      <c r="I150">
        <f>IF(OR(AND(I137=1,SUM(H136:J138)-I137=2),SUM(H136:J138)-I137=3),1,0)</f>
        <v/>
      </c>
      <c r="J150">
        <f>IF(OR(AND(J137=1,SUM(I136:K138)-J137=2),SUM(I136:K138)-J137=3),1,0)</f>
        <v/>
      </c>
      <c r="K150">
        <f>IF(OR(AND(K137=1,SUM(J136:L138)-K137=2),SUM(J136:L138)-K137=3),1,0)</f>
        <v/>
      </c>
      <c r="L150">
        <f>IF(OR(AND(L137=1,SUM(K136:M138)-L137=2),SUM(K136:M138)-L137=3),1,0)</f>
        <v/>
      </c>
      <c r="M150">
        <f>IF(OR(AND(M137=1,SUM(L136:N138)-M137=2),SUM(L136:N138)-M137=3),1,0)</f>
        <v/>
      </c>
      <c r="N150">
        <f>IF(OR(AND(N137=1,SUM(M136:O138)-N137=2),SUM(M136:O138)-N137=3),1,0)</f>
        <v/>
      </c>
      <c r="O150">
        <f>IF(OR(AND(O137=1,SUM(N136:P138)-O137=2),SUM(N136:P138)-O137=3),1,0)</f>
        <v/>
      </c>
      <c r="P150">
        <f>IF(OR(AND(P137=1,SUM(O136:Q138)-P137=2),SUM(O136:Q138)-P137=3),1,0)</f>
        <v/>
      </c>
      <c r="Q150">
        <f>IF(OR(AND(Q137=1,SUM(P136:R138)-Q137=2),SUM(P136:R138)-Q137=3),1,0)</f>
        <v/>
      </c>
      <c r="R150">
        <f>IF(OR(AND(R137=1,SUM(Q136:S138)-R137=2),SUM(Q136:S138)-R137=3),1,0)</f>
        <v/>
      </c>
      <c r="S150">
        <f>IF(OR(AND(S137=1,SUM(R136:T138)-S137=2),SUM(R136:T138)-S137=3),1,0)</f>
        <v/>
      </c>
      <c r="T150">
        <f>IF(OR(AND(T137=1,SUM(S136:U138)-T137=2),SUM(S136:U138)-T137=3),1,0)</f>
        <v/>
      </c>
      <c r="U150">
        <f>IF(OR(AND(U137=1,SUM(T136:V138)-U137=2),SUM(T136:V138)-U137=3),1,0)</f>
        <v/>
      </c>
      <c r="V150">
        <f>IF(OR(AND(V137=1,SUM(U136:W138)-V137=2),SUM(U136:W138)-V137=3),1,0)</f>
        <v/>
      </c>
      <c r="W150">
        <f>IF(OR(AND(W137=1,SUM(V136:X138)-W137=2),SUM(V136:X138)-W137=3),1,0)</f>
        <v/>
      </c>
      <c r="X150">
        <f>IF(OR(AND(X137=1,SUM(W136:Y138)-X137=2),SUM(W136:Y138)-X137=3),1,0)</f>
        <v/>
      </c>
      <c r="Y150">
        <f>IF(OR(AND(Y137=1,SUM(X136:Z138)-Y137=2),SUM(X136:Z138)-Y137=3),1,0)</f>
        <v/>
      </c>
      <c r="Z150">
        <f>IF(OR(AND(Z137=1,SUM(Y136:AA138)-Z137=2),SUM(Y136:AA138)-Z137=3),1,0)</f>
        <v/>
      </c>
      <c r="AA150">
        <f>IF(OR(AND(AA137=1,SUM(Z136:AB138)-AA137=2),SUM(Z136:AB138)-AA137=3),1,0)</f>
        <v/>
      </c>
      <c r="AB150">
        <f>IF(OR(AND(AB137=1,SUM(AA136:AC138)-AB137=2),SUM(AA136:AC138)-AB137=3),1,0)</f>
        <v/>
      </c>
      <c r="AC150">
        <f>IF(OR(AND(AC137=1,SUM(AB136:AD138)-AC137=2),SUM(AB136:AD138)-AC137=3),1,0)</f>
        <v/>
      </c>
      <c r="AD150">
        <f>IF(OR(AND(AD137=1,SUM(AC136:AE138)-AD137=2),SUM(AC136:AE138)-AD137=3),1,0)</f>
        <v/>
      </c>
      <c r="AE150">
        <f>IF(OR(AND(AE137=1,SUM(AD136:AF138)-AE137=2),SUM(AD136:AF138)-AE137=3),1,0)</f>
        <v/>
      </c>
      <c r="AF150">
        <f>IF(OR(AND(AF137=1,SUM(AE136:AG138)-AF137=2),SUM(AE136:AG138)-AF137=3),1,0)</f>
        <v/>
      </c>
      <c r="AG150">
        <f>IF(OR(AND(AG137=1,SUM(AF136:AH138)-AG137=2),SUM(AF136:AH138)-AG137=3),1,0)</f>
        <v/>
      </c>
      <c r="AH150">
        <f>IF(OR(AND(AH137=1,SUM(AG136:AI138)-AH137=2),SUM(AG136:AI138)-AH137=3),1,0)</f>
        <v/>
      </c>
      <c r="AI150">
        <f>IF(OR(AND(AI137=1,SUM(AH136:AJ138)-AI137=2),SUM(AH136:AJ138)-AI137=3),1,0)</f>
        <v/>
      </c>
      <c r="AJ150">
        <f>IF(OR(AND(AJ137=1,SUM(AI136:AK138)-AJ137=2),SUM(AI136:AK138)-AJ137=3),1,0)</f>
        <v/>
      </c>
      <c r="AK150">
        <f>IF(OR(AND(AK137=1,SUM(AJ136:AL138)-AK137=2),SUM(AJ136:AL138)-AK137=3),1,0)</f>
        <v/>
      </c>
      <c r="AL150">
        <f>IF(OR(AND(AL137=1,SUM(AK136:AM138)-AL137=2),SUM(AK136:AM138)-AL137=3),1,0)</f>
        <v/>
      </c>
      <c r="AM150">
        <f>IF(OR(AND(AM137=1,SUM(AL136:AN138)-AM137=2),SUM(AL136:AN138)-AM137=3),1,0)</f>
        <v/>
      </c>
      <c r="AN150">
        <f>IF(OR(AND(AN137=1,SUM(AM136:AO138)-AN137=2),SUM(AM136:AO138)-AN137=3),1,0)</f>
        <v/>
      </c>
      <c r="AO150">
        <f>IF(OR(AND(AO137=1,SUM(AN136:AP138)-AO137=2),SUM(AN136:AP138)-AO137=3),1,0)</f>
        <v/>
      </c>
      <c r="AP150">
        <f>IF(OR(AND(AP137=1,SUM(AO136:AQ138)-AP137=2),SUM(AO136:AQ138)-AP137=3),1,0)</f>
        <v/>
      </c>
      <c r="AQ150" t="n">
        <v>0</v>
      </c>
    </row>
    <row r="151">
      <c r="B151" t="n">
        <v>0</v>
      </c>
      <c r="C151">
        <f>IF(OR(AND(C138=1,SUM(B137:D139)-C138=2),SUM(B137:D139)-C138=3),1,0)</f>
        <v/>
      </c>
      <c r="D151">
        <f>IF(OR(AND(D138=1,SUM(C137:E139)-D138=2),SUM(C137:E139)-D138=3),1,0)</f>
        <v/>
      </c>
      <c r="E151">
        <f>IF(OR(AND(E138=1,SUM(D137:F139)-E138=2),SUM(D137:F139)-E138=3),1,0)</f>
        <v/>
      </c>
      <c r="F151">
        <f>IF(OR(AND(F138=1,SUM(E137:G139)-F138=2),SUM(E137:G139)-F138=3),1,0)</f>
        <v/>
      </c>
      <c r="G151">
        <f>IF(OR(AND(G138=1,SUM(F137:H139)-G138=2),SUM(F137:H139)-G138=3),1,0)</f>
        <v/>
      </c>
      <c r="H151">
        <f>IF(OR(AND(H138=1,SUM(G137:I139)-H138=2),SUM(G137:I139)-H138=3),1,0)</f>
        <v/>
      </c>
      <c r="I151">
        <f>IF(OR(AND(I138=1,SUM(H137:J139)-I138=2),SUM(H137:J139)-I138=3),1,0)</f>
        <v/>
      </c>
      <c r="J151">
        <f>IF(OR(AND(J138=1,SUM(I137:K139)-J138=2),SUM(I137:K139)-J138=3),1,0)</f>
        <v/>
      </c>
      <c r="K151">
        <f>IF(OR(AND(K138=1,SUM(J137:L139)-K138=2),SUM(J137:L139)-K138=3),1,0)</f>
        <v/>
      </c>
      <c r="L151">
        <f>IF(OR(AND(L138=1,SUM(K137:M139)-L138=2),SUM(K137:M139)-L138=3),1,0)</f>
        <v/>
      </c>
      <c r="M151">
        <f>IF(OR(AND(M138=1,SUM(L137:N139)-M138=2),SUM(L137:N139)-M138=3),1,0)</f>
        <v/>
      </c>
      <c r="N151">
        <f>IF(OR(AND(N138=1,SUM(M137:O139)-N138=2),SUM(M137:O139)-N138=3),1,0)</f>
        <v/>
      </c>
      <c r="O151">
        <f>IF(OR(AND(O138=1,SUM(N137:P139)-O138=2),SUM(N137:P139)-O138=3),1,0)</f>
        <v/>
      </c>
      <c r="P151">
        <f>IF(OR(AND(P138=1,SUM(O137:Q139)-P138=2),SUM(O137:Q139)-P138=3),1,0)</f>
        <v/>
      </c>
      <c r="Q151">
        <f>IF(OR(AND(Q138=1,SUM(P137:R139)-Q138=2),SUM(P137:R139)-Q138=3),1,0)</f>
        <v/>
      </c>
      <c r="R151">
        <f>IF(OR(AND(R138=1,SUM(Q137:S139)-R138=2),SUM(Q137:S139)-R138=3),1,0)</f>
        <v/>
      </c>
      <c r="S151">
        <f>IF(OR(AND(S138=1,SUM(R137:T139)-S138=2),SUM(R137:T139)-S138=3),1,0)</f>
        <v/>
      </c>
      <c r="T151">
        <f>IF(OR(AND(T138=1,SUM(S137:U139)-T138=2),SUM(S137:U139)-T138=3),1,0)</f>
        <v/>
      </c>
      <c r="U151">
        <f>IF(OR(AND(U138=1,SUM(T137:V139)-U138=2),SUM(T137:V139)-U138=3),1,0)</f>
        <v/>
      </c>
      <c r="V151">
        <f>IF(OR(AND(V138=1,SUM(U137:W139)-V138=2),SUM(U137:W139)-V138=3),1,0)</f>
        <v/>
      </c>
      <c r="W151">
        <f>IF(OR(AND(W138=1,SUM(V137:X139)-W138=2),SUM(V137:X139)-W138=3),1,0)</f>
        <v/>
      </c>
      <c r="X151">
        <f>IF(OR(AND(X138=1,SUM(W137:Y139)-X138=2),SUM(W137:Y139)-X138=3),1,0)</f>
        <v/>
      </c>
      <c r="Y151">
        <f>IF(OR(AND(Y138=1,SUM(X137:Z139)-Y138=2),SUM(X137:Z139)-Y138=3),1,0)</f>
        <v/>
      </c>
      <c r="Z151">
        <f>IF(OR(AND(Z138=1,SUM(Y137:AA139)-Z138=2),SUM(Y137:AA139)-Z138=3),1,0)</f>
        <v/>
      </c>
      <c r="AA151">
        <f>IF(OR(AND(AA138=1,SUM(Z137:AB139)-AA138=2),SUM(Z137:AB139)-AA138=3),1,0)</f>
        <v/>
      </c>
      <c r="AB151">
        <f>IF(OR(AND(AB138=1,SUM(AA137:AC139)-AB138=2),SUM(AA137:AC139)-AB138=3),1,0)</f>
        <v/>
      </c>
      <c r="AC151">
        <f>IF(OR(AND(AC138=1,SUM(AB137:AD139)-AC138=2),SUM(AB137:AD139)-AC138=3),1,0)</f>
        <v/>
      </c>
      <c r="AD151">
        <f>IF(OR(AND(AD138=1,SUM(AC137:AE139)-AD138=2),SUM(AC137:AE139)-AD138=3),1,0)</f>
        <v/>
      </c>
      <c r="AE151">
        <f>IF(OR(AND(AE138=1,SUM(AD137:AF139)-AE138=2),SUM(AD137:AF139)-AE138=3),1,0)</f>
        <v/>
      </c>
      <c r="AF151">
        <f>IF(OR(AND(AF138=1,SUM(AE137:AG139)-AF138=2),SUM(AE137:AG139)-AF138=3),1,0)</f>
        <v/>
      </c>
      <c r="AG151">
        <f>IF(OR(AND(AG138=1,SUM(AF137:AH139)-AG138=2),SUM(AF137:AH139)-AG138=3),1,0)</f>
        <v/>
      </c>
      <c r="AH151">
        <f>IF(OR(AND(AH138=1,SUM(AG137:AI139)-AH138=2),SUM(AG137:AI139)-AH138=3),1,0)</f>
        <v/>
      </c>
      <c r="AI151">
        <f>IF(OR(AND(AI138=1,SUM(AH137:AJ139)-AI138=2),SUM(AH137:AJ139)-AI138=3),1,0)</f>
        <v/>
      </c>
      <c r="AJ151">
        <f>IF(OR(AND(AJ138=1,SUM(AI137:AK139)-AJ138=2),SUM(AI137:AK139)-AJ138=3),1,0)</f>
        <v/>
      </c>
      <c r="AK151">
        <f>IF(OR(AND(AK138=1,SUM(AJ137:AL139)-AK138=2),SUM(AJ137:AL139)-AK138=3),1,0)</f>
        <v/>
      </c>
      <c r="AL151">
        <f>IF(OR(AND(AL138=1,SUM(AK137:AM139)-AL138=2),SUM(AK137:AM139)-AL138=3),1,0)</f>
        <v/>
      </c>
      <c r="AM151">
        <f>IF(OR(AND(AM138=1,SUM(AL137:AN139)-AM138=2),SUM(AL137:AN139)-AM138=3),1,0)</f>
        <v/>
      </c>
      <c r="AN151">
        <f>IF(OR(AND(AN138=1,SUM(AM137:AO139)-AN138=2),SUM(AM137:AO139)-AN138=3),1,0)</f>
        <v/>
      </c>
      <c r="AO151">
        <f>IF(OR(AND(AO138=1,SUM(AN137:AP139)-AO138=2),SUM(AN137:AP139)-AO138=3),1,0)</f>
        <v/>
      </c>
      <c r="AP151">
        <f>IF(OR(AND(AP138=1,SUM(AO137:AQ139)-AP138=2),SUM(AO137:AQ139)-AP138=3),1,0)</f>
        <v/>
      </c>
      <c r="AQ151" t="n">
        <v>0</v>
      </c>
    </row>
    <row r="152">
      <c r="B152" t="n">
        <v>0</v>
      </c>
      <c r="C152">
        <f>IF(OR(AND(C139=1,SUM(B138:D140)-C139=2),SUM(B138:D140)-C139=3),1,0)</f>
        <v/>
      </c>
      <c r="D152">
        <f>IF(OR(AND(D139=1,SUM(C138:E140)-D139=2),SUM(C138:E140)-D139=3),1,0)</f>
        <v/>
      </c>
      <c r="E152">
        <f>IF(OR(AND(E139=1,SUM(D138:F140)-E139=2),SUM(D138:F140)-E139=3),1,0)</f>
        <v/>
      </c>
      <c r="F152">
        <f>IF(OR(AND(F139=1,SUM(E138:G140)-F139=2),SUM(E138:G140)-F139=3),1,0)</f>
        <v/>
      </c>
      <c r="G152">
        <f>IF(OR(AND(G139=1,SUM(F138:H140)-G139=2),SUM(F138:H140)-G139=3),1,0)</f>
        <v/>
      </c>
      <c r="H152">
        <f>IF(OR(AND(H139=1,SUM(G138:I140)-H139=2),SUM(G138:I140)-H139=3),1,0)</f>
        <v/>
      </c>
      <c r="I152">
        <f>IF(OR(AND(I139=1,SUM(H138:J140)-I139=2),SUM(H138:J140)-I139=3),1,0)</f>
        <v/>
      </c>
      <c r="J152">
        <f>IF(OR(AND(J139=1,SUM(I138:K140)-J139=2),SUM(I138:K140)-J139=3),1,0)</f>
        <v/>
      </c>
      <c r="K152">
        <f>IF(OR(AND(K139=1,SUM(J138:L140)-K139=2),SUM(J138:L140)-K139=3),1,0)</f>
        <v/>
      </c>
      <c r="L152">
        <f>IF(OR(AND(L139=1,SUM(K138:M140)-L139=2),SUM(K138:M140)-L139=3),1,0)</f>
        <v/>
      </c>
      <c r="M152">
        <f>IF(OR(AND(M139=1,SUM(L138:N140)-M139=2),SUM(L138:N140)-M139=3),1,0)</f>
        <v/>
      </c>
      <c r="N152">
        <f>IF(OR(AND(N139=1,SUM(M138:O140)-N139=2),SUM(M138:O140)-N139=3),1,0)</f>
        <v/>
      </c>
      <c r="O152">
        <f>IF(OR(AND(O139=1,SUM(N138:P140)-O139=2),SUM(N138:P140)-O139=3),1,0)</f>
        <v/>
      </c>
      <c r="P152">
        <f>IF(OR(AND(P139=1,SUM(O138:Q140)-P139=2),SUM(O138:Q140)-P139=3),1,0)</f>
        <v/>
      </c>
      <c r="Q152">
        <f>IF(OR(AND(Q139=1,SUM(P138:R140)-Q139=2),SUM(P138:R140)-Q139=3),1,0)</f>
        <v/>
      </c>
      <c r="R152">
        <f>IF(OR(AND(R139=1,SUM(Q138:S140)-R139=2),SUM(Q138:S140)-R139=3),1,0)</f>
        <v/>
      </c>
      <c r="S152">
        <f>IF(OR(AND(S139=1,SUM(R138:T140)-S139=2),SUM(R138:T140)-S139=3),1,0)</f>
        <v/>
      </c>
      <c r="T152">
        <f>IF(OR(AND(T139=1,SUM(S138:U140)-T139=2),SUM(S138:U140)-T139=3),1,0)</f>
        <v/>
      </c>
      <c r="U152">
        <f>IF(OR(AND(U139=1,SUM(T138:V140)-U139=2),SUM(T138:V140)-U139=3),1,0)</f>
        <v/>
      </c>
      <c r="V152">
        <f>IF(OR(AND(V139=1,SUM(U138:W140)-V139=2),SUM(U138:W140)-V139=3),1,0)</f>
        <v/>
      </c>
      <c r="W152">
        <f>IF(OR(AND(W139=1,SUM(V138:X140)-W139=2),SUM(V138:X140)-W139=3),1,0)</f>
        <v/>
      </c>
      <c r="X152">
        <f>IF(OR(AND(X139=1,SUM(W138:Y140)-X139=2),SUM(W138:Y140)-X139=3),1,0)</f>
        <v/>
      </c>
      <c r="Y152">
        <f>IF(OR(AND(Y139=1,SUM(X138:Z140)-Y139=2),SUM(X138:Z140)-Y139=3),1,0)</f>
        <v/>
      </c>
      <c r="Z152">
        <f>IF(OR(AND(Z139=1,SUM(Y138:AA140)-Z139=2),SUM(Y138:AA140)-Z139=3),1,0)</f>
        <v/>
      </c>
      <c r="AA152">
        <f>IF(OR(AND(AA139=1,SUM(Z138:AB140)-AA139=2),SUM(Z138:AB140)-AA139=3),1,0)</f>
        <v/>
      </c>
      <c r="AB152">
        <f>IF(OR(AND(AB139=1,SUM(AA138:AC140)-AB139=2),SUM(AA138:AC140)-AB139=3),1,0)</f>
        <v/>
      </c>
      <c r="AC152">
        <f>IF(OR(AND(AC139=1,SUM(AB138:AD140)-AC139=2),SUM(AB138:AD140)-AC139=3),1,0)</f>
        <v/>
      </c>
      <c r="AD152">
        <f>IF(OR(AND(AD139=1,SUM(AC138:AE140)-AD139=2),SUM(AC138:AE140)-AD139=3),1,0)</f>
        <v/>
      </c>
      <c r="AE152">
        <f>IF(OR(AND(AE139=1,SUM(AD138:AF140)-AE139=2),SUM(AD138:AF140)-AE139=3),1,0)</f>
        <v/>
      </c>
      <c r="AF152">
        <f>IF(OR(AND(AF139=1,SUM(AE138:AG140)-AF139=2),SUM(AE138:AG140)-AF139=3),1,0)</f>
        <v/>
      </c>
      <c r="AG152">
        <f>IF(OR(AND(AG139=1,SUM(AF138:AH140)-AG139=2),SUM(AF138:AH140)-AG139=3),1,0)</f>
        <v/>
      </c>
      <c r="AH152">
        <f>IF(OR(AND(AH139=1,SUM(AG138:AI140)-AH139=2),SUM(AG138:AI140)-AH139=3),1,0)</f>
        <v/>
      </c>
      <c r="AI152">
        <f>IF(OR(AND(AI139=1,SUM(AH138:AJ140)-AI139=2),SUM(AH138:AJ140)-AI139=3),1,0)</f>
        <v/>
      </c>
      <c r="AJ152">
        <f>IF(OR(AND(AJ139=1,SUM(AI138:AK140)-AJ139=2),SUM(AI138:AK140)-AJ139=3),1,0)</f>
        <v/>
      </c>
      <c r="AK152">
        <f>IF(OR(AND(AK139=1,SUM(AJ138:AL140)-AK139=2),SUM(AJ138:AL140)-AK139=3),1,0)</f>
        <v/>
      </c>
      <c r="AL152">
        <f>IF(OR(AND(AL139=1,SUM(AK138:AM140)-AL139=2),SUM(AK138:AM140)-AL139=3),1,0)</f>
        <v/>
      </c>
      <c r="AM152">
        <f>IF(OR(AND(AM139=1,SUM(AL138:AN140)-AM139=2),SUM(AL138:AN140)-AM139=3),1,0)</f>
        <v/>
      </c>
      <c r="AN152">
        <f>IF(OR(AND(AN139=1,SUM(AM138:AO140)-AN139=2),SUM(AM138:AO140)-AN139=3),1,0)</f>
        <v/>
      </c>
      <c r="AO152">
        <f>IF(OR(AND(AO139=1,SUM(AN138:AP140)-AO139=2),SUM(AN138:AP140)-AO139=3),1,0)</f>
        <v/>
      </c>
      <c r="AP152">
        <f>IF(OR(AND(AP139=1,SUM(AO138:AQ140)-AP139=2),SUM(AO138:AQ140)-AP139=3),1,0)</f>
        <v/>
      </c>
      <c r="AQ152" t="n">
        <v>0</v>
      </c>
    </row>
    <row r="153">
      <c r="B153" t="n">
        <v>0</v>
      </c>
      <c r="C153">
        <f>IF(OR(AND(C140=1,SUM(B139:D141)-C140=2),SUM(B139:D141)-C140=3),1,0)</f>
        <v/>
      </c>
      <c r="D153">
        <f>IF(OR(AND(D140=1,SUM(C139:E141)-D140=2),SUM(C139:E141)-D140=3),1,0)</f>
        <v/>
      </c>
      <c r="E153">
        <f>IF(OR(AND(E140=1,SUM(D139:F141)-E140=2),SUM(D139:F141)-E140=3),1,0)</f>
        <v/>
      </c>
      <c r="F153">
        <f>IF(OR(AND(F140=1,SUM(E139:G141)-F140=2),SUM(E139:G141)-F140=3),1,0)</f>
        <v/>
      </c>
      <c r="G153">
        <f>IF(OR(AND(G140=1,SUM(F139:H141)-G140=2),SUM(F139:H141)-G140=3),1,0)</f>
        <v/>
      </c>
      <c r="H153">
        <f>IF(OR(AND(H140=1,SUM(G139:I141)-H140=2),SUM(G139:I141)-H140=3),1,0)</f>
        <v/>
      </c>
      <c r="I153">
        <f>IF(OR(AND(I140=1,SUM(H139:J141)-I140=2),SUM(H139:J141)-I140=3),1,0)</f>
        <v/>
      </c>
      <c r="J153">
        <f>IF(OR(AND(J140=1,SUM(I139:K141)-J140=2),SUM(I139:K141)-J140=3),1,0)</f>
        <v/>
      </c>
      <c r="K153">
        <f>IF(OR(AND(K140=1,SUM(J139:L141)-K140=2),SUM(J139:L141)-K140=3),1,0)</f>
        <v/>
      </c>
      <c r="L153">
        <f>IF(OR(AND(L140=1,SUM(K139:M141)-L140=2),SUM(K139:M141)-L140=3),1,0)</f>
        <v/>
      </c>
      <c r="M153">
        <f>IF(OR(AND(M140=1,SUM(L139:N141)-M140=2),SUM(L139:N141)-M140=3),1,0)</f>
        <v/>
      </c>
      <c r="N153">
        <f>IF(OR(AND(N140=1,SUM(M139:O141)-N140=2),SUM(M139:O141)-N140=3),1,0)</f>
        <v/>
      </c>
      <c r="O153">
        <f>IF(OR(AND(O140=1,SUM(N139:P141)-O140=2),SUM(N139:P141)-O140=3),1,0)</f>
        <v/>
      </c>
      <c r="P153">
        <f>IF(OR(AND(P140=1,SUM(O139:Q141)-P140=2),SUM(O139:Q141)-P140=3),1,0)</f>
        <v/>
      </c>
      <c r="Q153">
        <f>IF(OR(AND(Q140=1,SUM(P139:R141)-Q140=2),SUM(P139:R141)-Q140=3),1,0)</f>
        <v/>
      </c>
      <c r="R153">
        <f>IF(OR(AND(R140=1,SUM(Q139:S141)-R140=2),SUM(Q139:S141)-R140=3),1,0)</f>
        <v/>
      </c>
      <c r="S153">
        <f>IF(OR(AND(S140=1,SUM(R139:T141)-S140=2),SUM(R139:T141)-S140=3),1,0)</f>
        <v/>
      </c>
      <c r="T153">
        <f>IF(OR(AND(T140=1,SUM(S139:U141)-T140=2),SUM(S139:U141)-T140=3),1,0)</f>
        <v/>
      </c>
      <c r="U153">
        <f>IF(OR(AND(U140=1,SUM(T139:V141)-U140=2),SUM(T139:V141)-U140=3),1,0)</f>
        <v/>
      </c>
      <c r="V153">
        <f>IF(OR(AND(V140=1,SUM(U139:W141)-V140=2),SUM(U139:W141)-V140=3),1,0)</f>
        <v/>
      </c>
      <c r="W153">
        <f>IF(OR(AND(W140=1,SUM(V139:X141)-W140=2),SUM(V139:X141)-W140=3),1,0)</f>
        <v/>
      </c>
      <c r="X153">
        <f>IF(OR(AND(X140=1,SUM(W139:Y141)-X140=2),SUM(W139:Y141)-X140=3),1,0)</f>
        <v/>
      </c>
      <c r="Y153">
        <f>IF(OR(AND(Y140=1,SUM(X139:Z141)-Y140=2),SUM(X139:Z141)-Y140=3),1,0)</f>
        <v/>
      </c>
      <c r="Z153">
        <f>IF(OR(AND(Z140=1,SUM(Y139:AA141)-Z140=2),SUM(Y139:AA141)-Z140=3),1,0)</f>
        <v/>
      </c>
      <c r="AA153">
        <f>IF(OR(AND(AA140=1,SUM(Z139:AB141)-AA140=2),SUM(Z139:AB141)-AA140=3),1,0)</f>
        <v/>
      </c>
      <c r="AB153">
        <f>IF(OR(AND(AB140=1,SUM(AA139:AC141)-AB140=2),SUM(AA139:AC141)-AB140=3),1,0)</f>
        <v/>
      </c>
      <c r="AC153">
        <f>IF(OR(AND(AC140=1,SUM(AB139:AD141)-AC140=2),SUM(AB139:AD141)-AC140=3),1,0)</f>
        <v/>
      </c>
      <c r="AD153">
        <f>IF(OR(AND(AD140=1,SUM(AC139:AE141)-AD140=2),SUM(AC139:AE141)-AD140=3),1,0)</f>
        <v/>
      </c>
      <c r="AE153">
        <f>IF(OR(AND(AE140=1,SUM(AD139:AF141)-AE140=2),SUM(AD139:AF141)-AE140=3),1,0)</f>
        <v/>
      </c>
      <c r="AF153">
        <f>IF(OR(AND(AF140=1,SUM(AE139:AG141)-AF140=2),SUM(AE139:AG141)-AF140=3),1,0)</f>
        <v/>
      </c>
      <c r="AG153">
        <f>IF(OR(AND(AG140=1,SUM(AF139:AH141)-AG140=2),SUM(AF139:AH141)-AG140=3),1,0)</f>
        <v/>
      </c>
      <c r="AH153">
        <f>IF(OR(AND(AH140=1,SUM(AG139:AI141)-AH140=2),SUM(AG139:AI141)-AH140=3),1,0)</f>
        <v/>
      </c>
      <c r="AI153">
        <f>IF(OR(AND(AI140=1,SUM(AH139:AJ141)-AI140=2),SUM(AH139:AJ141)-AI140=3),1,0)</f>
        <v/>
      </c>
      <c r="AJ153">
        <f>IF(OR(AND(AJ140=1,SUM(AI139:AK141)-AJ140=2),SUM(AI139:AK141)-AJ140=3),1,0)</f>
        <v/>
      </c>
      <c r="AK153">
        <f>IF(OR(AND(AK140=1,SUM(AJ139:AL141)-AK140=2),SUM(AJ139:AL141)-AK140=3),1,0)</f>
        <v/>
      </c>
      <c r="AL153">
        <f>IF(OR(AND(AL140=1,SUM(AK139:AM141)-AL140=2),SUM(AK139:AM141)-AL140=3),1,0)</f>
        <v/>
      </c>
      <c r="AM153">
        <f>IF(OR(AND(AM140=1,SUM(AL139:AN141)-AM140=2),SUM(AL139:AN141)-AM140=3),1,0)</f>
        <v/>
      </c>
      <c r="AN153">
        <f>IF(OR(AND(AN140=1,SUM(AM139:AO141)-AN140=2),SUM(AM139:AO141)-AN140=3),1,0)</f>
        <v/>
      </c>
      <c r="AO153">
        <f>IF(OR(AND(AO140=1,SUM(AN139:AP141)-AO140=2),SUM(AN139:AP141)-AO140=3),1,0)</f>
        <v/>
      </c>
      <c r="AP153">
        <f>IF(OR(AND(AP140=1,SUM(AO139:AQ141)-AP140=2),SUM(AO139:AQ141)-AP140=3),1,0)</f>
        <v/>
      </c>
      <c r="AQ153" t="n">
        <v>0</v>
      </c>
    </row>
    <row r="154">
      <c r="B154" t="n">
        <v>0</v>
      </c>
      <c r="C154">
        <f>IF(OR(AND(C141=1,SUM(B140:D142)-C141=2),SUM(B140:D142)-C141=3),1,0)</f>
        <v/>
      </c>
      <c r="D154">
        <f>IF(OR(AND(D141=1,SUM(C140:E142)-D141=2),SUM(C140:E142)-D141=3),1,0)</f>
        <v/>
      </c>
      <c r="E154">
        <f>IF(OR(AND(E141=1,SUM(D140:F142)-E141=2),SUM(D140:F142)-E141=3),1,0)</f>
        <v/>
      </c>
      <c r="F154">
        <f>IF(OR(AND(F141=1,SUM(E140:G142)-F141=2),SUM(E140:G142)-F141=3),1,0)</f>
        <v/>
      </c>
      <c r="G154">
        <f>IF(OR(AND(G141=1,SUM(F140:H142)-G141=2),SUM(F140:H142)-G141=3),1,0)</f>
        <v/>
      </c>
      <c r="H154">
        <f>IF(OR(AND(H141=1,SUM(G140:I142)-H141=2),SUM(G140:I142)-H141=3),1,0)</f>
        <v/>
      </c>
      <c r="I154">
        <f>IF(OR(AND(I141=1,SUM(H140:J142)-I141=2),SUM(H140:J142)-I141=3),1,0)</f>
        <v/>
      </c>
      <c r="J154">
        <f>IF(OR(AND(J141=1,SUM(I140:K142)-J141=2),SUM(I140:K142)-J141=3),1,0)</f>
        <v/>
      </c>
      <c r="K154">
        <f>IF(OR(AND(K141=1,SUM(J140:L142)-K141=2),SUM(J140:L142)-K141=3),1,0)</f>
        <v/>
      </c>
      <c r="L154">
        <f>IF(OR(AND(L141=1,SUM(K140:M142)-L141=2),SUM(K140:M142)-L141=3),1,0)</f>
        <v/>
      </c>
      <c r="M154">
        <f>IF(OR(AND(M141=1,SUM(L140:N142)-M141=2),SUM(L140:N142)-M141=3),1,0)</f>
        <v/>
      </c>
      <c r="N154">
        <f>IF(OR(AND(N141=1,SUM(M140:O142)-N141=2),SUM(M140:O142)-N141=3),1,0)</f>
        <v/>
      </c>
      <c r="O154">
        <f>IF(OR(AND(O141=1,SUM(N140:P142)-O141=2),SUM(N140:P142)-O141=3),1,0)</f>
        <v/>
      </c>
      <c r="P154">
        <f>IF(OR(AND(P141=1,SUM(O140:Q142)-P141=2),SUM(O140:Q142)-P141=3),1,0)</f>
        <v/>
      </c>
      <c r="Q154">
        <f>IF(OR(AND(Q141=1,SUM(P140:R142)-Q141=2),SUM(P140:R142)-Q141=3),1,0)</f>
        <v/>
      </c>
      <c r="R154">
        <f>IF(OR(AND(R141=1,SUM(Q140:S142)-R141=2),SUM(Q140:S142)-R141=3),1,0)</f>
        <v/>
      </c>
      <c r="S154">
        <f>IF(OR(AND(S141=1,SUM(R140:T142)-S141=2),SUM(R140:T142)-S141=3),1,0)</f>
        <v/>
      </c>
      <c r="T154">
        <f>IF(OR(AND(T141=1,SUM(S140:U142)-T141=2),SUM(S140:U142)-T141=3),1,0)</f>
        <v/>
      </c>
      <c r="U154">
        <f>IF(OR(AND(U141=1,SUM(T140:V142)-U141=2),SUM(T140:V142)-U141=3),1,0)</f>
        <v/>
      </c>
      <c r="V154">
        <f>IF(OR(AND(V141=1,SUM(U140:W142)-V141=2),SUM(U140:W142)-V141=3),1,0)</f>
        <v/>
      </c>
      <c r="W154">
        <f>IF(OR(AND(W141=1,SUM(V140:X142)-W141=2),SUM(V140:X142)-W141=3),1,0)</f>
        <v/>
      </c>
      <c r="X154">
        <f>IF(OR(AND(X141=1,SUM(W140:Y142)-X141=2),SUM(W140:Y142)-X141=3),1,0)</f>
        <v/>
      </c>
      <c r="Y154">
        <f>IF(OR(AND(Y141=1,SUM(X140:Z142)-Y141=2),SUM(X140:Z142)-Y141=3),1,0)</f>
        <v/>
      </c>
      <c r="Z154">
        <f>IF(OR(AND(Z141=1,SUM(Y140:AA142)-Z141=2),SUM(Y140:AA142)-Z141=3),1,0)</f>
        <v/>
      </c>
      <c r="AA154">
        <f>IF(OR(AND(AA141=1,SUM(Z140:AB142)-AA141=2),SUM(Z140:AB142)-AA141=3),1,0)</f>
        <v/>
      </c>
      <c r="AB154">
        <f>IF(OR(AND(AB141=1,SUM(AA140:AC142)-AB141=2),SUM(AA140:AC142)-AB141=3),1,0)</f>
        <v/>
      </c>
      <c r="AC154">
        <f>IF(OR(AND(AC141=1,SUM(AB140:AD142)-AC141=2),SUM(AB140:AD142)-AC141=3),1,0)</f>
        <v/>
      </c>
      <c r="AD154">
        <f>IF(OR(AND(AD141=1,SUM(AC140:AE142)-AD141=2),SUM(AC140:AE142)-AD141=3),1,0)</f>
        <v/>
      </c>
      <c r="AE154">
        <f>IF(OR(AND(AE141=1,SUM(AD140:AF142)-AE141=2),SUM(AD140:AF142)-AE141=3),1,0)</f>
        <v/>
      </c>
      <c r="AF154">
        <f>IF(OR(AND(AF141=1,SUM(AE140:AG142)-AF141=2),SUM(AE140:AG142)-AF141=3),1,0)</f>
        <v/>
      </c>
      <c r="AG154">
        <f>IF(OR(AND(AG141=1,SUM(AF140:AH142)-AG141=2),SUM(AF140:AH142)-AG141=3),1,0)</f>
        <v/>
      </c>
      <c r="AH154">
        <f>IF(OR(AND(AH141=1,SUM(AG140:AI142)-AH141=2),SUM(AG140:AI142)-AH141=3),1,0)</f>
        <v/>
      </c>
      <c r="AI154">
        <f>IF(OR(AND(AI141=1,SUM(AH140:AJ142)-AI141=2),SUM(AH140:AJ142)-AI141=3),1,0)</f>
        <v/>
      </c>
      <c r="AJ154">
        <f>IF(OR(AND(AJ141=1,SUM(AI140:AK142)-AJ141=2),SUM(AI140:AK142)-AJ141=3),1,0)</f>
        <v/>
      </c>
      <c r="AK154">
        <f>IF(OR(AND(AK141=1,SUM(AJ140:AL142)-AK141=2),SUM(AJ140:AL142)-AK141=3),1,0)</f>
        <v/>
      </c>
      <c r="AL154">
        <f>IF(OR(AND(AL141=1,SUM(AK140:AM142)-AL141=2),SUM(AK140:AM142)-AL141=3),1,0)</f>
        <v/>
      </c>
      <c r="AM154">
        <f>IF(OR(AND(AM141=1,SUM(AL140:AN142)-AM141=2),SUM(AL140:AN142)-AM141=3),1,0)</f>
        <v/>
      </c>
      <c r="AN154">
        <f>IF(OR(AND(AN141=1,SUM(AM140:AO142)-AN141=2),SUM(AM140:AO142)-AN141=3),1,0)</f>
        <v/>
      </c>
      <c r="AO154">
        <f>IF(OR(AND(AO141=1,SUM(AN140:AP142)-AO141=2),SUM(AN140:AP142)-AO141=3),1,0)</f>
        <v/>
      </c>
      <c r="AP154">
        <f>IF(OR(AND(AP141=1,SUM(AO140:AQ142)-AP141=2),SUM(AO140:AQ142)-AP141=3),1,0)</f>
        <v/>
      </c>
      <c r="AQ154" t="n">
        <v>0</v>
      </c>
    </row>
    <row r="155">
      <c r="B155" t="n">
        <v>0</v>
      </c>
      <c r="C155">
        <f>IF(OR(AND(C142=1,SUM(B141:D143)-C142=2),SUM(B141:D143)-C142=3),1,0)</f>
        <v/>
      </c>
      <c r="D155">
        <f>IF(OR(AND(D142=1,SUM(C141:E143)-D142=2),SUM(C141:E143)-D142=3),1,0)</f>
        <v/>
      </c>
      <c r="E155">
        <f>IF(OR(AND(E142=1,SUM(D141:F143)-E142=2),SUM(D141:F143)-E142=3),1,0)</f>
        <v/>
      </c>
      <c r="F155">
        <f>IF(OR(AND(F142=1,SUM(E141:G143)-F142=2),SUM(E141:G143)-F142=3),1,0)</f>
        <v/>
      </c>
      <c r="G155">
        <f>IF(OR(AND(G142=1,SUM(F141:H143)-G142=2),SUM(F141:H143)-G142=3),1,0)</f>
        <v/>
      </c>
      <c r="H155">
        <f>IF(OR(AND(H142=1,SUM(G141:I143)-H142=2),SUM(G141:I143)-H142=3),1,0)</f>
        <v/>
      </c>
      <c r="I155">
        <f>IF(OR(AND(I142=1,SUM(H141:J143)-I142=2),SUM(H141:J143)-I142=3),1,0)</f>
        <v/>
      </c>
      <c r="J155">
        <f>IF(OR(AND(J142=1,SUM(I141:K143)-J142=2),SUM(I141:K143)-J142=3),1,0)</f>
        <v/>
      </c>
      <c r="K155">
        <f>IF(OR(AND(K142=1,SUM(J141:L143)-K142=2),SUM(J141:L143)-K142=3),1,0)</f>
        <v/>
      </c>
      <c r="L155">
        <f>IF(OR(AND(L142=1,SUM(K141:M143)-L142=2),SUM(K141:M143)-L142=3),1,0)</f>
        <v/>
      </c>
      <c r="M155">
        <f>IF(OR(AND(M142=1,SUM(L141:N143)-M142=2),SUM(L141:N143)-M142=3),1,0)</f>
        <v/>
      </c>
      <c r="N155">
        <f>IF(OR(AND(N142=1,SUM(M141:O143)-N142=2),SUM(M141:O143)-N142=3),1,0)</f>
        <v/>
      </c>
      <c r="O155">
        <f>IF(OR(AND(O142=1,SUM(N141:P143)-O142=2),SUM(N141:P143)-O142=3),1,0)</f>
        <v/>
      </c>
      <c r="P155">
        <f>IF(OR(AND(P142=1,SUM(O141:Q143)-P142=2),SUM(O141:Q143)-P142=3),1,0)</f>
        <v/>
      </c>
      <c r="Q155">
        <f>IF(OR(AND(Q142=1,SUM(P141:R143)-Q142=2),SUM(P141:R143)-Q142=3),1,0)</f>
        <v/>
      </c>
      <c r="R155">
        <f>IF(OR(AND(R142=1,SUM(Q141:S143)-R142=2),SUM(Q141:S143)-R142=3),1,0)</f>
        <v/>
      </c>
      <c r="S155">
        <f>IF(OR(AND(S142=1,SUM(R141:T143)-S142=2),SUM(R141:T143)-S142=3),1,0)</f>
        <v/>
      </c>
      <c r="T155">
        <f>IF(OR(AND(T142=1,SUM(S141:U143)-T142=2),SUM(S141:U143)-T142=3),1,0)</f>
        <v/>
      </c>
      <c r="U155">
        <f>IF(OR(AND(U142=1,SUM(T141:V143)-U142=2),SUM(T141:V143)-U142=3),1,0)</f>
        <v/>
      </c>
      <c r="V155">
        <f>IF(OR(AND(V142=1,SUM(U141:W143)-V142=2),SUM(U141:W143)-V142=3),1,0)</f>
        <v/>
      </c>
      <c r="W155">
        <f>IF(OR(AND(W142=1,SUM(V141:X143)-W142=2),SUM(V141:X143)-W142=3),1,0)</f>
        <v/>
      </c>
      <c r="X155">
        <f>IF(OR(AND(X142=1,SUM(W141:Y143)-X142=2),SUM(W141:Y143)-X142=3),1,0)</f>
        <v/>
      </c>
      <c r="Y155">
        <f>IF(OR(AND(Y142=1,SUM(X141:Z143)-Y142=2),SUM(X141:Z143)-Y142=3),1,0)</f>
        <v/>
      </c>
      <c r="Z155">
        <f>IF(OR(AND(Z142=1,SUM(Y141:AA143)-Z142=2),SUM(Y141:AA143)-Z142=3),1,0)</f>
        <v/>
      </c>
      <c r="AA155">
        <f>IF(OR(AND(AA142=1,SUM(Z141:AB143)-AA142=2),SUM(Z141:AB143)-AA142=3),1,0)</f>
        <v/>
      </c>
      <c r="AB155">
        <f>IF(OR(AND(AB142=1,SUM(AA141:AC143)-AB142=2),SUM(AA141:AC143)-AB142=3),1,0)</f>
        <v/>
      </c>
      <c r="AC155">
        <f>IF(OR(AND(AC142=1,SUM(AB141:AD143)-AC142=2),SUM(AB141:AD143)-AC142=3),1,0)</f>
        <v/>
      </c>
      <c r="AD155">
        <f>IF(OR(AND(AD142=1,SUM(AC141:AE143)-AD142=2),SUM(AC141:AE143)-AD142=3),1,0)</f>
        <v/>
      </c>
      <c r="AE155">
        <f>IF(OR(AND(AE142=1,SUM(AD141:AF143)-AE142=2),SUM(AD141:AF143)-AE142=3),1,0)</f>
        <v/>
      </c>
      <c r="AF155">
        <f>IF(OR(AND(AF142=1,SUM(AE141:AG143)-AF142=2),SUM(AE141:AG143)-AF142=3),1,0)</f>
        <v/>
      </c>
      <c r="AG155">
        <f>IF(OR(AND(AG142=1,SUM(AF141:AH143)-AG142=2),SUM(AF141:AH143)-AG142=3),1,0)</f>
        <v/>
      </c>
      <c r="AH155">
        <f>IF(OR(AND(AH142=1,SUM(AG141:AI143)-AH142=2),SUM(AG141:AI143)-AH142=3),1,0)</f>
        <v/>
      </c>
      <c r="AI155">
        <f>IF(OR(AND(AI142=1,SUM(AH141:AJ143)-AI142=2),SUM(AH141:AJ143)-AI142=3),1,0)</f>
        <v/>
      </c>
      <c r="AJ155">
        <f>IF(OR(AND(AJ142=1,SUM(AI141:AK143)-AJ142=2),SUM(AI141:AK143)-AJ142=3),1,0)</f>
        <v/>
      </c>
      <c r="AK155">
        <f>IF(OR(AND(AK142=1,SUM(AJ141:AL143)-AK142=2),SUM(AJ141:AL143)-AK142=3),1,0)</f>
        <v/>
      </c>
      <c r="AL155">
        <f>IF(OR(AND(AL142=1,SUM(AK141:AM143)-AL142=2),SUM(AK141:AM143)-AL142=3),1,0)</f>
        <v/>
      </c>
      <c r="AM155">
        <f>IF(OR(AND(AM142=1,SUM(AL141:AN143)-AM142=2),SUM(AL141:AN143)-AM142=3),1,0)</f>
        <v/>
      </c>
      <c r="AN155">
        <f>IF(OR(AND(AN142=1,SUM(AM141:AO143)-AN142=2),SUM(AM141:AO143)-AN142=3),1,0)</f>
        <v/>
      </c>
      <c r="AO155">
        <f>IF(OR(AND(AO142=1,SUM(AN141:AP143)-AO142=2),SUM(AN141:AP143)-AO142=3),1,0)</f>
        <v/>
      </c>
      <c r="AP155">
        <f>IF(OR(AND(AP142=1,SUM(AO141:AQ143)-AP142=2),SUM(AO141:AQ143)-AP142=3),1,0)</f>
        <v/>
      </c>
      <c r="AQ155" t="n">
        <v>0</v>
      </c>
    </row>
    <row r="156">
      <c r="B156" t="n">
        <v>0</v>
      </c>
      <c r="C156">
        <f>IF(OR(AND(C143=1,SUM(B142:D144)-C143=2),SUM(B142:D144)-C143=3),1,0)</f>
        <v/>
      </c>
      <c r="D156">
        <f>IF(OR(AND(D143=1,SUM(C142:E144)-D143=2),SUM(C142:E144)-D143=3),1,0)</f>
        <v/>
      </c>
      <c r="E156">
        <f>IF(OR(AND(E143=1,SUM(D142:F144)-E143=2),SUM(D142:F144)-E143=3),1,0)</f>
        <v/>
      </c>
      <c r="F156">
        <f>IF(OR(AND(F143=1,SUM(E142:G144)-F143=2),SUM(E142:G144)-F143=3),1,0)</f>
        <v/>
      </c>
      <c r="G156">
        <f>IF(OR(AND(G143=1,SUM(F142:H144)-G143=2),SUM(F142:H144)-G143=3),1,0)</f>
        <v/>
      </c>
      <c r="H156">
        <f>IF(OR(AND(H143=1,SUM(G142:I144)-H143=2),SUM(G142:I144)-H143=3),1,0)</f>
        <v/>
      </c>
      <c r="I156">
        <f>IF(OR(AND(I143=1,SUM(H142:J144)-I143=2),SUM(H142:J144)-I143=3),1,0)</f>
        <v/>
      </c>
      <c r="J156">
        <f>IF(OR(AND(J143=1,SUM(I142:K144)-J143=2),SUM(I142:K144)-J143=3),1,0)</f>
        <v/>
      </c>
      <c r="K156">
        <f>IF(OR(AND(K143=1,SUM(J142:L144)-K143=2),SUM(J142:L144)-K143=3),1,0)</f>
        <v/>
      </c>
      <c r="L156">
        <f>IF(OR(AND(L143=1,SUM(K142:M144)-L143=2),SUM(K142:M144)-L143=3),1,0)</f>
        <v/>
      </c>
      <c r="M156">
        <f>IF(OR(AND(M143=1,SUM(L142:N144)-M143=2),SUM(L142:N144)-M143=3),1,0)</f>
        <v/>
      </c>
      <c r="N156">
        <f>IF(OR(AND(N143=1,SUM(M142:O144)-N143=2),SUM(M142:O144)-N143=3),1,0)</f>
        <v/>
      </c>
      <c r="O156">
        <f>IF(OR(AND(O143=1,SUM(N142:P144)-O143=2),SUM(N142:P144)-O143=3),1,0)</f>
        <v/>
      </c>
      <c r="P156">
        <f>IF(OR(AND(P143=1,SUM(O142:Q144)-P143=2),SUM(O142:Q144)-P143=3),1,0)</f>
        <v/>
      </c>
      <c r="Q156">
        <f>IF(OR(AND(Q143=1,SUM(P142:R144)-Q143=2),SUM(P142:R144)-Q143=3),1,0)</f>
        <v/>
      </c>
      <c r="R156">
        <f>IF(OR(AND(R143=1,SUM(Q142:S144)-R143=2),SUM(Q142:S144)-R143=3),1,0)</f>
        <v/>
      </c>
      <c r="S156">
        <f>IF(OR(AND(S143=1,SUM(R142:T144)-S143=2),SUM(R142:T144)-S143=3),1,0)</f>
        <v/>
      </c>
      <c r="T156">
        <f>IF(OR(AND(T143=1,SUM(S142:U144)-T143=2),SUM(S142:U144)-T143=3),1,0)</f>
        <v/>
      </c>
      <c r="U156">
        <f>IF(OR(AND(U143=1,SUM(T142:V144)-U143=2),SUM(T142:V144)-U143=3),1,0)</f>
        <v/>
      </c>
      <c r="V156">
        <f>IF(OR(AND(V143=1,SUM(U142:W144)-V143=2),SUM(U142:W144)-V143=3),1,0)</f>
        <v/>
      </c>
      <c r="W156">
        <f>IF(OR(AND(W143=1,SUM(V142:X144)-W143=2),SUM(V142:X144)-W143=3),1,0)</f>
        <v/>
      </c>
      <c r="X156">
        <f>IF(OR(AND(X143=1,SUM(W142:Y144)-X143=2),SUM(W142:Y144)-X143=3),1,0)</f>
        <v/>
      </c>
      <c r="Y156">
        <f>IF(OR(AND(Y143=1,SUM(X142:Z144)-Y143=2),SUM(X142:Z144)-Y143=3),1,0)</f>
        <v/>
      </c>
      <c r="Z156">
        <f>IF(OR(AND(Z143=1,SUM(Y142:AA144)-Z143=2),SUM(Y142:AA144)-Z143=3),1,0)</f>
        <v/>
      </c>
      <c r="AA156">
        <f>IF(OR(AND(AA143=1,SUM(Z142:AB144)-AA143=2),SUM(Z142:AB144)-AA143=3),1,0)</f>
        <v/>
      </c>
      <c r="AB156">
        <f>IF(OR(AND(AB143=1,SUM(AA142:AC144)-AB143=2),SUM(AA142:AC144)-AB143=3),1,0)</f>
        <v/>
      </c>
      <c r="AC156">
        <f>IF(OR(AND(AC143=1,SUM(AB142:AD144)-AC143=2),SUM(AB142:AD144)-AC143=3),1,0)</f>
        <v/>
      </c>
      <c r="AD156">
        <f>IF(OR(AND(AD143=1,SUM(AC142:AE144)-AD143=2),SUM(AC142:AE144)-AD143=3),1,0)</f>
        <v/>
      </c>
      <c r="AE156">
        <f>IF(OR(AND(AE143=1,SUM(AD142:AF144)-AE143=2),SUM(AD142:AF144)-AE143=3),1,0)</f>
        <v/>
      </c>
      <c r="AF156">
        <f>IF(OR(AND(AF143=1,SUM(AE142:AG144)-AF143=2),SUM(AE142:AG144)-AF143=3),1,0)</f>
        <v/>
      </c>
      <c r="AG156">
        <f>IF(OR(AND(AG143=1,SUM(AF142:AH144)-AG143=2),SUM(AF142:AH144)-AG143=3),1,0)</f>
        <v/>
      </c>
      <c r="AH156">
        <f>IF(OR(AND(AH143=1,SUM(AG142:AI144)-AH143=2),SUM(AG142:AI144)-AH143=3),1,0)</f>
        <v/>
      </c>
      <c r="AI156">
        <f>IF(OR(AND(AI143=1,SUM(AH142:AJ144)-AI143=2),SUM(AH142:AJ144)-AI143=3),1,0)</f>
        <v/>
      </c>
      <c r="AJ156">
        <f>IF(OR(AND(AJ143=1,SUM(AI142:AK144)-AJ143=2),SUM(AI142:AK144)-AJ143=3),1,0)</f>
        <v/>
      </c>
      <c r="AK156">
        <f>IF(OR(AND(AK143=1,SUM(AJ142:AL144)-AK143=2),SUM(AJ142:AL144)-AK143=3),1,0)</f>
        <v/>
      </c>
      <c r="AL156">
        <f>IF(OR(AND(AL143=1,SUM(AK142:AM144)-AL143=2),SUM(AK142:AM144)-AL143=3),1,0)</f>
        <v/>
      </c>
      <c r="AM156">
        <f>IF(OR(AND(AM143=1,SUM(AL142:AN144)-AM143=2),SUM(AL142:AN144)-AM143=3),1,0)</f>
        <v/>
      </c>
      <c r="AN156">
        <f>IF(OR(AND(AN143=1,SUM(AM142:AO144)-AN143=2),SUM(AM142:AO144)-AN143=3),1,0)</f>
        <v/>
      </c>
      <c r="AO156">
        <f>IF(OR(AND(AO143=1,SUM(AN142:AP144)-AO143=2),SUM(AN142:AP144)-AO143=3),1,0)</f>
        <v/>
      </c>
      <c r="AP156">
        <f>IF(OR(AND(AP143=1,SUM(AO142:AQ144)-AP143=2),SUM(AO142:AQ144)-AP143=3),1,0)</f>
        <v/>
      </c>
      <c r="AQ156" t="n">
        <v>0</v>
      </c>
    </row>
    <row r="157">
      <c r="B157" t="n">
        <v>0</v>
      </c>
      <c r="C157" t="n">
        <v>0</v>
      </c>
      <c r="D157" t="n">
        <v>0</v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</v>
      </c>
      <c r="AG157" t="n">
        <v>0</v>
      </c>
      <c r="AH157" t="n">
        <v>0</v>
      </c>
      <c r="AI157" t="n">
        <v>0</v>
      </c>
      <c r="AJ157" t="n">
        <v>0</v>
      </c>
      <c r="AK157" t="n">
        <v>0</v>
      </c>
      <c r="AL157" t="n">
        <v>0</v>
      </c>
      <c r="AM157" t="n">
        <v>0</v>
      </c>
      <c r="AN157" t="n">
        <v>0</v>
      </c>
      <c r="AO157" t="n">
        <v>0</v>
      </c>
      <c r="AP157" t="n">
        <v>0</v>
      </c>
      <c r="AQ157" t="n">
        <v>0</v>
      </c>
    </row>
    <row r="158"/>
    <row r="159">
      <c r="A159" t="inlineStr">
        <is>
          <t>gen 13</t>
        </is>
      </c>
      <c r="B159" t="n">
        <v>0</v>
      </c>
      <c r="C159" t="n">
        <v>0</v>
      </c>
      <c r="D159" t="n">
        <v>0</v>
      </c>
      <c r="E159" t="n">
        <v>0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</v>
      </c>
      <c r="AE159" t="n">
        <v>0</v>
      </c>
      <c r="AF159" t="n">
        <v>0</v>
      </c>
      <c r="AG159" t="n">
        <v>0</v>
      </c>
      <c r="AH159" t="n">
        <v>0</v>
      </c>
      <c r="AI159" t="n">
        <v>0</v>
      </c>
      <c r="AJ159" t="n">
        <v>0</v>
      </c>
      <c r="AK159" t="n">
        <v>0</v>
      </c>
      <c r="AL159" t="n">
        <v>0</v>
      </c>
      <c r="AM159" t="n">
        <v>0</v>
      </c>
      <c r="AN159" t="n">
        <v>0</v>
      </c>
      <c r="AO159" t="n">
        <v>0</v>
      </c>
      <c r="AP159" t="n">
        <v>0</v>
      </c>
      <c r="AQ159" t="n">
        <v>0</v>
      </c>
    </row>
    <row r="160">
      <c r="B160" t="n">
        <v>0</v>
      </c>
      <c r="C160">
        <f>IF(OR(AND(C147=1,SUM(B146:D148)-C147=2),SUM(B146:D148)-C147=3),1,0)</f>
        <v/>
      </c>
      <c r="D160">
        <f>IF(OR(AND(D147=1,SUM(C146:E148)-D147=2),SUM(C146:E148)-D147=3),1,0)</f>
        <v/>
      </c>
      <c r="E160">
        <f>IF(OR(AND(E147=1,SUM(D146:F148)-E147=2),SUM(D146:F148)-E147=3),1,0)</f>
        <v/>
      </c>
      <c r="F160">
        <f>IF(OR(AND(F147=1,SUM(E146:G148)-F147=2),SUM(E146:G148)-F147=3),1,0)</f>
        <v/>
      </c>
      <c r="G160">
        <f>IF(OR(AND(G147=1,SUM(F146:H148)-G147=2),SUM(F146:H148)-G147=3),1,0)</f>
        <v/>
      </c>
      <c r="H160">
        <f>IF(OR(AND(H147=1,SUM(G146:I148)-H147=2),SUM(G146:I148)-H147=3),1,0)</f>
        <v/>
      </c>
      <c r="I160">
        <f>IF(OR(AND(I147=1,SUM(H146:J148)-I147=2),SUM(H146:J148)-I147=3),1,0)</f>
        <v/>
      </c>
      <c r="J160">
        <f>IF(OR(AND(J147=1,SUM(I146:K148)-J147=2),SUM(I146:K148)-J147=3),1,0)</f>
        <v/>
      </c>
      <c r="K160">
        <f>IF(OR(AND(K147=1,SUM(J146:L148)-K147=2),SUM(J146:L148)-K147=3),1,0)</f>
        <v/>
      </c>
      <c r="L160">
        <f>IF(OR(AND(L147=1,SUM(K146:M148)-L147=2),SUM(K146:M148)-L147=3),1,0)</f>
        <v/>
      </c>
      <c r="M160">
        <f>IF(OR(AND(M147=1,SUM(L146:N148)-M147=2),SUM(L146:N148)-M147=3),1,0)</f>
        <v/>
      </c>
      <c r="N160">
        <f>IF(OR(AND(N147=1,SUM(M146:O148)-N147=2),SUM(M146:O148)-N147=3),1,0)</f>
        <v/>
      </c>
      <c r="O160">
        <f>IF(OR(AND(O147=1,SUM(N146:P148)-O147=2),SUM(N146:P148)-O147=3),1,0)</f>
        <v/>
      </c>
      <c r="P160">
        <f>IF(OR(AND(P147=1,SUM(O146:Q148)-P147=2),SUM(O146:Q148)-P147=3),1,0)</f>
        <v/>
      </c>
      <c r="Q160">
        <f>IF(OR(AND(Q147=1,SUM(P146:R148)-Q147=2),SUM(P146:R148)-Q147=3),1,0)</f>
        <v/>
      </c>
      <c r="R160">
        <f>IF(OR(AND(R147=1,SUM(Q146:S148)-R147=2),SUM(Q146:S148)-R147=3),1,0)</f>
        <v/>
      </c>
      <c r="S160">
        <f>IF(OR(AND(S147=1,SUM(R146:T148)-S147=2),SUM(R146:T148)-S147=3),1,0)</f>
        <v/>
      </c>
      <c r="T160">
        <f>IF(OR(AND(T147=1,SUM(S146:U148)-T147=2),SUM(S146:U148)-T147=3),1,0)</f>
        <v/>
      </c>
      <c r="U160">
        <f>IF(OR(AND(U147=1,SUM(T146:V148)-U147=2),SUM(T146:V148)-U147=3),1,0)</f>
        <v/>
      </c>
      <c r="V160">
        <f>IF(OR(AND(V147=1,SUM(U146:W148)-V147=2),SUM(U146:W148)-V147=3),1,0)</f>
        <v/>
      </c>
      <c r="W160">
        <f>IF(OR(AND(W147=1,SUM(V146:X148)-W147=2),SUM(V146:X148)-W147=3),1,0)</f>
        <v/>
      </c>
      <c r="X160">
        <f>IF(OR(AND(X147=1,SUM(W146:Y148)-X147=2),SUM(W146:Y148)-X147=3),1,0)</f>
        <v/>
      </c>
      <c r="Y160">
        <f>IF(OR(AND(Y147=1,SUM(X146:Z148)-Y147=2),SUM(X146:Z148)-Y147=3),1,0)</f>
        <v/>
      </c>
      <c r="Z160">
        <f>IF(OR(AND(Z147=1,SUM(Y146:AA148)-Z147=2),SUM(Y146:AA148)-Z147=3),1,0)</f>
        <v/>
      </c>
      <c r="AA160">
        <f>IF(OR(AND(AA147=1,SUM(Z146:AB148)-AA147=2),SUM(Z146:AB148)-AA147=3),1,0)</f>
        <v/>
      </c>
      <c r="AB160">
        <f>IF(OR(AND(AB147=1,SUM(AA146:AC148)-AB147=2),SUM(AA146:AC148)-AB147=3),1,0)</f>
        <v/>
      </c>
      <c r="AC160">
        <f>IF(OR(AND(AC147=1,SUM(AB146:AD148)-AC147=2),SUM(AB146:AD148)-AC147=3),1,0)</f>
        <v/>
      </c>
      <c r="AD160">
        <f>IF(OR(AND(AD147=1,SUM(AC146:AE148)-AD147=2),SUM(AC146:AE148)-AD147=3),1,0)</f>
        <v/>
      </c>
      <c r="AE160">
        <f>IF(OR(AND(AE147=1,SUM(AD146:AF148)-AE147=2),SUM(AD146:AF148)-AE147=3),1,0)</f>
        <v/>
      </c>
      <c r="AF160">
        <f>IF(OR(AND(AF147=1,SUM(AE146:AG148)-AF147=2),SUM(AE146:AG148)-AF147=3),1,0)</f>
        <v/>
      </c>
      <c r="AG160">
        <f>IF(OR(AND(AG147=1,SUM(AF146:AH148)-AG147=2),SUM(AF146:AH148)-AG147=3),1,0)</f>
        <v/>
      </c>
      <c r="AH160">
        <f>IF(OR(AND(AH147=1,SUM(AG146:AI148)-AH147=2),SUM(AG146:AI148)-AH147=3),1,0)</f>
        <v/>
      </c>
      <c r="AI160">
        <f>IF(OR(AND(AI147=1,SUM(AH146:AJ148)-AI147=2),SUM(AH146:AJ148)-AI147=3),1,0)</f>
        <v/>
      </c>
      <c r="AJ160">
        <f>IF(OR(AND(AJ147=1,SUM(AI146:AK148)-AJ147=2),SUM(AI146:AK148)-AJ147=3),1,0)</f>
        <v/>
      </c>
      <c r="AK160">
        <f>IF(OR(AND(AK147=1,SUM(AJ146:AL148)-AK147=2),SUM(AJ146:AL148)-AK147=3),1,0)</f>
        <v/>
      </c>
      <c r="AL160">
        <f>IF(OR(AND(AL147=1,SUM(AK146:AM148)-AL147=2),SUM(AK146:AM148)-AL147=3),1,0)</f>
        <v/>
      </c>
      <c r="AM160">
        <f>IF(OR(AND(AM147=1,SUM(AL146:AN148)-AM147=2),SUM(AL146:AN148)-AM147=3),1,0)</f>
        <v/>
      </c>
      <c r="AN160">
        <f>IF(OR(AND(AN147=1,SUM(AM146:AO148)-AN147=2),SUM(AM146:AO148)-AN147=3),1,0)</f>
        <v/>
      </c>
      <c r="AO160">
        <f>IF(OR(AND(AO147=1,SUM(AN146:AP148)-AO147=2),SUM(AN146:AP148)-AO147=3),1,0)</f>
        <v/>
      </c>
      <c r="AP160">
        <f>IF(OR(AND(AP147=1,SUM(AO146:AQ148)-AP147=2),SUM(AO146:AQ148)-AP147=3),1,0)</f>
        <v/>
      </c>
      <c r="AQ160" t="n">
        <v>0</v>
      </c>
    </row>
    <row r="161">
      <c r="B161" t="n">
        <v>0</v>
      </c>
      <c r="C161">
        <f>IF(OR(AND(C148=1,SUM(B147:D149)-C148=2),SUM(B147:D149)-C148=3),1,0)</f>
        <v/>
      </c>
      <c r="D161">
        <f>IF(OR(AND(D148=1,SUM(C147:E149)-D148=2),SUM(C147:E149)-D148=3),1,0)</f>
        <v/>
      </c>
      <c r="E161">
        <f>IF(OR(AND(E148=1,SUM(D147:F149)-E148=2),SUM(D147:F149)-E148=3),1,0)</f>
        <v/>
      </c>
      <c r="F161">
        <f>IF(OR(AND(F148=1,SUM(E147:G149)-F148=2),SUM(E147:G149)-F148=3),1,0)</f>
        <v/>
      </c>
      <c r="G161">
        <f>IF(OR(AND(G148=1,SUM(F147:H149)-G148=2),SUM(F147:H149)-G148=3),1,0)</f>
        <v/>
      </c>
      <c r="H161">
        <f>IF(OR(AND(H148=1,SUM(G147:I149)-H148=2),SUM(G147:I149)-H148=3),1,0)</f>
        <v/>
      </c>
      <c r="I161">
        <f>IF(OR(AND(I148=1,SUM(H147:J149)-I148=2),SUM(H147:J149)-I148=3),1,0)</f>
        <v/>
      </c>
      <c r="J161">
        <f>IF(OR(AND(J148=1,SUM(I147:K149)-J148=2),SUM(I147:K149)-J148=3),1,0)</f>
        <v/>
      </c>
      <c r="K161">
        <f>IF(OR(AND(K148=1,SUM(J147:L149)-K148=2),SUM(J147:L149)-K148=3),1,0)</f>
        <v/>
      </c>
      <c r="L161">
        <f>IF(OR(AND(L148=1,SUM(K147:M149)-L148=2),SUM(K147:M149)-L148=3),1,0)</f>
        <v/>
      </c>
      <c r="M161">
        <f>IF(OR(AND(M148=1,SUM(L147:N149)-M148=2),SUM(L147:N149)-M148=3),1,0)</f>
        <v/>
      </c>
      <c r="N161">
        <f>IF(OR(AND(N148=1,SUM(M147:O149)-N148=2),SUM(M147:O149)-N148=3),1,0)</f>
        <v/>
      </c>
      <c r="O161">
        <f>IF(OR(AND(O148=1,SUM(N147:P149)-O148=2),SUM(N147:P149)-O148=3),1,0)</f>
        <v/>
      </c>
      <c r="P161">
        <f>IF(OR(AND(P148=1,SUM(O147:Q149)-P148=2),SUM(O147:Q149)-P148=3),1,0)</f>
        <v/>
      </c>
      <c r="Q161">
        <f>IF(OR(AND(Q148=1,SUM(P147:R149)-Q148=2),SUM(P147:R149)-Q148=3),1,0)</f>
        <v/>
      </c>
      <c r="R161">
        <f>IF(OR(AND(R148=1,SUM(Q147:S149)-R148=2),SUM(Q147:S149)-R148=3),1,0)</f>
        <v/>
      </c>
      <c r="S161">
        <f>IF(OR(AND(S148=1,SUM(R147:T149)-S148=2),SUM(R147:T149)-S148=3),1,0)</f>
        <v/>
      </c>
      <c r="T161">
        <f>IF(OR(AND(T148=1,SUM(S147:U149)-T148=2),SUM(S147:U149)-T148=3),1,0)</f>
        <v/>
      </c>
      <c r="U161">
        <f>IF(OR(AND(U148=1,SUM(T147:V149)-U148=2),SUM(T147:V149)-U148=3),1,0)</f>
        <v/>
      </c>
      <c r="V161">
        <f>IF(OR(AND(V148=1,SUM(U147:W149)-V148=2),SUM(U147:W149)-V148=3),1,0)</f>
        <v/>
      </c>
      <c r="W161">
        <f>IF(OR(AND(W148=1,SUM(V147:X149)-W148=2),SUM(V147:X149)-W148=3),1,0)</f>
        <v/>
      </c>
      <c r="X161">
        <f>IF(OR(AND(X148=1,SUM(W147:Y149)-X148=2),SUM(W147:Y149)-X148=3),1,0)</f>
        <v/>
      </c>
      <c r="Y161">
        <f>IF(OR(AND(Y148=1,SUM(X147:Z149)-Y148=2),SUM(X147:Z149)-Y148=3),1,0)</f>
        <v/>
      </c>
      <c r="Z161">
        <f>IF(OR(AND(Z148=1,SUM(Y147:AA149)-Z148=2),SUM(Y147:AA149)-Z148=3),1,0)</f>
        <v/>
      </c>
      <c r="AA161">
        <f>IF(OR(AND(AA148=1,SUM(Z147:AB149)-AA148=2),SUM(Z147:AB149)-AA148=3),1,0)</f>
        <v/>
      </c>
      <c r="AB161">
        <f>IF(OR(AND(AB148=1,SUM(AA147:AC149)-AB148=2),SUM(AA147:AC149)-AB148=3),1,0)</f>
        <v/>
      </c>
      <c r="AC161">
        <f>IF(OR(AND(AC148=1,SUM(AB147:AD149)-AC148=2),SUM(AB147:AD149)-AC148=3),1,0)</f>
        <v/>
      </c>
      <c r="AD161">
        <f>IF(OR(AND(AD148=1,SUM(AC147:AE149)-AD148=2),SUM(AC147:AE149)-AD148=3),1,0)</f>
        <v/>
      </c>
      <c r="AE161">
        <f>IF(OR(AND(AE148=1,SUM(AD147:AF149)-AE148=2),SUM(AD147:AF149)-AE148=3),1,0)</f>
        <v/>
      </c>
      <c r="AF161">
        <f>IF(OR(AND(AF148=1,SUM(AE147:AG149)-AF148=2),SUM(AE147:AG149)-AF148=3),1,0)</f>
        <v/>
      </c>
      <c r="AG161">
        <f>IF(OR(AND(AG148=1,SUM(AF147:AH149)-AG148=2),SUM(AF147:AH149)-AG148=3),1,0)</f>
        <v/>
      </c>
      <c r="AH161">
        <f>IF(OR(AND(AH148=1,SUM(AG147:AI149)-AH148=2),SUM(AG147:AI149)-AH148=3),1,0)</f>
        <v/>
      </c>
      <c r="AI161">
        <f>IF(OR(AND(AI148=1,SUM(AH147:AJ149)-AI148=2),SUM(AH147:AJ149)-AI148=3),1,0)</f>
        <v/>
      </c>
      <c r="AJ161">
        <f>IF(OR(AND(AJ148=1,SUM(AI147:AK149)-AJ148=2),SUM(AI147:AK149)-AJ148=3),1,0)</f>
        <v/>
      </c>
      <c r="AK161">
        <f>IF(OR(AND(AK148=1,SUM(AJ147:AL149)-AK148=2),SUM(AJ147:AL149)-AK148=3),1,0)</f>
        <v/>
      </c>
      <c r="AL161">
        <f>IF(OR(AND(AL148=1,SUM(AK147:AM149)-AL148=2),SUM(AK147:AM149)-AL148=3),1,0)</f>
        <v/>
      </c>
      <c r="AM161">
        <f>IF(OR(AND(AM148=1,SUM(AL147:AN149)-AM148=2),SUM(AL147:AN149)-AM148=3),1,0)</f>
        <v/>
      </c>
      <c r="AN161">
        <f>IF(OR(AND(AN148=1,SUM(AM147:AO149)-AN148=2),SUM(AM147:AO149)-AN148=3),1,0)</f>
        <v/>
      </c>
      <c r="AO161">
        <f>IF(OR(AND(AO148=1,SUM(AN147:AP149)-AO148=2),SUM(AN147:AP149)-AO148=3),1,0)</f>
        <v/>
      </c>
      <c r="AP161">
        <f>IF(OR(AND(AP148=1,SUM(AO147:AQ149)-AP148=2),SUM(AO147:AQ149)-AP148=3),1,0)</f>
        <v/>
      </c>
      <c r="AQ161" t="n">
        <v>0</v>
      </c>
    </row>
    <row r="162">
      <c r="B162" t="n">
        <v>0</v>
      </c>
      <c r="C162">
        <f>IF(OR(AND(C149=1,SUM(B148:D150)-C149=2),SUM(B148:D150)-C149=3),1,0)</f>
        <v/>
      </c>
      <c r="D162">
        <f>IF(OR(AND(D149=1,SUM(C148:E150)-D149=2),SUM(C148:E150)-D149=3),1,0)</f>
        <v/>
      </c>
      <c r="E162">
        <f>IF(OR(AND(E149=1,SUM(D148:F150)-E149=2),SUM(D148:F150)-E149=3),1,0)</f>
        <v/>
      </c>
      <c r="F162">
        <f>IF(OR(AND(F149=1,SUM(E148:G150)-F149=2),SUM(E148:G150)-F149=3),1,0)</f>
        <v/>
      </c>
      <c r="G162">
        <f>IF(OR(AND(G149=1,SUM(F148:H150)-G149=2),SUM(F148:H150)-G149=3),1,0)</f>
        <v/>
      </c>
      <c r="H162">
        <f>IF(OR(AND(H149=1,SUM(G148:I150)-H149=2),SUM(G148:I150)-H149=3),1,0)</f>
        <v/>
      </c>
      <c r="I162">
        <f>IF(OR(AND(I149=1,SUM(H148:J150)-I149=2),SUM(H148:J150)-I149=3),1,0)</f>
        <v/>
      </c>
      <c r="J162">
        <f>IF(OR(AND(J149=1,SUM(I148:K150)-J149=2),SUM(I148:K150)-J149=3),1,0)</f>
        <v/>
      </c>
      <c r="K162">
        <f>IF(OR(AND(K149=1,SUM(J148:L150)-K149=2),SUM(J148:L150)-K149=3),1,0)</f>
        <v/>
      </c>
      <c r="L162">
        <f>IF(OR(AND(L149=1,SUM(K148:M150)-L149=2),SUM(K148:M150)-L149=3),1,0)</f>
        <v/>
      </c>
      <c r="M162">
        <f>IF(OR(AND(M149=1,SUM(L148:N150)-M149=2),SUM(L148:N150)-M149=3),1,0)</f>
        <v/>
      </c>
      <c r="N162">
        <f>IF(OR(AND(N149=1,SUM(M148:O150)-N149=2),SUM(M148:O150)-N149=3),1,0)</f>
        <v/>
      </c>
      <c r="O162">
        <f>IF(OR(AND(O149=1,SUM(N148:P150)-O149=2),SUM(N148:P150)-O149=3),1,0)</f>
        <v/>
      </c>
      <c r="P162">
        <f>IF(OR(AND(P149=1,SUM(O148:Q150)-P149=2),SUM(O148:Q150)-P149=3),1,0)</f>
        <v/>
      </c>
      <c r="Q162">
        <f>IF(OR(AND(Q149=1,SUM(P148:R150)-Q149=2),SUM(P148:R150)-Q149=3),1,0)</f>
        <v/>
      </c>
      <c r="R162">
        <f>IF(OR(AND(R149=1,SUM(Q148:S150)-R149=2),SUM(Q148:S150)-R149=3),1,0)</f>
        <v/>
      </c>
      <c r="S162">
        <f>IF(OR(AND(S149=1,SUM(R148:T150)-S149=2),SUM(R148:T150)-S149=3),1,0)</f>
        <v/>
      </c>
      <c r="T162">
        <f>IF(OR(AND(T149=1,SUM(S148:U150)-T149=2),SUM(S148:U150)-T149=3),1,0)</f>
        <v/>
      </c>
      <c r="U162">
        <f>IF(OR(AND(U149=1,SUM(T148:V150)-U149=2),SUM(T148:V150)-U149=3),1,0)</f>
        <v/>
      </c>
      <c r="V162">
        <f>IF(OR(AND(V149=1,SUM(U148:W150)-V149=2),SUM(U148:W150)-V149=3),1,0)</f>
        <v/>
      </c>
      <c r="W162">
        <f>IF(OR(AND(W149=1,SUM(V148:X150)-W149=2),SUM(V148:X150)-W149=3),1,0)</f>
        <v/>
      </c>
      <c r="X162">
        <f>IF(OR(AND(X149=1,SUM(W148:Y150)-X149=2),SUM(W148:Y150)-X149=3),1,0)</f>
        <v/>
      </c>
      <c r="Y162">
        <f>IF(OR(AND(Y149=1,SUM(X148:Z150)-Y149=2),SUM(X148:Z150)-Y149=3),1,0)</f>
        <v/>
      </c>
      <c r="Z162">
        <f>IF(OR(AND(Z149=1,SUM(Y148:AA150)-Z149=2),SUM(Y148:AA150)-Z149=3),1,0)</f>
        <v/>
      </c>
      <c r="AA162">
        <f>IF(OR(AND(AA149=1,SUM(Z148:AB150)-AA149=2),SUM(Z148:AB150)-AA149=3),1,0)</f>
        <v/>
      </c>
      <c r="AB162">
        <f>IF(OR(AND(AB149=1,SUM(AA148:AC150)-AB149=2),SUM(AA148:AC150)-AB149=3),1,0)</f>
        <v/>
      </c>
      <c r="AC162">
        <f>IF(OR(AND(AC149=1,SUM(AB148:AD150)-AC149=2),SUM(AB148:AD150)-AC149=3),1,0)</f>
        <v/>
      </c>
      <c r="AD162">
        <f>IF(OR(AND(AD149=1,SUM(AC148:AE150)-AD149=2),SUM(AC148:AE150)-AD149=3),1,0)</f>
        <v/>
      </c>
      <c r="AE162">
        <f>IF(OR(AND(AE149=1,SUM(AD148:AF150)-AE149=2),SUM(AD148:AF150)-AE149=3),1,0)</f>
        <v/>
      </c>
      <c r="AF162">
        <f>IF(OR(AND(AF149=1,SUM(AE148:AG150)-AF149=2),SUM(AE148:AG150)-AF149=3),1,0)</f>
        <v/>
      </c>
      <c r="AG162">
        <f>IF(OR(AND(AG149=1,SUM(AF148:AH150)-AG149=2),SUM(AF148:AH150)-AG149=3),1,0)</f>
        <v/>
      </c>
      <c r="AH162">
        <f>IF(OR(AND(AH149=1,SUM(AG148:AI150)-AH149=2),SUM(AG148:AI150)-AH149=3),1,0)</f>
        <v/>
      </c>
      <c r="AI162">
        <f>IF(OR(AND(AI149=1,SUM(AH148:AJ150)-AI149=2),SUM(AH148:AJ150)-AI149=3),1,0)</f>
        <v/>
      </c>
      <c r="AJ162">
        <f>IF(OR(AND(AJ149=1,SUM(AI148:AK150)-AJ149=2),SUM(AI148:AK150)-AJ149=3),1,0)</f>
        <v/>
      </c>
      <c r="AK162">
        <f>IF(OR(AND(AK149=1,SUM(AJ148:AL150)-AK149=2),SUM(AJ148:AL150)-AK149=3),1,0)</f>
        <v/>
      </c>
      <c r="AL162">
        <f>IF(OR(AND(AL149=1,SUM(AK148:AM150)-AL149=2),SUM(AK148:AM150)-AL149=3),1,0)</f>
        <v/>
      </c>
      <c r="AM162">
        <f>IF(OR(AND(AM149=1,SUM(AL148:AN150)-AM149=2),SUM(AL148:AN150)-AM149=3),1,0)</f>
        <v/>
      </c>
      <c r="AN162">
        <f>IF(OR(AND(AN149=1,SUM(AM148:AO150)-AN149=2),SUM(AM148:AO150)-AN149=3),1,0)</f>
        <v/>
      </c>
      <c r="AO162">
        <f>IF(OR(AND(AO149=1,SUM(AN148:AP150)-AO149=2),SUM(AN148:AP150)-AO149=3),1,0)</f>
        <v/>
      </c>
      <c r="AP162">
        <f>IF(OR(AND(AP149=1,SUM(AO148:AQ150)-AP149=2),SUM(AO148:AQ150)-AP149=3),1,0)</f>
        <v/>
      </c>
      <c r="AQ162" t="n">
        <v>0</v>
      </c>
    </row>
    <row r="163">
      <c r="B163" t="n">
        <v>0</v>
      </c>
      <c r="C163">
        <f>IF(OR(AND(C150=1,SUM(B149:D151)-C150=2),SUM(B149:D151)-C150=3),1,0)</f>
        <v/>
      </c>
      <c r="D163">
        <f>IF(OR(AND(D150=1,SUM(C149:E151)-D150=2),SUM(C149:E151)-D150=3),1,0)</f>
        <v/>
      </c>
      <c r="E163">
        <f>IF(OR(AND(E150=1,SUM(D149:F151)-E150=2),SUM(D149:F151)-E150=3),1,0)</f>
        <v/>
      </c>
      <c r="F163">
        <f>IF(OR(AND(F150=1,SUM(E149:G151)-F150=2),SUM(E149:G151)-F150=3),1,0)</f>
        <v/>
      </c>
      <c r="G163">
        <f>IF(OR(AND(G150=1,SUM(F149:H151)-G150=2),SUM(F149:H151)-G150=3),1,0)</f>
        <v/>
      </c>
      <c r="H163">
        <f>IF(OR(AND(H150=1,SUM(G149:I151)-H150=2),SUM(G149:I151)-H150=3),1,0)</f>
        <v/>
      </c>
      <c r="I163">
        <f>IF(OR(AND(I150=1,SUM(H149:J151)-I150=2),SUM(H149:J151)-I150=3),1,0)</f>
        <v/>
      </c>
      <c r="J163">
        <f>IF(OR(AND(J150=1,SUM(I149:K151)-J150=2),SUM(I149:K151)-J150=3),1,0)</f>
        <v/>
      </c>
      <c r="K163">
        <f>IF(OR(AND(K150=1,SUM(J149:L151)-K150=2),SUM(J149:L151)-K150=3),1,0)</f>
        <v/>
      </c>
      <c r="L163">
        <f>IF(OR(AND(L150=1,SUM(K149:M151)-L150=2),SUM(K149:M151)-L150=3),1,0)</f>
        <v/>
      </c>
      <c r="M163">
        <f>IF(OR(AND(M150=1,SUM(L149:N151)-M150=2),SUM(L149:N151)-M150=3),1,0)</f>
        <v/>
      </c>
      <c r="N163">
        <f>IF(OR(AND(N150=1,SUM(M149:O151)-N150=2),SUM(M149:O151)-N150=3),1,0)</f>
        <v/>
      </c>
      <c r="O163">
        <f>IF(OR(AND(O150=1,SUM(N149:P151)-O150=2),SUM(N149:P151)-O150=3),1,0)</f>
        <v/>
      </c>
      <c r="P163">
        <f>IF(OR(AND(P150=1,SUM(O149:Q151)-P150=2),SUM(O149:Q151)-P150=3),1,0)</f>
        <v/>
      </c>
      <c r="Q163">
        <f>IF(OR(AND(Q150=1,SUM(P149:R151)-Q150=2),SUM(P149:R151)-Q150=3),1,0)</f>
        <v/>
      </c>
      <c r="R163">
        <f>IF(OR(AND(R150=1,SUM(Q149:S151)-R150=2),SUM(Q149:S151)-R150=3),1,0)</f>
        <v/>
      </c>
      <c r="S163">
        <f>IF(OR(AND(S150=1,SUM(R149:T151)-S150=2),SUM(R149:T151)-S150=3),1,0)</f>
        <v/>
      </c>
      <c r="T163">
        <f>IF(OR(AND(T150=1,SUM(S149:U151)-T150=2),SUM(S149:U151)-T150=3),1,0)</f>
        <v/>
      </c>
      <c r="U163">
        <f>IF(OR(AND(U150=1,SUM(T149:V151)-U150=2),SUM(T149:V151)-U150=3),1,0)</f>
        <v/>
      </c>
      <c r="V163">
        <f>IF(OR(AND(V150=1,SUM(U149:W151)-V150=2),SUM(U149:W151)-V150=3),1,0)</f>
        <v/>
      </c>
      <c r="W163">
        <f>IF(OR(AND(W150=1,SUM(V149:X151)-W150=2),SUM(V149:X151)-W150=3),1,0)</f>
        <v/>
      </c>
      <c r="X163">
        <f>IF(OR(AND(X150=1,SUM(W149:Y151)-X150=2),SUM(W149:Y151)-X150=3),1,0)</f>
        <v/>
      </c>
      <c r="Y163">
        <f>IF(OR(AND(Y150=1,SUM(X149:Z151)-Y150=2),SUM(X149:Z151)-Y150=3),1,0)</f>
        <v/>
      </c>
      <c r="Z163">
        <f>IF(OR(AND(Z150=1,SUM(Y149:AA151)-Z150=2),SUM(Y149:AA151)-Z150=3),1,0)</f>
        <v/>
      </c>
      <c r="AA163">
        <f>IF(OR(AND(AA150=1,SUM(Z149:AB151)-AA150=2),SUM(Z149:AB151)-AA150=3),1,0)</f>
        <v/>
      </c>
      <c r="AB163">
        <f>IF(OR(AND(AB150=1,SUM(AA149:AC151)-AB150=2),SUM(AA149:AC151)-AB150=3),1,0)</f>
        <v/>
      </c>
      <c r="AC163">
        <f>IF(OR(AND(AC150=1,SUM(AB149:AD151)-AC150=2),SUM(AB149:AD151)-AC150=3),1,0)</f>
        <v/>
      </c>
      <c r="AD163">
        <f>IF(OR(AND(AD150=1,SUM(AC149:AE151)-AD150=2),SUM(AC149:AE151)-AD150=3),1,0)</f>
        <v/>
      </c>
      <c r="AE163">
        <f>IF(OR(AND(AE150=1,SUM(AD149:AF151)-AE150=2),SUM(AD149:AF151)-AE150=3),1,0)</f>
        <v/>
      </c>
      <c r="AF163">
        <f>IF(OR(AND(AF150=1,SUM(AE149:AG151)-AF150=2),SUM(AE149:AG151)-AF150=3),1,0)</f>
        <v/>
      </c>
      <c r="AG163">
        <f>IF(OR(AND(AG150=1,SUM(AF149:AH151)-AG150=2),SUM(AF149:AH151)-AG150=3),1,0)</f>
        <v/>
      </c>
      <c r="AH163">
        <f>IF(OR(AND(AH150=1,SUM(AG149:AI151)-AH150=2),SUM(AG149:AI151)-AH150=3),1,0)</f>
        <v/>
      </c>
      <c r="AI163">
        <f>IF(OR(AND(AI150=1,SUM(AH149:AJ151)-AI150=2),SUM(AH149:AJ151)-AI150=3),1,0)</f>
        <v/>
      </c>
      <c r="AJ163">
        <f>IF(OR(AND(AJ150=1,SUM(AI149:AK151)-AJ150=2),SUM(AI149:AK151)-AJ150=3),1,0)</f>
        <v/>
      </c>
      <c r="AK163">
        <f>IF(OR(AND(AK150=1,SUM(AJ149:AL151)-AK150=2),SUM(AJ149:AL151)-AK150=3),1,0)</f>
        <v/>
      </c>
      <c r="AL163">
        <f>IF(OR(AND(AL150=1,SUM(AK149:AM151)-AL150=2),SUM(AK149:AM151)-AL150=3),1,0)</f>
        <v/>
      </c>
      <c r="AM163">
        <f>IF(OR(AND(AM150=1,SUM(AL149:AN151)-AM150=2),SUM(AL149:AN151)-AM150=3),1,0)</f>
        <v/>
      </c>
      <c r="AN163">
        <f>IF(OR(AND(AN150=1,SUM(AM149:AO151)-AN150=2),SUM(AM149:AO151)-AN150=3),1,0)</f>
        <v/>
      </c>
      <c r="AO163">
        <f>IF(OR(AND(AO150=1,SUM(AN149:AP151)-AO150=2),SUM(AN149:AP151)-AO150=3),1,0)</f>
        <v/>
      </c>
      <c r="AP163">
        <f>IF(OR(AND(AP150=1,SUM(AO149:AQ151)-AP150=2),SUM(AO149:AQ151)-AP150=3),1,0)</f>
        <v/>
      </c>
      <c r="AQ163" t="n">
        <v>0</v>
      </c>
    </row>
    <row r="164">
      <c r="B164" t="n">
        <v>0</v>
      </c>
      <c r="C164">
        <f>IF(OR(AND(C151=1,SUM(B150:D152)-C151=2),SUM(B150:D152)-C151=3),1,0)</f>
        <v/>
      </c>
      <c r="D164">
        <f>IF(OR(AND(D151=1,SUM(C150:E152)-D151=2),SUM(C150:E152)-D151=3),1,0)</f>
        <v/>
      </c>
      <c r="E164">
        <f>IF(OR(AND(E151=1,SUM(D150:F152)-E151=2),SUM(D150:F152)-E151=3),1,0)</f>
        <v/>
      </c>
      <c r="F164">
        <f>IF(OR(AND(F151=1,SUM(E150:G152)-F151=2),SUM(E150:G152)-F151=3),1,0)</f>
        <v/>
      </c>
      <c r="G164">
        <f>IF(OR(AND(G151=1,SUM(F150:H152)-G151=2),SUM(F150:H152)-G151=3),1,0)</f>
        <v/>
      </c>
      <c r="H164">
        <f>IF(OR(AND(H151=1,SUM(G150:I152)-H151=2),SUM(G150:I152)-H151=3),1,0)</f>
        <v/>
      </c>
      <c r="I164">
        <f>IF(OR(AND(I151=1,SUM(H150:J152)-I151=2),SUM(H150:J152)-I151=3),1,0)</f>
        <v/>
      </c>
      <c r="J164">
        <f>IF(OR(AND(J151=1,SUM(I150:K152)-J151=2),SUM(I150:K152)-J151=3),1,0)</f>
        <v/>
      </c>
      <c r="K164">
        <f>IF(OR(AND(K151=1,SUM(J150:L152)-K151=2),SUM(J150:L152)-K151=3),1,0)</f>
        <v/>
      </c>
      <c r="L164">
        <f>IF(OR(AND(L151=1,SUM(K150:M152)-L151=2),SUM(K150:M152)-L151=3),1,0)</f>
        <v/>
      </c>
      <c r="M164">
        <f>IF(OR(AND(M151=1,SUM(L150:N152)-M151=2),SUM(L150:N152)-M151=3),1,0)</f>
        <v/>
      </c>
      <c r="N164">
        <f>IF(OR(AND(N151=1,SUM(M150:O152)-N151=2),SUM(M150:O152)-N151=3),1,0)</f>
        <v/>
      </c>
      <c r="O164">
        <f>IF(OR(AND(O151=1,SUM(N150:P152)-O151=2),SUM(N150:P152)-O151=3),1,0)</f>
        <v/>
      </c>
      <c r="P164">
        <f>IF(OR(AND(P151=1,SUM(O150:Q152)-P151=2),SUM(O150:Q152)-P151=3),1,0)</f>
        <v/>
      </c>
      <c r="Q164">
        <f>IF(OR(AND(Q151=1,SUM(P150:R152)-Q151=2),SUM(P150:R152)-Q151=3),1,0)</f>
        <v/>
      </c>
      <c r="R164">
        <f>IF(OR(AND(R151=1,SUM(Q150:S152)-R151=2),SUM(Q150:S152)-R151=3),1,0)</f>
        <v/>
      </c>
      <c r="S164">
        <f>IF(OR(AND(S151=1,SUM(R150:T152)-S151=2),SUM(R150:T152)-S151=3),1,0)</f>
        <v/>
      </c>
      <c r="T164">
        <f>IF(OR(AND(T151=1,SUM(S150:U152)-T151=2),SUM(S150:U152)-T151=3),1,0)</f>
        <v/>
      </c>
      <c r="U164">
        <f>IF(OR(AND(U151=1,SUM(T150:V152)-U151=2),SUM(T150:V152)-U151=3),1,0)</f>
        <v/>
      </c>
      <c r="V164">
        <f>IF(OR(AND(V151=1,SUM(U150:W152)-V151=2),SUM(U150:W152)-V151=3),1,0)</f>
        <v/>
      </c>
      <c r="W164">
        <f>IF(OR(AND(W151=1,SUM(V150:X152)-W151=2),SUM(V150:X152)-W151=3),1,0)</f>
        <v/>
      </c>
      <c r="X164">
        <f>IF(OR(AND(X151=1,SUM(W150:Y152)-X151=2),SUM(W150:Y152)-X151=3),1,0)</f>
        <v/>
      </c>
      <c r="Y164">
        <f>IF(OR(AND(Y151=1,SUM(X150:Z152)-Y151=2),SUM(X150:Z152)-Y151=3),1,0)</f>
        <v/>
      </c>
      <c r="Z164">
        <f>IF(OR(AND(Z151=1,SUM(Y150:AA152)-Z151=2),SUM(Y150:AA152)-Z151=3),1,0)</f>
        <v/>
      </c>
      <c r="AA164">
        <f>IF(OR(AND(AA151=1,SUM(Z150:AB152)-AA151=2),SUM(Z150:AB152)-AA151=3),1,0)</f>
        <v/>
      </c>
      <c r="AB164">
        <f>IF(OR(AND(AB151=1,SUM(AA150:AC152)-AB151=2),SUM(AA150:AC152)-AB151=3),1,0)</f>
        <v/>
      </c>
      <c r="AC164">
        <f>IF(OR(AND(AC151=1,SUM(AB150:AD152)-AC151=2),SUM(AB150:AD152)-AC151=3),1,0)</f>
        <v/>
      </c>
      <c r="AD164">
        <f>IF(OR(AND(AD151=1,SUM(AC150:AE152)-AD151=2),SUM(AC150:AE152)-AD151=3),1,0)</f>
        <v/>
      </c>
      <c r="AE164">
        <f>IF(OR(AND(AE151=1,SUM(AD150:AF152)-AE151=2),SUM(AD150:AF152)-AE151=3),1,0)</f>
        <v/>
      </c>
      <c r="AF164">
        <f>IF(OR(AND(AF151=1,SUM(AE150:AG152)-AF151=2),SUM(AE150:AG152)-AF151=3),1,0)</f>
        <v/>
      </c>
      <c r="AG164">
        <f>IF(OR(AND(AG151=1,SUM(AF150:AH152)-AG151=2),SUM(AF150:AH152)-AG151=3),1,0)</f>
        <v/>
      </c>
      <c r="AH164">
        <f>IF(OR(AND(AH151=1,SUM(AG150:AI152)-AH151=2),SUM(AG150:AI152)-AH151=3),1,0)</f>
        <v/>
      </c>
      <c r="AI164">
        <f>IF(OR(AND(AI151=1,SUM(AH150:AJ152)-AI151=2),SUM(AH150:AJ152)-AI151=3),1,0)</f>
        <v/>
      </c>
      <c r="AJ164">
        <f>IF(OR(AND(AJ151=1,SUM(AI150:AK152)-AJ151=2),SUM(AI150:AK152)-AJ151=3),1,0)</f>
        <v/>
      </c>
      <c r="AK164">
        <f>IF(OR(AND(AK151=1,SUM(AJ150:AL152)-AK151=2),SUM(AJ150:AL152)-AK151=3),1,0)</f>
        <v/>
      </c>
      <c r="AL164">
        <f>IF(OR(AND(AL151=1,SUM(AK150:AM152)-AL151=2),SUM(AK150:AM152)-AL151=3),1,0)</f>
        <v/>
      </c>
      <c r="AM164">
        <f>IF(OR(AND(AM151=1,SUM(AL150:AN152)-AM151=2),SUM(AL150:AN152)-AM151=3),1,0)</f>
        <v/>
      </c>
      <c r="AN164">
        <f>IF(OR(AND(AN151=1,SUM(AM150:AO152)-AN151=2),SUM(AM150:AO152)-AN151=3),1,0)</f>
        <v/>
      </c>
      <c r="AO164">
        <f>IF(OR(AND(AO151=1,SUM(AN150:AP152)-AO151=2),SUM(AN150:AP152)-AO151=3),1,0)</f>
        <v/>
      </c>
      <c r="AP164">
        <f>IF(OR(AND(AP151=1,SUM(AO150:AQ152)-AP151=2),SUM(AO150:AQ152)-AP151=3),1,0)</f>
        <v/>
      </c>
      <c r="AQ164" t="n">
        <v>0</v>
      </c>
    </row>
    <row r="165">
      <c r="B165" t="n">
        <v>0</v>
      </c>
      <c r="C165">
        <f>IF(OR(AND(C152=1,SUM(B151:D153)-C152=2),SUM(B151:D153)-C152=3),1,0)</f>
        <v/>
      </c>
      <c r="D165">
        <f>IF(OR(AND(D152=1,SUM(C151:E153)-D152=2),SUM(C151:E153)-D152=3),1,0)</f>
        <v/>
      </c>
      <c r="E165">
        <f>IF(OR(AND(E152=1,SUM(D151:F153)-E152=2),SUM(D151:F153)-E152=3),1,0)</f>
        <v/>
      </c>
      <c r="F165">
        <f>IF(OR(AND(F152=1,SUM(E151:G153)-F152=2),SUM(E151:G153)-F152=3),1,0)</f>
        <v/>
      </c>
      <c r="G165">
        <f>IF(OR(AND(G152=1,SUM(F151:H153)-G152=2),SUM(F151:H153)-G152=3),1,0)</f>
        <v/>
      </c>
      <c r="H165">
        <f>IF(OR(AND(H152=1,SUM(G151:I153)-H152=2),SUM(G151:I153)-H152=3),1,0)</f>
        <v/>
      </c>
      <c r="I165">
        <f>IF(OR(AND(I152=1,SUM(H151:J153)-I152=2),SUM(H151:J153)-I152=3),1,0)</f>
        <v/>
      </c>
      <c r="J165">
        <f>IF(OR(AND(J152=1,SUM(I151:K153)-J152=2),SUM(I151:K153)-J152=3),1,0)</f>
        <v/>
      </c>
      <c r="K165">
        <f>IF(OR(AND(K152=1,SUM(J151:L153)-K152=2),SUM(J151:L153)-K152=3),1,0)</f>
        <v/>
      </c>
      <c r="L165">
        <f>IF(OR(AND(L152=1,SUM(K151:M153)-L152=2),SUM(K151:M153)-L152=3),1,0)</f>
        <v/>
      </c>
      <c r="M165">
        <f>IF(OR(AND(M152=1,SUM(L151:N153)-M152=2),SUM(L151:N153)-M152=3),1,0)</f>
        <v/>
      </c>
      <c r="N165">
        <f>IF(OR(AND(N152=1,SUM(M151:O153)-N152=2),SUM(M151:O153)-N152=3),1,0)</f>
        <v/>
      </c>
      <c r="O165">
        <f>IF(OR(AND(O152=1,SUM(N151:P153)-O152=2),SUM(N151:P153)-O152=3),1,0)</f>
        <v/>
      </c>
      <c r="P165">
        <f>IF(OR(AND(P152=1,SUM(O151:Q153)-P152=2),SUM(O151:Q153)-P152=3),1,0)</f>
        <v/>
      </c>
      <c r="Q165">
        <f>IF(OR(AND(Q152=1,SUM(P151:R153)-Q152=2),SUM(P151:R153)-Q152=3),1,0)</f>
        <v/>
      </c>
      <c r="R165">
        <f>IF(OR(AND(R152=1,SUM(Q151:S153)-R152=2),SUM(Q151:S153)-R152=3),1,0)</f>
        <v/>
      </c>
      <c r="S165">
        <f>IF(OR(AND(S152=1,SUM(R151:T153)-S152=2),SUM(R151:T153)-S152=3),1,0)</f>
        <v/>
      </c>
      <c r="T165">
        <f>IF(OR(AND(T152=1,SUM(S151:U153)-T152=2),SUM(S151:U153)-T152=3),1,0)</f>
        <v/>
      </c>
      <c r="U165">
        <f>IF(OR(AND(U152=1,SUM(T151:V153)-U152=2),SUM(T151:V153)-U152=3),1,0)</f>
        <v/>
      </c>
      <c r="V165">
        <f>IF(OR(AND(V152=1,SUM(U151:W153)-V152=2),SUM(U151:W153)-V152=3),1,0)</f>
        <v/>
      </c>
      <c r="W165">
        <f>IF(OR(AND(W152=1,SUM(V151:X153)-W152=2),SUM(V151:X153)-W152=3),1,0)</f>
        <v/>
      </c>
      <c r="X165">
        <f>IF(OR(AND(X152=1,SUM(W151:Y153)-X152=2),SUM(W151:Y153)-X152=3),1,0)</f>
        <v/>
      </c>
      <c r="Y165">
        <f>IF(OR(AND(Y152=1,SUM(X151:Z153)-Y152=2),SUM(X151:Z153)-Y152=3),1,0)</f>
        <v/>
      </c>
      <c r="Z165">
        <f>IF(OR(AND(Z152=1,SUM(Y151:AA153)-Z152=2),SUM(Y151:AA153)-Z152=3),1,0)</f>
        <v/>
      </c>
      <c r="AA165">
        <f>IF(OR(AND(AA152=1,SUM(Z151:AB153)-AA152=2),SUM(Z151:AB153)-AA152=3),1,0)</f>
        <v/>
      </c>
      <c r="AB165">
        <f>IF(OR(AND(AB152=1,SUM(AA151:AC153)-AB152=2),SUM(AA151:AC153)-AB152=3),1,0)</f>
        <v/>
      </c>
      <c r="AC165">
        <f>IF(OR(AND(AC152=1,SUM(AB151:AD153)-AC152=2),SUM(AB151:AD153)-AC152=3),1,0)</f>
        <v/>
      </c>
      <c r="AD165">
        <f>IF(OR(AND(AD152=1,SUM(AC151:AE153)-AD152=2),SUM(AC151:AE153)-AD152=3),1,0)</f>
        <v/>
      </c>
      <c r="AE165">
        <f>IF(OR(AND(AE152=1,SUM(AD151:AF153)-AE152=2),SUM(AD151:AF153)-AE152=3),1,0)</f>
        <v/>
      </c>
      <c r="AF165">
        <f>IF(OR(AND(AF152=1,SUM(AE151:AG153)-AF152=2),SUM(AE151:AG153)-AF152=3),1,0)</f>
        <v/>
      </c>
      <c r="AG165">
        <f>IF(OR(AND(AG152=1,SUM(AF151:AH153)-AG152=2),SUM(AF151:AH153)-AG152=3),1,0)</f>
        <v/>
      </c>
      <c r="AH165">
        <f>IF(OR(AND(AH152=1,SUM(AG151:AI153)-AH152=2),SUM(AG151:AI153)-AH152=3),1,0)</f>
        <v/>
      </c>
      <c r="AI165">
        <f>IF(OR(AND(AI152=1,SUM(AH151:AJ153)-AI152=2),SUM(AH151:AJ153)-AI152=3),1,0)</f>
        <v/>
      </c>
      <c r="AJ165">
        <f>IF(OR(AND(AJ152=1,SUM(AI151:AK153)-AJ152=2),SUM(AI151:AK153)-AJ152=3),1,0)</f>
        <v/>
      </c>
      <c r="AK165">
        <f>IF(OR(AND(AK152=1,SUM(AJ151:AL153)-AK152=2),SUM(AJ151:AL153)-AK152=3),1,0)</f>
        <v/>
      </c>
      <c r="AL165">
        <f>IF(OR(AND(AL152=1,SUM(AK151:AM153)-AL152=2),SUM(AK151:AM153)-AL152=3),1,0)</f>
        <v/>
      </c>
      <c r="AM165">
        <f>IF(OR(AND(AM152=1,SUM(AL151:AN153)-AM152=2),SUM(AL151:AN153)-AM152=3),1,0)</f>
        <v/>
      </c>
      <c r="AN165">
        <f>IF(OR(AND(AN152=1,SUM(AM151:AO153)-AN152=2),SUM(AM151:AO153)-AN152=3),1,0)</f>
        <v/>
      </c>
      <c r="AO165">
        <f>IF(OR(AND(AO152=1,SUM(AN151:AP153)-AO152=2),SUM(AN151:AP153)-AO152=3),1,0)</f>
        <v/>
      </c>
      <c r="AP165">
        <f>IF(OR(AND(AP152=1,SUM(AO151:AQ153)-AP152=2),SUM(AO151:AQ153)-AP152=3),1,0)</f>
        <v/>
      </c>
      <c r="AQ165" t="n">
        <v>0</v>
      </c>
    </row>
    <row r="166">
      <c r="B166" t="n">
        <v>0</v>
      </c>
      <c r="C166">
        <f>IF(OR(AND(C153=1,SUM(B152:D154)-C153=2),SUM(B152:D154)-C153=3),1,0)</f>
        <v/>
      </c>
      <c r="D166">
        <f>IF(OR(AND(D153=1,SUM(C152:E154)-D153=2),SUM(C152:E154)-D153=3),1,0)</f>
        <v/>
      </c>
      <c r="E166">
        <f>IF(OR(AND(E153=1,SUM(D152:F154)-E153=2),SUM(D152:F154)-E153=3),1,0)</f>
        <v/>
      </c>
      <c r="F166">
        <f>IF(OR(AND(F153=1,SUM(E152:G154)-F153=2),SUM(E152:G154)-F153=3),1,0)</f>
        <v/>
      </c>
      <c r="G166">
        <f>IF(OR(AND(G153=1,SUM(F152:H154)-G153=2),SUM(F152:H154)-G153=3),1,0)</f>
        <v/>
      </c>
      <c r="H166">
        <f>IF(OR(AND(H153=1,SUM(G152:I154)-H153=2),SUM(G152:I154)-H153=3),1,0)</f>
        <v/>
      </c>
      <c r="I166">
        <f>IF(OR(AND(I153=1,SUM(H152:J154)-I153=2),SUM(H152:J154)-I153=3),1,0)</f>
        <v/>
      </c>
      <c r="J166">
        <f>IF(OR(AND(J153=1,SUM(I152:K154)-J153=2),SUM(I152:K154)-J153=3),1,0)</f>
        <v/>
      </c>
      <c r="K166">
        <f>IF(OR(AND(K153=1,SUM(J152:L154)-K153=2),SUM(J152:L154)-K153=3),1,0)</f>
        <v/>
      </c>
      <c r="L166">
        <f>IF(OR(AND(L153=1,SUM(K152:M154)-L153=2),SUM(K152:M154)-L153=3),1,0)</f>
        <v/>
      </c>
      <c r="M166">
        <f>IF(OR(AND(M153=1,SUM(L152:N154)-M153=2),SUM(L152:N154)-M153=3),1,0)</f>
        <v/>
      </c>
      <c r="N166">
        <f>IF(OR(AND(N153=1,SUM(M152:O154)-N153=2),SUM(M152:O154)-N153=3),1,0)</f>
        <v/>
      </c>
      <c r="O166">
        <f>IF(OR(AND(O153=1,SUM(N152:P154)-O153=2),SUM(N152:P154)-O153=3),1,0)</f>
        <v/>
      </c>
      <c r="P166">
        <f>IF(OR(AND(P153=1,SUM(O152:Q154)-P153=2),SUM(O152:Q154)-P153=3),1,0)</f>
        <v/>
      </c>
      <c r="Q166">
        <f>IF(OR(AND(Q153=1,SUM(P152:R154)-Q153=2),SUM(P152:R154)-Q153=3),1,0)</f>
        <v/>
      </c>
      <c r="R166">
        <f>IF(OR(AND(R153=1,SUM(Q152:S154)-R153=2),SUM(Q152:S154)-R153=3),1,0)</f>
        <v/>
      </c>
      <c r="S166">
        <f>IF(OR(AND(S153=1,SUM(R152:T154)-S153=2),SUM(R152:T154)-S153=3),1,0)</f>
        <v/>
      </c>
      <c r="T166">
        <f>IF(OR(AND(T153=1,SUM(S152:U154)-T153=2),SUM(S152:U154)-T153=3),1,0)</f>
        <v/>
      </c>
      <c r="U166">
        <f>IF(OR(AND(U153=1,SUM(T152:V154)-U153=2),SUM(T152:V154)-U153=3),1,0)</f>
        <v/>
      </c>
      <c r="V166">
        <f>IF(OR(AND(V153=1,SUM(U152:W154)-V153=2),SUM(U152:W154)-V153=3),1,0)</f>
        <v/>
      </c>
      <c r="W166">
        <f>IF(OR(AND(W153=1,SUM(V152:X154)-W153=2),SUM(V152:X154)-W153=3),1,0)</f>
        <v/>
      </c>
      <c r="X166">
        <f>IF(OR(AND(X153=1,SUM(W152:Y154)-X153=2),SUM(W152:Y154)-X153=3),1,0)</f>
        <v/>
      </c>
      <c r="Y166">
        <f>IF(OR(AND(Y153=1,SUM(X152:Z154)-Y153=2),SUM(X152:Z154)-Y153=3),1,0)</f>
        <v/>
      </c>
      <c r="Z166">
        <f>IF(OR(AND(Z153=1,SUM(Y152:AA154)-Z153=2),SUM(Y152:AA154)-Z153=3),1,0)</f>
        <v/>
      </c>
      <c r="AA166">
        <f>IF(OR(AND(AA153=1,SUM(Z152:AB154)-AA153=2),SUM(Z152:AB154)-AA153=3),1,0)</f>
        <v/>
      </c>
      <c r="AB166">
        <f>IF(OR(AND(AB153=1,SUM(AA152:AC154)-AB153=2),SUM(AA152:AC154)-AB153=3),1,0)</f>
        <v/>
      </c>
      <c r="AC166">
        <f>IF(OR(AND(AC153=1,SUM(AB152:AD154)-AC153=2),SUM(AB152:AD154)-AC153=3),1,0)</f>
        <v/>
      </c>
      <c r="AD166">
        <f>IF(OR(AND(AD153=1,SUM(AC152:AE154)-AD153=2),SUM(AC152:AE154)-AD153=3),1,0)</f>
        <v/>
      </c>
      <c r="AE166">
        <f>IF(OR(AND(AE153=1,SUM(AD152:AF154)-AE153=2),SUM(AD152:AF154)-AE153=3),1,0)</f>
        <v/>
      </c>
      <c r="AF166">
        <f>IF(OR(AND(AF153=1,SUM(AE152:AG154)-AF153=2),SUM(AE152:AG154)-AF153=3),1,0)</f>
        <v/>
      </c>
      <c r="AG166">
        <f>IF(OR(AND(AG153=1,SUM(AF152:AH154)-AG153=2),SUM(AF152:AH154)-AG153=3),1,0)</f>
        <v/>
      </c>
      <c r="AH166">
        <f>IF(OR(AND(AH153=1,SUM(AG152:AI154)-AH153=2),SUM(AG152:AI154)-AH153=3),1,0)</f>
        <v/>
      </c>
      <c r="AI166">
        <f>IF(OR(AND(AI153=1,SUM(AH152:AJ154)-AI153=2),SUM(AH152:AJ154)-AI153=3),1,0)</f>
        <v/>
      </c>
      <c r="AJ166">
        <f>IF(OR(AND(AJ153=1,SUM(AI152:AK154)-AJ153=2),SUM(AI152:AK154)-AJ153=3),1,0)</f>
        <v/>
      </c>
      <c r="AK166">
        <f>IF(OR(AND(AK153=1,SUM(AJ152:AL154)-AK153=2),SUM(AJ152:AL154)-AK153=3),1,0)</f>
        <v/>
      </c>
      <c r="AL166">
        <f>IF(OR(AND(AL153=1,SUM(AK152:AM154)-AL153=2),SUM(AK152:AM154)-AL153=3),1,0)</f>
        <v/>
      </c>
      <c r="AM166">
        <f>IF(OR(AND(AM153=1,SUM(AL152:AN154)-AM153=2),SUM(AL152:AN154)-AM153=3),1,0)</f>
        <v/>
      </c>
      <c r="AN166">
        <f>IF(OR(AND(AN153=1,SUM(AM152:AO154)-AN153=2),SUM(AM152:AO154)-AN153=3),1,0)</f>
        <v/>
      </c>
      <c r="AO166">
        <f>IF(OR(AND(AO153=1,SUM(AN152:AP154)-AO153=2),SUM(AN152:AP154)-AO153=3),1,0)</f>
        <v/>
      </c>
      <c r="AP166">
        <f>IF(OR(AND(AP153=1,SUM(AO152:AQ154)-AP153=2),SUM(AO152:AQ154)-AP153=3),1,0)</f>
        <v/>
      </c>
      <c r="AQ166" t="n">
        <v>0</v>
      </c>
    </row>
    <row r="167">
      <c r="B167" t="n">
        <v>0</v>
      </c>
      <c r="C167">
        <f>IF(OR(AND(C154=1,SUM(B153:D155)-C154=2),SUM(B153:D155)-C154=3),1,0)</f>
        <v/>
      </c>
      <c r="D167">
        <f>IF(OR(AND(D154=1,SUM(C153:E155)-D154=2),SUM(C153:E155)-D154=3),1,0)</f>
        <v/>
      </c>
      <c r="E167">
        <f>IF(OR(AND(E154=1,SUM(D153:F155)-E154=2),SUM(D153:F155)-E154=3),1,0)</f>
        <v/>
      </c>
      <c r="F167">
        <f>IF(OR(AND(F154=1,SUM(E153:G155)-F154=2),SUM(E153:G155)-F154=3),1,0)</f>
        <v/>
      </c>
      <c r="G167">
        <f>IF(OR(AND(G154=1,SUM(F153:H155)-G154=2),SUM(F153:H155)-G154=3),1,0)</f>
        <v/>
      </c>
      <c r="H167">
        <f>IF(OR(AND(H154=1,SUM(G153:I155)-H154=2),SUM(G153:I155)-H154=3),1,0)</f>
        <v/>
      </c>
      <c r="I167">
        <f>IF(OR(AND(I154=1,SUM(H153:J155)-I154=2),SUM(H153:J155)-I154=3),1,0)</f>
        <v/>
      </c>
      <c r="J167">
        <f>IF(OR(AND(J154=1,SUM(I153:K155)-J154=2),SUM(I153:K155)-J154=3),1,0)</f>
        <v/>
      </c>
      <c r="K167">
        <f>IF(OR(AND(K154=1,SUM(J153:L155)-K154=2),SUM(J153:L155)-K154=3),1,0)</f>
        <v/>
      </c>
      <c r="L167">
        <f>IF(OR(AND(L154=1,SUM(K153:M155)-L154=2),SUM(K153:M155)-L154=3),1,0)</f>
        <v/>
      </c>
      <c r="M167">
        <f>IF(OR(AND(M154=1,SUM(L153:N155)-M154=2),SUM(L153:N155)-M154=3),1,0)</f>
        <v/>
      </c>
      <c r="N167">
        <f>IF(OR(AND(N154=1,SUM(M153:O155)-N154=2),SUM(M153:O155)-N154=3),1,0)</f>
        <v/>
      </c>
      <c r="O167">
        <f>IF(OR(AND(O154=1,SUM(N153:P155)-O154=2),SUM(N153:P155)-O154=3),1,0)</f>
        <v/>
      </c>
      <c r="P167">
        <f>IF(OR(AND(P154=1,SUM(O153:Q155)-P154=2),SUM(O153:Q155)-P154=3),1,0)</f>
        <v/>
      </c>
      <c r="Q167">
        <f>IF(OR(AND(Q154=1,SUM(P153:R155)-Q154=2),SUM(P153:R155)-Q154=3),1,0)</f>
        <v/>
      </c>
      <c r="R167">
        <f>IF(OR(AND(R154=1,SUM(Q153:S155)-R154=2),SUM(Q153:S155)-R154=3),1,0)</f>
        <v/>
      </c>
      <c r="S167">
        <f>IF(OR(AND(S154=1,SUM(R153:T155)-S154=2),SUM(R153:T155)-S154=3),1,0)</f>
        <v/>
      </c>
      <c r="T167">
        <f>IF(OR(AND(T154=1,SUM(S153:U155)-T154=2),SUM(S153:U155)-T154=3),1,0)</f>
        <v/>
      </c>
      <c r="U167">
        <f>IF(OR(AND(U154=1,SUM(T153:V155)-U154=2),SUM(T153:V155)-U154=3),1,0)</f>
        <v/>
      </c>
      <c r="V167">
        <f>IF(OR(AND(V154=1,SUM(U153:W155)-V154=2),SUM(U153:W155)-V154=3),1,0)</f>
        <v/>
      </c>
      <c r="W167">
        <f>IF(OR(AND(W154=1,SUM(V153:X155)-W154=2),SUM(V153:X155)-W154=3),1,0)</f>
        <v/>
      </c>
      <c r="X167">
        <f>IF(OR(AND(X154=1,SUM(W153:Y155)-X154=2),SUM(W153:Y155)-X154=3),1,0)</f>
        <v/>
      </c>
      <c r="Y167">
        <f>IF(OR(AND(Y154=1,SUM(X153:Z155)-Y154=2),SUM(X153:Z155)-Y154=3),1,0)</f>
        <v/>
      </c>
      <c r="Z167">
        <f>IF(OR(AND(Z154=1,SUM(Y153:AA155)-Z154=2),SUM(Y153:AA155)-Z154=3),1,0)</f>
        <v/>
      </c>
      <c r="AA167">
        <f>IF(OR(AND(AA154=1,SUM(Z153:AB155)-AA154=2),SUM(Z153:AB155)-AA154=3),1,0)</f>
        <v/>
      </c>
      <c r="AB167">
        <f>IF(OR(AND(AB154=1,SUM(AA153:AC155)-AB154=2),SUM(AA153:AC155)-AB154=3),1,0)</f>
        <v/>
      </c>
      <c r="AC167">
        <f>IF(OR(AND(AC154=1,SUM(AB153:AD155)-AC154=2),SUM(AB153:AD155)-AC154=3),1,0)</f>
        <v/>
      </c>
      <c r="AD167">
        <f>IF(OR(AND(AD154=1,SUM(AC153:AE155)-AD154=2),SUM(AC153:AE155)-AD154=3),1,0)</f>
        <v/>
      </c>
      <c r="AE167">
        <f>IF(OR(AND(AE154=1,SUM(AD153:AF155)-AE154=2),SUM(AD153:AF155)-AE154=3),1,0)</f>
        <v/>
      </c>
      <c r="AF167">
        <f>IF(OR(AND(AF154=1,SUM(AE153:AG155)-AF154=2),SUM(AE153:AG155)-AF154=3),1,0)</f>
        <v/>
      </c>
      <c r="AG167">
        <f>IF(OR(AND(AG154=1,SUM(AF153:AH155)-AG154=2),SUM(AF153:AH155)-AG154=3),1,0)</f>
        <v/>
      </c>
      <c r="AH167">
        <f>IF(OR(AND(AH154=1,SUM(AG153:AI155)-AH154=2),SUM(AG153:AI155)-AH154=3),1,0)</f>
        <v/>
      </c>
      <c r="AI167">
        <f>IF(OR(AND(AI154=1,SUM(AH153:AJ155)-AI154=2),SUM(AH153:AJ155)-AI154=3),1,0)</f>
        <v/>
      </c>
      <c r="AJ167">
        <f>IF(OR(AND(AJ154=1,SUM(AI153:AK155)-AJ154=2),SUM(AI153:AK155)-AJ154=3),1,0)</f>
        <v/>
      </c>
      <c r="AK167">
        <f>IF(OR(AND(AK154=1,SUM(AJ153:AL155)-AK154=2),SUM(AJ153:AL155)-AK154=3),1,0)</f>
        <v/>
      </c>
      <c r="AL167">
        <f>IF(OR(AND(AL154=1,SUM(AK153:AM155)-AL154=2),SUM(AK153:AM155)-AL154=3),1,0)</f>
        <v/>
      </c>
      <c r="AM167">
        <f>IF(OR(AND(AM154=1,SUM(AL153:AN155)-AM154=2),SUM(AL153:AN155)-AM154=3),1,0)</f>
        <v/>
      </c>
      <c r="AN167">
        <f>IF(OR(AND(AN154=1,SUM(AM153:AO155)-AN154=2),SUM(AM153:AO155)-AN154=3),1,0)</f>
        <v/>
      </c>
      <c r="AO167">
        <f>IF(OR(AND(AO154=1,SUM(AN153:AP155)-AO154=2),SUM(AN153:AP155)-AO154=3),1,0)</f>
        <v/>
      </c>
      <c r="AP167">
        <f>IF(OR(AND(AP154=1,SUM(AO153:AQ155)-AP154=2),SUM(AO153:AQ155)-AP154=3),1,0)</f>
        <v/>
      </c>
      <c r="AQ167" t="n">
        <v>0</v>
      </c>
    </row>
    <row r="168">
      <c r="B168" t="n">
        <v>0</v>
      </c>
      <c r="C168">
        <f>IF(OR(AND(C155=1,SUM(B154:D156)-C155=2),SUM(B154:D156)-C155=3),1,0)</f>
        <v/>
      </c>
      <c r="D168">
        <f>IF(OR(AND(D155=1,SUM(C154:E156)-D155=2),SUM(C154:E156)-D155=3),1,0)</f>
        <v/>
      </c>
      <c r="E168">
        <f>IF(OR(AND(E155=1,SUM(D154:F156)-E155=2),SUM(D154:F156)-E155=3),1,0)</f>
        <v/>
      </c>
      <c r="F168">
        <f>IF(OR(AND(F155=1,SUM(E154:G156)-F155=2),SUM(E154:G156)-F155=3),1,0)</f>
        <v/>
      </c>
      <c r="G168">
        <f>IF(OR(AND(G155=1,SUM(F154:H156)-G155=2),SUM(F154:H156)-G155=3),1,0)</f>
        <v/>
      </c>
      <c r="H168">
        <f>IF(OR(AND(H155=1,SUM(G154:I156)-H155=2),SUM(G154:I156)-H155=3),1,0)</f>
        <v/>
      </c>
      <c r="I168">
        <f>IF(OR(AND(I155=1,SUM(H154:J156)-I155=2),SUM(H154:J156)-I155=3),1,0)</f>
        <v/>
      </c>
      <c r="J168">
        <f>IF(OR(AND(J155=1,SUM(I154:K156)-J155=2),SUM(I154:K156)-J155=3),1,0)</f>
        <v/>
      </c>
      <c r="K168">
        <f>IF(OR(AND(K155=1,SUM(J154:L156)-K155=2),SUM(J154:L156)-K155=3),1,0)</f>
        <v/>
      </c>
      <c r="L168">
        <f>IF(OR(AND(L155=1,SUM(K154:M156)-L155=2),SUM(K154:M156)-L155=3),1,0)</f>
        <v/>
      </c>
      <c r="M168">
        <f>IF(OR(AND(M155=1,SUM(L154:N156)-M155=2),SUM(L154:N156)-M155=3),1,0)</f>
        <v/>
      </c>
      <c r="N168">
        <f>IF(OR(AND(N155=1,SUM(M154:O156)-N155=2),SUM(M154:O156)-N155=3),1,0)</f>
        <v/>
      </c>
      <c r="O168">
        <f>IF(OR(AND(O155=1,SUM(N154:P156)-O155=2),SUM(N154:P156)-O155=3),1,0)</f>
        <v/>
      </c>
      <c r="P168">
        <f>IF(OR(AND(P155=1,SUM(O154:Q156)-P155=2),SUM(O154:Q156)-P155=3),1,0)</f>
        <v/>
      </c>
      <c r="Q168">
        <f>IF(OR(AND(Q155=1,SUM(P154:R156)-Q155=2),SUM(P154:R156)-Q155=3),1,0)</f>
        <v/>
      </c>
      <c r="R168">
        <f>IF(OR(AND(R155=1,SUM(Q154:S156)-R155=2),SUM(Q154:S156)-R155=3),1,0)</f>
        <v/>
      </c>
      <c r="S168">
        <f>IF(OR(AND(S155=1,SUM(R154:T156)-S155=2),SUM(R154:T156)-S155=3),1,0)</f>
        <v/>
      </c>
      <c r="T168">
        <f>IF(OR(AND(T155=1,SUM(S154:U156)-T155=2),SUM(S154:U156)-T155=3),1,0)</f>
        <v/>
      </c>
      <c r="U168">
        <f>IF(OR(AND(U155=1,SUM(T154:V156)-U155=2),SUM(T154:V156)-U155=3),1,0)</f>
        <v/>
      </c>
      <c r="V168">
        <f>IF(OR(AND(V155=1,SUM(U154:W156)-V155=2),SUM(U154:W156)-V155=3),1,0)</f>
        <v/>
      </c>
      <c r="W168">
        <f>IF(OR(AND(W155=1,SUM(V154:X156)-W155=2),SUM(V154:X156)-W155=3),1,0)</f>
        <v/>
      </c>
      <c r="X168">
        <f>IF(OR(AND(X155=1,SUM(W154:Y156)-X155=2),SUM(W154:Y156)-X155=3),1,0)</f>
        <v/>
      </c>
      <c r="Y168">
        <f>IF(OR(AND(Y155=1,SUM(X154:Z156)-Y155=2),SUM(X154:Z156)-Y155=3),1,0)</f>
        <v/>
      </c>
      <c r="Z168">
        <f>IF(OR(AND(Z155=1,SUM(Y154:AA156)-Z155=2),SUM(Y154:AA156)-Z155=3),1,0)</f>
        <v/>
      </c>
      <c r="AA168">
        <f>IF(OR(AND(AA155=1,SUM(Z154:AB156)-AA155=2),SUM(Z154:AB156)-AA155=3),1,0)</f>
        <v/>
      </c>
      <c r="AB168">
        <f>IF(OR(AND(AB155=1,SUM(AA154:AC156)-AB155=2),SUM(AA154:AC156)-AB155=3),1,0)</f>
        <v/>
      </c>
      <c r="AC168">
        <f>IF(OR(AND(AC155=1,SUM(AB154:AD156)-AC155=2),SUM(AB154:AD156)-AC155=3),1,0)</f>
        <v/>
      </c>
      <c r="AD168">
        <f>IF(OR(AND(AD155=1,SUM(AC154:AE156)-AD155=2),SUM(AC154:AE156)-AD155=3),1,0)</f>
        <v/>
      </c>
      <c r="AE168">
        <f>IF(OR(AND(AE155=1,SUM(AD154:AF156)-AE155=2),SUM(AD154:AF156)-AE155=3),1,0)</f>
        <v/>
      </c>
      <c r="AF168">
        <f>IF(OR(AND(AF155=1,SUM(AE154:AG156)-AF155=2),SUM(AE154:AG156)-AF155=3),1,0)</f>
        <v/>
      </c>
      <c r="AG168">
        <f>IF(OR(AND(AG155=1,SUM(AF154:AH156)-AG155=2),SUM(AF154:AH156)-AG155=3),1,0)</f>
        <v/>
      </c>
      <c r="AH168">
        <f>IF(OR(AND(AH155=1,SUM(AG154:AI156)-AH155=2),SUM(AG154:AI156)-AH155=3),1,0)</f>
        <v/>
      </c>
      <c r="AI168">
        <f>IF(OR(AND(AI155=1,SUM(AH154:AJ156)-AI155=2),SUM(AH154:AJ156)-AI155=3),1,0)</f>
        <v/>
      </c>
      <c r="AJ168">
        <f>IF(OR(AND(AJ155=1,SUM(AI154:AK156)-AJ155=2),SUM(AI154:AK156)-AJ155=3),1,0)</f>
        <v/>
      </c>
      <c r="AK168">
        <f>IF(OR(AND(AK155=1,SUM(AJ154:AL156)-AK155=2),SUM(AJ154:AL156)-AK155=3),1,0)</f>
        <v/>
      </c>
      <c r="AL168">
        <f>IF(OR(AND(AL155=1,SUM(AK154:AM156)-AL155=2),SUM(AK154:AM156)-AL155=3),1,0)</f>
        <v/>
      </c>
      <c r="AM168">
        <f>IF(OR(AND(AM155=1,SUM(AL154:AN156)-AM155=2),SUM(AL154:AN156)-AM155=3),1,0)</f>
        <v/>
      </c>
      <c r="AN168">
        <f>IF(OR(AND(AN155=1,SUM(AM154:AO156)-AN155=2),SUM(AM154:AO156)-AN155=3),1,0)</f>
        <v/>
      </c>
      <c r="AO168">
        <f>IF(OR(AND(AO155=1,SUM(AN154:AP156)-AO155=2),SUM(AN154:AP156)-AO155=3),1,0)</f>
        <v/>
      </c>
      <c r="AP168">
        <f>IF(OR(AND(AP155=1,SUM(AO154:AQ156)-AP155=2),SUM(AO154:AQ156)-AP155=3),1,0)</f>
        <v/>
      </c>
      <c r="AQ168" t="n">
        <v>0</v>
      </c>
    </row>
    <row r="169">
      <c r="B169" t="n">
        <v>0</v>
      </c>
      <c r="C169">
        <f>IF(OR(AND(C156=1,SUM(B155:D157)-C156=2),SUM(B155:D157)-C156=3),1,0)</f>
        <v/>
      </c>
      <c r="D169">
        <f>IF(OR(AND(D156=1,SUM(C155:E157)-D156=2),SUM(C155:E157)-D156=3),1,0)</f>
        <v/>
      </c>
      <c r="E169">
        <f>IF(OR(AND(E156=1,SUM(D155:F157)-E156=2),SUM(D155:F157)-E156=3),1,0)</f>
        <v/>
      </c>
      <c r="F169">
        <f>IF(OR(AND(F156=1,SUM(E155:G157)-F156=2),SUM(E155:G157)-F156=3),1,0)</f>
        <v/>
      </c>
      <c r="G169">
        <f>IF(OR(AND(G156=1,SUM(F155:H157)-G156=2),SUM(F155:H157)-G156=3),1,0)</f>
        <v/>
      </c>
      <c r="H169">
        <f>IF(OR(AND(H156=1,SUM(G155:I157)-H156=2),SUM(G155:I157)-H156=3),1,0)</f>
        <v/>
      </c>
      <c r="I169">
        <f>IF(OR(AND(I156=1,SUM(H155:J157)-I156=2),SUM(H155:J157)-I156=3),1,0)</f>
        <v/>
      </c>
      <c r="J169">
        <f>IF(OR(AND(J156=1,SUM(I155:K157)-J156=2),SUM(I155:K157)-J156=3),1,0)</f>
        <v/>
      </c>
      <c r="K169">
        <f>IF(OR(AND(K156=1,SUM(J155:L157)-K156=2),SUM(J155:L157)-K156=3),1,0)</f>
        <v/>
      </c>
      <c r="L169">
        <f>IF(OR(AND(L156=1,SUM(K155:M157)-L156=2),SUM(K155:M157)-L156=3),1,0)</f>
        <v/>
      </c>
      <c r="M169">
        <f>IF(OR(AND(M156=1,SUM(L155:N157)-M156=2),SUM(L155:N157)-M156=3),1,0)</f>
        <v/>
      </c>
      <c r="N169">
        <f>IF(OR(AND(N156=1,SUM(M155:O157)-N156=2),SUM(M155:O157)-N156=3),1,0)</f>
        <v/>
      </c>
      <c r="O169">
        <f>IF(OR(AND(O156=1,SUM(N155:P157)-O156=2),SUM(N155:P157)-O156=3),1,0)</f>
        <v/>
      </c>
      <c r="P169">
        <f>IF(OR(AND(P156=1,SUM(O155:Q157)-P156=2),SUM(O155:Q157)-P156=3),1,0)</f>
        <v/>
      </c>
      <c r="Q169">
        <f>IF(OR(AND(Q156=1,SUM(P155:R157)-Q156=2),SUM(P155:R157)-Q156=3),1,0)</f>
        <v/>
      </c>
      <c r="R169">
        <f>IF(OR(AND(R156=1,SUM(Q155:S157)-R156=2),SUM(Q155:S157)-R156=3),1,0)</f>
        <v/>
      </c>
      <c r="S169">
        <f>IF(OR(AND(S156=1,SUM(R155:T157)-S156=2),SUM(R155:T157)-S156=3),1,0)</f>
        <v/>
      </c>
      <c r="T169">
        <f>IF(OR(AND(T156=1,SUM(S155:U157)-T156=2),SUM(S155:U157)-T156=3),1,0)</f>
        <v/>
      </c>
      <c r="U169">
        <f>IF(OR(AND(U156=1,SUM(T155:V157)-U156=2),SUM(T155:V157)-U156=3),1,0)</f>
        <v/>
      </c>
      <c r="V169">
        <f>IF(OR(AND(V156=1,SUM(U155:W157)-V156=2),SUM(U155:W157)-V156=3),1,0)</f>
        <v/>
      </c>
      <c r="W169">
        <f>IF(OR(AND(W156=1,SUM(V155:X157)-W156=2),SUM(V155:X157)-W156=3),1,0)</f>
        <v/>
      </c>
      <c r="X169">
        <f>IF(OR(AND(X156=1,SUM(W155:Y157)-X156=2),SUM(W155:Y157)-X156=3),1,0)</f>
        <v/>
      </c>
      <c r="Y169">
        <f>IF(OR(AND(Y156=1,SUM(X155:Z157)-Y156=2),SUM(X155:Z157)-Y156=3),1,0)</f>
        <v/>
      </c>
      <c r="Z169">
        <f>IF(OR(AND(Z156=1,SUM(Y155:AA157)-Z156=2),SUM(Y155:AA157)-Z156=3),1,0)</f>
        <v/>
      </c>
      <c r="AA169">
        <f>IF(OR(AND(AA156=1,SUM(Z155:AB157)-AA156=2),SUM(Z155:AB157)-AA156=3),1,0)</f>
        <v/>
      </c>
      <c r="AB169">
        <f>IF(OR(AND(AB156=1,SUM(AA155:AC157)-AB156=2),SUM(AA155:AC157)-AB156=3),1,0)</f>
        <v/>
      </c>
      <c r="AC169">
        <f>IF(OR(AND(AC156=1,SUM(AB155:AD157)-AC156=2),SUM(AB155:AD157)-AC156=3),1,0)</f>
        <v/>
      </c>
      <c r="AD169">
        <f>IF(OR(AND(AD156=1,SUM(AC155:AE157)-AD156=2),SUM(AC155:AE157)-AD156=3),1,0)</f>
        <v/>
      </c>
      <c r="AE169">
        <f>IF(OR(AND(AE156=1,SUM(AD155:AF157)-AE156=2),SUM(AD155:AF157)-AE156=3),1,0)</f>
        <v/>
      </c>
      <c r="AF169">
        <f>IF(OR(AND(AF156=1,SUM(AE155:AG157)-AF156=2),SUM(AE155:AG157)-AF156=3),1,0)</f>
        <v/>
      </c>
      <c r="AG169">
        <f>IF(OR(AND(AG156=1,SUM(AF155:AH157)-AG156=2),SUM(AF155:AH157)-AG156=3),1,0)</f>
        <v/>
      </c>
      <c r="AH169">
        <f>IF(OR(AND(AH156=1,SUM(AG155:AI157)-AH156=2),SUM(AG155:AI157)-AH156=3),1,0)</f>
        <v/>
      </c>
      <c r="AI169">
        <f>IF(OR(AND(AI156=1,SUM(AH155:AJ157)-AI156=2),SUM(AH155:AJ157)-AI156=3),1,0)</f>
        <v/>
      </c>
      <c r="AJ169">
        <f>IF(OR(AND(AJ156=1,SUM(AI155:AK157)-AJ156=2),SUM(AI155:AK157)-AJ156=3),1,0)</f>
        <v/>
      </c>
      <c r="AK169">
        <f>IF(OR(AND(AK156=1,SUM(AJ155:AL157)-AK156=2),SUM(AJ155:AL157)-AK156=3),1,0)</f>
        <v/>
      </c>
      <c r="AL169">
        <f>IF(OR(AND(AL156=1,SUM(AK155:AM157)-AL156=2),SUM(AK155:AM157)-AL156=3),1,0)</f>
        <v/>
      </c>
      <c r="AM169">
        <f>IF(OR(AND(AM156=1,SUM(AL155:AN157)-AM156=2),SUM(AL155:AN157)-AM156=3),1,0)</f>
        <v/>
      </c>
      <c r="AN169">
        <f>IF(OR(AND(AN156=1,SUM(AM155:AO157)-AN156=2),SUM(AM155:AO157)-AN156=3),1,0)</f>
        <v/>
      </c>
      <c r="AO169">
        <f>IF(OR(AND(AO156=1,SUM(AN155:AP157)-AO156=2),SUM(AN155:AP157)-AO156=3),1,0)</f>
        <v/>
      </c>
      <c r="AP169">
        <f>IF(OR(AND(AP156=1,SUM(AO155:AQ157)-AP156=2),SUM(AO155:AQ157)-AP156=3),1,0)</f>
        <v/>
      </c>
      <c r="AQ169" t="n">
        <v>0</v>
      </c>
    </row>
    <row r="170">
      <c r="B170" t="n">
        <v>0</v>
      </c>
      <c r="C170" t="n">
        <v>0</v>
      </c>
      <c r="D170" t="n">
        <v>0</v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</v>
      </c>
      <c r="AH170" t="n">
        <v>0</v>
      </c>
      <c r="AI170" t="n">
        <v>0</v>
      </c>
      <c r="AJ170" t="n">
        <v>0</v>
      </c>
      <c r="AK170" t="n">
        <v>0</v>
      </c>
      <c r="AL170" t="n">
        <v>0</v>
      </c>
      <c r="AM170" t="n">
        <v>0</v>
      </c>
      <c r="AN170" t="n">
        <v>0</v>
      </c>
      <c r="AO170" t="n">
        <v>0</v>
      </c>
      <c r="AP170" t="n">
        <v>0</v>
      </c>
      <c r="AQ170" t="n">
        <v>0</v>
      </c>
    </row>
    <row r="171"/>
    <row r="172">
      <c r="A172" t="inlineStr">
        <is>
          <t>gen 14</t>
        </is>
      </c>
      <c r="B172" t="n">
        <v>0</v>
      </c>
      <c r="C172" t="n">
        <v>0</v>
      </c>
      <c r="D172" t="n">
        <v>0</v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</v>
      </c>
      <c r="AH172" t="n">
        <v>0</v>
      </c>
      <c r="AI172" t="n">
        <v>0</v>
      </c>
      <c r="AJ172" t="n">
        <v>0</v>
      </c>
      <c r="AK172" t="n">
        <v>0</v>
      </c>
      <c r="AL172" t="n">
        <v>0</v>
      </c>
      <c r="AM172" t="n">
        <v>0</v>
      </c>
      <c r="AN172" t="n">
        <v>0</v>
      </c>
      <c r="AO172" t="n">
        <v>0</v>
      </c>
      <c r="AP172" t="n">
        <v>0</v>
      </c>
      <c r="AQ172" t="n">
        <v>0</v>
      </c>
    </row>
    <row r="173">
      <c r="B173" t="n">
        <v>0</v>
      </c>
      <c r="C173">
        <f>IF(OR(AND(C160=1,SUM(B159:D161)-C160=2),SUM(B159:D161)-C160=3),1,0)</f>
        <v/>
      </c>
      <c r="D173">
        <f>IF(OR(AND(D160=1,SUM(C159:E161)-D160=2),SUM(C159:E161)-D160=3),1,0)</f>
        <v/>
      </c>
      <c r="E173">
        <f>IF(OR(AND(E160=1,SUM(D159:F161)-E160=2),SUM(D159:F161)-E160=3),1,0)</f>
        <v/>
      </c>
      <c r="F173">
        <f>IF(OR(AND(F160=1,SUM(E159:G161)-F160=2),SUM(E159:G161)-F160=3),1,0)</f>
        <v/>
      </c>
      <c r="G173">
        <f>IF(OR(AND(G160=1,SUM(F159:H161)-G160=2),SUM(F159:H161)-G160=3),1,0)</f>
        <v/>
      </c>
      <c r="H173">
        <f>IF(OR(AND(H160=1,SUM(G159:I161)-H160=2),SUM(G159:I161)-H160=3),1,0)</f>
        <v/>
      </c>
      <c r="I173">
        <f>IF(OR(AND(I160=1,SUM(H159:J161)-I160=2),SUM(H159:J161)-I160=3),1,0)</f>
        <v/>
      </c>
      <c r="J173">
        <f>IF(OR(AND(J160=1,SUM(I159:K161)-J160=2),SUM(I159:K161)-J160=3),1,0)</f>
        <v/>
      </c>
      <c r="K173">
        <f>IF(OR(AND(K160=1,SUM(J159:L161)-K160=2),SUM(J159:L161)-K160=3),1,0)</f>
        <v/>
      </c>
      <c r="L173">
        <f>IF(OR(AND(L160=1,SUM(K159:M161)-L160=2),SUM(K159:M161)-L160=3),1,0)</f>
        <v/>
      </c>
      <c r="M173">
        <f>IF(OR(AND(M160=1,SUM(L159:N161)-M160=2),SUM(L159:N161)-M160=3),1,0)</f>
        <v/>
      </c>
      <c r="N173">
        <f>IF(OR(AND(N160=1,SUM(M159:O161)-N160=2),SUM(M159:O161)-N160=3),1,0)</f>
        <v/>
      </c>
      <c r="O173">
        <f>IF(OR(AND(O160=1,SUM(N159:P161)-O160=2),SUM(N159:P161)-O160=3),1,0)</f>
        <v/>
      </c>
      <c r="P173">
        <f>IF(OR(AND(P160=1,SUM(O159:Q161)-P160=2),SUM(O159:Q161)-P160=3),1,0)</f>
        <v/>
      </c>
      <c r="Q173">
        <f>IF(OR(AND(Q160=1,SUM(P159:R161)-Q160=2),SUM(P159:R161)-Q160=3),1,0)</f>
        <v/>
      </c>
      <c r="R173">
        <f>IF(OR(AND(R160=1,SUM(Q159:S161)-R160=2),SUM(Q159:S161)-R160=3),1,0)</f>
        <v/>
      </c>
      <c r="S173">
        <f>IF(OR(AND(S160=1,SUM(R159:T161)-S160=2),SUM(R159:T161)-S160=3),1,0)</f>
        <v/>
      </c>
      <c r="T173">
        <f>IF(OR(AND(T160=1,SUM(S159:U161)-T160=2),SUM(S159:U161)-T160=3),1,0)</f>
        <v/>
      </c>
      <c r="U173">
        <f>IF(OR(AND(U160=1,SUM(T159:V161)-U160=2),SUM(T159:V161)-U160=3),1,0)</f>
        <v/>
      </c>
      <c r="V173">
        <f>IF(OR(AND(V160=1,SUM(U159:W161)-V160=2),SUM(U159:W161)-V160=3),1,0)</f>
        <v/>
      </c>
      <c r="W173">
        <f>IF(OR(AND(W160=1,SUM(V159:X161)-W160=2),SUM(V159:X161)-W160=3),1,0)</f>
        <v/>
      </c>
      <c r="X173">
        <f>IF(OR(AND(X160=1,SUM(W159:Y161)-X160=2),SUM(W159:Y161)-X160=3),1,0)</f>
        <v/>
      </c>
      <c r="Y173">
        <f>IF(OR(AND(Y160=1,SUM(X159:Z161)-Y160=2),SUM(X159:Z161)-Y160=3),1,0)</f>
        <v/>
      </c>
      <c r="Z173">
        <f>IF(OR(AND(Z160=1,SUM(Y159:AA161)-Z160=2),SUM(Y159:AA161)-Z160=3),1,0)</f>
        <v/>
      </c>
      <c r="AA173">
        <f>IF(OR(AND(AA160=1,SUM(Z159:AB161)-AA160=2),SUM(Z159:AB161)-AA160=3),1,0)</f>
        <v/>
      </c>
      <c r="AB173">
        <f>IF(OR(AND(AB160=1,SUM(AA159:AC161)-AB160=2),SUM(AA159:AC161)-AB160=3),1,0)</f>
        <v/>
      </c>
      <c r="AC173">
        <f>IF(OR(AND(AC160=1,SUM(AB159:AD161)-AC160=2),SUM(AB159:AD161)-AC160=3),1,0)</f>
        <v/>
      </c>
      <c r="AD173">
        <f>IF(OR(AND(AD160=1,SUM(AC159:AE161)-AD160=2),SUM(AC159:AE161)-AD160=3),1,0)</f>
        <v/>
      </c>
      <c r="AE173">
        <f>IF(OR(AND(AE160=1,SUM(AD159:AF161)-AE160=2),SUM(AD159:AF161)-AE160=3),1,0)</f>
        <v/>
      </c>
      <c r="AF173">
        <f>IF(OR(AND(AF160=1,SUM(AE159:AG161)-AF160=2),SUM(AE159:AG161)-AF160=3),1,0)</f>
        <v/>
      </c>
      <c r="AG173">
        <f>IF(OR(AND(AG160=1,SUM(AF159:AH161)-AG160=2),SUM(AF159:AH161)-AG160=3),1,0)</f>
        <v/>
      </c>
      <c r="AH173">
        <f>IF(OR(AND(AH160=1,SUM(AG159:AI161)-AH160=2),SUM(AG159:AI161)-AH160=3),1,0)</f>
        <v/>
      </c>
      <c r="AI173">
        <f>IF(OR(AND(AI160=1,SUM(AH159:AJ161)-AI160=2),SUM(AH159:AJ161)-AI160=3),1,0)</f>
        <v/>
      </c>
      <c r="AJ173">
        <f>IF(OR(AND(AJ160=1,SUM(AI159:AK161)-AJ160=2),SUM(AI159:AK161)-AJ160=3),1,0)</f>
        <v/>
      </c>
      <c r="AK173">
        <f>IF(OR(AND(AK160=1,SUM(AJ159:AL161)-AK160=2),SUM(AJ159:AL161)-AK160=3),1,0)</f>
        <v/>
      </c>
      <c r="AL173">
        <f>IF(OR(AND(AL160=1,SUM(AK159:AM161)-AL160=2),SUM(AK159:AM161)-AL160=3),1,0)</f>
        <v/>
      </c>
      <c r="AM173">
        <f>IF(OR(AND(AM160=1,SUM(AL159:AN161)-AM160=2),SUM(AL159:AN161)-AM160=3),1,0)</f>
        <v/>
      </c>
      <c r="AN173">
        <f>IF(OR(AND(AN160=1,SUM(AM159:AO161)-AN160=2),SUM(AM159:AO161)-AN160=3),1,0)</f>
        <v/>
      </c>
      <c r="AO173">
        <f>IF(OR(AND(AO160=1,SUM(AN159:AP161)-AO160=2),SUM(AN159:AP161)-AO160=3),1,0)</f>
        <v/>
      </c>
      <c r="AP173">
        <f>IF(OR(AND(AP160=1,SUM(AO159:AQ161)-AP160=2),SUM(AO159:AQ161)-AP160=3),1,0)</f>
        <v/>
      </c>
      <c r="AQ173" t="n">
        <v>0</v>
      </c>
    </row>
    <row r="174">
      <c r="B174" t="n">
        <v>0</v>
      </c>
      <c r="C174">
        <f>IF(OR(AND(C161=1,SUM(B160:D162)-C161=2),SUM(B160:D162)-C161=3),1,0)</f>
        <v/>
      </c>
      <c r="D174">
        <f>IF(OR(AND(D161=1,SUM(C160:E162)-D161=2),SUM(C160:E162)-D161=3),1,0)</f>
        <v/>
      </c>
      <c r="E174">
        <f>IF(OR(AND(E161=1,SUM(D160:F162)-E161=2),SUM(D160:F162)-E161=3),1,0)</f>
        <v/>
      </c>
      <c r="F174">
        <f>IF(OR(AND(F161=1,SUM(E160:G162)-F161=2),SUM(E160:G162)-F161=3),1,0)</f>
        <v/>
      </c>
      <c r="G174">
        <f>IF(OR(AND(G161=1,SUM(F160:H162)-G161=2),SUM(F160:H162)-G161=3),1,0)</f>
        <v/>
      </c>
      <c r="H174">
        <f>IF(OR(AND(H161=1,SUM(G160:I162)-H161=2),SUM(G160:I162)-H161=3),1,0)</f>
        <v/>
      </c>
      <c r="I174">
        <f>IF(OR(AND(I161=1,SUM(H160:J162)-I161=2),SUM(H160:J162)-I161=3),1,0)</f>
        <v/>
      </c>
      <c r="J174">
        <f>IF(OR(AND(J161=1,SUM(I160:K162)-J161=2),SUM(I160:K162)-J161=3),1,0)</f>
        <v/>
      </c>
      <c r="K174">
        <f>IF(OR(AND(K161=1,SUM(J160:L162)-K161=2),SUM(J160:L162)-K161=3),1,0)</f>
        <v/>
      </c>
      <c r="L174">
        <f>IF(OR(AND(L161=1,SUM(K160:M162)-L161=2),SUM(K160:M162)-L161=3),1,0)</f>
        <v/>
      </c>
      <c r="M174">
        <f>IF(OR(AND(M161=1,SUM(L160:N162)-M161=2),SUM(L160:N162)-M161=3),1,0)</f>
        <v/>
      </c>
      <c r="N174">
        <f>IF(OR(AND(N161=1,SUM(M160:O162)-N161=2),SUM(M160:O162)-N161=3),1,0)</f>
        <v/>
      </c>
      <c r="O174">
        <f>IF(OR(AND(O161=1,SUM(N160:P162)-O161=2),SUM(N160:P162)-O161=3),1,0)</f>
        <v/>
      </c>
      <c r="P174">
        <f>IF(OR(AND(P161=1,SUM(O160:Q162)-P161=2),SUM(O160:Q162)-P161=3),1,0)</f>
        <v/>
      </c>
      <c r="Q174">
        <f>IF(OR(AND(Q161=1,SUM(P160:R162)-Q161=2),SUM(P160:R162)-Q161=3),1,0)</f>
        <v/>
      </c>
      <c r="R174">
        <f>IF(OR(AND(R161=1,SUM(Q160:S162)-R161=2),SUM(Q160:S162)-R161=3),1,0)</f>
        <v/>
      </c>
      <c r="S174">
        <f>IF(OR(AND(S161=1,SUM(R160:T162)-S161=2),SUM(R160:T162)-S161=3),1,0)</f>
        <v/>
      </c>
      <c r="T174">
        <f>IF(OR(AND(T161=1,SUM(S160:U162)-T161=2),SUM(S160:U162)-T161=3),1,0)</f>
        <v/>
      </c>
      <c r="U174">
        <f>IF(OR(AND(U161=1,SUM(T160:V162)-U161=2),SUM(T160:V162)-U161=3),1,0)</f>
        <v/>
      </c>
      <c r="V174">
        <f>IF(OR(AND(V161=1,SUM(U160:W162)-V161=2),SUM(U160:W162)-V161=3),1,0)</f>
        <v/>
      </c>
      <c r="W174">
        <f>IF(OR(AND(W161=1,SUM(V160:X162)-W161=2),SUM(V160:X162)-W161=3),1,0)</f>
        <v/>
      </c>
      <c r="X174">
        <f>IF(OR(AND(X161=1,SUM(W160:Y162)-X161=2),SUM(W160:Y162)-X161=3),1,0)</f>
        <v/>
      </c>
      <c r="Y174">
        <f>IF(OR(AND(Y161=1,SUM(X160:Z162)-Y161=2),SUM(X160:Z162)-Y161=3),1,0)</f>
        <v/>
      </c>
      <c r="Z174">
        <f>IF(OR(AND(Z161=1,SUM(Y160:AA162)-Z161=2),SUM(Y160:AA162)-Z161=3),1,0)</f>
        <v/>
      </c>
      <c r="AA174">
        <f>IF(OR(AND(AA161=1,SUM(Z160:AB162)-AA161=2),SUM(Z160:AB162)-AA161=3),1,0)</f>
        <v/>
      </c>
      <c r="AB174">
        <f>IF(OR(AND(AB161=1,SUM(AA160:AC162)-AB161=2),SUM(AA160:AC162)-AB161=3),1,0)</f>
        <v/>
      </c>
      <c r="AC174">
        <f>IF(OR(AND(AC161=1,SUM(AB160:AD162)-AC161=2),SUM(AB160:AD162)-AC161=3),1,0)</f>
        <v/>
      </c>
      <c r="AD174">
        <f>IF(OR(AND(AD161=1,SUM(AC160:AE162)-AD161=2),SUM(AC160:AE162)-AD161=3),1,0)</f>
        <v/>
      </c>
      <c r="AE174">
        <f>IF(OR(AND(AE161=1,SUM(AD160:AF162)-AE161=2),SUM(AD160:AF162)-AE161=3),1,0)</f>
        <v/>
      </c>
      <c r="AF174">
        <f>IF(OR(AND(AF161=1,SUM(AE160:AG162)-AF161=2),SUM(AE160:AG162)-AF161=3),1,0)</f>
        <v/>
      </c>
      <c r="AG174">
        <f>IF(OR(AND(AG161=1,SUM(AF160:AH162)-AG161=2),SUM(AF160:AH162)-AG161=3),1,0)</f>
        <v/>
      </c>
      <c r="AH174">
        <f>IF(OR(AND(AH161=1,SUM(AG160:AI162)-AH161=2),SUM(AG160:AI162)-AH161=3),1,0)</f>
        <v/>
      </c>
      <c r="AI174">
        <f>IF(OR(AND(AI161=1,SUM(AH160:AJ162)-AI161=2),SUM(AH160:AJ162)-AI161=3),1,0)</f>
        <v/>
      </c>
      <c r="AJ174">
        <f>IF(OR(AND(AJ161=1,SUM(AI160:AK162)-AJ161=2),SUM(AI160:AK162)-AJ161=3),1,0)</f>
        <v/>
      </c>
      <c r="AK174">
        <f>IF(OR(AND(AK161=1,SUM(AJ160:AL162)-AK161=2),SUM(AJ160:AL162)-AK161=3),1,0)</f>
        <v/>
      </c>
      <c r="AL174">
        <f>IF(OR(AND(AL161=1,SUM(AK160:AM162)-AL161=2),SUM(AK160:AM162)-AL161=3),1,0)</f>
        <v/>
      </c>
      <c r="AM174">
        <f>IF(OR(AND(AM161=1,SUM(AL160:AN162)-AM161=2),SUM(AL160:AN162)-AM161=3),1,0)</f>
        <v/>
      </c>
      <c r="AN174">
        <f>IF(OR(AND(AN161=1,SUM(AM160:AO162)-AN161=2),SUM(AM160:AO162)-AN161=3),1,0)</f>
        <v/>
      </c>
      <c r="AO174">
        <f>IF(OR(AND(AO161=1,SUM(AN160:AP162)-AO161=2),SUM(AN160:AP162)-AO161=3),1,0)</f>
        <v/>
      </c>
      <c r="AP174">
        <f>IF(OR(AND(AP161=1,SUM(AO160:AQ162)-AP161=2),SUM(AO160:AQ162)-AP161=3),1,0)</f>
        <v/>
      </c>
      <c r="AQ174" t="n">
        <v>0</v>
      </c>
    </row>
    <row r="175">
      <c r="B175" t="n">
        <v>0</v>
      </c>
      <c r="C175">
        <f>IF(OR(AND(C162=1,SUM(B161:D163)-C162=2),SUM(B161:D163)-C162=3),1,0)</f>
        <v/>
      </c>
      <c r="D175">
        <f>IF(OR(AND(D162=1,SUM(C161:E163)-D162=2),SUM(C161:E163)-D162=3),1,0)</f>
        <v/>
      </c>
      <c r="E175">
        <f>IF(OR(AND(E162=1,SUM(D161:F163)-E162=2),SUM(D161:F163)-E162=3),1,0)</f>
        <v/>
      </c>
      <c r="F175">
        <f>IF(OR(AND(F162=1,SUM(E161:G163)-F162=2),SUM(E161:G163)-F162=3),1,0)</f>
        <v/>
      </c>
      <c r="G175">
        <f>IF(OR(AND(G162=1,SUM(F161:H163)-G162=2),SUM(F161:H163)-G162=3),1,0)</f>
        <v/>
      </c>
      <c r="H175">
        <f>IF(OR(AND(H162=1,SUM(G161:I163)-H162=2),SUM(G161:I163)-H162=3),1,0)</f>
        <v/>
      </c>
      <c r="I175">
        <f>IF(OR(AND(I162=1,SUM(H161:J163)-I162=2),SUM(H161:J163)-I162=3),1,0)</f>
        <v/>
      </c>
      <c r="J175">
        <f>IF(OR(AND(J162=1,SUM(I161:K163)-J162=2),SUM(I161:K163)-J162=3),1,0)</f>
        <v/>
      </c>
      <c r="K175">
        <f>IF(OR(AND(K162=1,SUM(J161:L163)-K162=2),SUM(J161:L163)-K162=3),1,0)</f>
        <v/>
      </c>
      <c r="L175">
        <f>IF(OR(AND(L162=1,SUM(K161:M163)-L162=2),SUM(K161:M163)-L162=3),1,0)</f>
        <v/>
      </c>
      <c r="M175">
        <f>IF(OR(AND(M162=1,SUM(L161:N163)-M162=2),SUM(L161:N163)-M162=3),1,0)</f>
        <v/>
      </c>
      <c r="N175">
        <f>IF(OR(AND(N162=1,SUM(M161:O163)-N162=2),SUM(M161:O163)-N162=3),1,0)</f>
        <v/>
      </c>
      <c r="O175">
        <f>IF(OR(AND(O162=1,SUM(N161:P163)-O162=2),SUM(N161:P163)-O162=3),1,0)</f>
        <v/>
      </c>
      <c r="P175">
        <f>IF(OR(AND(P162=1,SUM(O161:Q163)-P162=2),SUM(O161:Q163)-P162=3),1,0)</f>
        <v/>
      </c>
      <c r="Q175">
        <f>IF(OR(AND(Q162=1,SUM(P161:R163)-Q162=2),SUM(P161:R163)-Q162=3),1,0)</f>
        <v/>
      </c>
      <c r="R175">
        <f>IF(OR(AND(R162=1,SUM(Q161:S163)-R162=2),SUM(Q161:S163)-R162=3),1,0)</f>
        <v/>
      </c>
      <c r="S175">
        <f>IF(OR(AND(S162=1,SUM(R161:T163)-S162=2),SUM(R161:T163)-S162=3),1,0)</f>
        <v/>
      </c>
      <c r="T175">
        <f>IF(OR(AND(T162=1,SUM(S161:U163)-T162=2),SUM(S161:U163)-T162=3),1,0)</f>
        <v/>
      </c>
      <c r="U175">
        <f>IF(OR(AND(U162=1,SUM(T161:V163)-U162=2),SUM(T161:V163)-U162=3),1,0)</f>
        <v/>
      </c>
      <c r="V175">
        <f>IF(OR(AND(V162=1,SUM(U161:W163)-V162=2),SUM(U161:W163)-V162=3),1,0)</f>
        <v/>
      </c>
      <c r="W175">
        <f>IF(OR(AND(W162=1,SUM(V161:X163)-W162=2),SUM(V161:X163)-W162=3),1,0)</f>
        <v/>
      </c>
      <c r="X175">
        <f>IF(OR(AND(X162=1,SUM(W161:Y163)-X162=2),SUM(W161:Y163)-X162=3),1,0)</f>
        <v/>
      </c>
      <c r="Y175">
        <f>IF(OR(AND(Y162=1,SUM(X161:Z163)-Y162=2),SUM(X161:Z163)-Y162=3),1,0)</f>
        <v/>
      </c>
      <c r="Z175">
        <f>IF(OR(AND(Z162=1,SUM(Y161:AA163)-Z162=2),SUM(Y161:AA163)-Z162=3),1,0)</f>
        <v/>
      </c>
      <c r="AA175">
        <f>IF(OR(AND(AA162=1,SUM(Z161:AB163)-AA162=2),SUM(Z161:AB163)-AA162=3),1,0)</f>
        <v/>
      </c>
      <c r="AB175">
        <f>IF(OR(AND(AB162=1,SUM(AA161:AC163)-AB162=2),SUM(AA161:AC163)-AB162=3),1,0)</f>
        <v/>
      </c>
      <c r="AC175">
        <f>IF(OR(AND(AC162=1,SUM(AB161:AD163)-AC162=2),SUM(AB161:AD163)-AC162=3),1,0)</f>
        <v/>
      </c>
      <c r="AD175">
        <f>IF(OR(AND(AD162=1,SUM(AC161:AE163)-AD162=2),SUM(AC161:AE163)-AD162=3),1,0)</f>
        <v/>
      </c>
      <c r="AE175">
        <f>IF(OR(AND(AE162=1,SUM(AD161:AF163)-AE162=2),SUM(AD161:AF163)-AE162=3),1,0)</f>
        <v/>
      </c>
      <c r="AF175">
        <f>IF(OR(AND(AF162=1,SUM(AE161:AG163)-AF162=2),SUM(AE161:AG163)-AF162=3),1,0)</f>
        <v/>
      </c>
      <c r="AG175">
        <f>IF(OR(AND(AG162=1,SUM(AF161:AH163)-AG162=2),SUM(AF161:AH163)-AG162=3),1,0)</f>
        <v/>
      </c>
      <c r="AH175">
        <f>IF(OR(AND(AH162=1,SUM(AG161:AI163)-AH162=2),SUM(AG161:AI163)-AH162=3),1,0)</f>
        <v/>
      </c>
      <c r="AI175">
        <f>IF(OR(AND(AI162=1,SUM(AH161:AJ163)-AI162=2),SUM(AH161:AJ163)-AI162=3),1,0)</f>
        <v/>
      </c>
      <c r="AJ175">
        <f>IF(OR(AND(AJ162=1,SUM(AI161:AK163)-AJ162=2),SUM(AI161:AK163)-AJ162=3),1,0)</f>
        <v/>
      </c>
      <c r="AK175">
        <f>IF(OR(AND(AK162=1,SUM(AJ161:AL163)-AK162=2),SUM(AJ161:AL163)-AK162=3),1,0)</f>
        <v/>
      </c>
      <c r="AL175">
        <f>IF(OR(AND(AL162=1,SUM(AK161:AM163)-AL162=2),SUM(AK161:AM163)-AL162=3),1,0)</f>
        <v/>
      </c>
      <c r="AM175">
        <f>IF(OR(AND(AM162=1,SUM(AL161:AN163)-AM162=2),SUM(AL161:AN163)-AM162=3),1,0)</f>
        <v/>
      </c>
      <c r="AN175">
        <f>IF(OR(AND(AN162=1,SUM(AM161:AO163)-AN162=2),SUM(AM161:AO163)-AN162=3),1,0)</f>
        <v/>
      </c>
      <c r="AO175">
        <f>IF(OR(AND(AO162=1,SUM(AN161:AP163)-AO162=2),SUM(AN161:AP163)-AO162=3),1,0)</f>
        <v/>
      </c>
      <c r="AP175">
        <f>IF(OR(AND(AP162=1,SUM(AO161:AQ163)-AP162=2),SUM(AO161:AQ163)-AP162=3),1,0)</f>
        <v/>
      </c>
      <c r="AQ175" t="n">
        <v>0</v>
      </c>
    </row>
    <row r="176">
      <c r="B176" t="n">
        <v>0</v>
      </c>
      <c r="C176">
        <f>IF(OR(AND(C163=1,SUM(B162:D164)-C163=2),SUM(B162:D164)-C163=3),1,0)</f>
        <v/>
      </c>
      <c r="D176">
        <f>IF(OR(AND(D163=1,SUM(C162:E164)-D163=2),SUM(C162:E164)-D163=3),1,0)</f>
        <v/>
      </c>
      <c r="E176">
        <f>IF(OR(AND(E163=1,SUM(D162:F164)-E163=2),SUM(D162:F164)-E163=3),1,0)</f>
        <v/>
      </c>
      <c r="F176">
        <f>IF(OR(AND(F163=1,SUM(E162:G164)-F163=2),SUM(E162:G164)-F163=3),1,0)</f>
        <v/>
      </c>
      <c r="G176">
        <f>IF(OR(AND(G163=1,SUM(F162:H164)-G163=2),SUM(F162:H164)-G163=3),1,0)</f>
        <v/>
      </c>
      <c r="H176">
        <f>IF(OR(AND(H163=1,SUM(G162:I164)-H163=2),SUM(G162:I164)-H163=3),1,0)</f>
        <v/>
      </c>
      <c r="I176">
        <f>IF(OR(AND(I163=1,SUM(H162:J164)-I163=2),SUM(H162:J164)-I163=3),1,0)</f>
        <v/>
      </c>
      <c r="J176">
        <f>IF(OR(AND(J163=1,SUM(I162:K164)-J163=2),SUM(I162:K164)-J163=3),1,0)</f>
        <v/>
      </c>
      <c r="K176">
        <f>IF(OR(AND(K163=1,SUM(J162:L164)-K163=2),SUM(J162:L164)-K163=3),1,0)</f>
        <v/>
      </c>
      <c r="L176">
        <f>IF(OR(AND(L163=1,SUM(K162:M164)-L163=2),SUM(K162:M164)-L163=3),1,0)</f>
        <v/>
      </c>
      <c r="M176">
        <f>IF(OR(AND(M163=1,SUM(L162:N164)-M163=2),SUM(L162:N164)-M163=3),1,0)</f>
        <v/>
      </c>
      <c r="N176">
        <f>IF(OR(AND(N163=1,SUM(M162:O164)-N163=2),SUM(M162:O164)-N163=3),1,0)</f>
        <v/>
      </c>
      <c r="O176">
        <f>IF(OR(AND(O163=1,SUM(N162:P164)-O163=2),SUM(N162:P164)-O163=3),1,0)</f>
        <v/>
      </c>
      <c r="P176">
        <f>IF(OR(AND(P163=1,SUM(O162:Q164)-P163=2),SUM(O162:Q164)-P163=3),1,0)</f>
        <v/>
      </c>
      <c r="Q176">
        <f>IF(OR(AND(Q163=1,SUM(P162:R164)-Q163=2),SUM(P162:R164)-Q163=3),1,0)</f>
        <v/>
      </c>
      <c r="R176">
        <f>IF(OR(AND(R163=1,SUM(Q162:S164)-R163=2),SUM(Q162:S164)-R163=3),1,0)</f>
        <v/>
      </c>
      <c r="S176">
        <f>IF(OR(AND(S163=1,SUM(R162:T164)-S163=2),SUM(R162:T164)-S163=3),1,0)</f>
        <v/>
      </c>
      <c r="T176">
        <f>IF(OR(AND(T163=1,SUM(S162:U164)-T163=2),SUM(S162:U164)-T163=3),1,0)</f>
        <v/>
      </c>
      <c r="U176">
        <f>IF(OR(AND(U163=1,SUM(T162:V164)-U163=2),SUM(T162:V164)-U163=3),1,0)</f>
        <v/>
      </c>
      <c r="V176">
        <f>IF(OR(AND(V163=1,SUM(U162:W164)-V163=2),SUM(U162:W164)-V163=3),1,0)</f>
        <v/>
      </c>
      <c r="W176">
        <f>IF(OR(AND(W163=1,SUM(V162:X164)-W163=2),SUM(V162:X164)-W163=3),1,0)</f>
        <v/>
      </c>
      <c r="X176">
        <f>IF(OR(AND(X163=1,SUM(W162:Y164)-X163=2),SUM(W162:Y164)-X163=3),1,0)</f>
        <v/>
      </c>
      <c r="Y176">
        <f>IF(OR(AND(Y163=1,SUM(X162:Z164)-Y163=2),SUM(X162:Z164)-Y163=3),1,0)</f>
        <v/>
      </c>
      <c r="Z176">
        <f>IF(OR(AND(Z163=1,SUM(Y162:AA164)-Z163=2),SUM(Y162:AA164)-Z163=3),1,0)</f>
        <v/>
      </c>
      <c r="AA176">
        <f>IF(OR(AND(AA163=1,SUM(Z162:AB164)-AA163=2),SUM(Z162:AB164)-AA163=3),1,0)</f>
        <v/>
      </c>
      <c r="AB176">
        <f>IF(OR(AND(AB163=1,SUM(AA162:AC164)-AB163=2),SUM(AA162:AC164)-AB163=3),1,0)</f>
        <v/>
      </c>
      <c r="AC176">
        <f>IF(OR(AND(AC163=1,SUM(AB162:AD164)-AC163=2),SUM(AB162:AD164)-AC163=3),1,0)</f>
        <v/>
      </c>
      <c r="AD176">
        <f>IF(OR(AND(AD163=1,SUM(AC162:AE164)-AD163=2),SUM(AC162:AE164)-AD163=3),1,0)</f>
        <v/>
      </c>
      <c r="AE176">
        <f>IF(OR(AND(AE163=1,SUM(AD162:AF164)-AE163=2),SUM(AD162:AF164)-AE163=3),1,0)</f>
        <v/>
      </c>
      <c r="AF176">
        <f>IF(OR(AND(AF163=1,SUM(AE162:AG164)-AF163=2),SUM(AE162:AG164)-AF163=3),1,0)</f>
        <v/>
      </c>
      <c r="AG176">
        <f>IF(OR(AND(AG163=1,SUM(AF162:AH164)-AG163=2),SUM(AF162:AH164)-AG163=3),1,0)</f>
        <v/>
      </c>
      <c r="AH176">
        <f>IF(OR(AND(AH163=1,SUM(AG162:AI164)-AH163=2),SUM(AG162:AI164)-AH163=3),1,0)</f>
        <v/>
      </c>
      <c r="AI176">
        <f>IF(OR(AND(AI163=1,SUM(AH162:AJ164)-AI163=2),SUM(AH162:AJ164)-AI163=3),1,0)</f>
        <v/>
      </c>
      <c r="AJ176">
        <f>IF(OR(AND(AJ163=1,SUM(AI162:AK164)-AJ163=2),SUM(AI162:AK164)-AJ163=3),1,0)</f>
        <v/>
      </c>
      <c r="AK176">
        <f>IF(OR(AND(AK163=1,SUM(AJ162:AL164)-AK163=2),SUM(AJ162:AL164)-AK163=3),1,0)</f>
        <v/>
      </c>
      <c r="AL176">
        <f>IF(OR(AND(AL163=1,SUM(AK162:AM164)-AL163=2),SUM(AK162:AM164)-AL163=3),1,0)</f>
        <v/>
      </c>
      <c r="AM176">
        <f>IF(OR(AND(AM163=1,SUM(AL162:AN164)-AM163=2),SUM(AL162:AN164)-AM163=3),1,0)</f>
        <v/>
      </c>
      <c r="AN176">
        <f>IF(OR(AND(AN163=1,SUM(AM162:AO164)-AN163=2),SUM(AM162:AO164)-AN163=3),1,0)</f>
        <v/>
      </c>
      <c r="AO176">
        <f>IF(OR(AND(AO163=1,SUM(AN162:AP164)-AO163=2),SUM(AN162:AP164)-AO163=3),1,0)</f>
        <v/>
      </c>
      <c r="AP176">
        <f>IF(OR(AND(AP163=1,SUM(AO162:AQ164)-AP163=2),SUM(AO162:AQ164)-AP163=3),1,0)</f>
        <v/>
      </c>
      <c r="AQ176" t="n">
        <v>0</v>
      </c>
    </row>
    <row r="177">
      <c r="B177" t="n">
        <v>0</v>
      </c>
      <c r="C177">
        <f>IF(OR(AND(C164=1,SUM(B163:D165)-C164=2),SUM(B163:D165)-C164=3),1,0)</f>
        <v/>
      </c>
      <c r="D177">
        <f>IF(OR(AND(D164=1,SUM(C163:E165)-D164=2),SUM(C163:E165)-D164=3),1,0)</f>
        <v/>
      </c>
      <c r="E177">
        <f>IF(OR(AND(E164=1,SUM(D163:F165)-E164=2),SUM(D163:F165)-E164=3),1,0)</f>
        <v/>
      </c>
      <c r="F177">
        <f>IF(OR(AND(F164=1,SUM(E163:G165)-F164=2),SUM(E163:G165)-F164=3),1,0)</f>
        <v/>
      </c>
      <c r="G177">
        <f>IF(OR(AND(G164=1,SUM(F163:H165)-G164=2),SUM(F163:H165)-G164=3),1,0)</f>
        <v/>
      </c>
      <c r="H177">
        <f>IF(OR(AND(H164=1,SUM(G163:I165)-H164=2),SUM(G163:I165)-H164=3),1,0)</f>
        <v/>
      </c>
      <c r="I177">
        <f>IF(OR(AND(I164=1,SUM(H163:J165)-I164=2),SUM(H163:J165)-I164=3),1,0)</f>
        <v/>
      </c>
      <c r="J177">
        <f>IF(OR(AND(J164=1,SUM(I163:K165)-J164=2),SUM(I163:K165)-J164=3),1,0)</f>
        <v/>
      </c>
      <c r="K177">
        <f>IF(OR(AND(K164=1,SUM(J163:L165)-K164=2),SUM(J163:L165)-K164=3),1,0)</f>
        <v/>
      </c>
      <c r="L177">
        <f>IF(OR(AND(L164=1,SUM(K163:M165)-L164=2),SUM(K163:M165)-L164=3),1,0)</f>
        <v/>
      </c>
      <c r="M177">
        <f>IF(OR(AND(M164=1,SUM(L163:N165)-M164=2),SUM(L163:N165)-M164=3),1,0)</f>
        <v/>
      </c>
      <c r="N177">
        <f>IF(OR(AND(N164=1,SUM(M163:O165)-N164=2),SUM(M163:O165)-N164=3),1,0)</f>
        <v/>
      </c>
      <c r="O177">
        <f>IF(OR(AND(O164=1,SUM(N163:P165)-O164=2),SUM(N163:P165)-O164=3),1,0)</f>
        <v/>
      </c>
      <c r="P177">
        <f>IF(OR(AND(P164=1,SUM(O163:Q165)-P164=2),SUM(O163:Q165)-P164=3),1,0)</f>
        <v/>
      </c>
      <c r="Q177">
        <f>IF(OR(AND(Q164=1,SUM(P163:R165)-Q164=2),SUM(P163:R165)-Q164=3),1,0)</f>
        <v/>
      </c>
      <c r="R177">
        <f>IF(OR(AND(R164=1,SUM(Q163:S165)-R164=2),SUM(Q163:S165)-R164=3),1,0)</f>
        <v/>
      </c>
      <c r="S177">
        <f>IF(OR(AND(S164=1,SUM(R163:T165)-S164=2),SUM(R163:T165)-S164=3),1,0)</f>
        <v/>
      </c>
      <c r="T177">
        <f>IF(OR(AND(T164=1,SUM(S163:U165)-T164=2),SUM(S163:U165)-T164=3),1,0)</f>
        <v/>
      </c>
      <c r="U177">
        <f>IF(OR(AND(U164=1,SUM(T163:V165)-U164=2),SUM(T163:V165)-U164=3),1,0)</f>
        <v/>
      </c>
      <c r="V177">
        <f>IF(OR(AND(V164=1,SUM(U163:W165)-V164=2),SUM(U163:W165)-V164=3),1,0)</f>
        <v/>
      </c>
      <c r="W177">
        <f>IF(OR(AND(W164=1,SUM(V163:X165)-W164=2),SUM(V163:X165)-W164=3),1,0)</f>
        <v/>
      </c>
      <c r="X177">
        <f>IF(OR(AND(X164=1,SUM(W163:Y165)-X164=2),SUM(W163:Y165)-X164=3),1,0)</f>
        <v/>
      </c>
      <c r="Y177">
        <f>IF(OR(AND(Y164=1,SUM(X163:Z165)-Y164=2),SUM(X163:Z165)-Y164=3),1,0)</f>
        <v/>
      </c>
      <c r="Z177">
        <f>IF(OR(AND(Z164=1,SUM(Y163:AA165)-Z164=2),SUM(Y163:AA165)-Z164=3),1,0)</f>
        <v/>
      </c>
      <c r="AA177">
        <f>IF(OR(AND(AA164=1,SUM(Z163:AB165)-AA164=2),SUM(Z163:AB165)-AA164=3),1,0)</f>
        <v/>
      </c>
      <c r="AB177">
        <f>IF(OR(AND(AB164=1,SUM(AA163:AC165)-AB164=2),SUM(AA163:AC165)-AB164=3),1,0)</f>
        <v/>
      </c>
      <c r="AC177">
        <f>IF(OR(AND(AC164=1,SUM(AB163:AD165)-AC164=2),SUM(AB163:AD165)-AC164=3),1,0)</f>
        <v/>
      </c>
      <c r="AD177">
        <f>IF(OR(AND(AD164=1,SUM(AC163:AE165)-AD164=2),SUM(AC163:AE165)-AD164=3),1,0)</f>
        <v/>
      </c>
      <c r="AE177">
        <f>IF(OR(AND(AE164=1,SUM(AD163:AF165)-AE164=2),SUM(AD163:AF165)-AE164=3),1,0)</f>
        <v/>
      </c>
      <c r="AF177">
        <f>IF(OR(AND(AF164=1,SUM(AE163:AG165)-AF164=2),SUM(AE163:AG165)-AF164=3),1,0)</f>
        <v/>
      </c>
      <c r="AG177">
        <f>IF(OR(AND(AG164=1,SUM(AF163:AH165)-AG164=2),SUM(AF163:AH165)-AG164=3),1,0)</f>
        <v/>
      </c>
      <c r="AH177">
        <f>IF(OR(AND(AH164=1,SUM(AG163:AI165)-AH164=2),SUM(AG163:AI165)-AH164=3),1,0)</f>
        <v/>
      </c>
      <c r="AI177">
        <f>IF(OR(AND(AI164=1,SUM(AH163:AJ165)-AI164=2),SUM(AH163:AJ165)-AI164=3),1,0)</f>
        <v/>
      </c>
      <c r="AJ177">
        <f>IF(OR(AND(AJ164=1,SUM(AI163:AK165)-AJ164=2),SUM(AI163:AK165)-AJ164=3),1,0)</f>
        <v/>
      </c>
      <c r="AK177">
        <f>IF(OR(AND(AK164=1,SUM(AJ163:AL165)-AK164=2),SUM(AJ163:AL165)-AK164=3),1,0)</f>
        <v/>
      </c>
      <c r="AL177">
        <f>IF(OR(AND(AL164=1,SUM(AK163:AM165)-AL164=2),SUM(AK163:AM165)-AL164=3),1,0)</f>
        <v/>
      </c>
      <c r="AM177">
        <f>IF(OR(AND(AM164=1,SUM(AL163:AN165)-AM164=2),SUM(AL163:AN165)-AM164=3),1,0)</f>
        <v/>
      </c>
      <c r="AN177">
        <f>IF(OR(AND(AN164=1,SUM(AM163:AO165)-AN164=2),SUM(AM163:AO165)-AN164=3),1,0)</f>
        <v/>
      </c>
      <c r="AO177">
        <f>IF(OR(AND(AO164=1,SUM(AN163:AP165)-AO164=2),SUM(AN163:AP165)-AO164=3),1,0)</f>
        <v/>
      </c>
      <c r="AP177">
        <f>IF(OR(AND(AP164=1,SUM(AO163:AQ165)-AP164=2),SUM(AO163:AQ165)-AP164=3),1,0)</f>
        <v/>
      </c>
      <c r="AQ177" t="n">
        <v>0</v>
      </c>
    </row>
    <row r="178">
      <c r="B178" t="n">
        <v>0</v>
      </c>
      <c r="C178">
        <f>IF(OR(AND(C165=1,SUM(B164:D166)-C165=2),SUM(B164:D166)-C165=3),1,0)</f>
        <v/>
      </c>
      <c r="D178">
        <f>IF(OR(AND(D165=1,SUM(C164:E166)-D165=2),SUM(C164:E166)-D165=3),1,0)</f>
        <v/>
      </c>
      <c r="E178">
        <f>IF(OR(AND(E165=1,SUM(D164:F166)-E165=2),SUM(D164:F166)-E165=3),1,0)</f>
        <v/>
      </c>
      <c r="F178">
        <f>IF(OR(AND(F165=1,SUM(E164:G166)-F165=2),SUM(E164:G166)-F165=3),1,0)</f>
        <v/>
      </c>
      <c r="G178">
        <f>IF(OR(AND(G165=1,SUM(F164:H166)-G165=2),SUM(F164:H166)-G165=3),1,0)</f>
        <v/>
      </c>
      <c r="H178">
        <f>IF(OR(AND(H165=1,SUM(G164:I166)-H165=2),SUM(G164:I166)-H165=3),1,0)</f>
        <v/>
      </c>
      <c r="I178">
        <f>IF(OR(AND(I165=1,SUM(H164:J166)-I165=2),SUM(H164:J166)-I165=3),1,0)</f>
        <v/>
      </c>
      <c r="J178">
        <f>IF(OR(AND(J165=1,SUM(I164:K166)-J165=2),SUM(I164:K166)-J165=3),1,0)</f>
        <v/>
      </c>
      <c r="K178">
        <f>IF(OR(AND(K165=1,SUM(J164:L166)-K165=2),SUM(J164:L166)-K165=3),1,0)</f>
        <v/>
      </c>
      <c r="L178">
        <f>IF(OR(AND(L165=1,SUM(K164:M166)-L165=2),SUM(K164:M166)-L165=3),1,0)</f>
        <v/>
      </c>
      <c r="M178">
        <f>IF(OR(AND(M165=1,SUM(L164:N166)-M165=2),SUM(L164:N166)-M165=3),1,0)</f>
        <v/>
      </c>
      <c r="N178">
        <f>IF(OR(AND(N165=1,SUM(M164:O166)-N165=2),SUM(M164:O166)-N165=3),1,0)</f>
        <v/>
      </c>
      <c r="O178">
        <f>IF(OR(AND(O165=1,SUM(N164:P166)-O165=2),SUM(N164:P166)-O165=3),1,0)</f>
        <v/>
      </c>
      <c r="P178">
        <f>IF(OR(AND(P165=1,SUM(O164:Q166)-P165=2),SUM(O164:Q166)-P165=3),1,0)</f>
        <v/>
      </c>
      <c r="Q178">
        <f>IF(OR(AND(Q165=1,SUM(P164:R166)-Q165=2),SUM(P164:R166)-Q165=3),1,0)</f>
        <v/>
      </c>
      <c r="R178">
        <f>IF(OR(AND(R165=1,SUM(Q164:S166)-R165=2),SUM(Q164:S166)-R165=3),1,0)</f>
        <v/>
      </c>
      <c r="S178">
        <f>IF(OR(AND(S165=1,SUM(R164:T166)-S165=2),SUM(R164:T166)-S165=3),1,0)</f>
        <v/>
      </c>
      <c r="T178">
        <f>IF(OR(AND(T165=1,SUM(S164:U166)-T165=2),SUM(S164:U166)-T165=3),1,0)</f>
        <v/>
      </c>
      <c r="U178">
        <f>IF(OR(AND(U165=1,SUM(T164:V166)-U165=2),SUM(T164:V166)-U165=3),1,0)</f>
        <v/>
      </c>
      <c r="V178">
        <f>IF(OR(AND(V165=1,SUM(U164:W166)-V165=2),SUM(U164:W166)-V165=3),1,0)</f>
        <v/>
      </c>
      <c r="W178">
        <f>IF(OR(AND(W165=1,SUM(V164:X166)-W165=2),SUM(V164:X166)-W165=3),1,0)</f>
        <v/>
      </c>
      <c r="X178">
        <f>IF(OR(AND(X165=1,SUM(W164:Y166)-X165=2),SUM(W164:Y166)-X165=3),1,0)</f>
        <v/>
      </c>
      <c r="Y178">
        <f>IF(OR(AND(Y165=1,SUM(X164:Z166)-Y165=2),SUM(X164:Z166)-Y165=3),1,0)</f>
        <v/>
      </c>
      <c r="Z178">
        <f>IF(OR(AND(Z165=1,SUM(Y164:AA166)-Z165=2),SUM(Y164:AA166)-Z165=3),1,0)</f>
        <v/>
      </c>
      <c r="AA178">
        <f>IF(OR(AND(AA165=1,SUM(Z164:AB166)-AA165=2),SUM(Z164:AB166)-AA165=3),1,0)</f>
        <v/>
      </c>
      <c r="AB178">
        <f>IF(OR(AND(AB165=1,SUM(AA164:AC166)-AB165=2),SUM(AA164:AC166)-AB165=3),1,0)</f>
        <v/>
      </c>
      <c r="AC178">
        <f>IF(OR(AND(AC165=1,SUM(AB164:AD166)-AC165=2),SUM(AB164:AD166)-AC165=3),1,0)</f>
        <v/>
      </c>
      <c r="AD178">
        <f>IF(OR(AND(AD165=1,SUM(AC164:AE166)-AD165=2),SUM(AC164:AE166)-AD165=3),1,0)</f>
        <v/>
      </c>
      <c r="AE178">
        <f>IF(OR(AND(AE165=1,SUM(AD164:AF166)-AE165=2),SUM(AD164:AF166)-AE165=3),1,0)</f>
        <v/>
      </c>
      <c r="AF178">
        <f>IF(OR(AND(AF165=1,SUM(AE164:AG166)-AF165=2),SUM(AE164:AG166)-AF165=3),1,0)</f>
        <v/>
      </c>
      <c r="AG178">
        <f>IF(OR(AND(AG165=1,SUM(AF164:AH166)-AG165=2),SUM(AF164:AH166)-AG165=3),1,0)</f>
        <v/>
      </c>
      <c r="AH178">
        <f>IF(OR(AND(AH165=1,SUM(AG164:AI166)-AH165=2),SUM(AG164:AI166)-AH165=3),1,0)</f>
        <v/>
      </c>
      <c r="AI178">
        <f>IF(OR(AND(AI165=1,SUM(AH164:AJ166)-AI165=2),SUM(AH164:AJ166)-AI165=3),1,0)</f>
        <v/>
      </c>
      <c r="AJ178">
        <f>IF(OR(AND(AJ165=1,SUM(AI164:AK166)-AJ165=2),SUM(AI164:AK166)-AJ165=3),1,0)</f>
        <v/>
      </c>
      <c r="AK178">
        <f>IF(OR(AND(AK165=1,SUM(AJ164:AL166)-AK165=2),SUM(AJ164:AL166)-AK165=3),1,0)</f>
        <v/>
      </c>
      <c r="AL178">
        <f>IF(OR(AND(AL165=1,SUM(AK164:AM166)-AL165=2),SUM(AK164:AM166)-AL165=3),1,0)</f>
        <v/>
      </c>
      <c r="AM178">
        <f>IF(OR(AND(AM165=1,SUM(AL164:AN166)-AM165=2),SUM(AL164:AN166)-AM165=3),1,0)</f>
        <v/>
      </c>
      <c r="AN178">
        <f>IF(OR(AND(AN165=1,SUM(AM164:AO166)-AN165=2),SUM(AM164:AO166)-AN165=3),1,0)</f>
        <v/>
      </c>
      <c r="AO178">
        <f>IF(OR(AND(AO165=1,SUM(AN164:AP166)-AO165=2),SUM(AN164:AP166)-AO165=3),1,0)</f>
        <v/>
      </c>
      <c r="AP178">
        <f>IF(OR(AND(AP165=1,SUM(AO164:AQ166)-AP165=2),SUM(AO164:AQ166)-AP165=3),1,0)</f>
        <v/>
      </c>
      <c r="AQ178" t="n">
        <v>0</v>
      </c>
    </row>
    <row r="179">
      <c r="B179" t="n">
        <v>0</v>
      </c>
      <c r="C179">
        <f>IF(OR(AND(C166=1,SUM(B165:D167)-C166=2),SUM(B165:D167)-C166=3),1,0)</f>
        <v/>
      </c>
      <c r="D179">
        <f>IF(OR(AND(D166=1,SUM(C165:E167)-D166=2),SUM(C165:E167)-D166=3),1,0)</f>
        <v/>
      </c>
      <c r="E179">
        <f>IF(OR(AND(E166=1,SUM(D165:F167)-E166=2),SUM(D165:F167)-E166=3),1,0)</f>
        <v/>
      </c>
      <c r="F179">
        <f>IF(OR(AND(F166=1,SUM(E165:G167)-F166=2),SUM(E165:G167)-F166=3),1,0)</f>
        <v/>
      </c>
      <c r="G179">
        <f>IF(OR(AND(G166=1,SUM(F165:H167)-G166=2),SUM(F165:H167)-G166=3),1,0)</f>
        <v/>
      </c>
      <c r="H179">
        <f>IF(OR(AND(H166=1,SUM(G165:I167)-H166=2),SUM(G165:I167)-H166=3),1,0)</f>
        <v/>
      </c>
      <c r="I179">
        <f>IF(OR(AND(I166=1,SUM(H165:J167)-I166=2),SUM(H165:J167)-I166=3),1,0)</f>
        <v/>
      </c>
      <c r="J179">
        <f>IF(OR(AND(J166=1,SUM(I165:K167)-J166=2),SUM(I165:K167)-J166=3),1,0)</f>
        <v/>
      </c>
      <c r="K179">
        <f>IF(OR(AND(K166=1,SUM(J165:L167)-K166=2),SUM(J165:L167)-K166=3),1,0)</f>
        <v/>
      </c>
      <c r="L179">
        <f>IF(OR(AND(L166=1,SUM(K165:M167)-L166=2),SUM(K165:M167)-L166=3),1,0)</f>
        <v/>
      </c>
      <c r="M179">
        <f>IF(OR(AND(M166=1,SUM(L165:N167)-M166=2),SUM(L165:N167)-M166=3),1,0)</f>
        <v/>
      </c>
      <c r="N179">
        <f>IF(OR(AND(N166=1,SUM(M165:O167)-N166=2),SUM(M165:O167)-N166=3),1,0)</f>
        <v/>
      </c>
      <c r="O179">
        <f>IF(OR(AND(O166=1,SUM(N165:P167)-O166=2),SUM(N165:P167)-O166=3),1,0)</f>
        <v/>
      </c>
      <c r="P179">
        <f>IF(OR(AND(P166=1,SUM(O165:Q167)-P166=2),SUM(O165:Q167)-P166=3),1,0)</f>
        <v/>
      </c>
      <c r="Q179">
        <f>IF(OR(AND(Q166=1,SUM(P165:R167)-Q166=2),SUM(P165:R167)-Q166=3),1,0)</f>
        <v/>
      </c>
      <c r="R179">
        <f>IF(OR(AND(R166=1,SUM(Q165:S167)-R166=2),SUM(Q165:S167)-R166=3),1,0)</f>
        <v/>
      </c>
      <c r="S179">
        <f>IF(OR(AND(S166=1,SUM(R165:T167)-S166=2),SUM(R165:T167)-S166=3),1,0)</f>
        <v/>
      </c>
      <c r="T179">
        <f>IF(OR(AND(T166=1,SUM(S165:U167)-T166=2),SUM(S165:U167)-T166=3),1,0)</f>
        <v/>
      </c>
      <c r="U179">
        <f>IF(OR(AND(U166=1,SUM(T165:V167)-U166=2),SUM(T165:V167)-U166=3),1,0)</f>
        <v/>
      </c>
      <c r="V179">
        <f>IF(OR(AND(V166=1,SUM(U165:W167)-V166=2),SUM(U165:W167)-V166=3),1,0)</f>
        <v/>
      </c>
      <c r="W179">
        <f>IF(OR(AND(W166=1,SUM(V165:X167)-W166=2),SUM(V165:X167)-W166=3),1,0)</f>
        <v/>
      </c>
      <c r="X179">
        <f>IF(OR(AND(X166=1,SUM(W165:Y167)-X166=2),SUM(W165:Y167)-X166=3),1,0)</f>
        <v/>
      </c>
      <c r="Y179">
        <f>IF(OR(AND(Y166=1,SUM(X165:Z167)-Y166=2),SUM(X165:Z167)-Y166=3),1,0)</f>
        <v/>
      </c>
      <c r="Z179">
        <f>IF(OR(AND(Z166=1,SUM(Y165:AA167)-Z166=2),SUM(Y165:AA167)-Z166=3),1,0)</f>
        <v/>
      </c>
      <c r="AA179">
        <f>IF(OR(AND(AA166=1,SUM(Z165:AB167)-AA166=2),SUM(Z165:AB167)-AA166=3),1,0)</f>
        <v/>
      </c>
      <c r="AB179">
        <f>IF(OR(AND(AB166=1,SUM(AA165:AC167)-AB166=2),SUM(AA165:AC167)-AB166=3),1,0)</f>
        <v/>
      </c>
      <c r="AC179">
        <f>IF(OR(AND(AC166=1,SUM(AB165:AD167)-AC166=2),SUM(AB165:AD167)-AC166=3),1,0)</f>
        <v/>
      </c>
      <c r="AD179">
        <f>IF(OR(AND(AD166=1,SUM(AC165:AE167)-AD166=2),SUM(AC165:AE167)-AD166=3),1,0)</f>
        <v/>
      </c>
      <c r="AE179">
        <f>IF(OR(AND(AE166=1,SUM(AD165:AF167)-AE166=2),SUM(AD165:AF167)-AE166=3),1,0)</f>
        <v/>
      </c>
      <c r="AF179">
        <f>IF(OR(AND(AF166=1,SUM(AE165:AG167)-AF166=2),SUM(AE165:AG167)-AF166=3),1,0)</f>
        <v/>
      </c>
      <c r="AG179">
        <f>IF(OR(AND(AG166=1,SUM(AF165:AH167)-AG166=2),SUM(AF165:AH167)-AG166=3),1,0)</f>
        <v/>
      </c>
      <c r="AH179">
        <f>IF(OR(AND(AH166=1,SUM(AG165:AI167)-AH166=2),SUM(AG165:AI167)-AH166=3),1,0)</f>
        <v/>
      </c>
      <c r="AI179">
        <f>IF(OR(AND(AI166=1,SUM(AH165:AJ167)-AI166=2),SUM(AH165:AJ167)-AI166=3),1,0)</f>
        <v/>
      </c>
      <c r="AJ179">
        <f>IF(OR(AND(AJ166=1,SUM(AI165:AK167)-AJ166=2),SUM(AI165:AK167)-AJ166=3),1,0)</f>
        <v/>
      </c>
      <c r="AK179">
        <f>IF(OR(AND(AK166=1,SUM(AJ165:AL167)-AK166=2),SUM(AJ165:AL167)-AK166=3),1,0)</f>
        <v/>
      </c>
      <c r="AL179">
        <f>IF(OR(AND(AL166=1,SUM(AK165:AM167)-AL166=2),SUM(AK165:AM167)-AL166=3),1,0)</f>
        <v/>
      </c>
      <c r="AM179">
        <f>IF(OR(AND(AM166=1,SUM(AL165:AN167)-AM166=2),SUM(AL165:AN167)-AM166=3),1,0)</f>
        <v/>
      </c>
      <c r="AN179">
        <f>IF(OR(AND(AN166=1,SUM(AM165:AO167)-AN166=2),SUM(AM165:AO167)-AN166=3),1,0)</f>
        <v/>
      </c>
      <c r="AO179">
        <f>IF(OR(AND(AO166=1,SUM(AN165:AP167)-AO166=2),SUM(AN165:AP167)-AO166=3),1,0)</f>
        <v/>
      </c>
      <c r="AP179">
        <f>IF(OR(AND(AP166=1,SUM(AO165:AQ167)-AP166=2),SUM(AO165:AQ167)-AP166=3),1,0)</f>
        <v/>
      </c>
      <c r="AQ179" t="n">
        <v>0</v>
      </c>
    </row>
    <row r="180">
      <c r="B180" t="n">
        <v>0</v>
      </c>
      <c r="C180">
        <f>IF(OR(AND(C167=1,SUM(B166:D168)-C167=2),SUM(B166:D168)-C167=3),1,0)</f>
        <v/>
      </c>
      <c r="D180">
        <f>IF(OR(AND(D167=1,SUM(C166:E168)-D167=2),SUM(C166:E168)-D167=3),1,0)</f>
        <v/>
      </c>
      <c r="E180">
        <f>IF(OR(AND(E167=1,SUM(D166:F168)-E167=2),SUM(D166:F168)-E167=3),1,0)</f>
        <v/>
      </c>
      <c r="F180">
        <f>IF(OR(AND(F167=1,SUM(E166:G168)-F167=2),SUM(E166:G168)-F167=3),1,0)</f>
        <v/>
      </c>
      <c r="G180">
        <f>IF(OR(AND(G167=1,SUM(F166:H168)-G167=2),SUM(F166:H168)-G167=3),1,0)</f>
        <v/>
      </c>
      <c r="H180">
        <f>IF(OR(AND(H167=1,SUM(G166:I168)-H167=2),SUM(G166:I168)-H167=3),1,0)</f>
        <v/>
      </c>
      <c r="I180">
        <f>IF(OR(AND(I167=1,SUM(H166:J168)-I167=2),SUM(H166:J168)-I167=3),1,0)</f>
        <v/>
      </c>
      <c r="J180">
        <f>IF(OR(AND(J167=1,SUM(I166:K168)-J167=2),SUM(I166:K168)-J167=3),1,0)</f>
        <v/>
      </c>
      <c r="K180">
        <f>IF(OR(AND(K167=1,SUM(J166:L168)-K167=2),SUM(J166:L168)-K167=3),1,0)</f>
        <v/>
      </c>
      <c r="L180">
        <f>IF(OR(AND(L167=1,SUM(K166:M168)-L167=2),SUM(K166:M168)-L167=3),1,0)</f>
        <v/>
      </c>
      <c r="M180">
        <f>IF(OR(AND(M167=1,SUM(L166:N168)-M167=2),SUM(L166:N168)-M167=3),1,0)</f>
        <v/>
      </c>
      <c r="N180">
        <f>IF(OR(AND(N167=1,SUM(M166:O168)-N167=2),SUM(M166:O168)-N167=3),1,0)</f>
        <v/>
      </c>
      <c r="O180">
        <f>IF(OR(AND(O167=1,SUM(N166:P168)-O167=2),SUM(N166:P168)-O167=3),1,0)</f>
        <v/>
      </c>
      <c r="P180">
        <f>IF(OR(AND(P167=1,SUM(O166:Q168)-P167=2),SUM(O166:Q168)-P167=3),1,0)</f>
        <v/>
      </c>
      <c r="Q180">
        <f>IF(OR(AND(Q167=1,SUM(P166:R168)-Q167=2),SUM(P166:R168)-Q167=3),1,0)</f>
        <v/>
      </c>
      <c r="R180">
        <f>IF(OR(AND(R167=1,SUM(Q166:S168)-R167=2),SUM(Q166:S168)-R167=3),1,0)</f>
        <v/>
      </c>
      <c r="S180">
        <f>IF(OR(AND(S167=1,SUM(R166:T168)-S167=2),SUM(R166:T168)-S167=3),1,0)</f>
        <v/>
      </c>
      <c r="T180">
        <f>IF(OR(AND(T167=1,SUM(S166:U168)-T167=2),SUM(S166:U168)-T167=3),1,0)</f>
        <v/>
      </c>
      <c r="U180">
        <f>IF(OR(AND(U167=1,SUM(T166:V168)-U167=2),SUM(T166:V168)-U167=3),1,0)</f>
        <v/>
      </c>
      <c r="V180">
        <f>IF(OR(AND(V167=1,SUM(U166:W168)-V167=2),SUM(U166:W168)-V167=3),1,0)</f>
        <v/>
      </c>
      <c r="W180">
        <f>IF(OR(AND(W167=1,SUM(V166:X168)-W167=2),SUM(V166:X168)-W167=3),1,0)</f>
        <v/>
      </c>
      <c r="X180">
        <f>IF(OR(AND(X167=1,SUM(W166:Y168)-X167=2),SUM(W166:Y168)-X167=3),1,0)</f>
        <v/>
      </c>
      <c r="Y180">
        <f>IF(OR(AND(Y167=1,SUM(X166:Z168)-Y167=2),SUM(X166:Z168)-Y167=3),1,0)</f>
        <v/>
      </c>
      <c r="Z180">
        <f>IF(OR(AND(Z167=1,SUM(Y166:AA168)-Z167=2),SUM(Y166:AA168)-Z167=3),1,0)</f>
        <v/>
      </c>
      <c r="AA180">
        <f>IF(OR(AND(AA167=1,SUM(Z166:AB168)-AA167=2),SUM(Z166:AB168)-AA167=3),1,0)</f>
        <v/>
      </c>
      <c r="AB180">
        <f>IF(OR(AND(AB167=1,SUM(AA166:AC168)-AB167=2),SUM(AA166:AC168)-AB167=3),1,0)</f>
        <v/>
      </c>
      <c r="AC180">
        <f>IF(OR(AND(AC167=1,SUM(AB166:AD168)-AC167=2),SUM(AB166:AD168)-AC167=3),1,0)</f>
        <v/>
      </c>
      <c r="AD180">
        <f>IF(OR(AND(AD167=1,SUM(AC166:AE168)-AD167=2),SUM(AC166:AE168)-AD167=3),1,0)</f>
        <v/>
      </c>
      <c r="AE180">
        <f>IF(OR(AND(AE167=1,SUM(AD166:AF168)-AE167=2),SUM(AD166:AF168)-AE167=3),1,0)</f>
        <v/>
      </c>
      <c r="AF180">
        <f>IF(OR(AND(AF167=1,SUM(AE166:AG168)-AF167=2),SUM(AE166:AG168)-AF167=3),1,0)</f>
        <v/>
      </c>
      <c r="AG180">
        <f>IF(OR(AND(AG167=1,SUM(AF166:AH168)-AG167=2),SUM(AF166:AH168)-AG167=3),1,0)</f>
        <v/>
      </c>
      <c r="AH180">
        <f>IF(OR(AND(AH167=1,SUM(AG166:AI168)-AH167=2),SUM(AG166:AI168)-AH167=3),1,0)</f>
        <v/>
      </c>
      <c r="AI180">
        <f>IF(OR(AND(AI167=1,SUM(AH166:AJ168)-AI167=2),SUM(AH166:AJ168)-AI167=3),1,0)</f>
        <v/>
      </c>
      <c r="AJ180">
        <f>IF(OR(AND(AJ167=1,SUM(AI166:AK168)-AJ167=2),SUM(AI166:AK168)-AJ167=3),1,0)</f>
        <v/>
      </c>
      <c r="AK180">
        <f>IF(OR(AND(AK167=1,SUM(AJ166:AL168)-AK167=2),SUM(AJ166:AL168)-AK167=3),1,0)</f>
        <v/>
      </c>
      <c r="AL180">
        <f>IF(OR(AND(AL167=1,SUM(AK166:AM168)-AL167=2),SUM(AK166:AM168)-AL167=3),1,0)</f>
        <v/>
      </c>
      <c r="AM180">
        <f>IF(OR(AND(AM167=1,SUM(AL166:AN168)-AM167=2),SUM(AL166:AN168)-AM167=3),1,0)</f>
        <v/>
      </c>
      <c r="AN180">
        <f>IF(OR(AND(AN167=1,SUM(AM166:AO168)-AN167=2),SUM(AM166:AO168)-AN167=3),1,0)</f>
        <v/>
      </c>
      <c r="AO180">
        <f>IF(OR(AND(AO167=1,SUM(AN166:AP168)-AO167=2),SUM(AN166:AP168)-AO167=3),1,0)</f>
        <v/>
      </c>
      <c r="AP180">
        <f>IF(OR(AND(AP167=1,SUM(AO166:AQ168)-AP167=2),SUM(AO166:AQ168)-AP167=3),1,0)</f>
        <v/>
      </c>
      <c r="AQ180" t="n">
        <v>0</v>
      </c>
    </row>
    <row r="181">
      <c r="B181" t="n">
        <v>0</v>
      </c>
      <c r="C181">
        <f>IF(OR(AND(C168=1,SUM(B167:D169)-C168=2),SUM(B167:D169)-C168=3),1,0)</f>
        <v/>
      </c>
      <c r="D181">
        <f>IF(OR(AND(D168=1,SUM(C167:E169)-D168=2),SUM(C167:E169)-D168=3),1,0)</f>
        <v/>
      </c>
      <c r="E181">
        <f>IF(OR(AND(E168=1,SUM(D167:F169)-E168=2),SUM(D167:F169)-E168=3),1,0)</f>
        <v/>
      </c>
      <c r="F181">
        <f>IF(OR(AND(F168=1,SUM(E167:G169)-F168=2),SUM(E167:G169)-F168=3),1,0)</f>
        <v/>
      </c>
      <c r="G181">
        <f>IF(OR(AND(G168=1,SUM(F167:H169)-G168=2),SUM(F167:H169)-G168=3),1,0)</f>
        <v/>
      </c>
      <c r="H181">
        <f>IF(OR(AND(H168=1,SUM(G167:I169)-H168=2),SUM(G167:I169)-H168=3),1,0)</f>
        <v/>
      </c>
      <c r="I181">
        <f>IF(OR(AND(I168=1,SUM(H167:J169)-I168=2),SUM(H167:J169)-I168=3),1,0)</f>
        <v/>
      </c>
      <c r="J181">
        <f>IF(OR(AND(J168=1,SUM(I167:K169)-J168=2),SUM(I167:K169)-J168=3),1,0)</f>
        <v/>
      </c>
      <c r="K181">
        <f>IF(OR(AND(K168=1,SUM(J167:L169)-K168=2),SUM(J167:L169)-K168=3),1,0)</f>
        <v/>
      </c>
      <c r="L181">
        <f>IF(OR(AND(L168=1,SUM(K167:M169)-L168=2),SUM(K167:M169)-L168=3),1,0)</f>
        <v/>
      </c>
      <c r="M181">
        <f>IF(OR(AND(M168=1,SUM(L167:N169)-M168=2),SUM(L167:N169)-M168=3),1,0)</f>
        <v/>
      </c>
      <c r="N181">
        <f>IF(OR(AND(N168=1,SUM(M167:O169)-N168=2),SUM(M167:O169)-N168=3),1,0)</f>
        <v/>
      </c>
      <c r="O181">
        <f>IF(OR(AND(O168=1,SUM(N167:P169)-O168=2),SUM(N167:P169)-O168=3),1,0)</f>
        <v/>
      </c>
      <c r="P181">
        <f>IF(OR(AND(P168=1,SUM(O167:Q169)-P168=2),SUM(O167:Q169)-P168=3),1,0)</f>
        <v/>
      </c>
      <c r="Q181">
        <f>IF(OR(AND(Q168=1,SUM(P167:R169)-Q168=2),SUM(P167:R169)-Q168=3),1,0)</f>
        <v/>
      </c>
      <c r="R181">
        <f>IF(OR(AND(R168=1,SUM(Q167:S169)-R168=2),SUM(Q167:S169)-R168=3),1,0)</f>
        <v/>
      </c>
      <c r="S181">
        <f>IF(OR(AND(S168=1,SUM(R167:T169)-S168=2),SUM(R167:T169)-S168=3),1,0)</f>
        <v/>
      </c>
      <c r="T181">
        <f>IF(OR(AND(T168=1,SUM(S167:U169)-T168=2),SUM(S167:U169)-T168=3),1,0)</f>
        <v/>
      </c>
      <c r="U181">
        <f>IF(OR(AND(U168=1,SUM(T167:V169)-U168=2),SUM(T167:V169)-U168=3),1,0)</f>
        <v/>
      </c>
      <c r="V181">
        <f>IF(OR(AND(V168=1,SUM(U167:W169)-V168=2),SUM(U167:W169)-V168=3),1,0)</f>
        <v/>
      </c>
      <c r="W181">
        <f>IF(OR(AND(W168=1,SUM(V167:X169)-W168=2),SUM(V167:X169)-W168=3),1,0)</f>
        <v/>
      </c>
      <c r="X181">
        <f>IF(OR(AND(X168=1,SUM(W167:Y169)-X168=2),SUM(W167:Y169)-X168=3),1,0)</f>
        <v/>
      </c>
      <c r="Y181">
        <f>IF(OR(AND(Y168=1,SUM(X167:Z169)-Y168=2),SUM(X167:Z169)-Y168=3),1,0)</f>
        <v/>
      </c>
      <c r="Z181">
        <f>IF(OR(AND(Z168=1,SUM(Y167:AA169)-Z168=2),SUM(Y167:AA169)-Z168=3),1,0)</f>
        <v/>
      </c>
      <c r="AA181">
        <f>IF(OR(AND(AA168=1,SUM(Z167:AB169)-AA168=2),SUM(Z167:AB169)-AA168=3),1,0)</f>
        <v/>
      </c>
      <c r="AB181">
        <f>IF(OR(AND(AB168=1,SUM(AA167:AC169)-AB168=2),SUM(AA167:AC169)-AB168=3),1,0)</f>
        <v/>
      </c>
      <c r="AC181">
        <f>IF(OR(AND(AC168=1,SUM(AB167:AD169)-AC168=2),SUM(AB167:AD169)-AC168=3),1,0)</f>
        <v/>
      </c>
      <c r="AD181">
        <f>IF(OR(AND(AD168=1,SUM(AC167:AE169)-AD168=2),SUM(AC167:AE169)-AD168=3),1,0)</f>
        <v/>
      </c>
      <c r="AE181">
        <f>IF(OR(AND(AE168=1,SUM(AD167:AF169)-AE168=2),SUM(AD167:AF169)-AE168=3),1,0)</f>
        <v/>
      </c>
      <c r="AF181">
        <f>IF(OR(AND(AF168=1,SUM(AE167:AG169)-AF168=2),SUM(AE167:AG169)-AF168=3),1,0)</f>
        <v/>
      </c>
      <c r="AG181">
        <f>IF(OR(AND(AG168=1,SUM(AF167:AH169)-AG168=2),SUM(AF167:AH169)-AG168=3),1,0)</f>
        <v/>
      </c>
      <c r="AH181">
        <f>IF(OR(AND(AH168=1,SUM(AG167:AI169)-AH168=2),SUM(AG167:AI169)-AH168=3),1,0)</f>
        <v/>
      </c>
      <c r="AI181">
        <f>IF(OR(AND(AI168=1,SUM(AH167:AJ169)-AI168=2),SUM(AH167:AJ169)-AI168=3),1,0)</f>
        <v/>
      </c>
      <c r="AJ181">
        <f>IF(OR(AND(AJ168=1,SUM(AI167:AK169)-AJ168=2),SUM(AI167:AK169)-AJ168=3),1,0)</f>
        <v/>
      </c>
      <c r="AK181">
        <f>IF(OR(AND(AK168=1,SUM(AJ167:AL169)-AK168=2),SUM(AJ167:AL169)-AK168=3),1,0)</f>
        <v/>
      </c>
      <c r="AL181">
        <f>IF(OR(AND(AL168=1,SUM(AK167:AM169)-AL168=2),SUM(AK167:AM169)-AL168=3),1,0)</f>
        <v/>
      </c>
      <c r="AM181">
        <f>IF(OR(AND(AM168=1,SUM(AL167:AN169)-AM168=2),SUM(AL167:AN169)-AM168=3),1,0)</f>
        <v/>
      </c>
      <c r="AN181">
        <f>IF(OR(AND(AN168=1,SUM(AM167:AO169)-AN168=2),SUM(AM167:AO169)-AN168=3),1,0)</f>
        <v/>
      </c>
      <c r="AO181">
        <f>IF(OR(AND(AO168=1,SUM(AN167:AP169)-AO168=2),SUM(AN167:AP169)-AO168=3),1,0)</f>
        <v/>
      </c>
      <c r="AP181">
        <f>IF(OR(AND(AP168=1,SUM(AO167:AQ169)-AP168=2),SUM(AO167:AQ169)-AP168=3),1,0)</f>
        <v/>
      </c>
      <c r="AQ181" t="n">
        <v>0</v>
      </c>
    </row>
    <row r="182">
      <c r="B182" t="n">
        <v>0</v>
      </c>
      <c r="C182">
        <f>IF(OR(AND(C169=1,SUM(B168:D170)-C169=2),SUM(B168:D170)-C169=3),1,0)</f>
        <v/>
      </c>
      <c r="D182">
        <f>IF(OR(AND(D169=1,SUM(C168:E170)-D169=2),SUM(C168:E170)-D169=3),1,0)</f>
        <v/>
      </c>
      <c r="E182">
        <f>IF(OR(AND(E169=1,SUM(D168:F170)-E169=2),SUM(D168:F170)-E169=3),1,0)</f>
        <v/>
      </c>
      <c r="F182">
        <f>IF(OR(AND(F169=1,SUM(E168:G170)-F169=2),SUM(E168:G170)-F169=3),1,0)</f>
        <v/>
      </c>
      <c r="G182">
        <f>IF(OR(AND(G169=1,SUM(F168:H170)-G169=2),SUM(F168:H170)-G169=3),1,0)</f>
        <v/>
      </c>
      <c r="H182">
        <f>IF(OR(AND(H169=1,SUM(G168:I170)-H169=2),SUM(G168:I170)-H169=3),1,0)</f>
        <v/>
      </c>
      <c r="I182">
        <f>IF(OR(AND(I169=1,SUM(H168:J170)-I169=2),SUM(H168:J170)-I169=3),1,0)</f>
        <v/>
      </c>
      <c r="J182">
        <f>IF(OR(AND(J169=1,SUM(I168:K170)-J169=2),SUM(I168:K170)-J169=3),1,0)</f>
        <v/>
      </c>
      <c r="K182">
        <f>IF(OR(AND(K169=1,SUM(J168:L170)-K169=2),SUM(J168:L170)-K169=3),1,0)</f>
        <v/>
      </c>
      <c r="L182">
        <f>IF(OR(AND(L169=1,SUM(K168:M170)-L169=2),SUM(K168:M170)-L169=3),1,0)</f>
        <v/>
      </c>
      <c r="M182">
        <f>IF(OR(AND(M169=1,SUM(L168:N170)-M169=2),SUM(L168:N170)-M169=3),1,0)</f>
        <v/>
      </c>
      <c r="N182">
        <f>IF(OR(AND(N169=1,SUM(M168:O170)-N169=2),SUM(M168:O170)-N169=3),1,0)</f>
        <v/>
      </c>
      <c r="O182">
        <f>IF(OR(AND(O169=1,SUM(N168:P170)-O169=2),SUM(N168:P170)-O169=3),1,0)</f>
        <v/>
      </c>
      <c r="P182">
        <f>IF(OR(AND(P169=1,SUM(O168:Q170)-P169=2),SUM(O168:Q170)-P169=3),1,0)</f>
        <v/>
      </c>
      <c r="Q182">
        <f>IF(OR(AND(Q169=1,SUM(P168:R170)-Q169=2),SUM(P168:R170)-Q169=3),1,0)</f>
        <v/>
      </c>
      <c r="R182">
        <f>IF(OR(AND(R169=1,SUM(Q168:S170)-R169=2),SUM(Q168:S170)-R169=3),1,0)</f>
        <v/>
      </c>
      <c r="S182">
        <f>IF(OR(AND(S169=1,SUM(R168:T170)-S169=2),SUM(R168:T170)-S169=3),1,0)</f>
        <v/>
      </c>
      <c r="T182">
        <f>IF(OR(AND(T169=1,SUM(S168:U170)-T169=2),SUM(S168:U170)-T169=3),1,0)</f>
        <v/>
      </c>
      <c r="U182">
        <f>IF(OR(AND(U169=1,SUM(T168:V170)-U169=2),SUM(T168:V170)-U169=3),1,0)</f>
        <v/>
      </c>
      <c r="V182">
        <f>IF(OR(AND(V169=1,SUM(U168:W170)-V169=2),SUM(U168:W170)-V169=3),1,0)</f>
        <v/>
      </c>
      <c r="W182">
        <f>IF(OR(AND(W169=1,SUM(V168:X170)-W169=2),SUM(V168:X170)-W169=3),1,0)</f>
        <v/>
      </c>
      <c r="X182">
        <f>IF(OR(AND(X169=1,SUM(W168:Y170)-X169=2),SUM(W168:Y170)-X169=3),1,0)</f>
        <v/>
      </c>
      <c r="Y182">
        <f>IF(OR(AND(Y169=1,SUM(X168:Z170)-Y169=2),SUM(X168:Z170)-Y169=3),1,0)</f>
        <v/>
      </c>
      <c r="Z182">
        <f>IF(OR(AND(Z169=1,SUM(Y168:AA170)-Z169=2),SUM(Y168:AA170)-Z169=3),1,0)</f>
        <v/>
      </c>
      <c r="AA182">
        <f>IF(OR(AND(AA169=1,SUM(Z168:AB170)-AA169=2),SUM(Z168:AB170)-AA169=3),1,0)</f>
        <v/>
      </c>
      <c r="AB182">
        <f>IF(OR(AND(AB169=1,SUM(AA168:AC170)-AB169=2),SUM(AA168:AC170)-AB169=3),1,0)</f>
        <v/>
      </c>
      <c r="AC182">
        <f>IF(OR(AND(AC169=1,SUM(AB168:AD170)-AC169=2),SUM(AB168:AD170)-AC169=3),1,0)</f>
        <v/>
      </c>
      <c r="AD182">
        <f>IF(OR(AND(AD169=1,SUM(AC168:AE170)-AD169=2),SUM(AC168:AE170)-AD169=3),1,0)</f>
        <v/>
      </c>
      <c r="AE182">
        <f>IF(OR(AND(AE169=1,SUM(AD168:AF170)-AE169=2),SUM(AD168:AF170)-AE169=3),1,0)</f>
        <v/>
      </c>
      <c r="AF182">
        <f>IF(OR(AND(AF169=1,SUM(AE168:AG170)-AF169=2),SUM(AE168:AG170)-AF169=3),1,0)</f>
        <v/>
      </c>
      <c r="AG182">
        <f>IF(OR(AND(AG169=1,SUM(AF168:AH170)-AG169=2),SUM(AF168:AH170)-AG169=3),1,0)</f>
        <v/>
      </c>
      <c r="AH182">
        <f>IF(OR(AND(AH169=1,SUM(AG168:AI170)-AH169=2),SUM(AG168:AI170)-AH169=3),1,0)</f>
        <v/>
      </c>
      <c r="AI182">
        <f>IF(OR(AND(AI169=1,SUM(AH168:AJ170)-AI169=2),SUM(AH168:AJ170)-AI169=3),1,0)</f>
        <v/>
      </c>
      <c r="AJ182">
        <f>IF(OR(AND(AJ169=1,SUM(AI168:AK170)-AJ169=2),SUM(AI168:AK170)-AJ169=3),1,0)</f>
        <v/>
      </c>
      <c r="AK182">
        <f>IF(OR(AND(AK169=1,SUM(AJ168:AL170)-AK169=2),SUM(AJ168:AL170)-AK169=3),1,0)</f>
        <v/>
      </c>
      <c r="AL182">
        <f>IF(OR(AND(AL169=1,SUM(AK168:AM170)-AL169=2),SUM(AK168:AM170)-AL169=3),1,0)</f>
        <v/>
      </c>
      <c r="AM182">
        <f>IF(OR(AND(AM169=1,SUM(AL168:AN170)-AM169=2),SUM(AL168:AN170)-AM169=3),1,0)</f>
        <v/>
      </c>
      <c r="AN182">
        <f>IF(OR(AND(AN169=1,SUM(AM168:AO170)-AN169=2),SUM(AM168:AO170)-AN169=3),1,0)</f>
        <v/>
      </c>
      <c r="AO182">
        <f>IF(OR(AND(AO169=1,SUM(AN168:AP170)-AO169=2),SUM(AN168:AP170)-AO169=3),1,0)</f>
        <v/>
      </c>
      <c r="AP182">
        <f>IF(OR(AND(AP169=1,SUM(AO168:AQ170)-AP169=2),SUM(AO168:AQ170)-AP169=3),1,0)</f>
        <v/>
      </c>
      <c r="AQ182" t="n">
        <v>0</v>
      </c>
    </row>
    <row r="183">
      <c r="B183" t="n">
        <v>0</v>
      </c>
      <c r="C183" t="n">
        <v>0</v>
      </c>
      <c r="D183" t="n">
        <v>0</v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</v>
      </c>
      <c r="AH183" t="n">
        <v>0</v>
      </c>
      <c r="AI183" t="n">
        <v>0</v>
      </c>
      <c r="AJ183" t="n">
        <v>0</v>
      </c>
      <c r="AK183" t="n">
        <v>0</v>
      </c>
      <c r="AL183" t="n">
        <v>0</v>
      </c>
      <c r="AM183" t="n">
        <v>0</v>
      </c>
      <c r="AN183" t="n">
        <v>0</v>
      </c>
      <c r="AO183" t="n">
        <v>0</v>
      </c>
      <c r="AP183" t="n">
        <v>0</v>
      </c>
      <c r="AQ183" t="n">
        <v>0</v>
      </c>
    </row>
    <row r="184"/>
    <row r="185">
      <c r="A185" t="inlineStr">
        <is>
          <t>gen 15</t>
        </is>
      </c>
      <c r="B185" t="n">
        <v>0</v>
      </c>
      <c r="C185" t="n">
        <v>0</v>
      </c>
      <c r="D185" t="n">
        <v>0</v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n">
        <v>0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</v>
      </c>
      <c r="AH185" t="n">
        <v>0</v>
      </c>
      <c r="AI185" t="n">
        <v>0</v>
      </c>
      <c r="AJ185" t="n">
        <v>0</v>
      </c>
      <c r="AK185" t="n">
        <v>0</v>
      </c>
      <c r="AL185" t="n">
        <v>0</v>
      </c>
      <c r="AM185" t="n">
        <v>0</v>
      </c>
      <c r="AN185" t="n">
        <v>0</v>
      </c>
      <c r="AO185" t="n">
        <v>0</v>
      </c>
      <c r="AP185" t="n">
        <v>0</v>
      </c>
      <c r="AQ185" t="n">
        <v>0</v>
      </c>
    </row>
    <row r="186">
      <c r="B186" t="n">
        <v>0</v>
      </c>
      <c r="C186">
        <f>IF(OR(AND(C173=1,SUM(B172:D174)-C173=2),SUM(B172:D174)-C173=3),1,0)</f>
        <v/>
      </c>
      <c r="D186">
        <f>IF(OR(AND(D173=1,SUM(C172:E174)-D173=2),SUM(C172:E174)-D173=3),1,0)</f>
        <v/>
      </c>
      <c r="E186">
        <f>IF(OR(AND(E173=1,SUM(D172:F174)-E173=2),SUM(D172:F174)-E173=3),1,0)</f>
        <v/>
      </c>
      <c r="F186">
        <f>IF(OR(AND(F173=1,SUM(E172:G174)-F173=2),SUM(E172:G174)-F173=3),1,0)</f>
        <v/>
      </c>
      <c r="G186">
        <f>IF(OR(AND(G173=1,SUM(F172:H174)-G173=2),SUM(F172:H174)-G173=3),1,0)</f>
        <v/>
      </c>
      <c r="H186">
        <f>IF(OR(AND(H173=1,SUM(G172:I174)-H173=2),SUM(G172:I174)-H173=3),1,0)</f>
        <v/>
      </c>
      <c r="I186">
        <f>IF(OR(AND(I173=1,SUM(H172:J174)-I173=2),SUM(H172:J174)-I173=3),1,0)</f>
        <v/>
      </c>
      <c r="J186">
        <f>IF(OR(AND(J173=1,SUM(I172:K174)-J173=2),SUM(I172:K174)-J173=3),1,0)</f>
        <v/>
      </c>
      <c r="K186">
        <f>IF(OR(AND(K173=1,SUM(J172:L174)-K173=2),SUM(J172:L174)-K173=3),1,0)</f>
        <v/>
      </c>
      <c r="L186">
        <f>IF(OR(AND(L173=1,SUM(K172:M174)-L173=2),SUM(K172:M174)-L173=3),1,0)</f>
        <v/>
      </c>
      <c r="M186">
        <f>IF(OR(AND(M173=1,SUM(L172:N174)-M173=2),SUM(L172:N174)-M173=3),1,0)</f>
        <v/>
      </c>
      <c r="N186">
        <f>IF(OR(AND(N173=1,SUM(M172:O174)-N173=2),SUM(M172:O174)-N173=3),1,0)</f>
        <v/>
      </c>
      <c r="O186">
        <f>IF(OR(AND(O173=1,SUM(N172:P174)-O173=2),SUM(N172:P174)-O173=3),1,0)</f>
        <v/>
      </c>
      <c r="P186">
        <f>IF(OR(AND(P173=1,SUM(O172:Q174)-P173=2),SUM(O172:Q174)-P173=3),1,0)</f>
        <v/>
      </c>
      <c r="Q186">
        <f>IF(OR(AND(Q173=1,SUM(P172:R174)-Q173=2),SUM(P172:R174)-Q173=3),1,0)</f>
        <v/>
      </c>
      <c r="R186">
        <f>IF(OR(AND(R173=1,SUM(Q172:S174)-R173=2),SUM(Q172:S174)-R173=3),1,0)</f>
        <v/>
      </c>
      <c r="S186">
        <f>IF(OR(AND(S173=1,SUM(R172:T174)-S173=2),SUM(R172:T174)-S173=3),1,0)</f>
        <v/>
      </c>
      <c r="T186">
        <f>IF(OR(AND(T173=1,SUM(S172:U174)-T173=2),SUM(S172:U174)-T173=3),1,0)</f>
        <v/>
      </c>
      <c r="U186">
        <f>IF(OR(AND(U173=1,SUM(T172:V174)-U173=2),SUM(T172:V174)-U173=3),1,0)</f>
        <v/>
      </c>
      <c r="V186">
        <f>IF(OR(AND(V173=1,SUM(U172:W174)-V173=2),SUM(U172:W174)-V173=3),1,0)</f>
        <v/>
      </c>
      <c r="W186">
        <f>IF(OR(AND(W173=1,SUM(V172:X174)-W173=2),SUM(V172:X174)-W173=3),1,0)</f>
        <v/>
      </c>
      <c r="X186">
        <f>IF(OR(AND(X173=1,SUM(W172:Y174)-X173=2),SUM(W172:Y174)-X173=3),1,0)</f>
        <v/>
      </c>
      <c r="Y186">
        <f>IF(OR(AND(Y173=1,SUM(X172:Z174)-Y173=2),SUM(X172:Z174)-Y173=3),1,0)</f>
        <v/>
      </c>
      <c r="Z186">
        <f>IF(OR(AND(Z173=1,SUM(Y172:AA174)-Z173=2),SUM(Y172:AA174)-Z173=3),1,0)</f>
        <v/>
      </c>
      <c r="AA186">
        <f>IF(OR(AND(AA173=1,SUM(Z172:AB174)-AA173=2),SUM(Z172:AB174)-AA173=3),1,0)</f>
        <v/>
      </c>
      <c r="AB186">
        <f>IF(OR(AND(AB173=1,SUM(AA172:AC174)-AB173=2),SUM(AA172:AC174)-AB173=3),1,0)</f>
        <v/>
      </c>
      <c r="AC186">
        <f>IF(OR(AND(AC173=1,SUM(AB172:AD174)-AC173=2),SUM(AB172:AD174)-AC173=3),1,0)</f>
        <v/>
      </c>
      <c r="AD186">
        <f>IF(OR(AND(AD173=1,SUM(AC172:AE174)-AD173=2),SUM(AC172:AE174)-AD173=3),1,0)</f>
        <v/>
      </c>
      <c r="AE186">
        <f>IF(OR(AND(AE173=1,SUM(AD172:AF174)-AE173=2),SUM(AD172:AF174)-AE173=3),1,0)</f>
        <v/>
      </c>
      <c r="AF186">
        <f>IF(OR(AND(AF173=1,SUM(AE172:AG174)-AF173=2),SUM(AE172:AG174)-AF173=3),1,0)</f>
        <v/>
      </c>
      <c r="AG186">
        <f>IF(OR(AND(AG173=1,SUM(AF172:AH174)-AG173=2),SUM(AF172:AH174)-AG173=3),1,0)</f>
        <v/>
      </c>
      <c r="AH186">
        <f>IF(OR(AND(AH173=1,SUM(AG172:AI174)-AH173=2),SUM(AG172:AI174)-AH173=3),1,0)</f>
        <v/>
      </c>
      <c r="AI186">
        <f>IF(OR(AND(AI173=1,SUM(AH172:AJ174)-AI173=2),SUM(AH172:AJ174)-AI173=3),1,0)</f>
        <v/>
      </c>
      <c r="AJ186">
        <f>IF(OR(AND(AJ173=1,SUM(AI172:AK174)-AJ173=2),SUM(AI172:AK174)-AJ173=3),1,0)</f>
        <v/>
      </c>
      <c r="AK186">
        <f>IF(OR(AND(AK173=1,SUM(AJ172:AL174)-AK173=2),SUM(AJ172:AL174)-AK173=3),1,0)</f>
        <v/>
      </c>
      <c r="AL186">
        <f>IF(OR(AND(AL173=1,SUM(AK172:AM174)-AL173=2),SUM(AK172:AM174)-AL173=3),1,0)</f>
        <v/>
      </c>
      <c r="AM186">
        <f>IF(OR(AND(AM173=1,SUM(AL172:AN174)-AM173=2),SUM(AL172:AN174)-AM173=3),1,0)</f>
        <v/>
      </c>
      <c r="AN186">
        <f>IF(OR(AND(AN173=1,SUM(AM172:AO174)-AN173=2),SUM(AM172:AO174)-AN173=3),1,0)</f>
        <v/>
      </c>
      <c r="AO186">
        <f>IF(OR(AND(AO173=1,SUM(AN172:AP174)-AO173=2),SUM(AN172:AP174)-AO173=3),1,0)</f>
        <v/>
      </c>
      <c r="AP186">
        <f>IF(OR(AND(AP173=1,SUM(AO172:AQ174)-AP173=2),SUM(AO172:AQ174)-AP173=3),1,0)</f>
        <v/>
      </c>
      <c r="AQ186" t="n">
        <v>0</v>
      </c>
    </row>
    <row r="187">
      <c r="B187" t="n">
        <v>0</v>
      </c>
      <c r="C187">
        <f>IF(OR(AND(C174=1,SUM(B173:D175)-C174=2),SUM(B173:D175)-C174=3),1,0)</f>
        <v/>
      </c>
      <c r="D187">
        <f>IF(OR(AND(D174=1,SUM(C173:E175)-D174=2),SUM(C173:E175)-D174=3),1,0)</f>
        <v/>
      </c>
      <c r="E187">
        <f>IF(OR(AND(E174=1,SUM(D173:F175)-E174=2),SUM(D173:F175)-E174=3),1,0)</f>
        <v/>
      </c>
      <c r="F187">
        <f>IF(OR(AND(F174=1,SUM(E173:G175)-F174=2),SUM(E173:G175)-F174=3),1,0)</f>
        <v/>
      </c>
      <c r="G187">
        <f>IF(OR(AND(G174=1,SUM(F173:H175)-G174=2),SUM(F173:H175)-G174=3),1,0)</f>
        <v/>
      </c>
      <c r="H187">
        <f>IF(OR(AND(H174=1,SUM(G173:I175)-H174=2),SUM(G173:I175)-H174=3),1,0)</f>
        <v/>
      </c>
      <c r="I187">
        <f>IF(OR(AND(I174=1,SUM(H173:J175)-I174=2),SUM(H173:J175)-I174=3),1,0)</f>
        <v/>
      </c>
      <c r="J187">
        <f>IF(OR(AND(J174=1,SUM(I173:K175)-J174=2),SUM(I173:K175)-J174=3),1,0)</f>
        <v/>
      </c>
      <c r="K187">
        <f>IF(OR(AND(K174=1,SUM(J173:L175)-K174=2),SUM(J173:L175)-K174=3),1,0)</f>
        <v/>
      </c>
      <c r="L187">
        <f>IF(OR(AND(L174=1,SUM(K173:M175)-L174=2),SUM(K173:M175)-L174=3),1,0)</f>
        <v/>
      </c>
      <c r="M187">
        <f>IF(OR(AND(M174=1,SUM(L173:N175)-M174=2),SUM(L173:N175)-M174=3),1,0)</f>
        <v/>
      </c>
      <c r="N187">
        <f>IF(OR(AND(N174=1,SUM(M173:O175)-N174=2),SUM(M173:O175)-N174=3),1,0)</f>
        <v/>
      </c>
      <c r="O187">
        <f>IF(OR(AND(O174=1,SUM(N173:P175)-O174=2),SUM(N173:P175)-O174=3),1,0)</f>
        <v/>
      </c>
      <c r="P187">
        <f>IF(OR(AND(P174=1,SUM(O173:Q175)-P174=2),SUM(O173:Q175)-P174=3),1,0)</f>
        <v/>
      </c>
      <c r="Q187">
        <f>IF(OR(AND(Q174=1,SUM(P173:R175)-Q174=2),SUM(P173:R175)-Q174=3),1,0)</f>
        <v/>
      </c>
      <c r="R187">
        <f>IF(OR(AND(R174=1,SUM(Q173:S175)-R174=2),SUM(Q173:S175)-R174=3),1,0)</f>
        <v/>
      </c>
      <c r="S187">
        <f>IF(OR(AND(S174=1,SUM(R173:T175)-S174=2),SUM(R173:T175)-S174=3),1,0)</f>
        <v/>
      </c>
      <c r="T187">
        <f>IF(OR(AND(T174=1,SUM(S173:U175)-T174=2),SUM(S173:U175)-T174=3),1,0)</f>
        <v/>
      </c>
      <c r="U187">
        <f>IF(OR(AND(U174=1,SUM(T173:V175)-U174=2),SUM(T173:V175)-U174=3),1,0)</f>
        <v/>
      </c>
      <c r="V187">
        <f>IF(OR(AND(V174=1,SUM(U173:W175)-V174=2),SUM(U173:W175)-V174=3),1,0)</f>
        <v/>
      </c>
      <c r="W187">
        <f>IF(OR(AND(W174=1,SUM(V173:X175)-W174=2),SUM(V173:X175)-W174=3),1,0)</f>
        <v/>
      </c>
      <c r="X187">
        <f>IF(OR(AND(X174=1,SUM(W173:Y175)-X174=2),SUM(W173:Y175)-X174=3),1,0)</f>
        <v/>
      </c>
      <c r="Y187">
        <f>IF(OR(AND(Y174=1,SUM(X173:Z175)-Y174=2),SUM(X173:Z175)-Y174=3),1,0)</f>
        <v/>
      </c>
      <c r="Z187">
        <f>IF(OR(AND(Z174=1,SUM(Y173:AA175)-Z174=2),SUM(Y173:AA175)-Z174=3),1,0)</f>
        <v/>
      </c>
      <c r="AA187">
        <f>IF(OR(AND(AA174=1,SUM(Z173:AB175)-AA174=2),SUM(Z173:AB175)-AA174=3),1,0)</f>
        <v/>
      </c>
      <c r="AB187">
        <f>IF(OR(AND(AB174=1,SUM(AA173:AC175)-AB174=2),SUM(AA173:AC175)-AB174=3),1,0)</f>
        <v/>
      </c>
      <c r="AC187">
        <f>IF(OR(AND(AC174=1,SUM(AB173:AD175)-AC174=2),SUM(AB173:AD175)-AC174=3),1,0)</f>
        <v/>
      </c>
      <c r="AD187">
        <f>IF(OR(AND(AD174=1,SUM(AC173:AE175)-AD174=2),SUM(AC173:AE175)-AD174=3),1,0)</f>
        <v/>
      </c>
      <c r="AE187">
        <f>IF(OR(AND(AE174=1,SUM(AD173:AF175)-AE174=2),SUM(AD173:AF175)-AE174=3),1,0)</f>
        <v/>
      </c>
      <c r="AF187">
        <f>IF(OR(AND(AF174=1,SUM(AE173:AG175)-AF174=2),SUM(AE173:AG175)-AF174=3),1,0)</f>
        <v/>
      </c>
      <c r="AG187">
        <f>IF(OR(AND(AG174=1,SUM(AF173:AH175)-AG174=2),SUM(AF173:AH175)-AG174=3),1,0)</f>
        <v/>
      </c>
      <c r="AH187">
        <f>IF(OR(AND(AH174=1,SUM(AG173:AI175)-AH174=2),SUM(AG173:AI175)-AH174=3),1,0)</f>
        <v/>
      </c>
      <c r="AI187">
        <f>IF(OR(AND(AI174=1,SUM(AH173:AJ175)-AI174=2),SUM(AH173:AJ175)-AI174=3),1,0)</f>
        <v/>
      </c>
      <c r="AJ187">
        <f>IF(OR(AND(AJ174=1,SUM(AI173:AK175)-AJ174=2),SUM(AI173:AK175)-AJ174=3),1,0)</f>
        <v/>
      </c>
      <c r="AK187">
        <f>IF(OR(AND(AK174=1,SUM(AJ173:AL175)-AK174=2),SUM(AJ173:AL175)-AK174=3),1,0)</f>
        <v/>
      </c>
      <c r="AL187">
        <f>IF(OR(AND(AL174=1,SUM(AK173:AM175)-AL174=2),SUM(AK173:AM175)-AL174=3),1,0)</f>
        <v/>
      </c>
      <c r="AM187">
        <f>IF(OR(AND(AM174=1,SUM(AL173:AN175)-AM174=2),SUM(AL173:AN175)-AM174=3),1,0)</f>
        <v/>
      </c>
      <c r="AN187">
        <f>IF(OR(AND(AN174=1,SUM(AM173:AO175)-AN174=2),SUM(AM173:AO175)-AN174=3),1,0)</f>
        <v/>
      </c>
      <c r="AO187">
        <f>IF(OR(AND(AO174=1,SUM(AN173:AP175)-AO174=2),SUM(AN173:AP175)-AO174=3),1,0)</f>
        <v/>
      </c>
      <c r="AP187">
        <f>IF(OR(AND(AP174=1,SUM(AO173:AQ175)-AP174=2),SUM(AO173:AQ175)-AP174=3),1,0)</f>
        <v/>
      </c>
      <c r="AQ187" t="n">
        <v>0</v>
      </c>
    </row>
    <row r="188">
      <c r="B188" t="n">
        <v>0</v>
      </c>
      <c r="C188">
        <f>IF(OR(AND(C175=1,SUM(B174:D176)-C175=2),SUM(B174:D176)-C175=3),1,0)</f>
        <v/>
      </c>
      <c r="D188">
        <f>IF(OR(AND(D175=1,SUM(C174:E176)-D175=2),SUM(C174:E176)-D175=3),1,0)</f>
        <v/>
      </c>
      <c r="E188">
        <f>IF(OR(AND(E175=1,SUM(D174:F176)-E175=2),SUM(D174:F176)-E175=3),1,0)</f>
        <v/>
      </c>
      <c r="F188">
        <f>IF(OR(AND(F175=1,SUM(E174:G176)-F175=2),SUM(E174:G176)-F175=3),1,0)</f>
        <v/>
      </c>
      <c r="G188">
        <f>IF(OR(AND(G175=1,SUM(F174:H176)-G175=2),SUM(F174:H176)-G175=3),1,0)</f>
        <v/>
      </c>
      <c r="H188">
        <f>IF(OR(AND(H175=1,SUM(G174:I176)-H175=2),SUM(G174:I176)-H175=3),1,0)</f>
        <v/>
      </c>
      <c r="I188">
        <f>IF(OR(AND(I175=1,SUM(H174:J176)-I175=2),SUM(H174:J176)-I175=3),1,0)</f>
        <v/>
      </c>
      <c r="J188">
        <f>IF(OR(AND(J175=1,SUM(I174:K176)-J175=2),SUM(I174:K176)-J175=3),1,0)</f>
        <v/>
      </c>
      <c r="K188">
        <f>IF(OR(AND(K175=1,SUM(J174:L176)-K175=2),SUM(J174:L176)-K175=3),1,0)</f>
        <v/>
      </c>
      <c r="L188">
        <f>IF(OR(AND(L175=1,SUM(K174:M176)-L175=2),SUM(K174:M176)-L175=3),1,0)</f>
        <v/>
      </c>
      <c r="M188">
        <f>IF(OR(AND(M175=1,SUM(L174:N176)-M175=2),SUM(L174:N176)-M175=3),1,0)</f>
        <v/>
      </c>
      <c r="N188">
        <f>IF(OR(AND(N175=1,SUM(M174:O176)-N175=2),SUM(M174:O176)-N175=3),1,0)</f>
        <v/>
      </c>
      <c r="O188">
        <f>IF(OR(AND(O175=1,SUM(N174:P176)-O175=2),SUM(N174:P176)-O175=3),1,0)</f>
        <v/>
      </c>
      <c r="P188">
        <f>IF(OR(AND(P175=1,SUM(O174:Q176)-P175=2),SUM(O174:Q176)-P175=3),1,0)</f>
        <v/>
      </c>
      <c r="Q188">
        <f>IF(OR(AND(Q175=1,SUM(P174:R176)-Q175=2),SUM(P174:R176)-Q175=3),1,0)</f>
        <v/>
      </c>
      <c r="R188">
        <f>IF(OR(AND(R175=1,SUM(Q174:S176)-R175=2),SUM(Q174:S176)-R175=3),1,0)</f>
        <v/>
      </c>
      <c r="S188">
        <f>IF(OR(AND(S175=1,SUM(R174:T176)-S175=2),SUM(R174:T176)-S175=3),1,0)</f>
        <v/>
      </c>
      <c r="T188">
        <f>IF(OR(AND(T175=1,SUM(S174:U176)-T175=2),SUM(S174:U176)-T175=3),1,0)</f>
        <v/>
      </c>
      <c r="U188">
        <f>IF(OR(AND(U175=1,SUM(T174:V176)-U175=2),SUM(T174:V176)-U175=3),1,0)</f>
        <v/>
      </c>
      <c r="V188">
        <f>IF(OR(AND(V175=1,SUM(U174:W176)-V175=2),SUM(U174:W176)-V175=3),1,0)</f>
        <v/>
      </c>
      <c r="W188">
        <f>IF(OR(AND(W175=1,SUM(V174:X176)-W175=2),SUM(V174:X176)-W175=3),1,0)</f>
        <v/>
      </c>
      <c r="X188">
        <f>IF(OR(AND(X175=1,SUM(W174:Y176)-X175=2),SUM(W174:Y176)-X175=3),1,0)</f>
        <v/>
      </c>
      <c r="Y188">
        <f>IF(OR(AND(Y175=1,SUM(X174:Z176)-Y175=2),SUM(X174:Z176)-Y175=3),1,0)</f>
        <v/>
      </c>
      <c r="Z188">
        <f>IF(OR(AND(Z175=1,SUM(Y174:AA176)-Z175=2),SUM(Y174:AA176)-Z175=3),1,0)</f>
        <v/>
      </c>
      <c r="AA188">
        <f>IF(OR(AND(AA175=1,SUM(Z174:AB176)-AA175=2),SUM(Z174:AB176)-AA175=3),1,0)</f>
        <v/>
      </c>
      <c r="AB188">
        <f>IF(OR(AND(AB175=1,SUM(AA174:AC176)-AB175=2),SUM(AA174:AC176)-AB175=3),1,0)</f>
        <v/>
      </c>
      <c r="AC188">
        <f>IF(OR(AND(AC175=1,SUM(AB174:AD176)-AC175=2),SUM(AB174:AD176)-AC175=3),1,0)</f>
        <v/>
      </c>
      <c r="AD188">
        <f>IF(OR(AND(AD175=1,SUM(AC174:AE176)-AD175=2),SUM(AC174:AE176)-AD175=3),1,0)</f>
        <v/>
      </c>
      <c r="AE188">
        <f>IF(OR(AND(AE175=1,SUM(AD174:AF176)-AE175=2),SUM(AD174:AF176)-AE175=3),1,0)</f>
        <v/>
      </c>
      <c r="AF188">
        <f>IF(OR(AND(AF175=1,SUM(AE174:AG176)-AF175=2),SUM(AE174:AG176)-AF175=3),1,0)</f>
        <v/>
      </c>
      <c r="AG188">
        <f>IF(OR(AND(AG175=1,SUM(AF174:AH176)-AG175=2),SUM(AF174:AH176)-AG175=3),1,0)</f>
        <v/>
      </c>
      <c r="AH188">
        <f>IF(OR(AND(AH175=1,SUM(AG174:AI176)-AH175=2),SUM(AG174:AI176)-AH175=3),1,0)</f>
        <v/>
      </c>
      <c r="AI188">
        <f>IF(OR(AND(AI175=1,SUM(AH174:AJ176)-AI175=2),SUM(AH174:AJ176)-AI175=3),1,0)</f>
        <v/>
      </c>
      <c r="AJ188">
        <f>IF(OR(AND(AJ175=1,SUM(AI174:AK176)-AJ175=2),SUM(AI174:AK176)-AJ175=3),1,0)</f>
        <v/>
      </c>
      <c r="AK188">
        <f>IF(OR(AND(AK175=1,SUM(AJ174:AL176)-AK175=2),SUM(AJ174:AL176)-AK175=3),1,0)</f>
        <v/>
      </c>
      <c r="AL188">
        <f>IF(OR(AND(AL175=1,SUM(AK174:AM176)-AL175=2),SUM(AK174:AM176)-AL175=3),1,0)</f>
        <v/>
      </c>
      <c r="AM188">
        <f>IF(OR(AND(AM175=1,SUM(AL174:AN176)-AM175=2),SUM(AL174:AN176)-AM175=3),1,0)</f>
        <v/>
      </c>
      <c r="AN188">
        <f>IF(OR(AND(AN175=1,SUM(AM174:AO176)-AN175=2),SUM(AM174:AO176)-AN175=3),1,0)</f>
        <v/>
      </c>
      <c r="AO188">
        <f>IF(OR(AND(AO175=1,SUM(AN174:AP176)-AO175=2),SUM(AN174:AP176)-AO175=3),1,0)</f>
        <v/>
      </c>
      <c r="AP188">
        <f>IF(OR(AND(AP175=1,SUM(AO174:AQ176)-AP175=2),SUM(AO174:AQ176)-AP175=3),1,0)</f>
        <v/>
      </c>
      <c r="AQ188" t="n">
        <v>0</v>
      </c>
    </row>
    <row r="189">
      <c r="B189" t="n">
        <v>0</v>
      </c>
      <c r="C189">
        <f>IF(OR(AND(C176=1,SUM(B175:D177)-C176=2),SUM(B175:D177)-C176=3),1,0)</f>
        <v/>
      </c>
      <c r="D189">
        <f>IF(OR(AND(D176=1,SUM(C175:E177)-D176=2),SUM(C175:E177)-D176=3),1,0)</f>
        <v/>
      </c>
      <c r="E189">
        <f>IF(OR(AND(E176=1,SUM(D175:F177)-E176=2),SUM(D175:F177)-E176=3),1,0)</f>
        <v/>
      </c>
      <c r="F189">
        <f>IF(OR(AND(F176=1,SUM(E175:G177)-F176=2),SUM(E175:G177)-F176=3),1,0)</f>
        <v/>
      </c>
      <c r="G189">
        <f>IF(OR(AND(G176=1,SUM(F175:H177)-G176=2),SUM(F175:H177)-G176=3),1,0)</f>
        <v/>
      </c>
      <c r="H189">
        <f>IF(OR(AND(H176=1,SUM(G175:I177)-H176=2),SUM(G175:I177)-H176=3),1,0)</f>
        <v/>
      </c>
      <c r="I189">
        <f>IF(OR(AND(I176=1,SUM(H175:J177)-I176=2),SUM(H175:J177)-I176=3),1,0)</f>
        <v/>
      </c>
      <c r="J189">
        <f>IF(OR(AND(J176=1,SUM(I175:K177)-J176=2),SUM(I175:K177)-J176=3),1,0)</f>
        <v/>
      </c>
      <c r="K189">
        <f>IF(OR(AND(K176=1,SUM(J175:L177)-K176=2),SUM(J175:L177)-K176=3),1,0)</f>
        <v/>
      </c>
      <c r="L189">
        <f>IF(OR(AND(L176=1,SUM(K175:M177)-L176=2),SUM(K175:M177)-L176=3),1,0)</f>
        <v/>
      </c>
      <c r="M189">
        <f>IF(OR(AND(M176=1,SUM(L175:N177)-M176=2),SUM(L175:N177)-M176=3),1,0)</f>
        <v/>
      </c>
      <c r="N189">
        <f>IF(OR(AND(N176=1,SUM(M175:O177)-N176=2),SUM(M175:O177)-N176=3),1,0)</f>
        <v/>
      </c>
      <c r="O189">
        <f>IF(OR(AND(O176=1,SUM(N175:P177)-O176=2),SUM(N175:P177)-O176=3),1,0)</f>
        <v/>
      </c>
      <c r="P189">
        <f>IF(OR(AND(P176=1,SUM(O175:Q177)-P176=2),SUM(O175:Q177)-P176=3),1,0)</f>
        <v/>
      </c>
      <c r="Q189">
        <f>IF(OR(AND(Q176=1,SUM(P175:R177)-Q176=2),SUM(P175:R177)-Q176=3),1,0)</f>
        <v/>
      </c>
      <c r="R189">
        <f>IF(OR(AND(R176=1,SUM(Q175:S177)-R176=2),SUM(Q175:S177)-R176=3),1,0)</f>
        <v/>
      </c>
      <c r="S189">
        <f>IF(OR(AND(S176=1,SUM(R175:T177)-S176=2),SUM(R175:T177)-S176=3),1,0)</f>
        <v/>
      </c>
      <c r="T189">
        <f>IF(OR(AND(T176=1,SUM(S175:U177)-T176=2),SUM(S175:U177)-T176=3),1,0)</f>
        <v/>
      </c>
      <c r="U189">
        <f>IF(OR(AND(U176=1,SUM(T175:V177)-U176=2),SUM(T175:V177)-U176=3),1,0)</f>
        <v/>
      </c>
      <c r="V189">
        <f>IF(OR(AND(V176=1,SUM(U175:W177)-V176=2),SUM(U175:W177)-V176=3),1,0)</f>
        <v/>
      </c>
      <c r="W189">
        <f>IF(OR(AND(W176=1,SUM(V175:X177)-W176=2),SUM(V175:X177)-W176=3),1,0)</f>
        <v/>
      </c>
      <c r="X189">
        <f>IF(OR(AND(X176=1,SUM(W175:Y177)-X176=2),SUM(W175:Y177)-X176=3),1,0)</f>
        <v/>
      </c>
      <c r="Y189">
        <f>IF(OR(AND(Y176=1,SUM(X175:Z177)-Y176=2),SUM(X175:Z177)-Y176=3),1,0)</f>
        <v/>
      </c>
      <c r="Z189">
        <f>IF(OR(AND(Z176=1,SUM(Y175:AA177)-Z176=2),SUM(Y175:AA177)-Z176=3),1,0)</f>
        <v/>
      </c>
      <c r="AA189">
        <f>IF(OR(AND(AA176=1,SUM(Z175:AB177)-AA176=2),SUM(Z175:AB177)-AA176=3),1,0)</f>
        <v/>
      </c>
      <c r="AB189">
        <f>IF(OR(AND(AB176=1,SUM(AA175:AC177)-AB176=2),SUM(AA175:AC177)-AB176=3),1,0)</f>
        <v/>
      </c>
      <c r="AC189">
        <f>IF(OR(AND(AC176=1,SUM(AB175:AD177)-AC176=2),SUM(AB175:AD177)-AC176=3),1,0)</f>
        <v/>
      </c>
      <c r="AD189">
        <f>IF(OR(AND(AD176=1,SUM(AC175:AE177)-AD176=2),SUM(AC175:AE177)-AD176=3),1,0)</f>
        <v/>
      </c>
      <c r="AE189">
        <f>IF(OR(AND(AE176=1,SUM(AD175:AF177)-AE176=2),SUM(AD175:AF177)-AE176=3),1,0)</f>
        <v/>
      </c>
      <c r="AF189">
        <f>IF(OR(AND(AF176=1,SUM(AE175:AG177)-AF176=2),SUM(AE175:AG177)-AF176=3),1,0)</f>
        <v/>
      </c>
      <c r="AG189">
        <f>IF(OR(AND(AG176=1,SUM(AF175:AH177)-AG176=2),SUM(AF175:AH177)-AG176=3),1,0)</f>
        <v/>
      </c>
      <c r="AH189">
        <f>IF(OR(AND(AH176=1,SUM(AG175:AI177)-AH176=2),SUM(AG175:AI177)-AH176=3),1,0)</f>
        <v/>
      </c>
      <c r="AI189">
        <f>IF(OR(AND(AI176=1,SUM(AH175:AJ177)-AI176=2),SUM(AH175:AJ177)-AI176=3),1,0)</f>
        <v/>
      </c>
      <c r="AJ189">
        <f>IF(OR(AND(AJ176=1,SUM(AI175:AK177)-AJ176=2),SUM(AI175:AK177)-AJ176=3),1,0)</f>
        <v/>
      </c>
      <c r="AK189">
        <f>IF(OR(AND(AK176=1,SUM(AJ175:AL177)-AK176=2),SUM(AJ175:AL177)-AK176=3),1,0)</f>
        <v/>
      </c>
      <c r="AL189">
        <f>IF(OR(AND(AL176=1,SUM(AK175:AM177)-AL176=2),SUM(AK175:AM177)-AL176=3),1,0)</f>
        <v/>
      </c>
      <c r="AM189">
        <f>IF(OR(AND(AM176=1,SUM(AL175:AN177)-AM176=2),SUM(AL175:AN177)-AM176=3),1,0)</f>
        <v/>
      </c>
      <c r="AN189">
        <f>IF(OR(AND(AN176=1,SUM(AM175:AO177)-AN176=2),SUM(AM175:AO177)-AN176=3),1,0)</f>
        <v/>
      </c>
      <c r="AO189">
        <f>IF(OR(AND(AO176=1,SUM(AN175:AP177)-AO176=2),SUM(AN175:AP177)-AO176=3),1,0)</f>
        <v/>
      </c>
      <c r="AP189">
        <f>IF(OR(AND(AP176=1,SUM(AO175:AQ177)-AP176=2),SUM(AO175:AQ177)-AP176=3),1,0)</f>
        <v/>
      </c>
      <c r="AQ189" t="n">
        <v>0</v>
      </c>
    </row>
    <row r="190">
      <c r="B190" t="n">
        <v>0</v>
      </c>
      <c r="C190">
        <f>IF(OR(AND(C177=1,SUM(B176:D178)-C177=2),SUM(B176:D178)-C177=3),1,0)</f>
        <v/>
      </c>
      <c r="D190">
        <f>IF(OR(AND(D177=1,SUM(C176:E178)-D177=2),SUM(C176:E178)-D177=3),1,0)</f>
        <v/>
      </c>
      <c r="E190">
        <f>IF(OR(AND(E177=1,SUM(D176:F178)-E177=2),SUM(D176:F178)-E177=3),1,0)</f>
        <v/>
      </c>
      <c r="F190">
        <f>IF(OR(AND(F177=1,SUM(E176:G178)-F177=2),SUM(E176:G178)-F177=3),1,0)</f>
        <v/>
      </c>
      <c r="G190">
        <f>IF(OR(AND(G177=1,SUM(F176:H178)-G177=2),SUM(F176:H178)-G177=3),1,0)</f>
        <v/>
      </c>
      <c r="H190">
        <f>IF(OR(AND(H177=1,SUM(G176:I178)-H177=2),SUM(G176:I178)-H177=3),1,0)</f>
        <v/>
      </c>
      <c r="I190">
        <f>IF(OR(AND(I177=1,SUM(H176:J178)-I177=2),SUM(H176:J178)-I177=3),1,0)</f>
        <v/>
      </c>
      <c r="J190">
        <f>IF(OR(AND(J177=1,SUM(I176:K178)-J177=2),SUM(I176:K178)-J177=3),1,0)</f>
        <v/>
      </c>
      <c r="K190">
        <f>IF(OR(AND(K177=1,SUM(J176:L178)-K177=2),SUM(J176:L178)-K177=3),1,0)</f>
        <v/>
      </c>
      <c r="L190">
        <f>IF(OR(AND(L177=1,SUM(K176:M178)-L177=2),SUM(K176:M178)-L177=3),1,0)</f>
        <v/>
      </c>
      <c r="M190">
        <f>IF(OR(AND(M177=1,SUM(L176:N178)-M177=2),SUM(L176:N178)-M177=3),1,0)</f>
        <v/>
      </c>
      <c r="N190">
        <f>IF(OR(AND(N177=1,SUM(M176:O178)-N177=2),SUM(M176:O178)-N177=3),1,0)</f>
        <v/>
      </c>
      <c r="O190">
        <f>IF(OR(AND(O177=1,SUM(N176:P178)-O177=2),SUM(N176:P178)-O177=3),1,0)</f>
        <v/>
      </c>
      <c r="P190">
        <f>IF(OR(AND(P177=1,SUM(O176:Q178)-P177=2),SUM(O176:Q178)-P177=3),1,0)</f>
        <v/>
      </c>
      <c r="Q190">
        <f>IF(OR(AND(Q177=1,SUM(P176:R178)-Q177=2),SUM(P176:R178)-Q177=3),1,0)</f>
        <v/>
      </c>
      <c r="R190">
        <f>IF(OR(AND(R177=1,SUM(Q176:S178)-R177=2),SUM(Q176:S178)-R177=3),1,0)</f>
        <v/>
      </c>
      <c r="S190">
        <f>IF(OR(AND(S177=1,SUM(R176:T178)-S177=2),SUM(R176:T178)-S177=3),1,0)</f>
        <v/>
      </c>
      <c r="T190">
        <f>IF(OR(AND(T177=1,SUM(S176:U178)-T177=2),SUM(S176:U178)-T177=3),1,0)</f>
        <v/>
      </c>
      <c r="U190">
        <f>IF(OR(AND(U177=1,SUM(T176:V178)-U177=2),SUM(T176:V178)-U177=3),1,0)</f>
        <v/>
      </c>
      <c r="V190">
        <f>IF(OR(AND(V177=1,SUM(U176:W178)-V177=2),SUM(U176:W178)-V177=3),1,0)</f>
        <v/>
      </c>
      <c r="W190">
        <f>IF(OR(AND(W177=1,SUM(V176:X178)-W177=2),SUM(V176:X178)-W177=3),1,0)</f>
        <v/>
      </c>
      <c r="X190">
        <f>IF(OR(AND(X177=1,SUM(W176:Y178)-X177=2),SUM(W176:Y178)-X177=3),1,0)</f>
        <v/>
      </c>
      <c r="Y190">
        <f>IF(OR(AND(Y177=1,SUM(X176:Z178)-Y177=2),SUM(X176:Z178)-Y177=3),1,0)</f>
        <v/>
      </c>
      <c r="Z190">
        <f>IF(OR(AND(Z177=1,SUM(Y176:AA178)-Z177=2),SUM(Y176:AA178)-Z177=3),1,0)</f>
        <v/>
      </c>
      <c r="AA190">
        <f>IF(OR(AND(AA177=1,SUM(Z176:AB178)-AA177=2),SUM(Z176:AB178)-AA177=3),1,0)</f>
        <v/>
      </c>
      <c r="AB190">
        <f>IF(OR(AND(AB177=1,SUM(AA176:AC178)-AB177=2),SUM(AA176:AC178)-AB177=3),1,0)</f>
        <v/>
      </c>
      <c r="AC190">
        <f>IF(OR(AND(AC177=1,SUM(AB176:AD178)-AC177=2),SUM(AB176:AD178)-AC177=3),1,0)</f>
        <v/>
      </c>
      <c r="AD190">
        <f>IF(OR(AND(AD177=1,SUM(AC176:AE178)-AD177=2),SUM(AC176:AE178)-AD177=3),1,0)</f>
        <v/>
      </c>
      <c r="AE190">
        <f>IF(OR(AND(AE177=1,SUM(AD176:AF178)-AE177=2),SUM(AD176:AF178)-AE177=3),1,0)</f>
        <v/>
      </c>
      <c r="AF190">
        <f>IF(OR(AND(AF177=1,SUM(AE176:AG178)-AF177=2),SUM(AE176:AG178)-AF177=3),1,0)</f>
        <v/>
      </c>
      <c r="AG190">
        <f>IF(OR(AND(AG177=1,SUM(AF176:AH178)-AG177=2),SUM(AF176:AH178)-AG177=3),1,0)</f>
        <v/>
      </c>
      <c r="AH190">
        <f>IF(OR(AND(AH177=1,SUM(AG176:AI178)-AH177=2),SUM(AG176:AI178)-AH177=3),1,0)</f>
        <v/>
      </c>
      <c r="AI190">
        <f>IF(OR(AND(AI177=1,SUM(AH176:AJ178)-AI177=2),SUM(AH176:AJ178)-AI177=3),1,0)</f>
        <v/>
      </c>
      <c r="AJ190">
        <f>IF(OR(AND(AJ177=1,SUM(AI176:AK178)-AJ177=2),SUM(AI176:AK178)-AJ177=3),1,0)</f>
        <v/>
      </c>
      <c r="AK190">
        <f>IF(OR(AND(AK177=1,SUM(AJ176:AL178)-AK177=2),SUM(AJ176:AL178)-AK177=3),1,0)</f>
        <v/>
      </c>
      <c r="AL190">
        <f>IF(OR(AND(AL177=1,SUM(AK176:AM178)-AL177=2),SUM(AK176:AM178)-AL177=3),1,0)</f>
        <v/>
      </c>
      <c r="AM190">
        <f>IF(OR(AND(AM177=1,SUM(AL176:AN178)-AM177=2),SUM(AL176:AN178)-AM177=3),1,0)</f>
        <v/>
      </c>
      <c r="AN190">
        <f>IF(OR(AND(AN177=1,SUM(AM176:AO178)-AN177=2),SUM(AM176:AO178)-AN177=3),1,0)</f>
        <v/>
      </c>
      <c r="AO190">
        <f>IF(OR(AND(AO177=1,SUM(AN176:AP178)-AO177=2),SUM(AN176:AP178)-AO177=3),1,0)</f>
        <v/>
      </c>
      <c r="AP190">
        <f>IF(OR(AND(AP177=1,SUM(AO176:AQ178)-AP177=2),SUM(AO176:AQ178)-AP177=3),1,0)</f>
        <v/>
      </c>
      <c r="AQ190" t="n">
        <v>0</v>
      </c>
    </row>
    <row r="191">
      <c r="B191" t="n">
        <v>0</v>
      </c>
      <c r="C191">
        <f>IF(OR(AND(C178=1,SUM(B177:D179)-C178=2),SUM(B177:D179)-C178=3),1,0)</f>
        <v/>
      </c>
      <c r="D191">
        <f>IF(OR(AND(D178=1,SUM(C177:E179)-D178=2),SUM(C177:E179)-D178=3),1,0)</f>
        <v/>
      </c>
      <c r="E191">
        <f>IF(OR(AND(E178=1,SUM(D177:F179)-E178=2),SUM(D177:F179)-E178=3),1,0)</f>
        <v/>
      </c>
      <c r="F191">
        <f>IF(OR(AND(F178=1,SUM(E177:G179)-F178=2),SUM(E177:G179)-F178=3),1,0)</f>
        <v/>
      </c>
      <c r="G191">
        <f>IF(OR(AND(G178=1,SUM(F177:H179)-G178=2),SUM(F177:H179)-G178=3),1,0)</f>
        <v/>
      </c>
      <c r="H191">
        <f>IF(OR(AND(H178=1,SUM(G177:I179)-H178=2),SUM(G177:I179)-H178=3),1,0)</f>
        <v/>
      </c>
      <c r="I191">
        <f>IF(OR(AND(I178=1,SUM(H177:J179)-I178=2),SUM(H177:J179)-I178=3),1,0)</f>
        <v/>
      </c>
      <c r="J191">
        <f>IF(OR(AND(J178=1,SUM(I177:K179)-J178=2),SUM(I177:K179)-J178=3),1,0)</f>
        <v/>
      </c>
      <c r="K191">
        <f>IF(OR(AND(K178=1,SUM(J177:L179)-K178=2),SUM(J177:L179)-K178=3),1,0)</f>
        <v/>
      </c>
      <c r="L191">
        <f>IF(OR(AND(L178=1,SUM(K177:M179)-L178=2),SUM(K177:M179)-L178=3),1,0)</f>
        <v/>
      </c>
      <c r="M191">
        <f>IF(OR(AND(M178=1,SUM(L177:N179)-M178=2),SUM(L177:N179)-M178=3),1,0)</f>
        <v/>
      </c>
      <c r="N191">
        <f>IF(OR(AND(N178=1,SUM(M177:O179)-N178=2),SUM(M177:O179)-N178=3),1,0)</f>
        <v/>
      </c>
      <c r="O191">
        <f>IF(OR(AND(O178=1,SUM(N177:P179)-O178=2),SUM(N177:P179)-O178=3),1,0)</f>
        <v/>
      </c>
      <c r="P191">
        <f>IF(OR(AND(P178=1,SUM(O177:Q179)-P178=2),SUM(O177:Q179)-P178=3),1,0)</f>
        <v/>
      </c>
      <c r="Q191">
        <f>IF(OR(AND(Q178=1,SUM(P177:R179)-Q178=2),SUM(P177:R179)-Q178=3),1,0)</f>
        <v/>
      </c>
      <c r="R191">
        <f>IF(OR(AND(R178=1,SUM(Q177:S179)-R178=2),SUM(Q177:S179)-R178=3),1,0)</f>
        <v/>
      </c>
      <c r="S191">
        <f>IF(OR(AND(S178=1,SUM(R177:T179)-S178=2),SUM(R177:T179)-S178=3),1,0)</f>
        <v/>
      </c>
      <c r="T191">
        <f>IF(OR(AND(T178=1,SUM(S177:U179)-T178=2),SUM(S177:U179)-T178=3),1,0)</f>
        <v/>
      </c>
      <c r="U191">
        <f>IF(OR(AND(U178=1,SUM(T177:V179)-U178=2),SUM(T177:V179)-U178=3),1,0)</f>
        <v/>
      </c>
      <c r="V191">
        <f>IF(OR(AND(V178=1,SUM(U177:W179)-V178=2),SUM(U177:W179)-V178=3),1,0)</f>
        <v/>
      </c>
      <c r="W191">
        <f>IF(OR(AND(W178=1,SUM(V177:X179)-W178=2),SUM(V177:X179)-W178=3),1,0)</f>
        <v/>
      </c>
      <c r="X191">
        <f>IF(OR(AND(X178=1,SUM(W177:Y179)-X178=2),SUM(W177:Y179)-X178=3),1,0)</f>
        <v/>
      </c>
      <c r="Y191">
        <f>IF(OR(AND(Y178=1,SUM(X177:Z179)-Y178=2),SUM(X177:Z179)-Y178=3),1,0)</f>
        <v/>
      </c>
      <c r="Z191">
        <f>IF(OR(AND(Z178=1,SUM(Y177:AA179)-Z178=2),SUM(Y177:AA179)-Z178=3),1,0)</f>
        <v/>
      </c>
      <c r="AA191">
        <f>IF(OR(AND(AA178=1,SUM(Z177:AB179)-AA178=2),SUM(Z177:AB179)-AA178=3),1,0)</f>
        <v/>
      </c>
      <c r="AB191">
        <f>IF(OR(AND(AB178=1,SUM(AA177:AC179)-AB178=2),SUM(AA177:AC179)-AB178=3),1,0)</f>
        <v/>
      </c>
      <c r="AC191">
        <f>IF(OR(AND(AC178=1,SUM(AB177:AD179)-AC178=2),SUM(AB177:AD179)-AC178=3),1,0)</f>
        <v/>
      </c>
      <c r="AD191">
        <f>IF(OR(AND(AD178=1,SUM(AC177:AE179)-AD178=2),SUM(AC177:AE179)-AD178=3),1,0)</f>
        <v/>
      </c>
      <c r="AE191">
        <f>IF(OR(AND(AE178=1,SUM(AD177:AF179)-AE178=2),SUM(AD177:AF179)-AE178=3),1,0)</f>
        <v/>
      </c>
      <c r="AF191">
        <f>IF(OR(AND(AF178=1,SUM(AE177:AG179)-AF178=2),SUM(AE177:AG179)-AF178=3),1,0)</f>
        <v/>
      </c>
      <c r="AG191">
        <f>IF(OR(AND(AG178=1,SUM(AF177:AH179)-AG178=2),SUM(AF177:AH179)-AG178=3),1,0)</f>
        <v/>
      </c>
      <c r="AH191">
        <f>IF(OR(AND(AH178=1,SUM(AG177:AI179)-AH178=2),SUM(AG177:AI179)-AH178=3),1,0)</f>
        <v/>
      </c>
      <c r="AI191">
        <f>IF(OR(AND(AI178=1,SUM(AH177:AJ179)-AI178=2),SUM(AH177:AJ179)-AI178=3),1,0)</f>
        <v/>
      </c>
      <c r="AJ191">
        <f>IF(OR(AND(AJ178=1,SUM(AI177:AK179)-AJ178=2),SUM(AI177:AK179)-AJ178=3),1,0)</f>
        <v/>
      </c>
      <c r="AK191">
        <f>IF(OR(AND(AK178=1,SUM(AJ177:AL179)-AK178=2),SUM(AJ177:AL179)-AK178=3),1,0)</f>
        <v/>
      </c>
      <c r="AL191">
        <f>IF(OR(AND(AL178=1,SUM(AK177:AM179)-AL178=2),SUM(AK177:AM179)-AL178=3),1,0)</f>
        <v/>
      </c>
      <c r="AM191">
        <f>IF(OR(AND(AM178=1,SUM(AL177:AN179)-AM178=2),SUM(AL177:AN179)-AM178=3),1,0)</f>
        <v/>
      </c>
      <c r="AN191">
        <f>IF(OR(AND(AN178=1,SUM(AM177:AO179)-AN178=2),SUM(AM177:AO179)-AN178=3),1,0)</f>
        <v/>
      </c>
      <c r="AO191">
        <f>IF(OR(AND(AO178=1,SUM(AN177:AP179)-AO178=2),SUM(AN177:AP179)-AO178=3),1,0)</f>
        <v/>
      </c>
      <c r="AP191">
        <f>IF(OR(AND(AP178=1,SUM(AO177:AQ179)-AP178=2),SUM(AO177:AQ179)-AP178=3),1,0)</f>
        <v/>
      </c>
      <c r="AQ191" t="n">
        <v>0</v>
      </c>
    </row>
    <row r="192">
      <c r="B192" t="n">
        <v>0</v>
      </c>
      <c r="C192">
        <f>IF(OR(AND(C179=1,SUM(B178:D180)-C179=2),SUM(B178:D180)-C179=3),1,0)</f>
        <v/>
      </c>
      <c r="D192">
        <f>IF(OR(AND(D179=1,SUM(C178:E180)-D179=2),SUM(C178:E180)-D179=3),1,0)</f>
        <v/>
      </c>
      <c r="E192">
        <f>IF(OR(AND(E179=1,SUM(D178:F180)-E179=2),SUM(D178:F180)-E179=3),1,0)</f>
        <v/>
      </c>
      <c r="F192">
        <f>IF(OR(AND(F179=1,SUM(E178:G180)-F179=2),SUM(E178:G180)-F179=3),1,0)</f>
        <v/>
      </c>
      <c r="G192">
        <f>IF(OR(AND(G179=1,SUM(F178:H180)-G179=2),SUM(F178:H180)-G179=3),1,0)</f>
        <v/>
      </c>
      <c r="H192">
        <f>IF(OR(AND(H179=1,SUM(G178:I180)-H179=2),SUM(G178:I180)-H179=3),1,0)</f>
        <v/>
      </c>
      <c r="I192">
        <f>IF(OR(AND(I179=1,SUM(H178:J180)-I179=2),SUM(H178:J180)-I179=3),1,0)</f>
        <v/>
      </c>
      <c r="J192">
        <f>IF(OR(AND(J179=1,SUM(I178:K180)-J179=2),SUM(I178:K180)-J179=3),1,0)</f>
        <v/>
      </c>
      <c r="K192">
        <f>IF(OR(AND(K179=1,SUM(J178:L180)-K179=2),SUM(J178:L180)-K179=3),1,0)</f>
        <v/>
      </c>
      <c r="L192">
        <f>IF(OR(AND(L179=1,SUM(K178:M180)-L179=2),SUM(K178:M180)-L179=3),1,0)</f>
        <v/>
      </c>
      <c r="M192">
        <f>IF(OR(AND(M179=1,SUM(L178:N180)-M179=2),SUM(L178:N180)-M179=3),1,0)</f>
        <v/>
      </c>
      <c r="N192">
        <f>IF(OR(AND(N179=1,SUM(M178:O180)-N179=2),SUM(M178:O180)-N179=3),1,0)</f>
        <v/>
      </c>
      <c r="O192">
        <f>IF(OR(AND(O179=1,SUM(N178:P180)-O179=2),SUM(N178:P180)-O179=3),1,0)</f>
        <v/>
      </c>
      <c r="P192">
        <f>IF(OR(AND(P179=1,SUM(O178:Q180)-P179=2),SUM(O178:Q180)-P179=3),1,0)</f>
        <v/>
      </c>
      <c r="Q192">
        <f>IF(OR(AND(Q179=1,SUM(P178:R180)-Q179=2),SUM(P178:R180)-Q179=3),1,0)</f>
        <v/>
      </c>
      <c r="R192">
        <f>IF(OR(AND(R179=1,SUM(Q178:S180)-R179=2),SUM(Q178:S180)-R179=3),1,0)</f>
        <v/>
      </c>
      <c r="S192">
        <f>IF(OR(AND(S179=1,SUM(R178:T180)-S179=2),SUM(R178:T180)-S179=3),1,0)</f>
        <v/>
      </c>
      <c r="T192">
        <f>IF(OR(AND(T179=1,SUM(S178:U180)-T179=2),SUM(S178:U180)-T179=3),1,0)</f>
        <v/>
      </c>
      <c r="U192">
        <f>IF(OR(AND(U179=1,SUM(T178:V180)-U179=2),SUM(T178:V180)-U179=3),1,0)</f>
        <v/>
      </c>
      <c r="V192">
        <f>IF(OR(AND(V179=1,SUM(U178:W180)-V179=2),SUM(U178:W180)-V179=3),1,0)</f>
        <v/>
      </c>
      <c r="W192">
        <f>IF(OR(AND(W179=1,SUM(V178:X180)-W179=2),SUM(V178:X180)-W179=3),1,0)</f>
        <v/>
      </c>
      <c r="X192">
        <f>IF(OR(AND(X179=1,SUM(W178:Y180)-X179=2),SUM(W178:Y180)-X179=3),1,0)</f>
        <v/>
      </c>
      <c r="Y192">
        <f>IF(OR(AND(Y179=1,SUM(X178:Z180)-Y179=2),SUM(X178:Z180)-Y179=3),1,0)</f>
        <v/>
      </c>
      <c r="Z192">
        <f>IF(OR(AND(Z179=1,SUM(Y178:AA180)-Z179=2),SUM(Y178:AA180)-Z179=3),1,0)</f>
        <v/>
      </c>
      <c r="AA192">
        <f>IF(OR(AND(AA179=1,SUM(Z178:AB180)-AA179=2),SUM(Z178:AB180)-AA179=3),1,0)</f>
        <v/>
      </c>
      <c r="AB192">
        <f>IF(OR(AND(AB179=1,SUM(AA178:AC180)-AB179=2),SUM(AA178:AC180)-AB179=3),1,0)</f>
        <v/>
      </c>
      <c r="AC192">
        <f>IF(OR(AND(AC179=1,SUM(AB178:AD180)-AC179=2),SUM(AB178:AD180)-AC179=3),1,0)</f>
        <v/>
      </c>
      <c r="AD192">
        <f>IF(OR(AND(AD179=1,SUM(AC178:AE180)-AD179=2),SUM(AC178:AE180)-AD179=3),1,0)</f>
        <v/>
      </c>
      <c r="AE192">
        <f>IF(OR(AND(AE179=1,SUM(AD178:AF180)-AE179=2),SUM(AD178:AF180)-AE179=3),1,0)</f>
        <v/>
      </c>
      <c r="AF192">
        <f>IF(OR(AND(AF179=1,SUM(AE178:AG180)-AF179=2),SUM(AE178:AG180)-AF179=3),1,0)</f>
        <v/>
      </c>
      <c r="AG192">
        <f>IF(OR(AND(AG179=1,SUM(AF178:AH180)-AG179=2),SUM(AF178:AH180)-AG179=3),1,0)</f>
        <v/>
      </c>
      <c r="AH192">
        <f>IF(OR(AND(AH179=1,SUM(AG178:AI180)-AH179=2),SUM(AG178:AI180)-AH179=3),1,0)</f>
        <v/>
      </c>
      <c r="AI192">
        <f>IF(OR(AND(AI179=1,SUM(AH178:AJ180)-AI179=2),SUM(AH178:AJ180)-AI179=3),1,0)</f>
        <v/>
      </c>
      <c r="AJ192">
        <f>IF(OR(AND(AJ179=1,SUM(AI178:AK180)-AJ179=2),SUM(AI178:AK180)-AJ179=3),1,0)</f>
        <v/>
      </c>
      <c r="AK192">
        <f>IF(OR(AND(AK179=1,SUM(AJ178:AL180)-AK179=2),SUM(AJ178:AL180)-AK179=3),1,0)</f>
        <v/>
      </c>
      <c r="AL192">
        <f>IF(OR(AND(AL179=1,SUM(AK178:AM180)-AL179=2),SUM(AK178:AM180)-AL179=3),1,0)</f>
        <v/>
      </c>
      <c r="AM192">
        <f>IF(OR(AND(AM179=1,SUM(AL178:AN180)-AM179=2),SUM(AL178:AN180)-AM179=3),1,0)</f>
        <v/>
      </c>
      <c r="AN192">
        <f>IF(OR(AND(AN179=1,SUM(AM178:AO180)-AN179=2),SUM(AM178:AO180)-AN179=3),1,0)</f>
        <v/>
      </c>
      <c r="AO192">
        <f>IF(OR(AND(AO179=1,SUM(AN178:AP180)-AO179=2),SUM(AN178:AP180)-AO179=3),1,0)</f>
        <v/>
      </c>
      <c r="AP192">
        <f>IF(OR(AND(AP179=1,SUM(AO178:AQ180)-AP179=2),SUM(AO178:AQ180)-AP179=3),1,0)</f>
        <v/>
      </c>
      <c r="AQ192" t="n">
        <v>0</v>
      </c>
    </row>
    <row r="193">
      <c r="B193" t="n">
        <v>0</v>
      </c>
      <c r="C193">
        <f>IF(OR(AND(C180=1,SUM(B179:D181)-C180=2),SUM(B179:D181)-C180=3),1,0)</f>
        <v/>
      </c>
      <c r="D193">
        <f>IF(OR(AND(D180=1,SUM(C179:E181)-D180=2),SUM(C179:E181)-D180=3),1,0)</f>
        <v/>
      </c>
      <c r="E193">
        <f>IF(OR(AND(E180=1,SUM(D179:F181)-E180=2),SUM(D179:F181)-E180=3),1,0)</f>
        <v/>
      </c>
      <c r="F193">
        <f>IF(OR(AND(F180=1,SUM(E179:G181)-F180=2),SUM(E179:G181)-F180=3),1,0)</f>
        <v/>
      </c>
      <c r="G193">
        <f>IF(OR(AND(G180=1,SUM(F179:H181)-G180=2),SUM(F179:H181)-G180=3),1,0)</f>
        <v/>
      </c>
      <c r="H193">
        <f>IF(OR(AND(H180=1,SUM(G179:I181)-H180=2),SUM(G179:I181)-H180=3),1,0)</f>
        <v/>
      </c>
      <c r="I193">
        <f>IF(OR(AND(I180=1,SUM(H179:J181)-I180=2),SUM(H179:J181)-I180=3),1,0)</f>
        <v/>
      </c>
      <c r="J193">
        <f>IF(OR(AND(J180=1,SUM(I179:K181)-J180=2),SUM(I179:K181)-J180=3),1,0)</f>
        <v/>
      </c>
      <c r="K193">
        <f>IF(OR(AND(K180=1,SUM(J179:L181)-K180=2),SUM(J179:L181)-K180=3),1,0)</f>
        <v/>
      </c>
      <c r="L193">
        <f>IF(OR(AND(L180=1,SUM(K179:M181)-L180=2),SUM(K179:M181)-L180=3),1,0)</f>
        <v/>
      </c>
      <c r="M193">
        <f>IF(OR(AND(M180=1,SUM(L179:N181)-M180=2),SUM(L179:N181)-M180=3),1,0)</f>
        <v/>
      </c>
      <c r="N193">
        <f>IF(OR(AND(N180=1,SUM(M179:O181)-N180=2),SUM(M179:O181)-N180=3),1,0)</f>
        <v/>
      </c>
      <c r="O193">
        <f>IF(OR(AND(O180=1,SUM(N179:P181)-O180=2),SUM(N179:P181)-O180=3),1,0)</f>
        <v/>
      </c>
      <c r="P193">
        <f>IF(OR(AND(P180=1,SUM(O179:Q181)-P180=2),SUM(O179:Q181)-P180=3),1,0)</f>
        <v/>
      </c>
      <c r="Q193">
        <f>IF(OR(AND(Q180=1,SUM(P179:R181)-Q180=2),SUM(P179:R181)-Q180=3),1,0)</f>
        <v/>
      </c>
      <c r="R193">
        <f>IF(OR(AND(R180=1,SUM(Q179:S181)-R180=2),SUM(Q179:S181)-R180=3),1,0)</f>
        <v/>
      </c>
      <c r="S193">
        <f>IF(OR(AND(S180=1,SUM(R179:T181)-S180=2),SUM(R179:T181)-S180=3),1,0)</f>
        <v/>
      </c>
      <c r="T193">
        <f>IF(OR(AND(T180=1,SUM(S179:U181)-T180=2),SUM(S179:U181)-T180=3),1,0)</f>
        <v/>
      </c>
      <c r="U193">
        <f>IF(OR(AND(U180=1,SUM(T179:V181)-U180=2),SUM(T179:V181)-U180=3),1,0)</f>
        <v/>
      </c>
      <c r="V193">
        <f>IF(OR(AND(V180=1,SUM(U179:W181)-V180=2),SUM(U179:W181)-V180=3),1,0)</f>
        <v/>
      </c>
      <c r="W193">
        <f>IF(OR(AND(W180=1,SUM(V179:X181)-W180=2),SUM(V179:X181)-W180=3),1,0)</f>
        <v/>
      </c>
      <c r="X193">
        <f>IF(OR(AND(X180=1,SUM(W179:Y181)-X180=2),SUM(W179:Y181)-X180=3),1,0)</f>
        <v/>
      </c>
      <c r="Y193">
        <f>IF(OR(AND(Y180=1,SUM(X179:Z181)-Y180=2),SUM(X179:Z181)-Y180=3),1,0)</f>
        <v/>
      </c>
      <c r="Z193">
        <f>IF(OR(AND(Z180=1,SUM(Y179:AA181)-Z180=2),SUM(Y179:AA181)-Z180=3),1,0)</f>
        <v/>
      </c>
      <c r="AA193">
        <f>IF(OR(AND(AA180=1,SUM(Z179:AB181)-AA180=2),SUM(Z179:AB181)-AA180=3),1,0)</f>
        <v/>
      </c>
      <c r="AB193">
        <f>IF(OR(AND(AB180=1,SUM(AA179:AC181)-AB180=2),SUM(AA179:AC181)-AB180=3),1,0)</f>
        <v/>
      </c>
      <c r="AC193">
        <f>IF(OR(AND(AC180=1,SUM(AB179:AD181)-AC180=2),SUM(AB179:AD181)-AC180=3),1,0)</f>
        <v/>
      </c>
      <c r="AD193">
        <f>IF(OR(AND(AD180=1,SUM(AC179:AE181)-AD180=2),SUM(AC179:AE181)-AD180=3),1,0)</f>
        <v/>
      </c>
      <c r="AE193">
        <f>IF(OR(AND(AE180=1,SUM(AD179:AF181)-AE180=2),SUM(AD179:AF181)-AE180=3),1,0)</f>
        <v/>
      </c>
      <c r="AF193">
        <f>IF(OR(AND(AF180=1,SUM(AE179:AG181)-AF180=2),SUM(AE179:AG181)-AF180=3),1,0)</f>
        <v/>
      </c>
      <c r="AG193">
        <f>IF(OR(AND(AG180=1,SUM(AF179:AH181)-AG180=2),SUM(AF179:AH181)-AG180=3),1,0)</f>
        <v/>
      </c>
      <c r="AH193">
        <f>IF(OR(AND(AH180=1,SUM(AG179:AI181)-AH180=2),SUM(AG179:AI181)-AH180=3),1,0)</f>
        <v/>
      </c>
      <c r="AI193">
        <f>IF(OR(AND(AI180=1,SUM(AH179:AJ181)-AI180=2),SUM(AH179:AJ181)-AI180=3),1,0)</f>
        <v/>
      </c>
      <c r="AJ193">
        <f>IF(OR(AND(AJ180=1,SUM(AI179:AK181)-AJ180=2),SUM(AI179:AK181)-AJ180=3),1,0)</f>
        <v/>
      </c>
      <c r="AK193">
        <f>IF(OR(AND(AK180=1,SUM(AJ179:AL181)-AK180=2),SUM(AJ179:AL181)-AK180=3),1,0)</f>
        <v/>
      </c>
      <c r="AL193">
        <f>IF(OR(AND(AL180=1,SUM(AK179:AM181)-AL180=2),SUM(AK179:AM181)-AL180=3),1,0)</f>
        <v/>
      </c>
      <c r="AM193">
        <f>IF(OR(AND(AM180=1,SUM(AL179:AN181)-AM180=2),SUM(AL179:AN181)-AM180=3),1,0)</f>
        <v/>
      </c>
      <c r="AN193">
        <f>IF(OR(AND(AN180=1,SUM(AM179:AO181)-AN180=2),SUM(AM179:AO181)-AN180=3),1,0)</f>
        <v/>
      </c>
      <c r="AO193">
        <f>IF(OR(AND(AO180=1,SUM(AN179:AP181)-AO180=2),SUM(AN179:AP181)-AO180=3),1,0)</f>
        <v/>
      </c>
      <c r="AP193">
        <f>IF(OR(AND(AP180=1,SUM(AO179:AQ181)-AP180=2),SUM(AO179:AQ181)-AP180=3),1,0)</f>
        <v/>
      </c>
      <c r="AQ193" t="n">
        <v>0</v>
      </c>
    </row>
    <row r="194">
      <c r="B194" t="n">
        <v>0</v>
      </c>
      <c r="C194">
        <f>IF(OR(AND(C181=1,SUM(B180:D182)-C181=2),SUM(B180:D182)-C181=3),1,0)</f>
        <v/>
      </c>
      <c r="D194">
        <f>IF(OR(AND(D181=1,SUM(C180:E182)-D181=2),SUM(C180:E182)-D181=3),1,0)</f>
        <v/>
      </c>
      <c r="E194">
        <f>IF(OR(AND(E181=1,SUM(D180:F182)-E181=2),SUM(D180:F182)-E181=3),1,0)</f>
        <v/>
      </c>
      <c r="F194">
        <f>IF(OR(AND(F181=1,SUM(E180:G182)-F181=2),SUM(E180:G182)-F181=3),1,0)</f>
        <v/>
      </c>
      <c r="G194">
        <f>IF(OR(AND(G181=1,SUM(F180:H182)-G181=2),SUM(F180:H182)-G181=3),1,0)</f>
        <v/>
      </c>
      <c r="H194">
        <f>IF(OR(AND(H181=1,SUM(G180:I182)-H181=2),SUM(G180:I182)-H181=3),1,0)</f>
        <v/>
      </c>
      <c r="I194">
        <f>IF(OR(AND(I181=1,SUM(H180:J182)-I181=2),SUM(H180:J182)-I181=3),1,0)</f>
        <v/>
      </c>
      <c r="J194">
        <f>IF(OR(AND(J181=1,SUM(I180:K182)-J181=2),SUM(I180:K182)-J181=3),1,0)</f>
        <v/>
      </c>
      <c r="K194">
        <f>IF(OR(AND(K181=1,SUM(J180:L182)-K181=2),SUM(J180:L182)-K181=3),1,0)</f>
        <v/>
      </c>
      <c r="L194">
        <f>IF(OR(AND(L181=1,SUM(K180:M182)-L181=2),SUM(K180:M182)-L181=3),1,0)</f>
        <v/>
      </c>
      <c r="M194">
        <f>IF(OR(AND(M181=1,SUM(L180:N182)-M181=2),SUM(L180:N182)-M181=3),1,0)</f>
        <v/>
      </c>
      <c r="N194">
        <f>IF(OR(AND(N181=1,SUM(M180:O182)-N181=2),SUM(M180:O182)-N181=3),1,0)</f>
        <v/>
      </c>
      <c r="O194">
        <f>IF(OR(AND(O181=1,SUM(N180:P182)-O181=2),SUM(N180:P182)-O181=3),1,0)</f>
        <v/>
      </c>
      <c r="P194">
        <f>IF(OR(AND(P181=1,SUM(O180:Q182)-P181=2),SUM(O180:Q182)-P181=3),1,0)</f>
        <v/>
      </c>
      <c r="Q194">
        <f>IF(OR(AND(Q181=1,SUM(P180:R182)-Q181=2),SUM(P180:R182)-Q181=3),1,0)</f>
        <v/>
      </c>
      <c r="R194">
        <f>IF(OR(AND(R181=1,SUM(Q180:S182)-R181=2),SUM(Q180:S182)-R181=3),1,0)</f>
        <v/>
      </c>
      <c r="S194">
        <f>IF(OR(AND(S181=1,SUM(R180:T182)-S181=2),SUM(R180:T182)-S181=3),1,0)</f>
        <v/>
      </c>
      <c r="T194">
        <f>IF(OR(AND(T181=1,SUM(S180:U182)-T181=2),SUM(S180:U182)-T181=3),1,0)</f>
        <v/>
      </c>
      <c r="U194">
        <f>IF(OR(AND(U181=1,SUM(T180:V182)-U181=2),SUM(T180:V182)-U181=3),1,0)</f>
        <v/>
      </c>
      <c r="V194">
        <f>IF(OR(AND(V181=1,SUM(U180:W182)-V181=2),SUM(U180:W182)-V181=3),1,0)</f>
        <v/>
      </c>
      <c r="W194">
        <f>IF(OR(AND(W181=1,SUM(V180:X182)-W181=2),SUM(V180:X182)-W181=3),1,0)</f>
        <v/>
      </c>
      <c r="X194">
        <f>IF(OR(AND(X181=1,SUM(W180:Y182)-X181=2),SUM(W180:Y182)-X181=3),1,0)</f>
        <v/>
      </c>
      <c r="Y194">
        <f>IF(OR(AND(Y181=1,SUM(X180:Z182)-Y181=2),SUM(X180:Z182)-Y181=3),1,0)</f>
        <v/>
      </c>
      <c r="Z194">
        <f>IF(OR(AND(Z181=1,SUM(Y180:AA182)-Z181=2),SUM(Y180:AA182)-Z181=3),1,0)</f>
        <v/>
      </c>
      <c r="AA194">
        <f>IF(OR(AND(AA181=1,SUM(Z180:AB182)-AA181=2),SUM(Z180:AB182)-AA181=3),1,0)</f>
        <v/>
      </c>
      <c r="AB194">
        <f>IF(OR(AND(AB181=1,SUM(AA180:AC182)-AB181=2),SUM(AA180:AC182)-AB181=3),1,0)</f>
        <v/>
      </c>
      <c r="AC194">
        <f>IF(OR(AND(AC181=1,SUM(AB180:AD182)-AC181=2),SUM(AB180:AD182)-AC181=3),1,0)</f>
        <v/>
      </c>
      <c r="AD194">
        <f>IF(OR(AND(AD181=1,SUM(AC180:AE182)-AD181=2),SUM(AC180:AE182)-AD181=3),1,0)</f>
        <v/>
      </c>
      <c r="AE194">
        <f>IF(OR(AND(AE181=1,SUM(AD180:AF182)-AE181=2),SUM(AD180:AF182)-AE181=3),1,0)</f>
        <v/>
      </c>
      <c r="AF194">
        <f>IF(OR(AND(AF181=1,SUM(AE180:AG182)-AF181=2),SUM(AE180:AG182)-AF181=3),1,0)</f>
        <v/>
      </c>
      <c r="AG194">
        <f>IF(OR(AND(AG181=1,SUM(AF180:AH182)-AG181=2),SUM(AF180:AH182)-AG181=3),1,0)</f>
        <v/>
      </c>
      <c r="AH194">
        <f>IF(OR(AND(AH181=1,SUM(AG180:AI182)-AH181=2),SUM(AG180:AI182)-AH181=3),1,0)</f>
        <v/>
      </c>
      <c r="AI194">
        <f>IF(OR(AND(AI181=1,SUM(AH180:AJ182)-AI181=2),SUM(AH180:AJ182)-AI181=3),1,0)</f>
        <v/>
      </c>
      <c r="AJ194">
        <f>IF(OR(AND(AJ181=1,SUM(AI180:AK182)-AJ181=2),SUM(AI180:AK182)-AJ181=3),1,0)</f>
        <v/>
      </c>
      <c r="AK194">
        <f>IF(OR(AND(AK181=1,SUM(AJ180:AL182)-AK181=2),SUM(AJ180:AL182)-AK181=3),1,0)</f>
        <v/>
      </c>
      <c r="AL194">
        <f>IF(OR(AND(AL181=1,SUM(AK180:AM182)-AL181=2),SUM(AK180:AM182)-AL181=3),1,0)</f>
        <v/>
      </c>
      <c r="AM194">
        <f>IF(OR(AND(AM181=1,SUM(AL180:AN182)-AM181=2),SUM(AL180:AN182)-AM181=3),1,0)</f>
        <v/>
      </c>
      <c r="AN194">
        <f>IF(OR(AND(AN181=1,SUM(AM180:AO182)-AN181=2),SUM(AM180:AO182)-AN181=3),1,0)</f>
        <v/>
      </c>
      <c r="AO194">
        <f>IF(OR(AND(AO181=1,SUM(AN180:AP182)-AO181=2),SUM(AN180:AP182)-AO181=3),1,0)</f>
        <v/>
      </c>
      <c r="AP194">
        <f>IF(OR(AND(AP181=1,SUM(AO180:AQ182)-AP181=2),SUM(AO180:AQ182)-AP181=3),1,0)</f>
        <v/>
      </c>
      <c r="AQ194" t="n">
        <v>0</v>
      </c>
    </row>
    <row r="195">
      <c r="B195" t="n">
        <v>0</v>
      </c>
      <c r="C195">
        <f>IF(OR(AND(C182=1,SUM(B181:D183)-C182=2),SUM(B181:D183)-C182=3),1,0)</f>
        <v/>
      </c>
      <c r="D195">
        <f>IF(OR(AND(D182=1,SUM(C181:E183)-D182=2),SUM(C181:E183)-D182=3),1,0)</f>
        <v/>
      </c>
      <c r="E195">
        <f>IF(OR(AND(E182=1,SUM(D181:F183)-E182=2),SUM(D181:F183)-E182=3),1,0)</f>
        <v/>
      </c>
      <c r="F195">
        <f>IF(OR(AND(F182=1,SUM(E181:G183)-F182=2),SUM(E181:G183)-F182=3),1,0)</f>
        <v/>
      </c>
      <c r="G195">
        <f>IF(OR(AND(G182=1,SUM(F181:H183)-G182=2),SUM(F181:H183)-G182=3),1,0)</f>
        <v/>
      </c>
      <c r="H195">
        <f>IF(OR(AND(H182=1,SUM(G181:I183)-H182=2),SUM(G181:I183)-H182=3),1,0)</f>
        <v/>
      </c>
      <c r="I195">
        <f>IF(OR(AND(I182=1,SUM(H181:J183)-I182=2),SUM(H181:J183)-I182=3),1,0)</f>
        <v/>
      </c>
      <c r="J195">
        <f>IF(OR(AND(J182=1,SUM(I181:K183)-J182=2),SUM(I181:K183)-J182=3),1,0)</f>
        <v/>
      </c>
      <c r="K195">
        <f>IF(OR(AND(K182=1,SUM(J181:L183)-K182=2),SUM(J181:L183)-K182=3),1,0)</f>
        <v/>
      </c>
      <c r="L195">
        <f>IF(OR(AND(L182=1,SUM(K181:M183)-L182=2),SUM(K181:M183)-L182=3),1,0)</f>
        <v/>
      </c>
      <c r="M195">
        <f>IF(OR(AND(M182=1,SUM(L181:N183)-M182=2),SUM(L181:N183)-M182=3),1,0)</f>
        <v/>
      </c>
      <c r="N195">
        <f>IF(OR(AND(N182=1,SUM(M181:O183)-N182=2),SUM(M181:O183)-N182=3),1,0)</f>
        <v/>
      </c>
      <c r="O195">
        <f>IF(OR(AND(O182=1,SUM(N181:P183)-O182=2),SUM(N181:P183)-O182=3),1,0)</f>
        <v/>
      </c>
      <c r="P195">
        <f>IF(OR(AND(P182=1,SUM(O181:Q183)-P182=2),SUM(O181:Q183)-P182=3),1,0)</f>
        <v/>
      </c>
      <c r="Q195">
        <f>IF(OR(AND(Q182=1,SUM(P181:R183)-Q182=2),SUM(P181:R183)-Q182=3),1,0)</f>
        <v/>
      </c>
      <c r="R195">
        <f>IF(OR(AND(R182=1,SUM(Q181:S183)-R182=2),SUM(Q181:S183)-R182=3),1,0)</f>
        <v/>
      </c>
      <c r="S195">
        <f>IF(OR(AND(S182=1,SUM(R181:T183)-S182=2),SUM(R181:T183)-S182=3),1,0)</f>
        <v/>
      </c>
      <c r="T195">
        <f>IF(OR(AND(T182=1,SUM(S181:U183)-T182=2),SUM(S181:U183)-T182=3),1,0)</f>
        <v/>
      </c>
      <c r="U195">
        <f>IF(OR(AND(U182=1,SUM(T181:V183)-U182=2),SUM(T181:V183)-U182=3),1,0)</f>
        <v/>
      </c>
      <c r="V195">
        <f>IF(OR(AND(V182=1,SUM(U181:W183)-V182=2),SUM(U181:W183)-V182=3),1,0)</f>
        <v/>
      </c>
      <c r="W195">
        <f>IF(OR(AND(W182=1,SUM(V181:X183)-W182=2),SUM(V181:X183)-W182=3),1,0)</f>
        <v/>
      </c>
      <c r="X195">
        <f>IF(OR(AND(X182=1,SUM(W181:Y183)-X182=2),SUM(W181:Y183)-X182=3),1,0)</f>
        <v/>
      </c>
      <c r="Y195">
        <f>IF(OR(AND(Y182=1,SUM(X181:Z183)-Y182=2),SUM(X181:Z183)-Y182=3),1,0)</f>
        <v/>
      </c>
      <c r="Z195">
        <f>IF(OR(AND(Z182=1,SUM(Y181:AA183)-Z182=2),SUM(Y181:AA183)-Z182=3),1,0)</f>
        <v/>
      </c>
      <c r="AA195">
        <f>IF(OR(AND(AA182=1,SUM(Z181:AB183)-AA182=2),SUM(Z181:AB183)-AA182=3),1,0)</f>
        <v/>
      </c>
      <c r="AB195">
        <f>IF(OR(AND(AB182=1,SUM(AA181:AC183)-AB182=2),SUM(AA181:AC183)-AB182=3),1,0)</f>
        <v/>
      </c>
      <c r="AC195">
        <f>IF(OR(AND(AC182=1,SUM(AB181:AD183)-AC182=2),SUM(AB181:AD183)-AC182=3),1,0)</f>
        <v/>
      </c>
      <c r="AD195">
        <f>IF(OR(AND(AD182=1,SUM(AC181:AE183)-AD182=2),SUM(AC181:AE183)-AD182=3),1,0)</f>
        <v/>
      </c>
      <c r="AE195">
        <f>IF(OR(AND(AE182=1,SUM(AD181:AF183)-AE182=2),SUM(AD181:AF183)-AE182=3),1,0)</f>
        <v/>
      </c>
      <c r="AF195">
        <f>IF(OR(AND(AF182=1,SUM(AE181:AG183)-AF182=2),SUM(AE181:AG183)-AF182=3),1,0)</f>
        <v/>
      </c>
      <c r="AG195">
        <f>IF(OR(AND(AG182=1,SUM(AF181:AH183)-AG182=2),SUM(AF181:AH183)-AG182=3),1,0)</f>
        <v/>
      </c>
      <c r="AH195">
        <f>IF(OR(AND(AH182=1,SUM(AG181:AI183)-AH182=2),SUM(AG181:AI183)-AH182=3),1,0)</f>
        <v/>
      </c>
      <c r="AI195">
        <f>IF(OR(AND(AI182=1,SUM(AH181:AJ183)-AI182=2),SUM(AH181:AJ183)-AI182=3),1,0)</f>
        <v/>
      </c>
      <c r="AJ195">
        <f>IF(OR(AND(AJ182=1,SUM(AI181:AK183)-AJ182=2),SUM(AI181:AK183)-AJ182=3),1,0)</f>
        <v/>
      </c>
      <c r="AK195">
        <f>IF(OR(AND(AK182=1,SUM(AJ181:AL183)-AK182=2),SUM(AJ181:AL183)-AK182=3),1,0)</f>
        <v/>
      </c>
      <c r="AL195">
        <f>IF(OR(AND(AL182=1,SUM(AK181:AM183)-AL182=2),SUM(AK181:AM183)-AL182=3),1,0)</f>
        <v/>
      </c>
      <c r="AM195">
        <f>IF(OR(AND(AM182=1,SUM(AL181:AN183)-AM182=2),SUM(AL181:AN183)-AM182=3),1,0)</f>
        <v/>
      </c>
      <c r="AN195">
        <f>IF(OR(AND(AN182=1,SUM(AM181:AO183)-AN182=2),SUM(AM181:AO183)-AN182=3),1,0)</f>
        <v/>
      </c>
      <c r="AO195">
        <f>IF(OR(AND(AO182=1,SUM(AN181:AP183)-AO182=2),SUM(AN181:AP183)-AO182=3),1,0)</f>
        <v/>
      </c>
      <c r="AP195">
        <f>IF(OR(AND(AP182=1,SUM(AO181:AQ183)-AP182=2),SUM(AO181:AQ183)-AP182=3),1,0)</f>
        <v/>
      </c>
      <c r="AQ195" t="n">
        <v>0</v>
      </c>
    </row>
    <row r="196">
      <c r="B196" t="n">
        <v>0</v>
      </c>
      <c r="C196" t="n">
        <v>0</v>
      </c>
      <c r="D196" t="n">
        <v>0</v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</v>
      </c>
      <c r="AD196" t="n">
        <v>0</v>
      </c>
      <c r="AE196" t="n">
        <v>0</v>
      </c>
      <c r="AF196" t="n">
        <v>0</v>
      </c>
      <c r="AG196" t="n">
        <v>0</v>
      </c>
      <c r="AH196" t="n">
        <v>0</v>
      </c>
      <c r="AI196" t="n">
        <v>0</v>
      </c>
      <c r="AJ196" t="n">
        <v>0</v>
      </c>
      <c r="AK196" t="n">
        <v>0</v>
      </c>
      <c r="AL196" t="n">
        <v>0</v>
      </c>
      <c r="AM196" t="n">
        <v>0</v>
      </c>
      <c r="AN196" t="n">
        <v>0</v>
      </c>
      <c r="AO196" t="n">
        <v>0</v>
      </c>
      <c r="AP196" t="n">
        <v>0</v>
      </c>
      <c r="AQ196" t="n">
        <v>0</v>
      </c>
    </row>
    <row r="197"/>
    <row r="198">
      <c r="A198" t="inlineStr">
        <is>
          <t>gen 16</t>
        </is>
      </c>
      <c r="B198" t="n">
        <v>0</v>
      </c>
      <c r="C198" t="n">
        <v>0</v>
      </c>
      <c r="D198" t="n">
        <v>0</v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</v>
      </c>
      <c r="AG198" t="n">
        <v>0</v>
      </c>
      <c r="AH198" t="n">
        <v>0</v>
      </c>
      <c r="AI198" t="n">
        <v>0</v>
      </c>
      <c r="AJ198" t="n">
        <v>0</v>
      </c>
      <c r="AK198" t="n">
        <v>0</v>
      </c>
      <c r="AL198" t="n">
        <v>0</v>
      </c>
      <c r="AM198" t="n">
        <v>0</v>
      </c>
      <c r="AN198" t="n">
        <v>0</v>
      </c>
      <c r="AO198" t="n">
        <v>0</v>
      </c>
      <c r="AP198" t="n">
        <v>0</v>
      </c>
      <c r="AQ198" t="n">
        <v>0</v>
      </c>
    </row>
    <row r="199">
      <c r="B199" t="n">
        <v>0</v>
      </c>
      <c r="C199">
        <f>IF(OR(AND(C186=1,SUM(B185:D187)-C186=2),SUM(B185:D187)-C186=3),1,0)</f>
        <v/>
      </c>
      <c r="D199">
        <f>IF(OR(AND(D186=1,SUM(C185:E187)-D186=2),SUM(C185:E187)-D186=3),1,0)</f>
        <v/>
      </c>
      <c r="E199">
        <f>IF(OR(AND(E186=1,SUM(D185:F187)-E186=2),SUM(D185:F187)-E186=3),1,0)</f>
        <v/>
      </c>
      <c r="F199">
        <f>IF(OR(AND(F186=1,SUM(E185:G187)-F186=2),SUM(E185:G187)-F186=3),1,0)</f>
        <v/>
      </c>
      <c r="G199">
        <f>IF(OR(AND(G186=1,SUM(F185:H187)-G186=2),SUM(F185:H187)-G186=3),1,0)</f>
        <v/>
      </c>
      <c r="H199">
        <f>IF(OR(AND(H186=1,SUM(G185:I187)-H186=2),SUM(G185:I187)-H186=3),1,0)</f>
        <v/>
      </c>
      <c r="I199">
        <f>IF(OR(AND(I186=1,SUM(H185:J187)-I186=2),SUM(H185:J187)-I186=3),1,0)</f>
        <v/>
      </c>
      <c r="J199">
        <f>IF(OR(AND(J186=1,SUM(I185:K187)-J186=2),SUM(I185:K187)-J186=3),1,0)</f>
        <v/>
      </c>
      <c r="K199">
        <f>IF(OR(AND(K186=1,SUM(J185:L187)-K186=2),SUM(J185:L187)-K186=3),1,0)</f>
        <v/>
      </c>
      <c r="L199">
        <f>IF(OR(AND(L186=1,SUM(K185:M187)-L186=2),SUM(K185:M187)-L186=3),1,0)</f>
        <v/>
      </c>
      <c r="M199">
        <f>IF(OR(AND(M186=1,SUM(L185:N187)-M186=2),SUM(L185:N187)-M186=3),1,0)</f>
        <v/>
      </c>
      <c r="N199">
        <f>IF(OR(AND(N186=1,SUM(M185:O187)-N186=2),SUM(M185:O187)-N186=3),1,0)</f>
        <v/>
      </c>
      <c r="O199">
        <f>IF(OR(AND(O186=1,SUM(N185:P187)-O186=2),SUM(N185:P187)-O186=3),1,0)</f>
        <v/>
      </c>
      <c r="P199">
        <f>IF(OR(AND(P186=1,SUM(O185:Q187)-P186=2),SUM(O185:Q187)-P186=3),1,0)</f>
        <v/>
      </c>
      <c r="Q199">
        <f>IF(OR(AND(Q186=1,SUM(P185:R187)-Q186=2),SUM(P185:R187)-Q186=3),1,0)</f>
        <v/>
      </c>
      <c r="R199">
        <f>IF(OR(AND(R186=1,SUM(Q185:S187)-R186=2),SUM(Q185:S187)-R186=3),1,0)</f>
        <v/>
      </c>
      <c r="S199">
        <f>IF(OR(AND(S186=1,SUM(R185:T187)-S186=2),SUM(R185:T187)-S186=3),1,0)</f>
        <v/>
      </c>
      <c r="T199">
        <f>IF(OR(AND(T186=1,SUM(S185:U187)-T186=2),SUM(S185:U187)-T186=3),1,0)</f>
        <v/>
      </c>
      <c r="U199">
        <f>IF(OR(AND(U186=1,SUM(T185:V187)-U186=2),SUM(T185:V187)-U186=3),1,0)</f>
        <v/>
      </c>
      <c r="V199">
        <f>IF(OR(AND(V186=1,SUM(U185:W187)-V186=2),SUM(U185:W187)-V186=3),1,0)</f>
        <v/>
      </c>
      <c r="W199">
        <f>IF(OR(AND(W186=1,SUM(V185:X187)-W186=2),SUM(V185:X187)-W186=3),1,0)</f>
        <v/>
      </c>
      <c r="X199">
        <f>IF(OR(AND(X186=1,SUM(W185:Y187)-X186=2),SUM(W185:Y187)-X186=3),1,0)</f>
        <v/>
      </c>
      <c r="Y199">
        <f>IF(OR(AND(Y186=1,SUM(X185:Z187)-Y186=2),SUM(X185:Z187)-Y186=3),1,0)</f>
        <v/>
      </c>
      <c r="Z199">
        <f>IF(OR(AND(Z186=1,SUM(Y185:AA187)-Z186=2),SUM(Y185:AA187)-Z186=3),1,0)</f>
        <v/>
      </c>
      <c r="AA199">
        <f>IF(OR(AND(AA186=1,SUM(Z185:AB187)-AA186=2),SUM(Z185:AB187)-AA186=3),1,0)</f>
        <v/>
      </c>
      <c r="AB199">
        <f>IF(OR(AND(AB186=1,SUM(AA185:AC187)-AB186=2),SUM(AA185:AC187)-AB186=3),1,0)</f>
        <v/>
      </c>
      <c r="AC199">
        <f>IF(OR(AND(AC186=1,SUM(AB185:AD187)-AC186=2),SUM(AB185:AD187)-AC186=3),1,0)</f>
        <v/>
      </c>
      <c r="AD199">
        <f>IF(OR(AND(AD186=1,SUM(AC185:AE187)-AD186=2),SUM(AC185:AE187)-AD186=3),1,0)</f>
        <v/>
      </c>
      <c r="AE199">
        <f>IF(OR(AND(AE186=1,SUM(AD185:AF187)-AE186=2),SUM(AD185:AF187)-AE186=3),1,0)</f>
        <v/>
      </c>
      <c r="AF199">
        <f>IF(OR(AND(AF186=1,SUM(AE185:AG187)-AF186=2),SUM(AE185:AG187)-AF186=3),1,0)</f>
        <v/>
      </c>
      <c r="AG199">
        <f>IF(OR(AND(AG186=1,SUM(AF185:AH187)-AG186=2),SUM(AF185:AH187)-AG186=3),1,0)</f>
        <v/>
      </c>
      <c r="AH199">
        <f>IF(OR(AND(AH186=1,SUM(AG185:AI187)-AH186=2),SUM(AG185:AI187)-AH186=3),1,0)</f>
        <v/>
      </c>
      <c r="AI199">
        <f>IF(OR(AND(AI186=1,SUM(AH185:AJ187)-AI186=2),SUM(AH185:AJ187)-AI186=3),1,0)</f>
        <v/>
      </c>
      <c r="AJ199">
        <f>IF(OR(AND(AJ186=1,SUM(AI185:AK187)-AJ186=2),SUM(AI185:AK187)-AJ186=3),1,0)</f>
        <v/>
      </c>
      <c r="AK199">
        <f>IF(OR(AND(AK186=1,SUM(AJ185:AL187)-AK186=2),SUM(AJ185:AL187)-AK186=3),1,0)</f>
        <v/>
      </c>
      <c r="AL199">
        <f>IF(OR(AND(AL186=1,SUM(AK185:AM187)-AL186=2),SUM(AK185:AM187)-AL186=3),1,0)</f>
        <v/>
      </c>
      <c r="AM199">
        <f>IF(OR(AND(AM186=1,SUM(AL185:AN187)-AM186=2),SUM(AL185:AN187)-AM186=3),1,0)</f>
        <v/>
      </c>
      <c r="AN199">
        <f>IF(OR(AND(AN186=1,SUM(AM185:AO187)-AN186=2),SUM(AM185:AO187)-AN186=3),1,0)</f>
        <v/>
      </c>
      <c r="AO199">
        <f>IF(OR(AND(AO186=1,SUM(AN185:AP187)-AO186=2),SUM(AN185:AP187)-AO186=3),1,0)</f>
        <v/>
      </c>
      <c r="AP199">
        <f>IF(OR(AND(AP186=1,SUM(AO185:AQ187)-AP186=2),SUM(AO185:AQ187)-AP186=3),1,0)</f>
        <v/>
      </c>
      <c r="AQ199" t="n">
        <v>0</v>
      </c>
    </row>
    <row r="200">
      <c r="B200" t="n">
        <v>0</v>
      </c>
      <c r="C200">
        <f>IF(OR(AND(C187=1,SUM(B186:D188)-C187=2),SUM(B186:D188)-C187=3),1,0)</f>
        <v/>
      </c>
      <c r="D200">
        <f>IF(OR(AND(D187=1,SUM(C186:E188)-D187=2),SUM(C186:E188)-D187=3),1,0)</f>
        <v/>
      </c>
      <c r="E200">
        <f>IF(OR(AND(E187=1,SUM(D186:F188)-E187=2),SUM(D186:F188)-E187=3),1,0)</f>
        <v/>
      </c>
      <c r="F200">
        <f>IF(OR(AND(F187=1,SUM(E186:G188)-F187=2),SUM(E186:G188)-F187=3),1,0)</f>
        <v/>
      </c>
      <c r="G200">
        <f>IF(OR(AND(G187=1,SUM(F186:H188)-G187=2),SUM(F186:H188)-G187=3),1,0)</f>
        <v/>
      </c>
      <c r="H200">
        <f>IF(OR(AND(H187=1,SUM(G186:I188)-H187=2),SUM(G186:I188)-H187=3),1,0)</f>
        <v/>
      </c>
      <c r="I200">
        <f>IF(OR(AND(I187=1,SUM(H186:J188)-I187=2),SUM(H186:J188)-I187=3),1,0)</f>
        <v/>
      </c>
      <c r="J200">
        <f>IF(OR(AND(J187=1,SUM(I186:K188)-J187=2),SUM(I186:K188)-J187=3),1,0)</f>
        <v/>
      </c>
      <c r="K200">
        <f>IF(OR(AND(K187=1,SUM(J186:L188)-K187=2),SUM(J186:L188)-K187=3),1,0)</f>
        <v/>
      </c>
      <c r="L200">
        <f>IF(OR(AND(L187=1,SUM(K186:M188)-L187=2),SUM(K186:M188)-L187=3),1,0)</f>
        <v/>
      </c>
      <c r="M200">
        <f>IF(OR(AND(M187=1,SUM(L186:N188)-M187=2),SUM(L186:N188)-M187=3),1,0)</f>
        <v/>
      </c>
      <c r="N200">
        <f>IF(OR(AND(N187=1,SUM(M186:O188)-N187=2),SUM(M186:O188)-N187=3),1,0)</f>
        <v/>
      </c>
      <c r="O200">
        <f>IF(OR(AND(O187=1,SUM(N186:P188)-O187=2),SUM(N186:P188)-O187=3),1,0)</f>
        <v/>
      </c>
      <c r="P200">
        <f>IF(OR(AND(P187=1,SUM(O186:Q188)-P187=2),SUM(O186:Q188)-P187=3),1,0)</f>
        <v/>
      </c>
      <c r="Q200">
        <f>IF(OR(AND(Q187=1,SUM(P186:R188)-Q187=2),SUM(P186:R188)-Q187=3),1,0)</f>
        <v/>
      </c>
      <c r="R200">
        <f>IF(OR(AND(R187=1,SUM(Q186:S188)-R187=2),SUM(Q186:S188)-R187=3),1,0)</f>
        <v/>
      </c>
      <c r="S200">
        <f>IF(OR(AND(S187=1,SUM(R186:T188)-S187=2),SUM(R186:T188)-S187=3),1,0)</f>
        <v/>
      </c>
      <c r="T200">
        <f>IF(OR(AND(T187=1,SUM(S186:U188)-T187=2),SUM(S186:U188)-T187=3),1,0)</f>
        <v/>
      </c>
      <c r="U200">
        <f>IF(OR(AND(U187=1,SUM(T186:V188)-U187=2),SUM(T186:V188)-U187=3),1,0)</f>
        <v/>
      </c>
      <c r="V200">
        <f>IF(OR(AND(V187=1,SUM(U186:W188)-V187=2),SUM(U186:W188)-V187=3),1,0)</f>
        <v/>
      </c>
      <c r="W200">
        <f>IF(OR(AND(W187=1,SUM(V186:X188)-W187=2),SUM(V186:X188)-W187=3),1,0)</f>
        <v/>
      </c>
      <c r="X200">
        <f>IF(OR(AND(X187=1,SUM(W186:Y188)-X187=2),SUM(W186:Y188)-X187=3),1,0)</f>
        <v/>
      </c>
      <c r="Y200">
        <f>IF(OR(AND(Y187=1,SUM(X186:Z188)-Y187=2),SUM(X186:Z188)-Y187=3),1,0)</f>
        <v/>
      </c>
      <c r="Z200">
        <f>IF(OR(AND(Z187=1,SUM(Y186:AA188)-Z187=2),SUM(Y186:AA188)-Z187=3),1,0)</f>
        <v/>
      </c>
      <c r="AA200">
        <f>IF(OR(AND(AA187=1,SUM(Z186:AB188)-AA187=2),SUM(Z186:AB188)-AA187=3),1,0)</f>
        <v/>
      </c>
      <c r="AB200">
        <f>IF(OR(AND(AB187=1,SUM(AA186:AC188)-AB187=2),SUM(AA186:AC188)-AB187=3),1,0)</f>
        <v/>
      </c>
      <c r="AC200">
        <f>IF(OR(AND(AC187=1,SUM(AB186:AD188)-AC187=2),SUM(AB186:AD188)-AC187=3),1,0)</f>
        <v/>
      </c>
      <c r="AD200">
        <f>IF(OR(AND(AD187=1,SUM(AC186:AE188)-AD187=2),SUM(AC186:AE188)-AD187=3),1,0)</f>
        <v/>
      </c>
      <c r="AE200">
        <f>IF(OR(AND(AE187=1,SUM(AD186:AF188)-AE187=2),SUM(AD186:AF188)-AE187=3),1,0)</f>
        <v/>
      </c>
      <c r="AF200">
        <f>IF(OR(AND(AF187=1,SUM(AE186:AG188)-AF187=2),SUM(AE186:AG188)-AF187=3),1,0)</f>
        <v/>
      </c>
      <c r="AG200">
        <f>IF(OR(AND(AG187=1,SUM(AF186:AH188)-AG187=2),SUM(AF186:AH188)-AG187=3),1,0)</f>
        <v/>
      </c>
      <c r="AH200">
        <f>IF(OR(AND(AH187=1,SUM(AG186:AI188)-AH187=2),SUM(AG186:AI188)-AH187=3),1,0)</f>
        <v/>
      </c>
      <c r="AI200">
        <f>IF(OR(AND(AI187=1,SUM(AH186:AJ188)-AI187=2),SUM(AH186:AJ188)-AI187=3),1,0)</f>
        <v/>
      </c>
      <c r="AJ200">
        <f>IF(OR(AND(AJ187=1,SUM(AI186:AK188)-AJ187=2),SUM(AI186:AK188)-AJ187=3),1,0)</f>
        <v/>
      </c>
      <c r="AK200">
        <f>IF(OR(AND(AK187=1,SUM(AJ186:AL188)-AK187=2),SUM(AJ186:AL188)-AK187=3),1,0)</f>
        <v/>
      </c>
      <c r="AL200">
        <f>IF(OR(AND(AL187=1,SUM(AK186:AM188)-AL187=2),SUM(AK186:AM188)-AL187=3),1,0)</f>
        <v/>
      </c>
      <c r="AM200">
        <f>IF(OR(AND(AM187=1,SUM(AL186:AN188)-AM187=2),SUM(AL186:AN188)-AM187=3),1,0)</f>
        <v/>
      </c>
      <c r="AN200">
        <f>IF(OR(AND(AN187=1,SUM(AM186:AO188)-AN187=2),SUM(AM186:AO188)-AN187=3),1,0)</f>
        <v/>
      </c>
      <c r="AO200">
        <f>IF(OR(AND(AO187=1,SUM(AN186:AP188)-AO187=2),SUM(AN186:AP188)-AO187=3),1,0)</f>
        <v/>
      </c>
      <c r="AP200">
        <f>IF(OR(AND(AP187=1,SUM(AO186:AQ188)-AP187=2),SUM(AO186:AQ188)-AP187=3),1,0)</f>
        <v/>
      </c>
      <c r="AQ200" t="n">
        <v>0</v>
      </c>
    </row>
    <row r="201">
      <c r="B201" t="n">
        <v>0</v>
      </c>
      <c r="C201">
        <f>IF(OR(AND(C188=1,SUM(B187:D189)-C188=2),SUM(B187:D189)-C188=3),1,0)</f>
        <v/>
      </c>
      <c r="D201">
        <f>IF(OR(AND(D188=1,SUM(C187:E189)-D188=2),SUM(C187:E189)-D188=3),1,0)</f>
        <v/>
      </c>
      <c r="E201">
        <f>IF(OR(AND(E188=1,SUM(D187:F189)-E188=2),SUM(D187:F189)-E188=3),1,0)</f>
        <v/>
      </c>
      <c r="F201">
        <f>IF(OR(AND(F188=1,SUM(E187:G189)-F188=2),SUM(E187:G189)-F188=3),1,0)</f>
        <v/>
      </c>
      <c r="G201">
        <f>IF(OR(AND(G188=1,SUM(F187:H189)-G188=2),SUM(F187:H189)-G188=3),1,0)</f>
        <v/>
      </c>
      <c r="H201">
        <f>IF(OR(AND(H188=1,SUM(G187:I189)-H188=2),SUM(G187:I189)-H188=3),1,0)</f>
        <v/>
      </c>
      <c r="I201">
        <f>IF(OR(AND(I188=1,SUM(H187:J189)-I188=2),SUM(H187:J189)-I188=3),1,0)</f>
        <v/>
      </c>
      <c r="J201">
        <f>IF(OR(AND(J188=1,SUM(I187:K189)-J188=2),SUM(I187:K189)-J188=3),1,0)</f>
        <v/>
      </c>
      <c r="K201">
        <f>IF(OR(AND(K188=1,SUM(J187:L189)-K188=2),SUM(J187:L189)-K188=3),1,0)</f>
        <v/>
      </c>
      <c r="L201">
        <f>IF(OR(AND(L188=1,SUM(K187:M189)-L188=2),SUM(K187:M189)-L188=3),1,0)</f>
        <v/>
      </c>
      <c r="M201">
        <f>IF(OR(AND(M188=1,SUM(L187:N189)-M188=2),SUM(L187:N189)-M188=3),1,0)</f>
        <v/>
      </c>
      <c r="N201">
        <f>IF(OR(AND(N188=1,SUM(M187:O189)-N188=2),SUM(M187:O189)-N188=3),1,0)</f>
        <v/>
      </c>
      <c r="O201">
        <f>IF(OR(AND(O188=1,SUM(N187:P189)-O188=2),SUM(N187:P189)-O188=3),1,0)</f>
        <v/>
      </c>
      <c r="P201">
        <f>IF(OR(AND(P188=1,SUM(O187:Q189)-P188=2),SUM(O187:Q189)-P188=3),1,0)</f>
        <v/>
      </c>
      <c r="Q201">
        <f>IF(OR(AND(Q188=1,SUM(P187:R189)-Q188=2),SUM(P187:R189)-Q188=3),1,0)</f>
        <v/>
      </c>
      <c r="R201">
        <f>IF(OR(AND(R188=1,SUM(Q187:S189)-R188=2),SUM(Q187:S189)-R188=3),1,0)</f>
        <v/>
      </c>
      <c r="S201">
        <f>IF(OR(AND(S188=1,SUM(R187:T189)-S188=2),SUM(R187:T189)-S188=3),1,0)</f>
        <v/>
      </c>
      <c r="T201">
        <f>IF(OR(AND(T188=1,SUM(S187:U189)-T188=2),SUM(S187:U189)-T188=3),1,0)</f>
        <v/>
      </c>
      <c r="U201">
        <f>IF(OR(AND(U188=1,SUM(T187:V189)-U188=2),SUM(T187:V189)-U188=3),1,0)</f>
        <v/>
      </c>
      <c r="V201">
        <f>IF(OR(AND(V188=1,SUM(U187:W189)-V188=2),SUM(U187:W189)-V188=3),1,0)</f>
        <v/>
      </c>
      <c r="W201">
        <f>IF(OR(AND(W188=1,SUM(V187:X189)-W188=2),SUM(V187:X189)-W188=3),1,0)</f>
        <v/>
      </c>
      <c r="X201">
        <f>IF(OR(AND(X188=1,SUM(W187:Y189)-X188=2),SUM(W187:Y189)-X188=3),1,0)</f>
        <v/>
      </c>
      <c r="Y201">
        <f>IF(OR(AND(Y188=1,SUM(X187:Z189)-Y188=2),SUM(X187:Z189)-Y188=3),1,0)</f>
        <v/>
      </c>
      <c r="Z201">
        <f>IF(OR(AND(Z188=1,SUM(Y187:AA189)-Z188=2),SUM(Y187:AA189)-Z188=3),1,0)</f>
        <v/>
      </c>
      <c r="AA201">
        <f>IF(OR(AND(AA188=1,SUM(Z187:AB189)-AA188=2),SUM(Z187:AB189)-AA188=3),1,0)</f>
        <v/>
      </c>
      <c r="AB201">
        <f>IF(OR(AND(AB188=1,SUM(AA187:AC189)-AB188=2),SUM(AA187:AC189)-AB188=3),1,0)</f>
        <v/>
      </c>
      <c r="AC201">
        <f>IF(OR(AND(AC188=1,SUM(AB187:AD189)-AC188=2),SUM(AB187:AD189)-AC188=3),1,0)</f>
        <v/>
      </c>
      <c r="AD201">
        <f>IF(OR(AND(AD188=1,SUM(AC187:AE189)-AD188=2),SUM(AC187:AE189)-AD188=3),1,0)</f>
        <v/>
      </c>
      <c r="AE201">
        <f>IF(OR(AND(AE188=1,SUM(AD187:AF189)-AE188=2),SUM(AD187:AF189)-AE188=3),1,0)</f>
        <v/>
      </c>
      <c r="AF201">
        <f>IF(OR(AND(AF188=1,SUM(AE187:AG189)-AF188=2),SUM(AE187:AG189)-AF188=3),1,0)</f>
        <v/>
      </c>
      <c r="AG201">
        <f>IF(OR(AND(AG188=1,SUM(AF187:AH189)-AG188=2),SUM(AF187:AH189)-AG188=3),1,0)</f>
        <v/>
      </c>
      <c r="AH201">
        <f>IF(OR(AND(AH188=1,SUM(AG187:AI189)-AH188=2),SUM(AG187:AI189)-AH188=3),1,0)</f>
        <v/>
      </c>
      <c r="AI201">
        <f>IF(OR(AND(AI188=1,SUM(AH187:AJ189)-AI188=2),SUM(AH187:AJ189)-AI188=3),1,0)</f>
        <v/>
      </c>
      <c r="AJ201">
        <f>IF(OR(AND(AJ188=1,SUM(AI187:AK189)-AJ188=2),SUM(AI187:AK189)-AJ188=3),1,0)</f>
        <v/>
      </c>
      <c r="AK201">
        <f>IF(OR(AND(AK188=1,SUM(AJ187:AL189)-AK188=2),SUM(AJ187:AL189)-AK188=3),1,0)</f>
        <v/>
      </c>
      <c r="AL201">
        <f>IF(OR(AND(AL188=1,SUM(AK187:AM189)-AL188=2),SUM(AK187:AM189)-AL188=3),1,0)</f>
        <v/>
      </c>
      <c r="AM201">
        <f>IF(OR(AND(AM188=1,SUM(AL187:AN189)-AM188=2),SUM(AL187:AN189)-AM188=3),1,0)</f>
        <v/>
      </c>
      <c r="AN201">
        <f>IF(OR(AND(AN188=1,SUM(AM187:AO189)-AN188=2),SUM(AM187:AO189)-AN188=3),1,0)</f>
        <v/>
      </c>
      <c r="AO201">
        <f>IF(OR(AND(AO188=1,SUM(AN187:AP189)-AO188=2),SUM(AN187:AP189)-AO188=3),1,0)</f>
        <v/>
      </c>
      <c r="AP201">
        <f>IF(OR(AND(AP188=1,SUM(AO187:AQ189)-AP188=2),SUM(AO187:AQ189)-AP188=3),1,0)</f>
        <v/>
      </c>
      <c r="AQ201" t="n">
        <v>0</v>
      </c>
    </row>
    <row r="202">
      <c r="B202" t="n">
        <v>0</v>
      </c>
      <c r="C202">
        <f>IF(OR(AND(C189=1,SUM(B188:D190)-C189=2),SUM(B188:D190)-C189=3),1,0)</f>
        <v/>
      </c>
      <c r="D202">
        <f>IF(OR(AND(D189=1,SUM(C188:E190)-D189=2),SUM(C188:E190)-D189=3),1,0)</f>
        <v/>
      </c>
      <c r="E202">
        <f>IF(OR(AND(E189=1,SUM(D188:F190)-E189=2),SUM(D188:F190)-E189=3),1,0)</f>
        <v/>
      </c>
      <c r="F202">
        <f>IF(OR(AND(F189=1,SUM(E188:G190)-F189=2),SUM(E188:G190)-F189=3),1,0)</f>
        <v/>
      </c>
      <c r="G202">
        <f>IF(OR(AND(G189=1,SUM(F188:H190)-G189=2),SUM(F188:H190)-G189=3),1,0)</f>
        <v/>
      </c>
      <c r="H202">
        <f>IF(OR(AND(H189=1,SUM(G188:I190)-H189=2),SUM(G188:I190)-H189=3),1,0)</f>
        <v/>
      </c>
      <c r="I202">
        <f>IF(OR(AND(I189=1,SUM(H188:J190)-I189=2),SUM(H188:J190)-I189=3),1,0)</f>
        <v/>
      </c>
      <c r="J202">
        <f>IF(OR(AND(J189=1,SUM(I188:K190)-J189=2),SUM(I188:K190)-J189=3),1,0)</f>
        <v/>
      </c>
      <c r="K202">
        <f>IF(OR(AND(K189=1,SUM(J188:L190)-K189=2),SUM(J188:L190)-K189=3),1,0)</f>
        <v/>
      </c>
      <c r="L202">
        <f>IF(OR(AND(L189=1,SUM(K188:M190)-L189=2),SUM(K188:M190)-L189=3),1,0)</f>
        <v/>
      </c>
      <c r="M202">
        <f>IF(OR(AND(M189=1,SUM(L188:N190)-M189=2),SUM(L188:N190)-M189=3),1,0)</f>
        <v/>
      </c>
      <c r="N202">
        <f>IF(OR(AND(N189=1,SUM(M188:O190)-N189=2),SUM(M188:O190)-N189=3),1,0)</f>
        <v/>
      </c>
      <c r="O202">
        <f>IF(OR(AND(O189=1,SUM(N188:P190)-O189=2),SUM(N188:P190)-O189=3),1,0)</f>
        <v/>
      </c>
      <c r="P202">
        <f>IF(OR(AND(P189=1,SUM(O188:Q190)-P189=2),SUM(O188:Q190)-P189=3),1,0)</f>
        <v/>
      </c>
      <c r="Q202">
        <f>IF(OR(AND(Q189=1,SUM(P188:R190)-Q189=2),SUM(P188:R190)-Q189=3),1,0)</f>
        <v/>
      </c>
      <c r="R202">
        <f>IF(OR(AND(R189=1,SUM(Q188:S190)-R189=2),SUM(Q188:S190)-R189=3),1,0)</f>
        <v/>
      </c>
      <c r="S202">
        <f>IF(OR(AND(S189=1,SUM(R188:T190)-S189=2),SUM(R188:T190)-S189=3),1,0)</f>
        <v/>
      </c>
      <c r="T202">
        <f>IF(OR(AND(T189=1,SUM(S188:U190)-T189=2),SUM(S188:U190)-T189=3),1,0)</f>
        <v/>
      </c>
      <c r="U202">
        <f>IF(OR(AND(U189=1,SUM(T188:V190)-U189=2),SUM(T188:V190)-U189=3),1,0)</f>
        <v/>
      </c>
      <c r="V202">
        <f>IF(OR(AND(V189=1,SUM(U188:W190)-V189=2),SUM(U188:W190)-V189=3),1,0)</f>
        <v/>
      </c>
      <c r="W202">
        <f>IF(OR(AND(W189=1,SUM(V188:X190)-W189=2),SUM(V188:X190)-W189=3),1,0)</f>
        <v/>
      </c>
      <c r="X202">
        <f>IF(OR(AND(X189=1,SUM(W188:Y190)-X189=2),SUM(W188:Y190)-X189=3),1,0)</f>
        <v/>
      </c>
      <c r="Y202">
        <f>IF(OR(AND(Y189=1,SUM(X188:Z190)-Y189=2),SUM(X188:Z190)-Y189=3),1,0)</f>
        <v/>
      </c>
      <c r="Z202">
        <f>IF(OR(AND(Z189=1,SUM(Y188:AA190)-Z189=2),SUM(Y188:AA190)-Z189=3),1,0)</f>
        <v/>
      </c>
      <c r="AA202">
        <f>IF(OR(AND(AA189=1,SUM(Z188:AB190)-AA189=2),SUM(Z188:AB190)-AA189=3),1,0)</f>
        <v/>
      </c>
      <c r="AB202">
        <f>IF(OR(AND(AB189=1,SUM(AA188:AC190)-AB189=2),SUM(AA188:AC190)-AB189=3),1,0)</f>
        <v/>
      </c>
      <c r="AC202">
        <f>IF(OR(AND(AC189=1,SUM(AB188:AD190)-AC189=2),SUM(AB188:AD190)-AC189=3),1,0)</f>
        <v/>
      </c>
      <c r="AD202">
        <f>IF(OR(AND(AD189=1,SUM(AC188:AE190)-AD189=2),SUM(AC188:AE190)-AD189=3),1,0)</f>
        <v/>
      </c>
      <c r="AE202">
        <f>IF(OR(AND(AE189=1,SUM(AD188:AF190)-AE189=2),SUM(AD188:AF190)-AE189=3),1,0)</f>
        <v/>
      </c>
      <c r="AF202">
        <f>IF(OR(AND(AF189=1,SUM(AE188:AG190)-AF189=2),SUM(AE188:AG190)-AF189=3),1,0)</f>
        <v/>
      </c>
      <c r="AG202">
        <f>IF(OR(AND(AG189=1,SUM(AF188:AH190)-AG189=2),SUM(AF188:AH190)-AG189=3),1,0)</f>
        <v/>
      </c>
      <c r="AH202">
        <f>IF(OR(AND(AH189=1,SUM(AG188:AI190)-AH189=2),SUM(AG188:AI190)-AH189=3),1,0)</f>
        <v/>
      </c>
      <c r="AI202">
        <f>IF(OR(AND(AI189=1,SUM(AH188:AJ190)-AI189=2),SUM(AH188:AJ190)-AI189=3),1,0)</f>
        <v/>
      </c>
      <c r="AJ202">
        <f>IF(OR(AND(AJ189=1,SUM(AI188:AK190)-AJ189=2),SUM(AI188:AK190)-AJ189=3),1,0)</f>
        <v/>
      </c>
      <c r="AK202">
        <f>IF(OR(AND(AK189=1,SUM(AJ188:AL190)-AK189=2),SUM(AJ188:AL190)-AK189=3),1,0)</f>
        <v/>
      </c>
      <c r="AL202">
        <f>IF(OR(AND(AL189=1,SUM(AK188:AM190)-AL189=2),SUM(AK188:AM190)-AL189=3),1,0)</f>
        <v/>
      </c>
      <c r="AM202">
        <f>IF(OR(AND(AM189=1,SUM(AL188:AN190)-AM189=2),SUM(AL188:AN190)-AM189=3),1,0)</f>
        <v/>
      </c>
      <c r="AN202">
        <f>IF(OR(AND(AN189=1,SUM(AM188:AO190)-AN189=2),SUM(AM188:AO190)-AN189=3),1,0)</f>
        <v/>
      </c>
      <c r="AO202">
        <f>IF(OR(AND(AO189=1,SUM(AN188:AP190)-AO189=2),SUM(AN188:AP190)-AO189=3),1,0)</f>
        <v/>
      </c>
      <c r="AP202">
        <f>IF(OR(AND(AP189=1,SUM(AO188:AQ190)-AP189=2),SUM(AO188:AQ190)-AP189=3),1,0)</f>
        <v/>
      </c>
      <c r="AQ202" t="n">
        <v>0</v>
      </c>
    </row>
    <row r="203">
      <c r="B203" t="n">
        <v>0</v>
      </c>
      <c r="C203">
        <f>IF(OR(AND(C190=1,SUM(B189:D191)-C190=2),SUM(B189:D191)-C190=3),1,0)</f>
        <v/>
      </c>
      <c r="D203">
        <f>IF(OR(AND(D190=1,SUM(C189:E191)-D190=2),SUM(C189:E191)-D190=3),1,0)</f>
        <v/>
      </c>
      <c r="E203">
        <f>IF(OR(AND(E190=1,SUM(D189:F191)-E190=2),SUM(D189:F191)-E190=3),1,0)</f>
        <v/>
      </c>
      <c r="F203">
        <f>IF(OR(AND(F190=1,SUM(E189:G191)-F190=2),SUM(E189:G191)-F190=3),1,0)</f>
        <v/>
      </c>
      <c r="G203">
        <f>IF(OR(AND(G190=1,SUM(F189:H191)-G190=2),SUM(F189:H191)-G190=3),1,0)</f>
        <v/>
      </c>
      <c r="H203">
        <f>IF(OR(AND(H190=1,SUM(G189:I191)-H190=2),SUM(G189:I191)-H190=3),1,0)</f>
        <v/>
      </c>
      <c r="I203">
        <f>IF(OR(AND(I190=1,SUM(H189:J191)-I190=2),SUM(H189:J191)-I190=3),1,0)</f>
        <v/>
      </c>
      <c r="J203">
        <f>IF(OR(AND(J190=1,SUM(I189:K191)-J190=2),SUM(I189:K191)-J190=3),1,0)</f>
        <v/>
      </c>
      <c r="K203">
        <f>IF(OR(AND(K190=1,SUM(J189:L191)-K190=2),SUM(J189:L191)-K190=3),1,0)</f>
        <v/>
      </c>
      <c r="L203">
        <f>IF(OR(AND(L190=1,SUM(K189:M191)-L190=2),SUM(K189:M191)-L190=3),1,0)</f>
        <v/>
      </c>
      <c r="M203">
        <f>IF(OR(AND(M190=1,SUM(L189:N191)-M190=2),SUM(L189:N191)-M190=3),1,0)</f>
        <v/>
      </c>
      <c r="N203">
        <f>IF(OR(AND(N190=1,SUM(M189:O191)-N190=2),SUM(M189:O191)-N190=3),1,0)</f>
        <v/>
      </c>
      <c r="O203">
        <f>IF(OR(AND(O190=1,SUM(N189:P191)-O190=2),SUM(N189:P191)-O190=3),1,0)</f>
        <v/>
      </c>
      <c r="P203">
        <f>IF(OR(AND(P190=1,SUM(O189:Q191)-P190=2),SUM(O189:Q191)-P190=3),1,0)</f>
        <v/>
      </c>
      <c r="Q203">
        <f>IF(OR(AND(Q190=1,SUM(P189:R191)-Q190=2),SUM(P189:R191)-Q190=3),1,0)</f>
        <v/>
      </c>
      <c r="R203">
        <f>IF(OR(AND(R190=1,SUM(Q189:S191)-R190=2),SUM(Q189:S191)-R190=3),1,0)</f>
        <v/>
      </c>
      <c r="S203">
        <f>IF(OR(AND(S190=1,SUM(R189:T191)-S190=2),SUM(R189:T191)-S190=3),1,0)</f>
        <v/>
      </c>
      <c r="T203">
        <f>IF(OR(AND(T190=1,SUM(S189:U191)-T190=2),SUM(S189:U191)-T190=3),1,0)</f>
        <v/>
      </c>
      <c r="U203">
        <f>IF(OR(AND(U190=1,SUM(T189:V191)-U190=2),SUM(T189:V191)-U190=3),1,0)</f>
        <v/>
      </c>
      <c r="V203">
        <f>IF(OR(AND(V190=1,SUM(U189:W191)-V190=2),SUM(U189:W191)-V190=3),1,0)</f>
        <v/>
      </c>
      <c r="W203">
        <f>IF(OR(AND(W190=1,SUM(V189:X191)-W190=2),SUM(V189:X191)-W190=3),1,0)</f>
        <v/>
      </c>
      <c r="X203">
        <f>IF(OR(AND(X190=1,SUM(W189:Y191)-X190=2),SUM(W189:Y191)-X190=3),1,0)</f>
        <v/>
      </c>
      <c r="Y203">
        <f>IF(OR(AND(Y190=1,SUM(X189:Z191)-Y190=2),SUM(X189:Z191)-Y190=3),1,0)</f>
        <v/>
      </c>
      <c r="Z203">
        <f>IF(OR(AND(Z190=1,SUM(Y189:AA191)-Z190=2),SUM(Y189:AA191)-Z190=3),1,0)</f>
        <v/>
      </c>
      <c r="AA203">
        <f>IF(OR(AND(AA190=1,SUM(Z189:AB191)-AA190=2),SUM(Z189:AB191)-AA190=3),1,0)</f>
        <v/>
      </c>
      <c r="AB203">
        <f>IF(OR(AND(AB190=1,SUM(AA189:AC191)-AB190=2),SUM(AA189:AC191)-AB190=3),1,0)</f>
        <v/>
      </c>
      <c r="AC203">
        <f>IF(OR(AND(AC190=1,SUM(AB189:AD191)-AC190=2),SUM(AB189:AD191)-AC190=3),1,0)</f>
        <v/>
      </c>
      <c r="AD203">
        <f>IF(OR(AND(AD190=1,SUM(AC189:AE191)-AD190=2),SUM(AC189:AE191)-AD190=3),1,0)</f>
        <v/>
      </c>
      <c r="AE203">
        <f>IF(OR(AND(AE190=1,SUM(AD189:AF191)-AE190=2),SUM(AD189:AF191)-AE190=3),1,0)</f>
        <v/>
      </c>
      <c r="AF203">
        <f>IF(OR(AND(AF190=1,SUM(AE189:AG191)-AF190=2),SUM(AE189:AG191)-AF190=3),1,0)</f>
        <v/>
      </c>
      <c r="AG203">
        <f>IF(OR(AND(AG190=1,SUM(AF189:AH191)-AG190=2),SUM(AF189:AH191)-AG190=3),1,0)</f>
        <v/>
      </c>
      <c r="AH203">
        <f>IF(OR(AND(AH190=1,SUM(AG189:AI191)-AH190=2),SUM(AG189:AI191)-AH190=3),1,0)</f>
        <v/>
      </c>
      <c r="AI203">
        <f>IF(OR(AND(AI190=1,SUM(AH189:AJ191)-AI190=2),SUM(AH189:AJ191)-AI190=3),1,0)</f>
        <v/>
      </c>
      <c r="AJ203">
        <f>IF(OR(AND(AJ190=1,SUM(AI189:AK191)-AJ190=2),SUM(AI189:AK191)-AJ190=3),1,0)</f>
        <v/>
      </c>
      <c r="AK203">
        <f>IF(OR(AND(AK190=1,SUM(AJ189:AL191)-AK190=2),SUM(AJ189:AL191)-AK190=3),1,0)</f>
        <v/>
      </c>
      <c r="AL203">
        <f>IF(OR(AND(AL190=1,SUM(AK189:AM191)-AL190=2),SUM(AK189:AM191)-AL190=3),1,0)</f>
        <v/>
      </c>
      <c r="AM203">
        <f>IF(OR(AND(AM190=1,SUM(AL189:AN191)-AM190=2),SUM(AL189:AN191)-AM190=3),1,0)</f>
        <v/>
      </c>
      <c r="AN203">
        <f>IF(OR(AND(AN190=1,SUM(AM189:AO191)-AN190=2),SUM(AM189:AO191)-AN190=3),1,0)</f>
        <v/>
      </c>
      <c r="AO203">
        <f>IF(OR(AND(AO190=1,SUM(AN189:AP191)-AO190=2),SUM(AN189:AP191)-AO190=3),1,0)</f>
        <v/>
      </c>
      <c r="AP203">
        <f>IF(OR(AND(AP190=1,SUM(AO189:AQ191)-AP190=2),SUM(AO189:AQ191)-AP190=3),1,0)</f>
        <v/>
      </c>
      <c r="AQ203" t="n">
        <v>0</v>
      </c>
    </row>
    <row r="204">
      <c r="B204" t="n">
        <v>0</v>
      </c>
      <c r="C204">
        <f>IF(OR(AND(C191=1,SUM(B190:D192)-C191=2),SUM(B190:D192)-C191=3),1,0)</f>
        <v/>
      </c>
      <c r="D204">
        <f>IF(OR(AND(D191=1,SUM(C190:E192)-D191=2),SUM(C190:E192)-D191=3),1,0)</f>
        <v/>
      </c>
      <c r="E204">
        <f>IF(OR(AND(E191=1,SUM(D190:F192)-E191=2),SUM(D190:F192)-E191=3),1,0)</f>
        <v/>
      </c>
      <c r="F204">
        <f>IF(OR(AND(F191=1,SUM(E190:G192)-F191=2),SUM(E190:G192)-F191=3),1,0)</f>
        <v/>
      </c>
      <c r="G204">
        <f>IF(OR(AND(G191=1,SUM(F190:H192)-G191=2),SUM(F190:H192)-G191=3),1,0)</f>
        <v/>
      </c>
      <c r="H204">
        <f>IF(OR(AND(H191=1,SUM(G190:I192)-H191=2),SUM(G190:I192)-H191=3),1,0)</f>
        <v/>
      </c>
      <c r="I204">
        <f>IF(OR(AND(I191=1,SUM(H190:J192)-I191=2),SUM(H190:J192)-I191=3),1,0)</f>
        <v/>
      </c>
      <c r="J204">
        <f>IF(OR(AND(J191=1,SUM(I190:K192)-J191=2),SUM(I190:K192)-J191=3),1,0)</f>
        <v/>
      </c>
      <c r="K204">
        <f>IF(OR(AND(K191=1,SUM(J190:L192)-K191=2),SUM(J190:L192)-K191=3),1,0)</f>
        <v/>
      </c>
      <c r="L204">
        <f>IF(OR(AND(L191=1,SUM(K190:M192)-L191=2),SUM(K190:M192)-L191=3),1,0)</f>
        <v/>
      </c>
      <c r="M204">
        <f>IF(OR(AND(M191=1,SUM(L190:N192)-M191=2),SUM(L190:N192)-M191=3),1,0)</f>
        <v/>
      </c>
      <c r="N204">
        <f>IF(OR(AND(N191=1,SUM(M190:O192)-N191=2),SUM(M190:O192)-N191=3),1,0)</f>
        <v/>
      </c>
      <c r="O204">
        <f>IF(OR(AND(O191=1,SUM(N190:P192)-O191=2),SUM(N190:P192)-O191=3),1,0)</f>
        <v/>
      </c>
      <c r="P204">
        <f>IF(OR(AND(P191=1,SUM(O190:Q192)-P191=2),SUM(O190:Q192)-P191=3),1,0)</f>
        <v/>
      </c>
      <c r="Q204">
        <f>IF(OR(AND(Q191=1,SUM(P190:R192)-Q191=2),SUM(P190:R192)-Q191=3),1,0)</f>
        <v/>
      </c>
      <c r="R204">
        <f>IF(OR(AND(R191=1,SUM(Q190:S192)-R191=2),SUM(Q190:S192)-R191=3),1,0)</f>
        <v/>
      </c>
      <c r="S204">
        <f>IF(OR(AND(S191=1,SUM(R190:T192)-S191=2),SUM(R190:T192)-S191=3),1,0)</f>
        <v/>
      </c>
      <c r="T204">
        <f>IF(OR(AND(T191=1,SUM(S190:U192)-T191=2),SUM(S190:U192)-T191=3),1,0)</f>
        <v/>
      </c>
      <c r="U204">
        <f>IF(OR(AND(U191=1,SUM(T190:V192)-U191=2),SUM(T190:V192)-U191=3),1,0)</f>
        <v/>
      </c>
      <c r="V204">
        <f>IF(OR(AND(V191=1,SUM(U190:W192)-V191=2),SUM(U190:W192)-V191=3),1,0)</f>
        <v/>
      </c>
      <c r="W204">
        <f>IF(OR(AND(W191=1,SUM(V190:X192)-W191=2),SUM(V190:X192)-W191=3),1,0)</f>
        <v/>
      </c>
      <c r="X204">
        <f>IF(OR(AND(X191=1,SUM(W190:Y192)-X191=2),SUM(W190:Y192)-X191=3),1,0)</f>
        <v/>
      </c>
      <c r="Y204">
        <f>IF(OR(AND(Y191=1,SUM(X190:Z192)-Y191=2),SUM(X190:Z192)-Y191=3),1,0)</f>
        <v/>
      </c>
      <c r="Z204">
        <f>IF(OR(AND(Z191=1,SUM(Y190:AA192)-Z191=2),SUM(Y190:AA192)-Z191=3),1,0)</f>
        <v/>
      </c>
      <c r="AA204">
        <f>IF(OR(AND(AA191=1,SUM(Z190:AB192)-AA191=2),SUM(Z190:AB192)-AA191=3),1,0)</f>
        <v/>
      </c>
      <c r="AB204">
        <f>IF(OR(AND(AB191=1,SUM(AA190:AC192)-AB191=2),SUM(AA190:AC192)-AB191=3),1,0)</f>
        <v/>
      </c>
      <c r="AC204">
        <f>IF(OR(AND(AC191=1,SUM(AB190:AD192)-AC191=2),SUM(AB190:AD192)-AC191=3),1,0)</f>
        <v/>
      </c>
      <c r="AD204">
        <f>IF(OR(AND(AD191=1,SUM(AC190:AE192)-AD191=2),SUM(AC190:AE192)-AD191=3),1,0)</f>
        <v/>
      </c>
      <c r="AE204">
        <f>IF(OR(AND(AE191=1,SUM(AD190:AF192)-AE191=2),SUM(AD190:AF192)-AE191=3),1,0)</f>
        <v/>
      </c>
      <c r="AF204">
        <f>IF(OR(AND(AF191=1,SUM(AE190:AG192)-AF191=2),SUM(AE190:AG192)-AF191=3),1,0)</f>
        <v/>
      </c>
      <c r="AG204">
        <f>IF(OR(AND(AG191=1,SUM(AF190:AH192)-AG191=2),SUM(AF190:AH192)-AG191=3),1,0)</f>
        <v/>
      </c>
      <c r="AH204">
        <f>IF(OR(AND(AH191=1,SUM(AG190:AI192)-AH191=2),SUM(AG190:AI192)-AH191=3),1,0)</f>
        <v/>
      </c>
      <c r="AI204">
        <f>IF(OR(AND(AI191=1,SUM(AH190:AJ192)-AI191=2),SUM(AH190:AJ192)-AI191=3),1,0)</f>
        <v/>
      </c>
      <c r="AJ204">
        <f>IF(OR(AND(AJ191=1,SUM(AI190:AK192)-AJ191=2),SUM(AI190:AK192)-AJ191=3),1,0)</f>
        <v/>
      </c>
      <c r="AK204">
        <f>IF(OR(AND(AK191=1,SUM(AJ190:AL192)-AK191=2),SUM(AJ190:AL192)-AK191=3),1,0)</f>
        <v/>
      </c>
      <c r="AL204">
        <f>IF(OR(AND(AL191=1,SUM(AK190:AM192)-AL191=2),SUM(AK190:AM192)-AL191=3),1,0)</f>
        <v/>
      </c>
      <c r="AM204">
        <f>IF(OR(AND(AM191=1,SUM(AL190:AN192)-AM191=2),SUM(AL190:AN192)-AM191=3),1,0)</f>
        <v/>
      </c>
      <c r="AN204">
        <f>IF(OR(AND(AN191=1,SUM(AM190:AO192)-AN191=2),SUM(AM190:AO192)-AN191=3),1,0)</f>
        <v/>
      </c>
      <c r="AO204">
        <f>IF(OR(AND(AO191=1,SUM(AN190:AP192)-AO191=2),SUM(AN190:AP192)-AO191=3),1,0)</f>
        <v/>
      </c>
      <c r="AP204">
        <f>IF(OR(AND(AP191=1,SUM(AO190:AQ192)-AP191=2),SUM(AO190:AQ192)-AP191=3),1,0)</f>
        <v/>
      </c>
      <c r="AQ204" t="n">
        <v>0</v>
      </c>
    </row>
    <row r="205">
      <c r="B205" t="n">
        <v>0</v>
      </c>
      <c r="C205">
        <f>IF(OR(AND(C192=1,SUM(B191:D193)-C192=2),SUM(B191:D193)-C192=3),1,0)</f>
        <v/>
      </c>
      <c r="D205">
        <f>IF(OR(AND(D192=1,SUM(C191:E193)-D192=2),SUM(C191:E193)-D192=3),1,0)</f>
        <v/>
      </c>
      <c r="E205">
        <f>IF(OR(AND(E192=1,SUM(D191:F193)-E192=2),SUM(D191:F193)-E192=3),1,0)</f>
        <v/>
      </c>
      <c r="F205">
        <f>IF(OR(AND(F192=1,SUM(E191:G193)-F192=2),SUM(E191:G193)-F192=3),1,0)</f>
        <v/>
      </c>
      <c r="G205">
        <f>IF(OR(AND(G192=1,SUM(F191:H193)-G192=2),SUM(F191:H193)-G192=3),1,0)</f>
        <v/>
      </c>
      <c r="H205">
        <f>IF(OR(AND(H192=1,SUM(G191:I193)-H192=2),SUM(G191:I193)-H192=3),1,0)</f>
        <v/>
      </c>
      <c r="I205">
        <f>IF(OR(AND(I192=1,SUM(H191:J193)-I192=2),SUM(H191:J193)-I192=3),1,0)</f>
        <v/>
      </c>
      <c r="J205">
        <f>IF(OR(AND(J192=1,SUM(I191:K193)-J192=2),SUM(I191:K193)-J192=3),1,0)</f>
        <v/>
      </c>
      <c r="K205">
        <f>IF(OR(AND(K192=1,SUM(J191:L193)-K192=2),SUM(J191:L193)-K192=3),1,0)</f>
        <v/>
      </c>
      <c r="L205">
        <f>IF(OR(AND(L192=1,SUM(K191:M193)-L192=2),SUM(K191:M193)-L192=3),1,0)</f>
        <v/>
      </c>
      <c r="M205">
        <f>IF(OR(AND(M192=1,SUM(L191:N193)-M192=2),SUM(L191:N193)-M192=3),1,0)</f>
        <v/>
      </c>
      <c r="N205">
        <f>IF(OR(AND(N192=1,SUM(M191:O193)-N192=2),SUM(M191:O193)-N192=3),1,0)</f>
        <v/>
      </c>
      <c r="O205">
        <f>IF(OR(AND(O192=1,SUM(N191:P193)-O192=2),SUM(N191:P193)-O192=3),1,0)</f>
        <v/>
      </c>
      <c r="P205">
        <f>IF(OR(AND(P192=1,SUM(O191:Q193)-P192=2),SUM(O191:Q193)-P192=3),1,0)</f>
        <v/>
      </c>
      <c r="Q205">
        <f>IF(OR(AND(Q192=1,SUM(P191:R193)-Q192=2),SUM(P191:R193)-Q192=3),1,0)</f>
        <v/>
      </c>
      <c r="R205">
        <f>IF(OR(AND(R192=1,SUM(Q191:S193)-R192=2),SUM(Q191:S193)-R192=3),1,0)</f>
        <v/>
      </c>
      <c r="S205">
        <f>IF(OR(AND(S192=1,SUM(R191:T193)-S192=2),SUM(R191:T193)-S192=3),1,0)</f>
        <v/>
      </c>
      <c r="T205">
        <f>IF(OR(AND(T192=1,SUM(S191:U193)-T192=2),SUM(S191:U193)-T192=3),1,0)</f>
        <v/>
      </c>
      <c r="U205">
        <f>IF(OR(AND(U192=1,SUM(T191:V193)-U192=2),SUM(T191:V193)-U192=3),1,0)</f>
        <v/>
      </c>
      <c r="V205">
        <f>IF(OR(AND(V192=1,SUM(U191:W193)-V192=2),SUM(U191:W193)-V192=3),1,0)</f>
        <v/>
      </c>
      <c r="W205">
        <f>IF(OR(AND(W192=1,SUM(V191:X193)-W192=2),SUM(V191:X193)-W192=3),1,0)</f>
        <v/>
      </c>
      <c r="X205">
        <f>IF(OR(AND(X192=1,SUM(W191:Y193)-X192=2),SUM(W191:Y193)-X192=3),1,0)</f>
        <v/>
      </c>
      <c r="Y205">
        <f>IF(OR(AND(Y192=1,SUM(X191:Z193)-Y192=2),SUM(X191:Z193)-Y192=3),1,0)</f>
        <v/>
      </c>
      <c r="Z205">
        <f>IF(OR(AND(Z192=1,SUM(Y191:AA193)-Z192=2),SUM(Y191:AA193)-Z192=3),1,0)</f>
        <v/>
      </c>
      <c r="AA205">
        <f>IF(OR(AND(AA192=1,SUM(Z191:AB193)-AA192=2),SUM(Z191:AB193)-AA192=3),1,0)</f>
        <v/>
      </c>
      <c r="AB205">
        <f>IF(OR(AND(AB192=1,SUM(AA191:AC193)-AB192=2),SUM(AA191:AC193)-AB192=3),1,0)</f>
        <v/>
      </c>
      <c r="AC205">
        <f>IF(OR(AND(AC192=1,SUM(AB191:AD193)-AC192=2),SUM(AB191:AD193)-AC192=3),1,0)</f>
        <v/>
      </c>
      <c r="AD205">
        <f>IF(OR(AND(AD192=1,SUM(AC191:AE193)-AD192=2),SUM(AC191:AE193)-AD192=3),1,0)</f>
        <v/>
      </c>
      <c r="AE205">
        <f>IF(OR(AND(AE192=1,SUM(AD191:AF193)-AE192=2),SUM(AD191:AF193)-AE192=3),1,0)</f>
        <v/>
      </c>
      <c r="AF205">
        <f>IF(OR(AND(AF192=1,SUM(AE191:AG193)-AF192=2),SUM(AE191:AG193)-AF192=3),1,0)</f>
        <v/>
      </c>
      <c r="AG205">
        <f>IF(OR(AND(AG192=1,SUM(AF191:AH193)-AG192=2),SUM(AF191:AH193)-AG192=3),1,0)</f>
        <v/>
      </c>
      <c r="AH205">
        <f>IF(OR(AND(AH192=1,SUM(AG191:AI193)-AH192=2),SUM(AG191:AI193)-AH192=3),1,0)</f>
        <v/>
      </c>
      <c r="AI205">
        <f>IF(OR(AND(AI192=1,SUM(AH191:AJ193)-AI192=2),SUM(AH191:AJ193)-AI192=3),1,0)</f>
        <v/>
      </c>
      <c r="AJ205">
        <f>IF(OR(AND(AJ192=1,SUM(AI191:AK193)-AJ192=2),SUM(AI191:AK193)-AJ192=3),1,0)</f>
        <v/>
      </c>
      <c r="AK205">
        <f>IF(OR(AND(AK192=1,SUM(AJ191:AL193)-AK192=2),SUM(AJ191:AL193)-AK192=3),1,0)</f>
        <v/>
      </c>
      <c r="AL205">
        <f>IF(OR(AND(AL192=1,SUM(AK191:AM193)-AL192=2),SUM(AK191:AM193)-AL192=3),1,0)</f>
        <v/>
      </c>
      <c r="AM205">
        <f>IF(OR(AND(AM192=1,SUM(AL191:AN193)-AM192=2),SUM(AL191:AN193)-AM192=3),1,0)</f>
        <v/>
      </c>
      <c r="AN205">
        <f>IF(OR(AND(AN192=1,SUM(AM191:AO193)-AN192=2),SUM(AM191:AO193)-AN192=3),1,0)</f>
        <v/>
      </c>
      <c r="AO205">
        <f>IF(OR(AND(AO192=1,SUM(AN191:AP193)-AO192=2),SUM(AN191:AP193)-AO192=3),1,0)</f>
        <v/>
      </c>
      <c r="AP205">
        <f>IF(OR(AND(AP192=1,SUM(AO191:AQ193)-AP192=2),SUM(AO191:AQ193)-AP192=3),1,0)</f>
        <v/>
      </c>
      <c r="AQ205" t="n">
        <v>0</v>
      </c>
    </row>
    <row r="206">
      <c r="B206" t="n">
        <v>0</v>
      </c>
      <c r="C206">
        <f>IF(OR(AND(C193=1,SUM(B192:D194)-C193=2),SUM(B192:D194)-C193=3),1,0)</f>
        <v/>
      </c>
      <c r="D206">
        <f>IF(OR(AND(D193=1,SUM(C192:E194)-D193=2),SUM(C192:E194)-D193=3),1,0)</f>
        <v/>
      </c>
      <c r="E206">
        <f>IF(OR(AND(E193=1,SUM(D192:F194)-E193=2),SUM(D192:F194)-E193=3),1,0)</f>
        <v/>
      </c>
      <c r="F206">
        <f>IF(OR(AND(F193=1,SUM(E192:G194)-F193=2),SUM(E192:G194)-F193=3),1,0)</f>
        <v/>
      </c>
      <c r="G206">
        <f>IF(OR(AND(G193=1,SUM(F192:H194)-G193=2),SUM(F192:H194)-G193=3),1,0)</f>
        <v/>
      </c>
      <c r="H206">
        <f>IF(OR(AND(H193=1,SUM(G192:I194)-H193=2),SUM(G192:I194)-H193=3),1,0)</f>
        <v/>
      </c>
      <c r="I206">
        <f>IF(OR(AND(I193=1,SUM(H192:J194)-I193=2),SUM(H192:J194)-I193=3),1,0)</f>
        <v/>
      </c>
      <c r="J206">
        <f>IF(OR(AND(J193=1,SUM(I192:K194)-J193=2),SUM(I192:K194)-J193=3),1,0)</f>
        <v/>
      </c>
      <c r="K206">
        <f>IF(OR(AND(K193=1,SUM(J192:L194)-K193=2),SUM(J192:L194)-K193=3),1,0)</f>
        <v/>
      </c>
      <c r="L206">
        <f>IF(OR(AND(L193=1,SUM(K192:M194)-L193=2),SUM(K192:M194)-L193=3),1,0)</f>
        <v/>
      </c>
      <c r="M206">
        <f>IF(OR(AND(M193=1,SUM(L192:N194)-M193=2),SUM(L192:N194)-M193=3),1,0)</f>
        <v/>
      </c>
      <c r="N206">
        <f>IF(OR(AND(N193=1,SUM(M192:O194)-N193=2),SUM(M192:O194)-N193=3),1,0)</f>
        <v/>
      </c>
      <c r="O206">
        <f>IF(OR(AND(O193=1,SUM(N192:P194)-O193=2),SUM(N192:P194)-O193=3),1,0)</f>
        <v/>
      </c>
      <c r="P206">
        <f>IF(OR(AND(P193=1,SUM(O192:Q194)-P193=2),SUM(O192:Q194)-P193=3),1,0)</f>
        <v/>
      </c>
      <c r="Q206">
        <f>IF(OR(AND(Q193=1,SUM(P192:R194)-Q193=2),SUM(P192:R194)-Q193=3),1,0)</f>
        <v/>
      </c>
      <c r="R206">
        <f>IF(OR(AND(R193=1,SUM(Q192:S194)-R193=2),SUM(Q192:S194)-R193=3),1,0)</f>
        <v/>
      </c>
      <c r="S206">
        <f>IF(OR(AND(S193=1,SUM(R192:T194)-S193=2),SUM(R192:T194)-S193=3),1,0)</f>
        <v/>
      </c>
      <c r="T206">
        <f>IF(OR(AND(T193=1,SUM(S192:U194)-T193=2),SUM(S192:U194)-T193=3),1,0)</f>
        <v/>
      </c>
      <c r="U206">
        <f>IF(OR(AND(U193=1,SUM(T192:V194)-U193=2),SUM(T192:V194)-U193=3),1,0)</f>
        <v/>
      </c>
      <c r="V206">
        <f>IF(OR(AND(V193=1,SUM(U192:W194)-V193=2),SUM(U192:W194)-V193=3),1,0)</f>
        <v/>
      </c>
      <c r="W206">
        <f>IF(OR(AND(W193=1,SUM(V192:X194)-W193=2),SUM(V192:X194)-W193=3),1,0)</f>
        <v/>
      </c>
      <c r="X206">
        <f>IF(OR(AND(X193=1,SUM(W192:Y194)-X193=2),SUM(W192:Y194)-X193=3),1,0)</f>
        <v/>
      </c>
      <c r="Y206">
        <f>IF(OR(AND(Y193=1,SUM(X192:Z194)-Y193=2),SUM(X192:Z194)-Y193=3),1,0)</f>
        <v/>
      </c>
      <c r="Z206">
        <f>IF(OR(AND(Z193=1,SUM(Y192:AA194)-Z193=2),SUM(Y192:AA194)-Z193=3),1,0)</f>
        <v/>
      </c>
      <c r="AA206">
        <f>IF(OR(AND(AA193=1,SUM(Z192:AB194)-AA193=2),SUM(Z192:AB194)-AA193=3),1,0)</f>
        <v/>
      </c>
      <c r="AB206">
        <f>IF(OR(AND(AB193=1,SUM(AA192:AC194)-AB193=2),SUM(AA192:AC194)-AB193=3),1,0)</f>
        <v/>
      </c>
      <c r="AC206">
        <f>IF(OR(AND(AC193=1,SUM(AB192:AD194)-AC193=2),SUM(AB192:AD194)-AC193=3),1,0)</f>
        <v/>
      </c>
      <c r="AD206">
        <f>IF(OR(AND(AD193=1,SUM(AC192:AE194)-AD193=2),SUM(AC192:AE194)-AD193=3),1,0)</f>
        <v/>
      </c>
      <c r="AE206">
        <f>IF(OR(AND(AE193=1,SUM(AD192:AF194)-AE193=2),SUM(AD192:AF194)-AE193=3),1,0)</f>
        <v/>
      </c>
      <c r="AF206">
        <f>IF(OR(AND(AF193=1,SUM(AE192:AG194)-AF193=2),SUM(AE192:AG194)-AF193=3),1,0)</f>
        <v/>
      </c>
      <c r="AG206">
        <f>IF(OR(AND(AG193=1,SUM(AF192:AH194)-AG193=2),SUM(AF192:AH194)-AG193=3),1,0)</f>
        <v/>
      </c>
      <c r="AH206">
        <f>IF(OR(AND(AH193=1,SUM(AG192:AI194)-AH193=2),SUM(AG192:AI194)-AH193=3),1,0)</f>
        <v/>
      </c>
      <c r="AI206">
        <f>IF(OR(AND(AI193=1,SUM(AH192:AJ194)-AI193=2),SUM(AH192:AJ194)-AI193=3),1,0)</f>
        <v/>
      </c>
      <c r="AJ206">
        <f>IF(OR(AND(AJ193=1,SUM(AI192:AK194)-AJ193=2),SUM(AI192:AK194)-AJ193=3),1,0)</f>
        <v/>
      </c>
      <c r="AK206">
        <f>IF(OR(AND(AK193=1,SUM(AJ192:AL194)-AK193=2),SUM(AJ192:AL194)-AK193=3),1,0)</f>
        <v/>
      </c>
      <c r="AL206">
        <f>IF(OR(AND(AL193=1,SUM(AK192:AM194)-AL193=2),SUM(AK192:AM194)-AL193=3),1,0)</f>
        <v/>
      </c>
      <c r="AM206">
        <f>IF(OR(AND(AM193=1,SUM(AL192:AN194)-AM193=2),SUM(AL192:AN194)-AM193=3),1,0)</f>
        <v/>
      </c>
      <c r="AN206">
        <f>IF(OR(AND(AN193=1,SUM(AM192:AO194)-AN193=2),SUM(AM192:AO194)-AN193=3),1,0)</f>
        <v/>
      </c>
      <c r="AO206">
        <f>IF(OR(AND(AO193=1,SUM(AN192:AP194)-AO193=2),SUM(AN192:AP194)-AO193=3),1,0)</f>
        <v/>
      </c>
      <c r="AP206">
        <f>IF(OR(AND(AP193=1,SUM(AO192:AQ194)-AP193=2),SUM(AO192:AQ194)-AP193=3),1,0)</f>
        <v/>
      </c>
      <c r="AQ206" t="n">
        <v>0</v>
      </c>
    </row>
    <row r="207">
      <c r="B207" t="n">
        <v>0</v>
      </c>
      <c r="C207">
        <f>IF(OR(AND(C194=1,SUM(B193:D195)-C194=2),SUM(B193:D195)-C194=3),1,0)</f>
        <v/>
      </c>
      <c r="D207">
        <f>IF(OR(AND(D194=1,SUM(C193:E195)-D194=2),SUM(C193:E195)-D194=3),1,0)</f>
        <v/>
      </c>
      <c r="E207">
        <f>IF(OR(AND(E194=1,SUM(D193:F195)-E194=2),SUM(D193:F195)-E194=3),1,0)</f>
        <v/>
      </c>
      <c r="F207">
        <f>IF(OR(AND(F194=1,SUM(E193:G195)-F194=2),SUM(E193:G195)-F194=3),1,0)</f>
        <v/>
      </c>
      <c r="G207">
        <f>IF(OR(AND(G194=1,SUM(F193:H195)-G194=2),SUM(F193:H195)-G194=3),1,0)</f>
        <v/>
      </c>
      <c r="H207">
        <f>IF(OR(AND(H194=1,SUM(G193:I195)-H194=2),SUM(G193:I195)-H194=3),1,0)</f>
        <v/>
      </c>
      <c r="I207">
        <f>IF(OR(AND(I194=1,SUM(H193:J195)-I194=2),SUM(H193:J195)-I194=3),1,0)</f>
        <v/>
      </c>
      <c r="J207">
        <f>IF(OR(AND(J194=1,SUM(I193:K195)-J194=2),SUM(I193:K195)-J194=3),1,0)</f>
        <v/>
      </c>
      <c r="K207">
        <f>IF(OR(AND(K194=1,SUM(J193:L195)-K194=2),SUM(J193:L195)-K194=3),1,0)</f>
        <v/>
      </c>
      <c r="L207">
        <f>IF(OR(AND(L194=1,SUM(K193:M195)-L194=2),SUM(K193:M195)-L194=3),1,0)</f>
        <v/>
      </c>
      <c r="M207">
        <f>IF(OR(AND(M194=1,SUM(L193:N195)-M194=2),SUM(L193:N195)-M194=3),1,0)</f>
        <v/>
      </c>
      <c r="N207">
        <f>IF(OR(AND(N194=1,SUM(M193:O195)-N194=2),SUM(M193:O195)-N194=3),1,0)</f>
        <v/>
      </c>
      <c r="O207">
        <f>IF(OR(AND(O194=1,SUM(N193:P195)-O194=2),SUM(N193:P195)-O194=3),1,0)</f>
        <v/>
      </c>
      <c r="P207">
        <f>IF(OR(AND(P194=1,SUM(O193:Q195)-P194=2),SUM(O193:Q195)-P194=3),1,0)</f>
        <v/>
      </c>
      <c r="Q207">
        <f>IF(OR(AND(Q194=1,SUM(P193:R195)-Q194=2),SUM(P193:R195)-Q194=3),1,0)</f>
        <v/>
      </c>
      <c r="R207">
        <f>IF(OR(AND(R194=1,SUM(Q193:S195)-R194=2),SUM(Q193:S195)-R194=3),1,0)</f>
        <v/>
      </c>
      <c r="S207">
        <f>IF(OR(AND(S194=1,SUM(R193:T195)-S194=2),SUM(R193:T195)-S194=3),1,0)</f>
        <v/>
      </c>
      <c r="T207">
        <f>IF(OR(AND(T194=1,SUM(S193:U195)-T194=2),SUM(S193:U195)-T194=3),1,0)</f>
        <v/>
      </c>
      <c r="U207">
        <f>IF(OR(AND(U194=1,SUM(T193:V195)-U194=2),SUM(T193:V195)-U194=3),1,0)</f>
        <v/>
      </c>
      <c r="V207">
        <f>IF(OR(AND(V194=1,SUM(U193:W195)-V194=2),SUM(U193:W195)-V194=3),1,0)</f>
        <v/>
      </c>
      <c r="W207">
        <f>IF(OR(AND(W194=1,SUM(V193:X195)-W194=2),SUM(V193:X195)-W194=3),1,0)</f>
        <v/>
      </c>
      <c r="X207">
        <f>IF(OR(AND(X194=1,SUM(W193:Y195)-X194=2),SUM(W193:Y195)-X194=3),1,0)</f>
        <v/>
      </c>
      <c r="Y207">
        <f>IF(OR(AND(Y194=1,SUM(X193:Z195)-Y194=2),SUM(X193:Z195)-Y194=3),1,0)</f>
        <v/>
      </c>
      <c r="Z207">
        <f>IF(OR(AND(Z194=1,SUM(Y193:AA195)-Z194=2),SUM(Y193:AA195)-Z194=3),1,0)</f>
        <v/>
      </c>
      <c r="AA207">
        <f>IF(OR(AND(AA194=1,SUM(Z193:AB195)-AA194=2),SUM(Z193:AB195)-AA194=3),1,0)</f>
        <v/>
      </c>
      <c r="AB207">
        <f>IF(OR(AND(AB194=1,SUM(AA193:AC195)-AB194=2),SUM(AA193:AC195)-AB194=3),1,0)</f>
        <v/>
      </c>
      <c r="AC207">
        <f>IF(OR(AND(AC194=1,SUM(AB193:AD195)-AC194=2),SUM(AB193:AD195)-AC194=3),1,0)</f>
        <v/>
      </c>
      <c r="AD207">
        <f>IF(OR(AND(AD194=1,SUM(AC193:AE195)-AD194=2),SUM(AC193:AE195)-AD194=3),1,0)</f>
        <v/>
      </c>
      <c r="AE207">
        <f>IF(OR(AND(AE194=1,SUM(AD193:AF195)-AE194=2),SUM(AD193:AF195)-AE194=3),1,0)</f>
        <v/>
      </c>
      <c r="AF207">
        <f>IF(OR(AND(AF194=1,SUM(AE193:AG195)-AF194=2),SUM(AE193:AG195)-AF194=3),1,0)</f>
        <v/>
      </c>
      <c r="AG207">
        <f>IF(OR(AND(AG194=1,SUM(AF193:AH195)-AG194=2),SUM(AF193:AH195)-AG194=3),1,0)</f>
        <v/>
      </c>
      <c r="AH207">
        <f>IF(OR(AND(AH194=1,SUM(AG193:AI195)-AH194=2),SUM(AG193:AI195)-AH194=3),1,0)</f>
        <v/>
      </c>
      <c r="AI207">
        <f>IF(OR(AND(AI194=1,SUM(AH193:AJ195)-AI194=2),SUM(AH193:AJ195)-AI194=3),1,0)</f>
        <v/>
      </c>
      <c r="AJ207">
        <f>IF(OR(AND(AJ194=1,SUM(AI193:AK195)-AJ194=2),SUM(AI193:AK195)-AJ194=3),1,0)</f>
        <v/>
      </c>
      <c r="AK207">
        <f>IF(OR(AND(AK194=1,SUM(AJ193:AL195)-AK194=2),SUM(AJ193:AL195)-AK194=3),1,0)</f>
        <v/>
      </c>
      <c r="AL207">
        <f>IF(OR(AND(AL194=1,SUM(AK193:AM195)-AL194=2),SUM(AK193:AM195)-AL194=3),1,0)</f>
        <v/>
      </c>
      <c r="AM207">
        <f>IF(OR(AND(AM194=1,SUM(AL193:AN195)-AM194=2),SUM(AL193:AN195)-AM194=3),1,0)</f>
        <v/>
      </c>
      <c r="AN207">
        <f>IF(OR(AND(AN194=1,SUM(AM193:AO195)-AN194=2),SUM(AM193:AO195)-AN194=3),1,0)</f>
        <v/>
      </c>
      <c r="AO207">
        <f>IF(OR(AND(AO194=1,SUM(AN193:AP195)-AO194=2),SUM(AN193:AP195)-AO194=3),1,0)</f>
        <v/>
      </c>
      <c r="AP207">
        <f>IF(OR(AND(AP194=1,SUM(AO193:AQ195)-AP194=2),SUM(AO193:AQ195)-AP194=3),1,0)</f>
        <v/>
      </c>
      <c r="AQ207" t="n">
        <v>0</v>
      </c>
    </row>
    <row r="208">
      <c r="B208" t="n">
        <v>0</v>
      </c>
      <c r="C208">
        <f>IF(OR(AND(C195=1,SUM(B194:D196)-C195=2),SUM(B194:D196)-C195=3),1,0)</f>
        <v/>
      </c>
      <c r="D208">
        <f>IF(OR(AND(D195=1,SUM(C194:E196)-D195=2),SUM(C194:E196)-D195=3),1,0)</f>
        <v/>
      </c>
      <c r="E208">
        <f>IF(OR(AND(E195=1,SUM(D194:F196)-E195=2),SUM(D194:F196)-E195=3),1,0)</f>
        <v/>
      </c>
      <c r="F208">
        <f>IF(OR(AND(F195=1,SUM(E194:G196)-F195=2),SUM(E194:G196)-F195=3),1,0)</f>
        <v/>
      </c>
      <c r="G208">
        <f>IF(OR(AND(G195=1,SUM(F194:H196)-G195=2),SUM(F194:H196)-G195=3),1,0)</f>
        <v/>
      </c>
      <c r="H208">
        <f>IF(OR(AND(H195=1,SUM(G194:I196)-H195=2),SUM(G194:I196)-H195=3),1,0)</f>
        <v/>
      </c>
      <c r="I208">
        <f>IF(OR(AND(I195=1,SUM(H194:J196)-I195=2),SUM(H194:J196)-I195=3),1,0)</f>
        <v/>
      </c>
      <c r="J208">
        <f>IF(OR(AND(J195=1,SUM(I194:K196)-J195=2),SUM(I194:K196)-J195=3),1,0)</f>
        <v/>
      </c>
      <c r="K208">
        <f>IF(OR(AND(K195=1,SUM(J194:L196)-K195=2),SUM(J194:L196)-K195=3),1,0)</f>
        <v/>
      </c>
      <c r="L208">
        <f>IF(OR(AND(L195=1,SUM(K194:M196)-L195=2),SUM(K194:M196)-L195=3),1,0)</f>
        <v/>
      </c>
      <c r="M208">
        <f>IF(OR(AND(M195=1,SUM(L194:N196)-M195=2),SUM(L194:N196)-M195=3),1,0)</f>
        <v/>
      </c>
      <c r="N208">
        <f>IF(OR(AND(N195=1,SUM(M194:O196)-N195=2),SUM(M194:O196)-N195=3),1,0)</f>
        <v/>
      </c>
      <c r="O208">
        <f>IF(OR(AND(O195=1,SUM(N194:P196)-O195=2),SUM(N194:P196)-O195=3),1,0)</f>
        <v/>
      </c>
      <c r="P208">
        <f>IF(OR(AND(P195=1,SUM(O194:Q196)-P195=2),SUM(O194:Q196)-P195=3),1,0)</f>
        <v/>
      </c>
      <c r="Q208">
        <f>IF(OR(AND(Q195=1,SUM(P194:R196)-Q195=2),SUM(P194:R196)-Q195=3),1,0)</f>
        <v/>
      </c>
      <c r="R208">
        <f>IF(OR(AND(R195=1,SUM(Q194:S196)-R195=2),SUM(Q194:S196)-R195=3),1,0)</f>
        <v/>
      </c>
      <c r="S208">
        <f>IF(OR(AND(S195=1,SUM(R194:T196)-S195=2),SUM(R194:T196)-S195=3),1,0)</f>
        <v/>
      </c>
      <c r="T208">
        <f>IF(OR(AND(T195=1,SUM(S194:U196)-T195=2),SUM(S194:U196)-T195=3),1,0)</f>
        <v/>
      </c>
      <c r="U208">
        <f>IF(OR(AND(U195=1,SUM(T194:V196)-U195=2),SUM(T194:V196)-U195=3),1,0)</f>
        <v/>
      </c>
      <c r="V208">
        <f>IF(OR(AND(V195=1,SUM(U194:W196)-V195=2),SUM(U194:W196)-V195=3),1,0)</f>
        <v/>
      </c>
      <c r="W208">
        <f>IF(OR(AND(W195=1,SUM(V194:X196)-W195=2),SUM(V194:X196)-W195=3),1,0)</f>
        <v/>
      </c>
      <c r="X208">
        <f>IF(OR(AND(X195=1,SUM(W194:Y196)-X195=2),SUM(W194:Y196)-X195=3),1,0)</f>
        <v/>
      </c>
      <c r="Y208">
        <f>IF(OR(AND(Y195=1,SUM(X194:Z196)-Y195=2),SUM(X194:Z196)-Y195=3),1,0)</f>
        <v/>
      </c>
      <c r="Z208">
        <f>IF(OR(AND(Z195=1,SUM(Y194:AA196)-Z195=2),SUM(Y194:AA196)-Z195=3),1,0)</f>
        <v/>
      </c>
      <c r="AA208">
        <f>IF(OR(AND(AA195=1,SUM(Z194:AB196)-AA195=2),SUM(Z194:AB196)-AA195=3),1,0)</f>
        <v/>
      </c>
      <c r="AB208">
        <f>IF(OR(AND(AB195=1,SUM(AA194:AC196)-AB195=2),SUM(AA194:AC196)-AB195=3),1,0)</f>
        <v/>
      </c>
      <c r="AC208">
        <f>IF(OR(AND(AC195=1,SUM(AB194:AD196)-AC195=2),SUM(AB194:AD196)-AC195=3),1,0)</f>
        <v/>
      </c>
      <c r="AD208">
        <f>IF(OR(AND(AD195=1,SUM(AC194:AE196)-AD195=2),SUM(AC194:AE196)-AD195=3),1,0)</f>
        <v/>
      </c>
      <c r="AE208">
        <f>IF(OR(AND(AE195=1,SUM(AD194:AF196)-AE195=2),SUM(AD194:AF196)-AE195=3),1,0)</f>
        <v/>
      </c>
      <c r="AF208">
        <f>IF(OR(AND(AF195=1,SUM(AE194:AG196)-AF195=2),SUM(AE194:AG196)-AF195=3),1,0)</f>
        <v/>
      </c>
      <c r="AG208">
        <f>IF(OR(AND(AG195=1,SUM(AF194:AH196)-AG195=2),SUM(AF194:AH196)-AG195=3),1,0)</f>
        <v/>
      </c>
      <c r="AH208">
        <f>IF(OR(AND(AH195=1,SUM(AG194:AI196)-AH195=2),SUM(AG194:AI196)-AH195=3),1,0)</f>
        <v/>
      </c>
      <c r="AI208">
        <f>IF(OR(AND(AI195=1,SUM(AH194:AJ196)-AI195=2),SUM(AH194:AJ196)-AI195=3),1,0)</f>
        <v/>
      </c>
      <c r="AJ208">
        <f>IF(OR(AND(AJ195=1,SUM(AI194:AK196)-AJ195=2),SUM(AI194:AK196)-AJ195=3),1,0)</f>
        <v/>
      </c>
      <c r="AK208">
        <f>IF(OR(AND(AK195=1,SUM(AJ194:AL196)-AK195=2),SUM(AJ194:AL196)-AK195=3),1,0)</f>
        <v/>
      </c>
      <c r="AL208">
        <f>IF(OR(AND(AL195=1,SUM(AK194:AM196)-AL195=2),SUM(AK194:AM196)-AL195=3),1,0)</f>
        <v/>
      </c>
      <c r="AM208">
        <f>IF(OR(AND(AM195=1,SUM(AL194:AN196)-AM195=2),SUM(AL194:AN196)-AM195=3),1,0)</f>
        <v/>
      </c>
      <c r="AN208">
        <f>IF(OR(AND(AN195=1,SUM(AM194:AO196)-AN195=2),SUM(AM194:AO196)-AN195=3),1,0)</f>
        <v/>
      </c>
      <c r="AO208">
        <f>IF(OR(AND(AO195=1,SUM(AN194:AP196)-AO195=2),SUM(AN194:AP196)-AO195=3),1,0)</f>
        <v/>
      </c>
      <c r="AP208">
        <f>IF(OR(AND(AP195=1,SUM(AO194:AQ196)-AP195=2),SUM(AO194:AQ196)-AP195=3),1,0)</f>
        <v/>
      </c>
      <c r="AQ208" t="n">
        <v>0</v>
      </c>
    </row>
    <row r="209">
      <c r="B209" t="n">
        <v>0</v>
      </c>
      <c r="C209" t="n">
        <v>0</v>
      </c>
      <c r="D209" t="n">
        <v>0</v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</v>
      </c>
      <c r="AE209" t="n">
        <v>0</v>
      </c>
      <c r="AF209" t="n">
        <v>0</v>
      </c>
      <c r="AG209" t="n">
        <v>0</v>
      </c>
      <c r="AH209" t="n">
        <v>0</v>
      </c>
      <c r="AI209" t="n">
        <v>0</v>
      </c>
      <c r="AJ209" t="n">
        <v>0</v>
      </c>
      <c r="AK209" t="n">
        <v>0</v>
      </c>
      <c r="AL209" t="n">
        <v>0</v>
      </c>
      <c r="AM209" t="n">
        <v>0</v>
      </c>
      <c r="AN209" t="n">
        <v>0</v>
      </c>
      <c r="AO209" t="n">
        <v>0</v>
      </c>
      <c r="AP209" t="n">
        <v>0</v>
      </c>
      <c r="AQ209" t="n">
        <v>0</v>
      </c>
    </row>
    <row r="210"/>
    <row r="211">
      <c r="A211" t="inlineStr">
        <is>
          <t>gen 17</t>
        </is>
      </c>
      <c r="B211" t="n">
        <v>0</v>
      </c>
      <c r="C211" t="n">
        <v>0</v>
      </c>
      <c r="D211" t="n">
        <v>0</v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</v>
      </c>
      <c r="AH211" t="n">
        <v>0</v>
      </c>
      <c r="AI211" t="n">
        <v>0</v>
      </c>
      <c r="AJ211" t="n">
        <v>0</v>
      </c>
      <c r="AK211" t="n">
        <v>0</v>
      </c>
      <c r="AL211" t="n">
        <v>0</v>
      </c>
      <c r="AM211" t="n">
        <v>0</v>
      </c>
      <c r="AN211" t="n">
        <v>0</v>
      </c>
      <c r="AO211" t="n">
        <v>0</v>
      </c>
      <c r="AP211" t="n">
        <v>0</v>
      </c>
      <c r="AQ211" t="n">
        <v>0</v>
      </c>
    </row>
    <row r="212">
      <c r="B212" t="n">
        <v>0</v>
      </c>
      <c r="C212">
        <f>IF(OR(AND(C199=1,SUM(B198:D200)-C199=2),SUM(B198:D200)-C199=3),1,0)</f>
        <v/>
      </c>
      <c r="D212">
        <f>IF(OR(AND(D199=1,SUM(C198:E200)-D199=2),SUM(C198:E200)-D199=3),1,0)</f>
        <v/>
      </c>
      <c r="E212">
        <f>IF(OR(AND(E199=1,SUM(D198:F200)-E199=2),SUM(D198:F200)-E199=3),1,0)</f>
        <v/>
      </c>
      <c r="F212">
        <f>IF(OR(AND(F199=1,SUM(E198:G200)-F199=2),SUM(E198:G200)-F199=3),1,0)</f>
        <v/>
      </c>
      <c r="G212">
        <f>IF(OR(AND(G199=1,SUM(F198:H200)-G199=2),SUM(F198:H200)-G199=3),1,0)</f>
        <v/>
      </c>
      <c r="H212">
        <f>IF(OR(AND(H199=1,SUM(G198:I200)-H199=2),SUM(G198:I200)-H199=3),1,0)</f>
        <v/>
      </c>
      <c r="I212">
        <f>IF(OR(AND(I199=1,SUM(H198:J200)-I199=2),SUM(H198:J200)-I199=3),1,0)</f>
        <v/>
      </c>
      <c r="J212">
        <f>IF(OR(AND(J199=1,SUM(I198:K200)-J199=2),SUM(I198:K200)-J199=3),1,0)</f>
        <v/>
      </c>
      <c r="K212">
        <f>IF(OR(AND(K199=1,SUM(J198:L200)-K199=2),SUM(J198:L200)-K199=3),1,0)</f>
        <v/>
      </c>
      <c r="L212">
        <f>IF(OR(AND(L199=1,SUM(K198:M200)-L199=2),SUM(K198:M200)-L199=3),1,0)</f>
        <v/>
      </c>
      <c r="M212">
        <f>IF(OR(AND(M199=1,SUM(L198:N200)-M199=2),SUM(L198:N200)-M199=3),1,0)</f>
        <v/>
      </c>
      <c r="N212">
        <f>IF(OR(AND(N199=1,SUM(M198:O200)-N199=2),SUM(M198:O200)-N199=3),1,0)</f>
        <v/>
      </c>
      <c r="O212">
        <f>IF(OR(AND(O199=1,SUM(N198:P200)-O199=2),SUM(N198:P200)-O199=3),1,0)</f>
        <v/>
      </c>
      <c r="P212">
        <f>IF(OR(AND(P199=1,SUM(O198:Q200)-P199=2),SUM(O198:Q200)-P199=3),1,0)</f>
        <v/>
      </c>
      <c r="Q212">
        <f>IF(OR(AND(Q199=1,SUM(P198:R200)-Q199=2),SUM(P198:R200)-Q199=3),1,0)</f>
        <v/>
      </c>
      <c r="R212">
        <f>IF(OR(AND(R199=1,SUM(Q198:S200)-R199=2),SUM(Q198:S200)-R199=3),1,0)</f>
        <v/>
      </c>
      <c r="S212">
        <f>IF(OR(AND(S199=1,SUM(R198:T200)-S199=2),SUM(R198:T200)-S199=3),1,0)</f>
        <v/>
      </c>
      <c r="T212">
        <f>IF(OR(AND(T199=1,SUM(S198:U200)-T199=2),SUM(S198:U200)-T199=3),1,0)</f>
        <v/>
      </c>
      <c r="U212">
        <f>IF(OR(AND(U199=1,SUM(T198:V200)-U199=2),SUM(T198:V200)-U199=3),1,0)</f>
        <v/>
      </c>
      <c r="V212">
        <f>IF(OR(AND(V199=1,SUM(U198:W200)-V199=2),SUM(U198:W200)-V199=3),1,0)</f>
        <v/>
      </c>
      <c r="W212">
        <f>IF(OR(AND(W199=1,SUM(V198:X200)-W199=2),SUM(V198:X200)-W199=3),1,0)</f>
        <v/>
      </c>
      <c r="X212">
        <f>IF(OR(AND(X199=1,SUM(W198:Y200)-X199=2),SUM(W198:Y200)-X199=3),1,0)</f>
        <v/>
      </c>
      <c r="Y212">
        <f>IF(OR(AND(Y199=1,SUM(X198:Z200)-Y199=2),SUM(X198:Z200)-Y199=3),1,0)</f>
        <v/>
      </c>
      <c r="Z212">
        <f>IF(OR(AND(Z199=1,SUM(Y198:AA200)-Z199=2),SUM(Y198:AA200)-Z199=3),1,0)</f>
        <v/>
      </c>
      <c r="AA212">
        <f>IF(OR(AND(AA199=1,SUM(Z198:AB200)-AA199=2),SUM(Z198:AB200)-AA199=3),1,0)</f>
        <v/>
      </c>
      <c r="AB212">
        <f>IF(OR(AND(AB199=1,SUM(AA198:AC200)-AB199=2),SUM(AA198:AC200)-AB199=3),1,0)</f>
        <v/>
      </c>
      <c r="AC212">
        <f>IF(OR(AND(AC199=1,SUM(AB198:AD200)-AC199=2),SUM(AB198:AD200)-AC199=3),1,0)</f>
        <v/>
      </c>
      <c r="AD212">
        <f>IF(OR(AND(AD199=1,SUM(AC198:AE200)-AD199=2),SUM(AC198:AE200)-AD199=3),1,0)</f>
        <v/>
      </c>
      <c r="AE212">
        <f>IF(OR(AND(AE199=1,SUM(AD198:AF200)-AE199=2),SUM(AD198:AF200)-AE199=3),1,0)</f>
        <v/>
      </c>
      <c r="AF212">
        <f>IF(OR(AND(AF199=1,SUM(AE198:AG200)-AF199=2),SUM(AE198:AG200)-AF199=3),1,0)</f>
        <v/>
      </c>
      <c r="AG212">
        <f>IF(OR(AND(AG199=1,SUM(AF198:AH200)-AG199=2),SUM(AF198:AH200)-AG199=3),1,0)</f>
        <v/>
      </c>
      <c r="AH212">
        <f>IF(OR(AND(AH199=1,SUM(AG198:AI200)-AH199=2),SUM(AG198:AI200)-AH199=3),1,0)</f>
        <v/>
      </c>
      <c r="AI212">
        <f>IF(OR(AND(AI199=1,SUM(AH198:AJ200)-AI199=2),SUM(AH198:AJ200)-AI199=3),1,0)</f>
        <v/>
      </c>
      <c r="AJ212">
        <f>IF(OR(AND(AJ199=1,SUM(AI198:AK200)-AJ199=2),SUM(AI198:AK200)-AJ199=3),1,0)</f>
        <v/>
      </c>
      <c r="AK212">
        <f>IF(OR(AND(AK199=1,SUM(AJ198:AL200)-AK199=2),SUM(AJ198:AL200)-AK199=3),1,0)</f>
        <v/>
      </c>
      <c r="AL212">
        <f>IF(OR(AND(AL199=1,SUM(AK198:AM200)-AL199=2),SUM(AK198:AM200)-AL199=3),1,0)</f>
        <v/>
      </c>
      <c r="AM212">
        <f>IF(OR(AND(AM199=1,SUM(AL198:AN200)-AM199=2),SUM(AL198:AN200)-AM199=3),1,0)</f>
        <v/>
      </c>
      <c r="AN212">
        <f>IF(OR(AND(AN199=1,SUM(AM198:AO200)-AN199=2),SUM(AM198:AO200)-AN199=3),1,0)</f>
        <v/>
      </c>
      <c r="AO212">
        <f>IF(OR(AND(AO199=1,SUM(AN198:AP200)-AO199=2),SUM(AN198:AP200)-AO199=3),1,0)</f>
        <v/>
      </c>
      <c r="AP212">
        <f>IF(OR(AND(AP199=1,SUM(AO198:AQ200)-AP199=2),SUM(AO198:AQ200)-AP199=3),1,0)</f>
        <v/>
      </c>
      <c r="AQ212" t="n">
        <v>0</v>
      </c>
    </row>
    <row r="213">
      <c r="B213" t="n">
        <v>0</v>
      </c>
      <c r="C213">
        <f>IF(OR(AND(C200=1,SUM(B199:D201)-C200=2),SUM(B199:D201)-C200=3),1,0)</f>
        <v/>
      </c>
      <c r="D213">
        <f>IF(OR(AND(D200=1,SUM(C199:E201)-D200=2),SUM(C199:E201)-D200=3),1,0)</f>
        <v/>
      </c>
      <c r="E213">
        <f>IF(OR(AND(E200=1,SUM(D199:F201)-E200=2),SUM(D199:F201)-E200=3),1,0)</f>
        <v/>
      </c>
      <c r="F213">
        <f>IF(OR(AND(F200=1,SUM(E199:G201)-F200=2),SUM(E199:G201)-F200=3),1,0)</f>
        <v/>
      </c>
      <c r="G213">
        <f>IF(OR(AND(G200=1,SUM(F199:H201)-G200=2),SUM(F199:H201)-G200=3),1,0)</f>
        <v/>
      </c>
      <c r="H213">
        <f>IF(OR(AND(H200=1,SUM(G199:I201)-H200=2),SUM(G199:I201)-H200=3),1,0)</f>
        <v/>
      </c>
      <c r="I213">
        <f>IF(OR(AND(I200=1,SUM(H199:J201)-I200=2),SUM(H199:J201)-I200=3),1,0)</f>
        <v/>
      </c>
      <c r="J213">
        <f>IF(OR(AND(J200=1,SUM(I199:K201)-J200=2),SUM(I199:K201)-J200=3),1,0)</f>
        <v/>
      </c>
      <c r="K213">
        <f>IF(OR(AND(K200=1,SUM(J199:L201)-K200=2),SUM(J199:L201)-K200=3),1,0)</f>
        <v/>
      </c>
      <c r="L213">
        <f>IF(OR(AND(L200=1,SUM(K199:M201)-L200=2),SUM(K199:M201)-L200=3),1,0)</f>
        <v/>
      </c>
      <c r="M213">
        <f>IF(OR(AND(M200=1,SUM(L199:N201)-M200=2),SUM(L199:N201)-M200=3),1,0)</f>
        <v/>
      </c>
      <c r="N213">
        <f>IF(OR(AND(N200=1,SUM(M199:O201)-N200=2),SUM(M199:O201)-N200=3),1,0)</f>
        <v/>
      </c>
      <c r="O213">
        <f>IF(OR(AND(O200=1,SUM(N199:P201)-O200=2),SUM(N199:P201)-O200=3),1,0)</f>
        <v/>
      </c>
      <c r="P213">
        <f>IF(OR(AND(P200=1,SUM(O199:Q201)-P200=2),SUM(O199:Q201)-P200=3),1,0)</f>
        <v/>
      </c>
      <c r="Q213">
        <f>IF(OR(AND(Q200=1,SUM(P199:R201)-Q200=2),SUM(P199:R201)-Q200=3),1,0)</f>
        <v/>
      </c>
      <c r="R213">
        <f>IF(OR(AND(R200=1,SUM(Q199:S201)-R200=2),SUM(Q199:S201)-R200=3),1,0)</f>
        <v/>
      </c>
      <c r="S213">
        <f>IF(OR(AND(S200=1,SUM(R199:T201)-S200=2),SUM(R199:T201)-S200=3),1,0)</f>
        <v/>
      </c>
      <c r="T213">
        <f>IF(OR(AND(T200=1,SUM(S199:U201)-T200=2),SUM(S199:U201)-T200=3),1,0)</f>
        <v/>
      </c>
      <c r="U213">
        <f>IF(OR(AND(U200=1,SUM(T199:V201)-U200=2),SUM(T199:V201)-U200=3),1,0)</f>
        <v/>
      </c>
      <c r="V213">
        <f>IF(OR(AND(V200=1,SUM(U199:W201)-V200=2),SUM(U199:W201)-V200=3),1,0)</f>
        <v/>
      </c>
      <c r="W213">
        <f>IF(OR(AND(W200=1,SUM(V199:X201)-W200=2),SUM(V199:X201)-W200=3),1,0)</f>
        <v/>
      </c>
      <c r="X213">
        <f>IF(OR(AND(X200=1,SUM(W199:Y201)-X200=2),SUM(W199:Y201)-X200=3),1,0)</f>
        <v/>
      </c>
      <c r="Y213">
        <f>IF(OR(AND(Y200=1,SUM(X199:Z201)-Y200=2),SUM(X199:Z201)-Y200=3),1,0)</f>
        <v/>
      </c>
      <c r="Z213">
        <f>IF(OR(AND(Z200=1,SUM(Y199:AA201)-Z200=2),SUM(Y199:AA201)-Z200=3),1,0)</f>
        <v/>
      </c>
      <c r="AA213">
        <f>IF(OR(AND(AA200=1,SUM(Z199:AB201)-AA200=2),SUM(Z199:AB201)-AA200=3),1,0)</f>
        <v/>
      </c>
      <c r="AB213">
        <f>IF(OR(AND(AB200=1,SUM(AA199:AC201)-AB200=2),SUM(AA199:AC201)-AB200=3),1,0)</f>
        <v/>
      </c>
      <c r="AC213">
        <f>IF(OR(AND(AC200=1,SUM(AB199:AD201)-AC200=2),SUM(AB199:AD201)-AC200=3),1,0)</f>
        <v/>
      </c>
      <c r="AD213">
        <f>IF(OR(AND(AD200=1,SUM(AC199:AE201)-AD200=2),SUM(AC199:AE201)-AD200=3),1,0)</f>
        <v/>
      </c>
      <c r="AE213">
        <f>IF(OR(AND(AE200=1,SUM(AD199:AF201)-AE200=2),SUM(AD199:AF201)-AE200=3),1,0)</f>
        <v/>
      </c>
      <c r="AF213">
        <f>IF(OR(AND(AF200=1,SUM(AE199:AG201)-AF200=2),SUM(AE199:AG201)-AF200=3),1,0)</f>
        <v/>
      </c>
      <c r="AG213">
        <f>IF(OR(AND(AG200=1,SUM(AF199:AH201)-AG200=2),SUM(AF199:AH201)-AG200=3),1,0)</f>
        <v/>
      </c>
      <c r="AH213">
        <f>IF(OR(AND(AH200=1,SUM(AG199:AI201)-AH200=2),SUM(AG199:AI201)-AH200=3),1,0)</f>
        <v/>
      </c>
      <c r="AI213">
        <f>IF(OR(AND(AI200=1,SUM(AH199:AJ201)-AI200=2),SUM(AH199:AJ201)-AI200=3),1,0)</f>
        <v/>
      </c>
      <c r="AJ213">
        <f>IF(OR(AND(AJ200=1,SUM(AI199:AK201)-AJ200=2),SUM(AI199:AK201)-AJ200=3),1,0)</f>
        <v/>
      </c>
      <c r="AK213">
        <f>IF(OR(AND(AK200=1,SUM(AJ199:AL201)-AK200=2),SUM(AJ199:AL201)-AK200=3),1,0)</f>
        <v/>
      </c>
      <c r="AL213">
        <f>IF(OR(AND(AL200=1,SUM(AK199:AM201)-AL200=2),SUM(AK199:AM201)-AL200=3),1,0)</f>
        <v/>
      </c>
      <c r="AM213">
        <f>IF(OR(AND(AM200=1,SUM(AL199:AN201)-AM200=2),SUM(AL199:AN201)-AM200=3),1,0)</f>
        <v/>
      </c>
      <c r="AN213">
        <f>IF(OR(AND(AN200=1,SUM(AM199:AO201)-AN200=2),SUM(AM199:AO201)-AN200=3),1,0)</f>
        <v/>
      </c>
      <c r="AO213">
        <f>IF(OR(AND(AO200=1,SUM(AN199:AP201)-AO200=2),SUM(AN199:AP201)-AO200=3),1,0)</f>
        <v/>
      </c>
      <c r="AP213">
        <f>IF(OR(AND(AP200=1,SUM(AO199:AQ201)-AP200=2),SUM(AO199:AQ201)-AP200=3),1,0)</f>
        <v/>
      </c>
      <c r="AQ213" t="n">
        <v>0</v>
      </c>
    </row>
    <row r="214">
      <c r="B214" t="n">
        <v>0</v>
      </c>
      <c r="C214">
        <f>IF(OR(AND(C201=1,SUM(B200:D202)-C201=2),SUM(B200:D202)-C201=3),1,0)</f>
        <v/>
      </c>
      <c r="D214">
        <f>IF(OR(AND(D201=1,SUM(C200:E202)-D201=2),SUM(C200:E202)-D201=3),1,0)</f>
        <v/>
      </c>
      <c r="E214">
        <f>IF(OR(AND(E201=1,SUM(D200:F202)-E201=2),SUM(D200:F202)-E201=3),1,0)</f>
        <v/>
      </c>
      <c r="F214">
        <f>IF(OR(AND(F201=1,SUM(E200:G202)-F201=2),SUM(E200:G202)-F201=3),1,0)</f>
        <v/>
      </c>
      <c r="G214">
        <f>IF(OR(AND(G201=1,SUM(F200:H202)-G201=2),SUM(F200:H202)-G201=3),1,0)</f>
        <v/>
      </c>
      <c r="H214">
        <f>IF(OR(AND(H201=1,SUM(G200:I202)-H201=2),SUM(G200:I202)-H201=3),1,0)</f>
        <v/>
      </c>
      <c r="I214">
        <f>IF(OR(AND(I201=1,SUM(H200:J202)-I201=2),SUM(H200:J202)-I201=3),1,0)</f>
        <v/>
      </c>
      <c r="J214">
        <f>IF(OR(AND(J201=1,SUM(I200:K202)-J201=2),SUM(I200:K202)-J201=3),1,0)</f>
        <v/>
      </c>
      <c r="K214">
        <f>IF(OR(AND(K201=1,SUM(J200:L202)-K201=2),SUM(J200:L202)-K201=3),1,0)</f>
        <v/>
      </c>
      <c r="L214">
        <f>IF(OR(AND(L201=1,SUM(K200:M202)-L201=2),SUM(K200:M202)-L201=3),1,0)</f>
        <v/>
      </c>
      <c r="M214">
        <f>IF(OR(AND(M201=1,SUM(L200:N202)-M201=2),SUM(L200:N202)-M201=3),1,0)</f>
        <v/>
      </c>
      <c r="N214">
        <f>IF(OR(AND(N201=1,SUM(M200:O202)-N201=2),SUM(M200:O202)-N201=3),1,0)</f>
        <v/>
      </c>
      <c r="O214">
        <f>IF(OR(AND(O201=1,SUM(N200:P202)-O201=2),SUM(N200:P202)-O201=3),1,0)</f>
        <v/>
      </c>
      <c r="P214">
        <f>IF(OR(AND(P201=1,SUM(O200:Q202)-P201=2),SUM(O200:Q202)-P201=3),1,0)</f>
        <v/>
      </c>
      <c r="Q214">
        <f>IF(OR(AND(Q201=1,SUM(P200:R202)-Q201=2),SUM(P200:R202)-Q201=3),1,0)</f>
        <v/>
      </c>
      <c r="R214">
        <f>IF(OR(AND(R201=1,SUM(Q200:S202)-R201=2),SUM(Q200:S202)-R201=3),1,0)</f>
        <v/>
      </c>
      <c r="S214">
        <f>IF(OR(AND(S201=1,SUM(R200:T202)-S201=2),SUM(R200:T202)-S201=3),1,0)</f>
        <v/>
      </c>
      <c r="T214">
        <f>IF(OR(AND(T201=1,SUM(S200:U202)-T201=2),SUM(S200:U202)-T201=3),1,0)</f>
        <v/>
      </c>
      <c r="U214">
        <f>IF(OR(AND(U201=1,SUM(T200:V202)-U201=2),SUM(T200:V202)-U201=3),1,0)</f>
        <v/>
      </c>
      <c r="V214">
        <f>IF(OR(AND(V201=1,SUM(U200:W202)-V201=2),SUM(U200:W202)-V201=3),1,0)</f>
        <v/>
      </c>
      <c r="W214">
        <f>IF(OR(AND(W201=1,SUM(V200:X202)-W201=2),SUM(V200:X202)-W201=3),1,0)</f>
        <v/>
      </c>
      <c r="X214">
        <f>IF(OR(AND(X201=1,SUM(W200:Y202)-X201=2),SUM(W200:Y202)-X201=3),1,0)</f>
        <v/>
      </c>
      <c r="Y214">
        <f>IF(OR(AND(Y201=1,SUM(X200:Z202)-Y201=2),SUM(X200:Z202)-Y201=3),1,0)</f>
        <v/>
      </c>
      <c r="Z214">
        <f>IF(OR(AND(Z201=1,SUM(Y200:AA202)-Z201=2),SUM(Y200:AA202)-Z201=3),1,0)</f>
        <v/>
      </c>
      <c r="AA214">
        <f>IF(OR(AND(AA201=1,SUM(Z200:AB202)-AA201=2),SUM(Z200:AB202)-AA201=3),1,0)</f>
        <v/>
      </c>
      <c r="AB214">
        <f>IF(OR(AND(AB201=1,SUM(AA200:AC202)-AB201=2),SUM(AA200:AC202)-AB201=3),1,0)</f>
        <v/>
      </c>
      <c r="AC214">
        <f>IF(OR(AND(AC201=1,SUM(AB200:AD202)-AC201=2),SUM(AB200:AD202)-AC201=3),1,0)</f>
        <v/>
      </c>
      <c r="AD214">
        <f>IF(OR(AND(AD201=1,SUM(AC200:AE202)-AD201=2),SUM(AC200:AE202)-AD201=3),1,0)</f>
        <v/>
      </c>
      <c r="AE214">
        <f>IF(OR(AND(AE201=1,SUM(AD200:AF202)-AE201=2),SUM(AD200:AF202)-AE201=3),1,0)</f>
        <v/>
      </c>
      <c r="AF214">
        <f>IF(OR(AND(AF201=1,SUM(AE200:AG202)-AF201=2),SUM(AE200:AG202)-AF201=3),1,0)</f>
        <v/>
      </c>
      <c r="AG214">
        <f>IF(OR(AND(AG201=1,SUM(AF200:AH202)-AG201=2),SUM(AF200:AH202)-AG201=3),1,0)</f>
        <v/>
      </c>
      <c r="AH214">
        <f>IF(OR(AND(AH201=1,SUM(AG200:AI202)-AH201=2),SUM(AG200:AI202)-AH201=3),1,0)</f>
        <v/>
      </c>
      <c r="AI214">
        <f>IF(OR(AND(AI201=1,SUM(AH200:AJ202)-AI201=2),SUM(AH200:AJ202)-AI201=3),1,0)</f>
        <v/>
      </c>
      <c r="AJ214">
        <f>IF(OR(AND(AJ201=1,SUM(AI200:AK202)-AJ201=2),SUM(AI200:AK202)-AJ201=3),1,0)</f>
        <v/>
      </c>
      <c r="AK214">
        <f>IF(OR(AND(AK201=1,SUM(AJ200:AL202)-AK201=2),SUM(AJ200:AL202)-AK201=3),1,0)</f>
        <v/>
      </c>
      <c r="AL214">
        <f>IF(OR(AND(AL201=1,SUM(AK200:AM202)-AL201=2),SUM(AK200:AM202)-AL201=3),1,0)</f>
        <v/>
      </c>
      <c r="AM214">
        <f>IF(OR(AND(AM201=1,SUM(AL200:AN202)-AM201=2),SUM(AL200:AN202)-AM201=3),1,0)</f>
        <v/>
      </c>
      <c r="AN214">
        <f>IF(OR(AND(AN201=1,SUM(AM200:AO202)-AN201=2),SUM(AM200:AO202)-AN201=3),1,0)</f>
        <v/>
      </c>
      <c r="AO214">
        <f>IF(OR(AND(AO201=1,SUM(AN200:AP202)-AO201=2),SUM(AN200:AP202)-AO201=3),1,0)</f>
        <v/>
      </c>
      <c r="AP214">
        <f>IF(OR(AND(AP201=1,SUM(AO200:AQ202)-AP201=2),SUM(AO200:AQ202)-AP201=3),1,0)</f>
        <v/>
      </c>
      <c r="AQ214" t="n">
        <v>0</v>
      </c>
    </row>
    <row r="215">
      <c r="B215" t="n">
        <v>0</v>
      </c>
      <c r="C215">
        <f>IF(OR(AND(C202=1,SUM(B201:D203)-C202=2),SUM(B201:D203)-C202=3),1,0)</f>
        <v/>
      </c>
      <c r="D215">
        <f>IF(OR(AND(D202=1,SUM(C201:E203)-D202=2),SUM(C201:E203)-D202=3),1,0)</f>
        <v/>
      </c>
      <c r="E215">
        <f>IF(OR(AND(E202=1,SUM(D201:F203)-E202=2),SUM(D201:F203)-E202=3),1,0)</f>
        <v/>
      </c>
      <c r="F215">
        <f>IF(OR(AND(F202=1,SUM(E201:G203)-F202=2),SUM(E201:G203)-F202=3),1,0)</f>
        <v/>
      </c>
      <c r="G215">
        <f>IF(OR(AND(G202=1,SUM(F201:H203)-G202=2),SUM(F201:H203)-G202=3),1,0)</f>
        <v/>
      </c>
      <c r="H215">
        <f>IF(OR(AND(H202=1,SUM(G201:I203)-H202=2),SUM(G201:I203)-H202=3),1,0)</f>
        <v/>
      </c>
      <c r="I215">
        <f>IF(OR(AND(I202=1,SUM(H201:J203)-I202=2),SUM(H201:J203)-I202=3),1,0)</f>
        <v/>
      </c>
      <c r="J215">
        <f>IF(OR(AND(J202=1,SUM(I201:K203)-J202=2),SUM(I201:K203)-J202=3),1,0)</f>
        <v/>
      </c>
      <c r="K215">
        <f>IF(OR(AND(K202=1,SUM(J201:L203)-K202=2),SUM(J201:L203)-K202=3),1,0)</f>
        <v/>
      </c>
      <c r="L215">
        <f>IF(OR(AND(L202=1,SUM(K201:M203)-L202=2),SUM(K201:M203)-L202=3),1,0)</f>
        <v/>
      </c>
      <c r="M215">
        <f>IF(OR(AND(M202=1,SUM(L201:N203)-M202=2),SUM(L201:N203)-M202=3),1,0)</f>
        <v/>
      </c>
      <c r="N215">
        <f>IF(OR(AND(N202=1,SUM(M201:O203)-N202=2),SUM(M201:O203)-N202=3),1,0)</f>
        <v/>
      </c>
      <c r="O215">
        <f>IF(OR(AND(O202=1,SUM(N201:P203)-O202=2),SUM(N201:P203)-O202=3),1,0)</f>
        <v/>
      </c>
      <c r="P215">
        <f>IF(OR(AND(P202=1,SUM(O201:Q203)-P202=2),SUM(O201:Q203)-P202=3),1,0)</f>
        <v/>
      </c>
      <c r="Q215">
        <f>IF(OR(AND(Q202=1,SUM(P201:R203)-Q202=2),SUM(P201:R203)-Q202=3),1,0)</f>
        <v/>
      </c>
      <c r="R215">
        <f>IF(OR(AND(R202=1,SUM(Q201:S203)-R202=2),SUM(Q201:S203)-R202=3),1,0)</f>
        <v/>
      </c>
      <c r="S215">
        <f>IF(OR(AND(S202=1,SUM(R201:T203)-S202=2),SUM(R201:T203)-S202=3),1,0)</f>
        <v/>
      </c>
      <c r="T215">
        <f>IF(OR(AND(T202=1,SUM(S201:U203)-T202=2),SUM(S201:U203)-T202=3),1,0)</f>
        <v/>
      </c>
      <c r="U215">
        <f>IF(OR(AND(U202=1,SUM(T201:V203)-U202=2),SUM(T201:V203)-U202=3),1,0)</f>
        <v/>
      </c>
      <c r="V215">
        <f>IF(OR(AND(V202=1,SUM(U201:W203)-V202=2),SUM(U201:W203)-V202=3),1,0)</f>
        <v/>
      </c>
      <c r="W215">
        <f>IF(OR(AND(W202=1,SUM(V201:X203)-W202=2),SUM(V201:X203)-W202=3),1,0)</f>
        <v/>
      </c>
      <c r="X215">
        <f>IF(OR(AND(X202=1,SUM(W201:Y203)-X202=2),SUM(W201:Y203)-X202=3),1,0)</f>
        <v/>
      </c>
      <c r="Y215">
        <f>IF(OR(AND(Y202=1,SUM(X201:Z203)-Y202=2),SUM(X201:Z203)-Y202=3),1,0)</f>
        <v/>
      </c>
      <c r="Z215">
        <f>IF(OR(AND(Z202=1,SUM(Y201:AA203)-Z202=2),SUM(Y201:AA203)-Z202=3),1,0)</f>
        <v/>
      </c>
      <c r="AA215">
        <f>IF(OR(AND(AA202=1,SUM(Z201:AB203)-AA202=2),SUM(Z201:AB203)-AA202=3),1,0)</f>
        <v/>
      </c>
      <c r="AB215">
        <f>IF(OR(AND(AB202=1,SUM(AA201:AC203)-AB202=2),SUM(AA201:AC203)-AB202=3),1,0)</f>
        <v/>
      </c>
      <c r="AC215">
        <f>IF(OR(AND(AC202=1,SUM(AB201:AD203)-AC202=2),SUM(AB201:AD203)-AC202=3),1,0)</f>
        <v/>
      </c>
      <c r="AD215">
        <f>IF(OR(AND(AD202=1,SUM(AC201:AE203)-AD202=2),SUM(AC201:AE203)-AD202=3),1,0)</f>
        <v/>
      </c>
      <c r="AE215">
        <f>IF(OR(AND(AE202=1,SUM(AD201:AF203)-AE202=2),SUM(AD201:AF203)-AE202=3),1,0)</f>
        <v/>
      </c>
      <c r="AF215">
        <f>IF(OR(AND(AF202=1,SUM(AE201:AG203)-AF202=2),SUM(AE201:AG203)-AF202=3),1,0)</f>
        <v/>
      </c>
      <c r="AG215">
        <f>IF(OR(AND(AG202=1,SUM(AF201:AH203)-AG202=2),SUM(AF201:AH203)-AG202=3),1,0)</f>
        <v/>
      </c>
      <c r="AH215">
        <f>IF(OR(AND(AH202=1,SUM(AG201:AI203)-AH202=2),SUM(AG201:AI203)-AH202=3),1,0)</f>
        <v/>
      </c>
      <c r="AI215">
        <f>IF(OR(AND(AI202=1,SUM(AH201:AJ203)-AI202=2),SUM(AH201:AJ203)-AI202=3),1,0)</f>
        <v/>
      </c>
      <c r="AJ215">
        <f>IF(OR(AND(AJ202=1,SUM(AI201:AK203)-AJ202=2),SUM(AI201:AK203)-AJ202=3),1,0)</f>
        <v/>
      </c>
      <c r="AK215">
        <f>IF(OR(AND(AK202=1,SUM(AJ201:AL203)-AK202=2),SUM(AJ201:AL203)-AK202=3),1,0)</f>
        <v/>
      </c>
      <c r="AL215">
        <f>IF(OR(AND(AL202=1,SUM(AK201:AM203)-AL202=2),SUM(AK201:AM203)-AL202=3),1,0)</f>
        <v/>
      </c>
      <c r="AM215">
        <f>IF(OR(AND(AM202=1,SUM(AL201:AN203)-AM202=2),SUM(AL201:AN203)-AM202=3),1,0)</f>
        <v/>
      </c>
      <c r="AN215">
        <f>IF(OR(AND(AN202=1,SUM(AM201:AO203)-AN202=2),SUM(AM201:AO203)-AN202=3),1,0)</f>
        <v/>
      </c>
      <c r="AO215">
        <f>IF(OR(AND(AO202=1,SUM(AN201:AP203)-AO202=2),SUM(AN201:AP203)-AO202=3),1,0)</f>
        <v/>
      </c>
      <c r="AP215">
        <f>IF(OR(AND(AP202=1,SUM(AO201:AQ203)-AP202=2),SUM(AO201:AQ203)-AP202=3),1,0)</f>
        <v/>
      </c>
      <c r="AQ215" t="n">
        <v>0</v>
      </c>
    </row>
    <row r="216">
      <c r="B216" t="n">
        <v>0</v>
      </c>
      <c r="C216">
        <f>IF(OR(AND(C203=1,SUM(B202:D204)-C203=2),SUM(B202:D204)-C203=3),1,0)</f>
        <v/>
      </c>
      <c r="D216">
        <f>IF(OR(AND(D203=1,SUM(C202:E204)-D203=2),SUM(C202:E204)-D203=3),1,0)</f>
        <v/>
      </c>
      <c r="E216">
        <f>IF(OR(AND(E203=1,SUM(D202:F204)-E203=2),SUM(D202:F204)-E203=3),1,0)</f>
        <v/>
      </c>
      <c r="F216">
        <f>IF(OR(AND(F203=1,SUM(E202:G204)-F203=2),SUM(E202:G204)-F203=3),1,0)</f>
        <v/>
      </c>
      <c r="G216">
        <f>IF(OR(AND(G203=1,SUM(F202:H204)-G203=2),SUM(F202:H204)-G203=3),1,0)</f>
        <v/>
      </c>
      <c r="H216">
        <f>IF(OR(AND(H203=1,SUM(G202:I204)-H203=2),SUM(G202:I204)-H203=3),1,0)</f>
        <v/>
      </c>
      <c r="I216">
        <f>IF(OR(AND(I203=1,SUM(H202:J204)-I203=2),SUM(H202:J204)-I203=3),1,0)</f>
        <v/>
      </c>
      <c r="J216">
        <f>IF(OR(AND(J203=1,SUM(I202:K204)-J203=2),SUM(I202:K204)-J203=3),1,0)</f>
        <v/>
      </c>
      <c r="K216">
        <f>IF(OR(AND(K203=1,SUM(J202:L204)-K203=2),SUM(J202:L204)-K203=3),1,0)</f>
        <v/>
      </c>
      <c r="L216">
        <f>IF(OR(AND(L203=1,SUM(K202:M204)-L203=2),SUM(K202:M204)-L203=3),1,0)</f>
        <v/>
      </c>
      <c r="M216">
        <f>IF(OR(AND(M203=1,SUM(L202:N204)-M203=2),SUM(L202:N204)-M203=3),1,0)</f>
        <v/>
      </c>
      <c r="N216">
        <f>IF(OR(AND(N203=1,SUM(M202:O204)-N203=2),SUM(M202:O204)-N203=3),1,0)</f>
        <v/>
      </c>
      <c r="O216">
        <f>IF(OR(AND(O203=1,SUM(N202:P204)-O203=2),SUM(N202:P204)-O203=3),1,0)</f>
        <v/>
      </c>
      <c r="P216">
        <f>IF(OR(AND(P203=1,SUM(O202:Q204)-P203=2),SUM(O202:Q204)-P203=3),1,0)</f>
        <v/>
      </c>
      <c r="Q216">
        <f>IF(OR(AND(Q203=1,SUM(P202:R204)-Q203=2),SUM(P202:R204)-Q203=3),1,0)</f>
        <v/>
      </c>
      <c r="R216">
        <f>IF(OR(AND(R203=1,SUM(Q202:S204)-R203=2),SUM(Q202:S204)-R203=3),1,0)</f>
        <v/>
      </c>
      <c r="S216">
        <f>IF(OR(AND(S203=1,SUM(R202:T204)-S203=2),SUM(R202:T204)-S203=3),1,0)</f>
        <v/>
      </c>
      <c r="T216">
        <f>IF(OR(AND(T203=1,SUM(S202:U204)-T203=2),SUM(S202:U204)-T203=3),1,0)</f>
        <v/>
      </c>
      <c r="U216">
        <f>IF(OR(AND(U203=1,SUM(T202:V204)-U203=2),SUM(T202:V204)-U203=3),1,0)</f>
        <v/>
      </c>
      <c r="V216">
        <f>IF(OR(AND(V203=1,SUM(U202:W204)-V203=2),SUM(U202:W204)-V203=3),1,0)</f>
        <v/>
      </c>
      <c r="W216">
        <f>IF(OR(AND(W203=1,SUM(V202:X204)-W203=2),SUM(V202:X204)-W203=3),1,0)</f>
        <v/>
      </c>
      <c r="X216">
        <f>IF(OR(AND(X203=1,SUM(W202:Y204)-X203=2),SUM(W202:Y204)-X203=3),1,0)</f>
        <v/>
      </c>
      <c r="Y216">
        <f>IF(OR(AND(Y203=1,SUM(X202:Z204)-Y203=2),SUM(X202:Z204)-Y203=3),1,0)</f>
        <v/>
      </c>
      <c r="Z216">
        <f>IF(OR(AND(Z203=1,SUM(Y202:AA204)-Z203=2),SUM(Y202:AA204)-Z203=3),1,0)</f>
        <v/>
      </c>
      <c r="AA216">
        <f>IF(OR(AND(AA203=1,SUM(Z202:AB204)-AA203=2),SUM(Z202:AB204)-AA203=3),1,0)</f>
        <v/>
      </c>
      <c r="AB216">
        <f>IF(OR(AND(AB203=1,SUM(AA202:AC204)-AB203=2),SUM(AA202:AC204)-AB203=3),1,0)</f>
        <v/>
      </c>
      <c r="AC216">
        <f>IF(OR(AND(AC203=1,SUM(AB202:AD204)-AC203=2),SUM(AB202:AD204)-AC203=3),1,0)</f>
        <v/>
      </c>
      <c r="AD216">
        <f>IF(OR(AND(AD203=1,SUM(AC202:AE204)-AD203=2),SUM(AC202:AE204)-AD203=3),1,0)</f>
        <v/>
      </c>
      <c r="AE216">
        <f>IF(OR(AND(AE203=1,SUM(AD202:AF204)-AE203=2),SUM(AD202:AF204)-AE203=3),1,0)</f>
        <v/>
      </c>
      <c r="AF216">
        <f>IF(OR(AND(AF203=1,SUM(AE202:AG204)-AF203=2),SUM(AE202:AG204)-AF203=3),1,0)</f>
        <v/>
      </c>
      <c r="AG216">
        <f>IF(OR(AND(AG203=1,SUM(AF202:AH204)-AG203=2),SUM(AF202:AH204)-AG203=3),1,0)</f>
        <v/>
      </c>
      <c r="AH216">
        <f>IF(OR(AND(AH203=1,SUM(AG202:AI204)-AH203=2),SUM(AG202:AI204)-AH203=3),1,0)</f>
        <v/>
      </c>
      <c r="AI216">
        <f>IF(OR(AND(AI203=1,SUM(AH202:AJ204)-AI203=2),SUM(AH202:AJ204)-AI203=3),1,0)</f>
        <v/>
      </c>
      <c r="AJ216">
        <f>IF(OR(AND(AJ203=1,SUM(AI202:AK204)-AJ203=2),SUM(AI202:AK204)-AJ203=3),1,0)</f>
        <v/>
      </c>
      <c r="AK216">
        <f>IF(OR(AND(AK203=1,SUM(AJ202:AL204)-AK203=2),SUM(AJ202:AL204)-AK203=3),1,0)</f>
        <v/>
      </c>
      <c r="AL216">
        <f>IF(OR(AND(AL203=1,SUM(AK202:AM204)-AL203=2),SUM(AK202:AM204)-AL203=3),1,0)</f>
        <v/>
      </c>
      <c r="AM216">
        <f>IF(OR(AND(AM203=1,SUM(AL202:AN204)-AM203=2),SUM(AL202:AN204)-AM203=3),1,0)</f>
        <v/>
      </c>
      <c r="AN216">
        <f>IF(OR(AND(AN203=1,SUM(AM202:AO204)-AN203=2),SUM(AM202:AO204)-AN203=3),1,0)</f>
        <v/>
      </c>
      <c r="AO216">
        <f>IF(OR(AND(AO203=1,SUM(AN202:AP204)-AO203=2),SUM(AN202:AP204)-AO203=3),1,0)</f>
        <v/>
      </c>
      <c r="AP216">
        <f>IF(OR(AND(AP203=1,SUM(AO202:AQ204)-AP203=2),SUM(AO202:AQ204)-AP203=3),1,0)</f>
        <v/>
      </c>
      <c r="AQ216" t="n">
        <v>0</v>
      </c>
    </row>
    <row r="217">
      <c r="B217" t="n">
        <v>0</v>
      </c>
      <c r="C217">
        <f>IF(OR(AND(C204=1,SUM(B203:D205)-C204=2),SUM(B203:D205)-C204=3),1,0)</f>
        <v/>
      </c>
      <c r="D217">
        <f>IF(OR(AND(D204=1,SUM(C203:E205)-D204=2),SUM(C203:E205)-D204=3),1,0)</f>
        <v/>
      </c>
      <c r="E217">
        <f>IF(OR(AND(E204=1,SUM(D203:F205)-E204=2),SUM(D203:F205)-E204=3),1,0)</f>
        <v/>
      </c>
      <c r="F217">
        <f>IF(OR(AND(F204=1,SUM(E203:G205)-F204=2),SUM(E203:G205)-F204=3),1,0)</f>
        <v/>
      </c>
      <c r="G217">
        <f>IF(OR(AND(G204=1,SUM(F203:H205)-G204=2),SUM(F203:H205)-G204=3),1,0)</f>
        <v/>
      </c>
      <c r="H217">
        <f>IF(OR(AND(H204=1,SUM(G203:I205)-H204=2),SUM(G203:I205)-H204=3),1,0)</f>
        <v/>
      </c>
      <c r="I217">
        <f>IF(OR(AND(I204=1,SUM(H203:J205)-I204=2),SUM(H203:J205)-I204=3),1,0)</f>
        <v/>
      </c>
      <c r="J217">
        <f>IF(OR(AND(J204=1,SUM(I203:K205)-J204=2),SUM(I203:K205)-J204=3),1,0)</f>
        <v/>
      </c>
      <c r="K217">
        <f>IF(OR(AND(K204=1,SUM(J203:L205)-K204=2),SUM(J203:L205)-K204=3),1,0)</f>
        <v/>
      </c>
      <c r="L217">
        <f>IF(OR(AND(L204=1,SUM(K203:M205)-L204=2),SUM(K203:M205)-L204=3),1,0)</f>
        <v/>
      </c>
      <c r="M217">
        <f>IF(OR(AND(M204=1,SUM(L203:N205)-M204=2),SUM(L203:N205)-M204=3),1,0)</f>
        <v/>
      </c>
      <c r="N217">
        <f>IF(OR(AND(N204=1,SUM(M203:O205)-N204=2),SUM(M203:O205)-N204=3),1,0)</f>
        <v/>
      </c>
      <c r="O217">
        <f>IF(OR(AND(O204=1,SUM(N203:P205)-O204=2),SUM(N203:P205)-O204=3),1,0)</f>
        <v/>
      </c>
      <c r="P217">
        <f>IF(OR(AND(P204=1,SUM(O203:Q205)-P204=2),SUM(O203:Q205)-P204=3),1,0)</f>
        <v/>
      </c>
      <c r="Q217">
        <f>IF(OR(AND(Q204=1,SUM(P203:R205)-Q204=2),SUM(P203:R205)-Q204=3),1,0)</f>
        <v/>
      </c>
      <c r="R217">
        <f>IF(OR(AND(R204=1,SUM(Q203:S205)-R204=2),SUM(Q203:S205)-R204=3),1,0)</f>
        <v/>
      </c>
      <c r="S217">
        <f>IF(OR(AND(S204=1,SUM(R203:T205)-S204=2),SUM(R203:T205)-S204=3),1,0)</f>
        <v/>
      </c>
      <c r="T217">
        <f>IF(OR(AND(T204=1,SUM(S203:U205)-T204=2),SUM(S203:U205)-T204=3),1,0)</f>
        <v/>
      </c>
      <c r="U217">
        <f>IF(OR(AND(U204=1,SUM(T203:V205)-U204=2),SUM(T203:V205)-U204=3),1,0)</f>
        <v/>
      </c>
      <c r="V217">
        <f>IF(OR(AND(V204=1,SUM(U203:W205)-V204=2),SUM(U203:W205)-V204=3),1,0)</f>
        <v/>
      </c>
      <c r="W217">
        <f>IF(OR(AND(W204=1,SUM(V203:X205)-W204=2),SUM(V203:X205)-W204=3),1,0)</f>
        <v/>
      </c>
      <c r="X217">
        <f>IF(OR(AND(X204=1,SUM(W203:Y205)-X204=2),SUM(W203:Y205)-X204=3),1,0)</f>
        <v/>
      </c>
      <c r="Y217">
        <f>IF(OR(AND(Y204=1,SUM(X203:Z205)-Y204=2),SUM(X203:Z205)-Y204=3),1,0)</f>
        <v/>
      </c>
      <c r="Z217">
        <f>IF(OR(AND(Z204=1,SUM(Y203:AA205)-Z204=2),SUM(Y203:AA205)-Z204=3),1,0)</f>
        <v/>
      </c>
      <c r="AA217">
        <f>IF(OR(AND(AA204=1,SUM(Z203:AB205)-AA204=2),SUM(Z203:AB205)-AA204=3),1,0)</f>
        <v/>
      </c>
      <c r="AB217">
        <f>IF(OR(AND(AB204=1,SUM(AA203:AC205)-AB204=2),SUM(AA203:AC205)-AB204=3),1,0)</f>
        <v/>
      </c>
      <c r="AC217">
        <f>IF(OR(AND(AC204=1,SUM(AB203:AD205)-AC204=2),SUM(AB203:AD205)-AC204=3),1,0)</f>
        <v/>
      </c>
      <c r="AD217">
        <f>IF(OR(AND(AD204=1,SUM(AC203:AE205)-AD204=2),SUM(AC203:AE205)-AD204=3),1,0)</f>
        <v/>
      </c>
      <c r="AE217">
        <f>IF(OR(AND(AE204=1,SUM(AD203:AF205)-AE204=2),SUM(AD203:AF205)-AE204=3),1,0)</f>
        <v/>
      </c>
      <c r="AF217">
        <f>IF(OR(AND(AF204=1,SUM(AE203:AG205)-AF204=2),SUM(AE203:AG205)-AF204=3),1,0)</f>
        <v/>
      </c>
      <c r="AG217">
        <f>IF(OR(AND(AG204=1,SUM(AF203:AH205)-AG204=2),SUM(AF203:AH205)-AG204=3),1,0)</f>
        <v/>
      </c>
      <c r="AH217">
        <f>IF(OR(AND(AH204=1,SUM(AG203:AI205)-AH204=2),SUM(AG203:AI205)-AH204=3),1,0)</f>
        <v/>
      </c>
      <c r="AI217">
        <f>IF(OR(AND(AI204=1,SUM(AH203:AJ205)-AI204=2),SUM(AH203:AJ205)-AI204=3),1,0)</f>
        <v/>
      </c>
      <c r="AJ217">
        <f>IF(OR(AND(AJ204=1,SUM(AI203:AK205)-AJ204=2),SUM(AI203:AK205)-AJ204=3),1,0)</f>
        <v/>
      </c>
      <c r="AK217">
        <f>IF(OR(AND(AK204=1,SUM(AJ203:AL205)-AK204=2),SUM(AJ203:AL205)-AK204=3),1,0)</f>
        <v/>
      </c>
      <c r="AL217">
        <f>IF(OR(AND(AL204=1,SUM(AK203:AM205)-AL204=2),SUM(AK203:AM205)-AL204=3),1,0)</f>
        <v/>
      </c>
      <c r="AM217">
        <f>IF(OR(AND(AM204=1,SUM(AL203:AN205)-AM204=2),SUM(AL203:AN205)-AM204=3),1,0)</f>
        <v/>
      </c>
      <c r="AN217">
        <f>IF(OR(AND(AN204=1,SUM(AM203:AO205)-AN204=2),SUM(AM203:AO205)-AN204=3),1,0)</f>
        <v/>
      </c>
      <c r="AO217">
        <f>IF(OR(AND(AO204=1,SUM(AN203:AP205)-AO204=2),SUM(AN203:AP205)-AO204=3),1,0)</f>
        <v/>
      </c>
      <c r="AP217">
        <f>IF(OR(AND(AP204=1,SUM(AO203:AQ205)-AP204=2),SUM(AO203:AQ205)-AP204=3),1,0)</f>
        <v/>
      </c>
      <c r="AQ217" t="n">
        <v>0</v>
      </c>
    </row>
    <row r="218">
      <c r="B218" t="n">
        <v>0</v>
      </c>
      <c r="C218">
        <f>IF(OR(AND(C205=1,SUM(B204:D206)-C205=2),SUM(B204:D206)-C205=3),1,0)</f>
        <v/>
      </c>
      <c r="D218">
        <f>IF(OR(AND(D205=1,SUM(C204:E206)-D205=2),SUM(C204:E206)-D205=3),1,0)</f>
        <v/>
      </c>
      <c r="E218">
        <f>IF(OR(AND(E205=1,SUM(D204:F206)-E205=2),SUM(D204:F206)-E205=3),1,0)</f>
        <v/>
      </c>
      <c r="F218">
        <f>IF(OR(AND(F205=1,SUM(E204:G206)-F205=2),SUM(E204:G206)-F205=3),1,0)</f>
        <v/>
      </c>
      <c r="G218">
        <f>IF(OR(AND(G205=1,SUM(F204:H206)-G205=2),SUM(F204:H206)-G205=3),1,0)</f>
        <v/>
      </c>
      <c r="H218">
        <f>IF(OR(AND(H205=1,SUM(G204:I206)-H205=2),SUM(G204:I206)-H205=3),1,0)</f>
        <v/>
      </c>
      <c r="I218">
        <f>IF(OR(AND(I205=1,SUM(H204:J206)-I205=2),SUM(H204:J206)-I205=3),1,0)</f>
        <v/>
      </c>
      <c r="J218">
        <f>IF(OR(AND(J205=1,SUM(I204:K206)-J205=2),SUM(I204:K206)-J205=3),1,0)</f>
        <v/>
      </c>
      <c r="K218">
        <f>IF(OR(AND(K205=1,SUM(J204:L206)-K205=2),SUM(J204:L206)-K205=3),1,0)</f>
        <v/>
      </c>
      <c r="L218">
        <f>IF(OR(AND(L205=1,SUM(K204:M206)-L205=2),SUM(K204:M206)-L205=3),1,0)</f>
        <v/>
      </c>
      <c r="M218">
        <f>IF(OR(AND(M205=1,SUM(L204:N206)-M205=2),SUM(L204:N206)-M205=3),1,0)</f>
        <v/>
      </c>
      <c r="N218">
        <f>IF(OR(AND(N205=1,SUM(M204:O206)-N205=2),SUM(M204:O206)-N205=3),1,0)</f>
        <v/>
      </c>
      <c r="O218">
        <f>IF(OR(AND(O205=1,SUM(N204:P206)-O205=2),SUM(N204:P206)-O205=3),1,0)</f>
        <v/>
      </c>
      <c r="P218">
        <f>IF(OR(AND(P205=1,SUM(O204:Q206)-P205=2),SUM(O204:Q206)-P205=3),1,0)</f>
        <v/>
      </c>
      <c r="Q218">
        <f>IF(OR(AND(Q205=1,SUM(P204:R206)-Q205=2),SUM(P204:R206)-Q205=3),1,0)</f>
        <v/>
      </c>
      <c r="R218">
        <f>IF(OR(AND(R205=1,SUM(Q204:S206)-R205=2),SUM(Q204:S206)-R205=3),1,0)</f>
        <v/>
      </c>
      <c r="S218">
        <f>IF(OR(AND(S205=1,SUM(R204:T206)-S205=2),SUM(R204:T206)-S205=3),1,0)</f>
        <v/>
      </c>
      <c r="T218">
        <f>IF(OR(AND(T205=1,SUM(S204:U206)-T205=2),SUM(S204:U206)-T205=3),1,0)</f>
        <v/>
      </c>
      <c r="U218">
        <f>IF(OR(AND(U205=1,SUM(T204:V206)-U205=2),SUM(T204:V206)-U205=3),1,0)</f>
        <v/>
      </c>
      <c r="V218">
        <f>IF(OR(AND(V205=1,SUM(U204:W206)-V205=2),SUM(U204:W206)-V205=3),1,0)</f>
        <v/>
      </c>
      <c r="W218">
        <f>IF(OR(AND(W205=1,SUM(V204:X206)-W205=2),SUM(V204:X206)-W205=3),1,0)</f>
        <v/>
      </c>
      <c r="X218">
        <f>IF(OR(AND(X205=1,SUM(W204:Y206)-X205=2),SUM(W204:Y206)-X205=3),1,0)</f>
        <v/>
      </c>
      <c r="Y218">
        <f>IF(OR(AND(Y205=1,SUM(X204:Z206)-Y205=2),SUM(X204:Z206)-Y205=3),1,0)</f>
        <v/>
      </c>
      <c r="Z218">
        <f>IF(OR(AND(Z205=1,SUM(Y204:AA206)-Z205=2),SUM(Y204:AA206)-Z205=3),1,0)</f>
        <v/>
      </c>
      <c r="AA218">
        <f>IF(OR(AND(AA205=1,SUM(Z204:AB206)-AA205=2),SUM(Z204:AB206)-AA205=3),1,0)</f>
        <v/>
      </c>
      <c r="AB218">
        <f>IF(OR(AND(AB205=1,SUM(AA204:AC206)-AB205=2),SUM(AA204:AC206)-AB205=3),1,0)</f>
        <v/>
      </c>
      <c r="AC218">
        <f>IF(OR(AND(AC205=1,SUM(AB204:AD206)-AC205=2),SUM(AB204:AD206)-AC205=3),1,0)</f>
        <v/>
      </c>
      <c r="AD218">
        <f>IF(OR(AND(AD205=1,SUM(AC204:AE206)-AD205=2),SUM(AC204:AE206)-AD205=3),1,0)</f>
        <v/>
      </c>
      <c r="AE218">
        <f>IF(OR(AND(AE205=1,SUM(AD204:AF206)-AE205=2),SUM(AD204:AF206)-AE205=3),1,0)</f>
        <v/>
      </c>
      <c r="AF218">
        <f>IF(OR(AND(AF205=1,SUM(AE204:AG206)-AF205=2),SUM(AE204:AG206)-AF205=3),1,0)</f>
        <v/>
      </c>
      <c r="AG218">
        <f>IF(OR(AND(AG205=1,SUM(AF204:AH206)-AG205=2),SUM(AF204:AH206)-AG205=3),1,0)</f>
        <v/>
      </c>
      <c r="AH218">
        <f>IF(OR(AND(AH205=1,SUM(AG204:AI206)-AH205=2),SUM(AG204:AI206)-AH205=3),1,0)</f>
        <v/>
      </c>
      <c r="AI218">
        <f>IF(OR(AND(AI205=1,SUM(AH204:AJ206)-AI205=2),SUM(AH204:AJ206)-AI205=3),1,0)</f>
        <v/>
      </c>
      <c r="AJ218">
        <f>IF(OR(AND(AJ205=1,SUM(AI204:AK206)-AJ205=2),SUM(AI204:AK206)-AJ205=3),1,0)</f>
        <v/>
      </c>
      <c r="AK218">
        <f>IF(OR(AND(AK205=1,SUM(AJ204:AL206)-AK205=2),SUM(AJ204:AL206)-AK205=3),1,0)</f>
        <v/>
      </c>
      <c r="AL218">
        <f>IF(OR(AND(AL205=1,SUM(AK204:AM206)-AL205=2),SUM(AK204:AM206)-AL205=3),1,0)</f>
        <v/>
      </c>
      <c r="AM218">
        <f>IF(OR(AND(AM205=1,SUM(AL204:AN206)-AM205=2),SUM(AL204:AN206)-AM205=3),1,0)</f>
        <v/>
      </c>
      <c r="AN218">
        <f>IF(OR(AND(AN205=1,SUM(AM204:AO206)-AN205=2),SUM(AM204:AO206)-AN205=3),1,0)</f>
        <v/>
      </c>
      <c r="AO218">
        <f>IF(OR(AND(AO205=1,SUM(AN204:AP206)-AO205=2),SUM(AN204:AP206)-AO205=3),1,0)</f>
        <v/>
      </c>
      <c r="AP218">
        <f>IF(OR(AND(AP205=1,SUM(AO204:AQ206)-AP205=2),SUM(AO204:AQ206)-AP205=3),1,0)</f>
        <v/>
      </c>
      <c r="AQ218" t="n">
        <v>0</v>
      </c>
    </row>
    <row r="219">
      <c r="B219" t="n">
        <v>0</v>
      </c>
      <c r="C219">
        <f>IF(OR(AND(C206=1,SUM(B205:D207)-C206=2),SUM(B205:D207)-C206=3),1,0)</f>
        <v/>
      </c>
      <c r="D219">
        <f>IF(OR(AND(D206=1,SUM(C205:E207)-D206=2),SUM(C205:E207)-D206=3),1,0)</f>
        <v/>
      </c>
      <c r="E219">
        <f>IF(OR(AND(E206=1,SUM(D205:F207)-E206=2),SUM(D205:F207)-E206=3),1,0)</f>
        <v/>
      </c>
      <c r="F219">
        <f>IF(OR(AND(F206=1,SUM(E205:G207)-F206=2),SUM(E205:G207)-F206=3),1,0)</f>
        <v/>
      </c>
      <c r="G219">
        <f>IF(OR(AND(G206=1,SUM(F205:H207)-G206=2),SUM(F205:H207)-G206=3),1,0)</f>
        <v/>
      </c>
      <c r="H219">
        <f>IF(OR(AND(H206=1,SUM(G205:I207)-H206=2),SUM(G205:I207)-H206=3),1,0)</f>
        <v/>
      </c>
      <c r="I219">
        <f>IF(OR(AND(I206=1,SUM(H205:J207)-I206=2),SUM(H205:J207)-I206=3),1,0)</f>
        <v/>
      </c>
      <c r="J219">
        <f>IF(OR(AND(J206=1,SUM(I205:K207)-J206=2),SUM(I205:K207)-J206=3),1,0)</f>
        <v/>
      </c>
      <c r="K219">
        <f>IF(OR(AND(K206=1,SUM(J205:L207)-K206=2),SUM(J205:L207)-K206=3),1,0)</f>
        <v/>
      </c>
      <c r="L219">
        <f>IF(OR(AND(L206=1,SUM(K205:M207)-L206=2),SUM(K205:M207)-L206=3),1,0)</f>
        <v/>
      </c>
      <c r="M219">
        <f>IF(OR(AND(M206=1,SUM(L205:N207)-M206=2),SUM(L205:N207)-M206=3),1,0)</f>
        <v/>
      </c>
      <c r="N219">
        <f>IF(OR(AND(N206=1,SUM(M205:O207)-N206=2),SUM(M205:O207)-N206=3),1,0)</f>
        <v/>
      </c>
      <c r="O219">
        <f>IF(OR(AND(O206=1,SUM(N205:P207)-O206=2),SUM(N205:P207)-O206=3),1,0)</f>
        <v/>
      </c>
      <c r="P219">
        <f>IF(OR(AND(P206=1,SUM(O205:Q207)-P206=2),SUM(O205:Q207)-P206=3),1,0)</f>
        <v/>
      </c>
      <c r="Q219">
        <f>IF(OR(AND(Q206=1,SUM(P205:R207)-Q206=2),SUM(P205:R207)-Q206=3),1,0)</f>
        <v/>
      </c>
      <c r="R219">
        <f>IF(OR(AND(R206=1,SUM(Q205:S207)-R206=2),SUM(Q205:S207)-R206=3),1,0)</f>
        <v/>
      </c>
      <c r="S219">
        <f>IF(OR(AND(S206=1,SUM(R205:T207)-S206=2),SUM(R205:T207)-S206=3),1,0)</f>
        <v/>
      </c>
      <c r="T219">
        <f>IF(OR(AND(T206=1,SUM(S205:U207)-T206=2),SUM(S205:U207)-T206=3),1,0)</f>
        <v/>
      </c>
      <c r="U219">
        <f>IF(OR(AND(U206=1,SUM(T205:V207)-U206=2),SUM(T205:V207)-U206=3),1,0)</f>
        <v/>
      </c>
      <c r="V219">
        <f>IF(OR(AND(V206=1,SUM(U205:W207)-V206=2),SUM(U205:W207)-V206=3),1,0)</f>
        <v/>
      </c>
      <c r="W219">
        <f>IF(OR(AND(W206=1,SUM(V205:X207)-W206=2),SUM(V205:X207)-W206=3),1,0)</f>
        <v/>
      </c>
      <c r="X219">
        <f>IF(OR(AND(X206=1,SUM(W205:Y207)-X206=2),SUM(W205:Y207)-X206=3),1,0)</f>
        <v/>
      </c>
      <c r="Y219">
        <f>IF(OR(AND(Y206=1,SUM(X205:Z207)-Y206=2),SUM(X205:Z207)-Y206=3),1,0)</f>
        <v/>
      </c>
      <c r="Z219">
        <f>IF(OR(AND(Z206=1,SUM(Y205:AA207)-Z206=2),SUM(Y205:AA207)-Z206=3),1,0)</f>
        <v/>
      </c>
      <c r="AA219">
        <f>IF(OR(AND(AA206=1,SUM(Z205:AB207)-AA206=2),SUM(Z205:AB207)-AA206=3),1,0)</f>
        <v/>
      </c>
      <c r="AB219">
        <f>IF(OR(AND(AB206=1,SUM(AA205:AC207)-AB206=2),SUM(AA205:AC207)-AB206=3),1,0)</f>
        <v/>
      </c>
      <c r="AC219">
        <f>IF(OR(AND(AC206=1,SUM(AB205:AD207)-AC206=2),SUM(AB205:AD207)-AC206=3),1,0)</f>
        <v/>
      </c>
      <c r="AD219">
        <f>IF(OR(AND(AD206=1,SUM(AC205:AE207)-AD206=2),SUM(AC205:AE207)-AD206=3),1,0)</f>
        <v/>
      </c>
      <c r="AE219">
        <f>IF(OR(AND(AE206=1,SUM(AD205:AF207)-AE206=2),SUM(AD205:AF207)-AE206=3),1,0)</f>
        <v/>
      </c>
      <c r="AF219">
        <f>IF(OR(AND(AF206=1,SUM(AE205:AG207)-AF206=2),SUM(AE205:AG207)-AF206=3),1,0)</f>
        <v/>
      </c>
      <c r="AG219">
        <f>IF(OR(AND(AG206=1,SUM(AF205:AH207)-AG206=2),SUM(AF205:AH207)-AG206=3),1,0)</f>
        <v/>
      </c>
      <c r="AH219">
        <f>IF(OR(AND(AH206=1,SUM(AG205:AI207)-AH206=2),SUM(AG205:AI207)-AH206=3),1,0)</f>
        <v/>
      </c>
      <c r="AI219">
        <f>IF(OR(AND(AI206=1,SUM(AH205:AJ207)-AI206=2),SUM(AH205:AJ207)-AI206=3),1,0)</f>
        <v/>
      </c>
      <c r="AJ219">
        <f>IF(OR(AND(AJ206=1,SUM(AI205:AK207)-AJ206=2),SUM(AI205:AK207)-AJ206=3),1,0)</f>
        <v/>
      </c>
      <c r="AK219">
        <f>IF(OR(AND(AK206=1,SUM(AJ205:AL207)-AK206=2),SUM(AJ205:AL207)-AK206=3),1,0)</f>
        <v/>
      </c>
      <c r="AL219">
        <f>IF(OR(AND(AL206=1,SUM(AK205:AM207)-AL206=2),SUM(AK205:AM207)-AL206=3),1,0)</f>
        <v/>
      </c>
      <c r="AM219">
        <f>IF(OR(AND(AM206=1,SUM(AL205:AN207)-AM206=2),SUM(AL205:AN207)-AM206=3),1,0)</f>
        <v/>
      </c>
      <c r="AN219">
        <f>IF(OR(AND(AN206=1,SUM(AM205:AO207)-AN206=2),SUM(AM205:AO207)-AN206=3),1,0)</f>
        <v/>
      </c>
      <c r="AO219">
        <f>IF(OR(AND(AO206=1,SUM(AN205:AP207)-AO206=2),SUM(AN205:AP207)-AO206=3),1,0)</f>
        <v/>
      </c>
      <c r="AP219">
        <f>IF(OR(AND(AP206=1,SUM(AO205:AQ207)-AP206=2),SUM(AO205:AQ207)-AP206=3),1,0)</f>
        <v/>
      </c>
      <c r="AQ219" t="n">
        <v>0</v>
      </c>
    </row>
    <row r="220">
      <c r="B220" t="n">
        <v>0</v>
      </c>
      <c r="C220">
        <f>IF(OR(AND(C207=1,SUM(B206:D208)-C207=2),SUM(B206:D208)-C207=3),1,0)</f>
        <v/>
      </c>
      <c r="D220">
        <f>IF(OR(AND(D207=1,SUM(C206:E208)-D207=2),SUM(C206:E208)-D207=3),1,0)</f>
        <v/>
      </c>
      <c r="E220">
        <f>IF(OR(AND(E207=1,SUM(D206:F208)-E207=2),SUM(D206:F208)-E207=3),1,0)</f>
        <v/>
      </c>
      <c r="F220">
        <f>IF(OR(AND(F207=1,SUM(E206:G208)-F207=2),SUM(E206:G208)-F207=3),1,0)</f>
        <v/>
      </c>
      <c r="G220">
        <f>IF(OR(AND(G207=1,SUM(F206:H208)-G207=2),SUM(F206:H208)-G207=3),1,0)</f>
        <v/>
      </c>
      <c r="H220">
        <f>IF(OR(AND(H207=1,SUM(G206:I208)-H207=2),SUM(G206:I208)-H207=3),1,0)</f>
        <v/>
      </c>
      <c r="I220">
        <f>IF(OR(AND(I207=1,SUM(H206:J208)-I207=2),SUM(H206:J208)-I207=3),1,0)</f>
        <v/>
      </c>
      <c r="J220">
        <f>IF(OR(AND(J207=1,SUM(I206:K208)-J207=2),SUM(I206:K208)-J207=3),1,0)</f>
        <v/>
      </c>
      <c r="K220">
        <f>IF(OR(AND(K207=1,SUM(J206:L208)-K207=2),SUM(J206:L208)-K207=3),1,0)</f>
        <v/>
      </c>
      <c r="L220">
        <f>IF(OR(AND(L207=1,SUM(K206:M208)-L207=2),SUM(K206:M208)-L207=3),1,0)</f>
        <v/>
      </c>
      <c r="M220">
        <f>IF(OR(AND(M207=1,SUM(L206:N208)-M207=2),SUM(L206:N208)-M207=3),1,0)</f>
        <v/>
      </c>
      <c r="N220">
        <f>IF(OR(AND(N207=1,SUM(M206:O208)-N207=2),SUM(M206:O208)-N207=3),1,0)</f>
        <v/>
      </c>
      <c r="O220">
        <f>IF(OR(AND(O207=1,SUM(N206:P208)-O207=2),SUM(N206:P208)-O207=3),1,0)</f>
        <v/>
      </c>
      <c r="P220">
        <f>IF(OR(AND(P207=1,SUM(O206:Q208)-P207=2),SUM(O206:Q208)-P207=3),1,0)</f>
        <v/>
      </c>
      <c r="Q220">
        <f>IF(OR(AND(Q207=1,SUM(P206:R208)-Q207=2),SUM(P206:R208)-Q207=3),1,0)</f>
        <v/>
      </c>
      <c r="R220">
        <f>IF(OR(AND(R207=1,SUM(Q206:S208)-R207=2),SUM(Q206:S208)-R207=3),1,0)</f>
        <v/>
      </c>
      <c r="S220">
        <f>IF(OR(AND(S207=1,SUM(R206:T208)-S207=2),SUM(R206:T208)-S207=3),1,0)</f>
        <v/>
      </c>
      <c r="T220">
        <f>IF(OR(AND(T207=1,SUM(S206:U208)-T207=2),SUM(S206:U208)-T207=3),1,0)</f>
        <v/>
      </c>
      <c r="U220">
        <f>IF(OR(AND(U207=1,SUM(T206:V208)-U207=2),SUM(T206:V208)-U207=3),1,0)</f>
        <v/>
      </c>
      <c r="V220">
        <f>IF(OR(AND(V207=1,SUM(U206:W208)-V207=2),SUM(U206:W208)-V207=3),1,0)</f>
        <v/>
      </c>
      <c r="W220">
        <f>IF(OR(AND(W207=1,SUM(V206:X208)-W207=2),SUM(V206:X208)-W207=3),1,0)</f>
        <v/>
      </c>
      <c r="X220">
        <f>IF(OR(AND(X207=1,SUM(W206:Y208)-X207=2),SUM(W206:Y208)-X207=3),1,0)</f>
        <v/>
      </c>
      <c r="Y220">
        <f>IF(OR(AND(Y207=1,SUM(X206:Z208)-Y207=2),SUM(X206:Z208)-Y207=3),1,0)</f>
        <v/>
      </c>
      <c r="Z220">
        <f>IF(OR(AND(Z207=1,SUM(Y206:AA208)-Z207=2),SUM(Y206:AA208)-Z207=3),1,0)</f>
        <v/>
      </c>
      <c r="AA220">
        <f>IF(OR(AND(AA207=1,SUM(Z206:AB208)-AA207=2),SUM(Z206:AB208)-AA207=3),1,0)</f>
        <v/>
      </c>
      <c r="AB220">
        <f>IF(OR(AND(AB207=1,SUM(AA206:AC208)-AB207=2),SUM(AA206:AC208)-AB207=3),1,0)</f>
        <v/>
      </c>
      <c r="AC220">
        <f>IF(OR(AND(AC207=1,SUM(AB206:AD208)-AC207=2),SUM(AB206:AD208)-AC207=3),1,0)</f>
        <v/>
      </c>
      <c r="AD220">
        <f>IF(OR(AND(AD207=1,SUM(AC206:AE208)-AD207=2),SUM(AC206:AE208)-AD207=3),1,0)</f>
        <v/>
      </c>
      <c r="AE220">
        <f>IF(OR(AND(AE207=1,SUM(AD206:AF208)-AE207=2),SUM(AD206:AF208)-AE207=3),1,0)</f>
        <v/>
      </c>
      <c r="AF220">
        <f>IF(OR(AND(AF207=1,SUM(AE206:AG208)-AF207=2),SUM(AE206:AG208)-AF207=3),1,0)</f>
        <v/>
      </c>
      <c r="AG220">
        <f>IF(OR(AND(AG207=1,SUM(AF206:AH208)-AG207=2),SUM(AF206:AH208)-AG207=3),1,0)</f>
        <v/>
      </c>
      <c r="AH220">
        <f>IF(OR(AND(AH207=1,SUM(AG206:AI208)-AH207=2),SUM(AG206:AI208)-AH207=3),1,0)</f>
        <v/>
      </c>
      <c r="AI220">
        <f>IF(OR(AND(AI207=1,SUM(AH206:AJ208)-AI207=2),SUM(AH206:AJ208)-AI207=3),1,0)</f>
        <v/>
      </c>
      <c r="AJ220">
        <f>IF(OR(AND(AJ207=1,SUM(AI206:AK208)-AJ207=2),SUM(AI206:AK208)-AJ207=3),1,0)</f>
        <v/>
      </c>
      <c r="AK220">
        <f>IF(OR(AND(AK207=1,SUM(AJ206:AL208)-AK207=2),SUM(AJ206:AL208)-AK207=3),1,0)</f>
        <v/>
      </c>
      <c r="AL220">
        <f>IF(OR(AND(AL207=1,SUM(AK206:AM208)-AL207=2),SUM(AK206:AM208)-AL207=3),1,0)</f>
        <v/>
      </c>
      <c r="AM220">
        <f>IF(OR(AND(AM207=1,SUM(AL206:AN208)-AM207=2),SUM(AL206:AN208)-AM207=3),1,0)</f>
        <v/>
      </c>
      <c r="AN220">
        <f>IF(OR(AND(AN207=1,SUM(AM206:AO208)-AN207=2),SUM(AM206:AO208)-AN207=3),1,0)</f>
        <v/>
      </c>
      <c r="AO220">
        <f>IF(OR(AND(AO207=1,SUM(AN206:AP208)-AO207=2),SUM(AN206:AP208)-AO207=3),1,0)</f>
        <v/>
      </c>
      <c r="AP220">
        <f>IF(OR(AND(AP207=1,SUM(AO206:AQ208)-AP207=2),SUM(AO206:AQ208)-AP207=3),1,0)</f>
        <v/>
      </c>
      <c r="AQ220" t="n">
        <v>0</v>
      </c>
    </row>
    <row r="221">
      <c r="B221" t="n">
        <v>0</v>
      </c>
      <c r="C221">
        <f>IF(OR(AND(C208=1,SUM(B207:D209)-C208=2),SUM(B207:D209)-C208=3),1,0)</f>
        <v/>
      </c>
      <c r="D221">
        <f>IF(OR(AND(D208=1,SUM(C207:E209)-D208=2),SUM(C207:E209)-D208=3),1,0)</f>
        <v/>
      </c>
      <c r="E221">
        <f>IF(OR(AND(E208=1,SUM(D207:F209)-E208=2),SUM(D207:F209)-E208=3),1,0)</f>
        <v/>
      </c>
      <c r="F221">
        <f>IF(OR(AND(F208=1,SUM(E207:G209)-F208=2),SUM(E207:G209)-F208=3),1,0)</f>
        <v/>
      </c>
      <c r="G221">
        <f>IF(OR(AND(G208=1,SUM(F207:H209)-G208=2),SUM(F207:H209)-G208=3),1,0)</f>
        <v/>
      </c>
      <c r="H221">
        <f>IF(OR(AND(H208=1,SUM(G207:I209)-H208=2),SUM(G207:I209)-H208=3),1,0)</f>
        <v/>
      </c>
      <c r="I221">
        <f>IF(OR(AND(I208=1,SUM(H207:J209)-I208=2),SUM(H207:J209)-I208=3),1,0)</f>
        <v/>
      </c>
      <c r="J221">
        <f>IF(OR(AND(J208=1,SUM(I207:K209)-J208=2),SUM(I207:K209)-J208=3),1,0)</f>
        <v/>
      </c>
      <c r="K221">
        <f>IF(OR(AND(K208=1,SUM(J207:L209)-K208=2),SUM(J207:L209)-K208=3),1,0)</f>
        <v/>
      </c>
      <c r="L221">
        <f>IF(OR(AND(L208=1,SUM(K207:M209)-L208=2),SUM(K207:M209)-L208=3),1,0)</f>
        <v/>
      </c>
      <c r="M221">
        <f>IF(OR(AND(M208=1,SUM(L207:N209)-M208=2),SUM(L207:N209)-M208=3),1,0)</f>
        <v/>
      </c>
      <c r="N221">
        <f>IF(OR(AND(N208=1,SUM(M207:O209)-N208=2),SUM(M207:O209)-N208=3),1,0)</f>
        <v/>
      </c>
      <c r="O221">
        <f>IF(OR(AND(O208=1,SUM(N207:P209)-O208=2),SUM(N207:P209)-O208=3),1,0)</f>
        <v/>
      </c>
      <c r="P221">
        <f>IF(OR(AND(P208=1,SUM(O207:Q209)-P208=2),SUM(O207:Q209)-P208=3),1,0)</f>
        <v/>
      </c>
      <c r="Q221">
        <f>IF(OR(AND(Q208=1,SUM(P207:R209)-Q208=2),SUM(P207:R209)-Q208=3),1,0)</f>
        <v/>
      </c>
      <c r="R221">
        <f>IF(OR(AND(R208=1,SUM(Q207:S209)-R208=2),SUM(Q207:S209)-R208=3),1,0)</f>
        <v/>
      </c>
      <c r="S221">
        <f>IF(OR(AND(S208=1,SUM(R207:T209)-S208=2),SUM(R207:T209)-S208=3),1,0)</f>
        <v/>
      </c>
      <c r="T221">
        <f>IF(OR(AND(T208=1,SUM(S207:U209)-T208=2),SUM(S207:U209)-T208=3),1,0)</f>
        <v/>
      </c>
      <c r="U221">
        <f>IF(OR(AND(U208=1,SUM(T207:V209)-U208=2),SUM(T207:V209)-U208=3),1,0)</f>
        <v/>
      </c>
      <c r="V221">
        <f>IF(OR(AND(V208=1,SUM(U207:W209)-V208=2),SUM(U207:W209)-V208=3),1,0)</f>
        <v/>
      </c>
      <c r="W221">
        <f>IF(OR(AND(W208=1,SUM(V207:X209)-W208=2),SUM(V207:X209)-W208=3),1,0)</f>
        <v/>
      </c>
      <c r="X221">
        <f>IF(OR(AND(X208=1,SUM(W207:Y209)-X208=2),SUM(W207:Y209)-X208=3),1,0)</f>
        <v/>
      </c>
      <c r="Y221">
        <f>IF(OR(AND(Y208=1,SUM(X207:Z209)-Y208=2),SUM(X207:Z209)-Y208=3),1,0)</f>
        <v/>
      </c>
      <c r="Z221">
        <f>IF(OR(AND(Z208=1,SUM(Y207:AA209)-Z208=2),SUM(Y207:AA209)-Z208=3),1,0)</f>
        <v/>
      </c>
      <c r="AA221">
        <f>IF(OR(AND(AA208=1,SUM(Z207:AB209)-AA208=2),SUM(Z207:AB209)-AA208=3),1,0)</f>
        <v/>
      </c>
      <c r="AB221">
        <f>IF(OR(AND(AB208=1,SUM(AA207:AC209)-AB208=2),SUM(AA207:AC209)-AB208=3),1,0)</f>
        <v/>
      </c>
      <c r="AC221">
        <f>IF(OR(AND(AC208=1,SUM(AB207:AD209)-AC208=2),SUM(AB207:AD209)-AC208=3),1,0)</f>
        <v/>
      </c>
      <c r="AD221">
        <f>IF(OR(AND(AD208=1,SUM(AC207:AE209)-AD208=2),SUM(AC207:AE209)-AD208=3),1,0)</f>
        <v/>
      </c>
      <c r="AE221">
        <f>IF(OR(AND(AE208=1,SUM(AD207:AF209)-AE208=2),SUM(AD207:AF209)-AE208=3),1,0)</f>
        <v/>
      </c>
      <c r="AF221">
        <f>IF(OR(AND(AF208=1,SUM(AE207:AG209)-AF208=2),SUM(AE207:AG209)-AF208=3),1,0)</f>
        <v/>
      </c>
      <c r="AG221">
        <f>IF(OR(AND(AG208=1,SUM(AF207:AH209)-AG208=2),SUM(AF207:AH209)-AG208=3),1,0)</f>
        <v/>
      </c>
      <c r="AH221">
        <f>IF(OR(AND(AH208=1,SUM(AG207:AI209)-AH208=2),SUM(AG207:AI209)-AH208=3),1,0)</f>
        <v/>
      </c>
      <c r="AI221">
        <f>IF(OR(AND(AI208=1,SUM(AH207:AJ209)-AI208=2),SUM(AH207:AJ209)-AI208=3),1,0)</f>
        <v/>
      </c>
      <c r="AJ221">
        <f>IF(OR(AND(AJ208=1,SUM(AI207:AK209)-AJ208=2),SUM(AI207:AK209)-AJ208=3),1,0)</f>
        <v/>
      </c>
      <c r="AK221">
        <f>IF(OR(AND(AK208=1,SUM(AJ207:AL209)-AK208=2),SUM(AJ207:AL209)-AK208=3),1,0)</f>
        <v/>
      </c>
      <c r="AL221">
        <f>IF(OR(AND(AL208=1,SUM(AK207:AM209)-AL208=2),SUM(AK207:AM209)-AL208=3),1,0)</f>
        <v/>
      </c>
      <c r="AM221">
        <f>IF(OR(AND(AM208=1,SUM(AL207:AN209)-AM208=2),SUM(AL207:AN209)-AM208=3),1,0)</f>
        <v/>
      </c>
      <c r="AN221">
        <f>IF(OR(AND(AN208=1,SUM(AM207:AO209)-AN208=2),SUM(AM207:AO209)-AN208=3),1,0)</f>
        <v/>
      </c>
      <c r="AO221">
        <f>IF(OR(AND(AO208=1,SUM(AN207:AP209)-AO208=2),SUM(AN207:AP209)-AO208=3),1,0)</f>
        <v/>
      </c>
      <c r="AP221">
        <f>IF(OR(AND(AP208=1,SUM(AO207:AQ209)-AP208=2),SUM(AO207:AQ209)-AP208=3),1,0)</f>
        <v/>
      </c>
      <c r="AQ221" t="n">
        <v>0</v>
      </c>
    </row>
    <row r="222">
      <c r="B222" t="n">
        <v>0</v>
      </c>
      <c r="C222" t="n">
        <v>0</v>
      </c>
      <c r="D222" t="n">
        <v>0</v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n">
        <v>0</v>
      </c>
      <c r="Y222" t="n">
        <v>0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</v>
      </c>
      <c r="AH222" t="n">
        <v>0</v>
      </c>
      <c r="AI222" t="n">
        <v>0</v>
      </c>
      <c r="AJ222" t="n">
        <v>0</v>
      </c>
      <c r="AK222" t="n">
        <v>0</v>
      </c>
      <c r="AL222" t="n">
        <v>0</v>
      </c>
      <c r="AM222" t="n">
        <v>0</v>
      </c>
      <c r="AN222" t="n">
        <v>0</v>
      </c>
      <c r="AO222" t="n">
        <v>0</v>
      </c>
      <c r="AP222" t="n">
        <v>0</v>
      </c>
      <c r="AQ222" t="n">
        <v>0</v>
      </c>
    </row>
    <row r="223"/>
    <row r="224">
      <c r="A224" t="inlineStr">
        <is>
          <t>gen 18</t>
        </is>
      </c>
      <c r="B224" t="n">
        <v>0</v>
      </c>
      <c r="C224" t="n">
        <v>0</v>
      </c>
      <c r="D224" t="n">
        <v>0</v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</v>
      </c>
      <c r="AH224" t="n">
        <v>0</v>
      </c>
      <c r="AI224" t="n">
        <v>0</v>
      </c>
      <c r="AJ224" t="n">
        <v>0</v>
      </c>
      <c r="AK224" t="n">
        <v>0</v>
      </c>
      <c r="AL224" t="n">
        <v>0</v>
      </c>
      <c r="AM224" t="n">
        <v>0</v>
      </c>
      <c r="AN224" t="n">
        <v>0</v>
      </c>
      <c r="AO224" t="n">
        <v>0</v>
      </c>
      <c r="AP224" t="n">
        <v>0</v>
      </c>
      <c r="AQ224" t="n">
        <v>0</v>
      </c>
    </row>
    <row r="225">
      <c r="B225" t="n">
        <v>0</v>
      </c>
      <c r="C225">
        <f>IF(OR(AND(C212=1,SUM(B211:D213)-C212=2),SUM(B211:D213)-C212=3),1,0)</f>
        <v/>
      </c>
      <c r="D225">
        <f>IF(OR(AND(D212=1,SUM(C211:E213)-D212=2),SUM(C211:E213)-D212=3),1,0)</f>
        <v/>
      </c>
      <c r="E225">
        <f>IF(OR(AND(E212=1,SUM(D211:F213)-E212=2),SUM(D211:F213)-E212=3),1,0)</f>
        <v/>
      </c>
      <c r="F225">
        <f>IF(OR(AND(F212=1,SUM(E211:G213)-F212=2),SUM(E211:G213)-F212=3),1,0)</f>
        <v/>
      </c>
      <c r="G225">
        <f>IF(OR(AND(G212=1,SUM(F211:H213)-G212=2),SUM(F211:H213)-G212=3),1,0)</f>
        <v/>
      </c>
      <c r="H225">
        <f>IF(OR(AND(H212=1,SUM(G211:I213)-H212=2),SUM(G211:I213)-H212=3),1,0)</f>
        <v/>
      </c>
      <c r="I225">
        <f>IF(OR(AND(I212=1,SUM(H211:J213)-I212=2),SUM(H211:J213)-I212=3),1,0)</f>
        <v/>
      </c>
      <c r="J225">
        <f>IF(OR(AND(J212=1,SUM(I211:K213)-J212=2),SUM(I211:K213)-J212=3),1,0)</f>
        <v/>
      </c>
      <c r="K225">
        <f>IF(OR(AND(K212=1,SUM(J211:L213)-K212=2),SUM(J211:L213)-K212=3),1,0)</f>
        <v/>
      </c>
      <c r="L225">
        <f>IF(OR(AND(L212=1,SUM(K211:M213)-L212=2),SUM(K211:M213)-L212=3),1,0)</f>
        <v/>
      </c>
      <c r="M225">
        <f>IF(OR(AND(M212=1,SUM(L211:N213)-M212=2),SUM(L211:N213)-M212=3),1,0)</f>
        <v/>
      </c>
      <c r="N225">
        <f>IF(OR(AND(N212=1,SUM(M211:O213)-N212=2),SUM(M211:O213)-N212=3),1,0)</f>
        <v/>
      </c>
      <c r="O225">
        <f>IF(OR(AND(O212=1,SUM(N211:P213)-O212=2),SUM(N211:P213)-O212=3),1,0)</f>
        <v/>
      </c>
      <c r="P225">
        <f>IF(OR(AND(P212=1,SUM(O211:Q213)-P212=2),SUM(O211:Q213)-P212=3),1,0)</f>
        <v/>
      </c>
      <c r="Q225">
        <f>IF(OR(AND(Q212=1,SUM(P211:R213)-Q212=2),SUM(P211:R213)-Q212=3),1,0)</f>
        <v/>
      </c>
      <c r="R225">
        <f>IF(OR(AND(R212=1,SUM(Q211:S213)-R212=2),SUM(Q211:S213)-R212=3),1,0)</f>
        <v/>
      </c>
      <c r="S225">
        <f>IF(OR(AND(S212=1,SUM(R211:T213)-S212=2),SUM(R211:T213)-S212=3),1,0)</f>
        <v/>
      </c>
      <c r="T225">
        <f>IF(OR(AND(T212=1,SUM(S211:U213)-T212=2),SUM(S211:U213)-T212=3),1,0)</f>
        <v/>
      </c>
      <c r="U225">
        <f>IF(OR(AND(U212=1,SUM(T211:V213)-U212=2),SUM(T211:V213)-U212=3),1,0)</f>
        <v/>
      </c>
      <c r="V225">
        <f>IF(OR(AND(V212=1,SUM(U211:W213)-V212=2),SUM(U211:W213)-V212=3),1,0)</f>
        <v/>
      </c>
      <c r="W225">
        <f>IF(OR(AND(W212=1,SUM(V211:X213)-W212=2),SUM(V211:X213)-W212=3),1,0)</f>
        <v/>
      </c>
      <c r="X225">
        <f>IF(OR(AND(X212=1,SUM(W211:Y213)-X212=2),SUM(W211:Y213)-X212=3),1,0)</f>
        <v/>
      </c>
      <c r="Y225">
        <f>IF(OR(AND(Y212=1,SUM(X211:Z213)-Y212=2),SUM(X211:Z213)-Y212=3),1,0)</f>
        <v/>
      </c>
      <c r="Z225">
        <f>IF(OR(AND(Z212=1,SUM(Y211:AA213)-Z212=2),SUM(Y211:AA213)-Z212=3),1,0)</f>
        <v/>
      </c>
      <c r="AA225">
        <f>IF(OR(AND(AA212=1,SUM(Z211:AB213)-AA212=2),SUM(Z211:AB213)-AA212=3),1,0)</f>
        <v/>
      </c>
      <c r="AB225">
        <f>IF(OR(AND(AB212=1,SUM(AA211:AC213)-AB212=2),SUM(AA211:AC213)-AB212=3),1,0)</f>
        <v/>
      </c>
      <c r="AC225">
        <f>IF(OR(AND(AC212=1,SUM(AB211:AD213)-AC212=2),SUM(AB211:AD213)-AC212=3),1,0)</f>
        <v/>
      </c>
      <c r="AD225">
        <f>IF(OR(AND(AD212=1,SUM(AC211:AE213)-AD212=2),SUM(AC211:AE213)-AD212=3),1,0)</f>
        <v/>
      </c>
      <c r="AE225">
        <f>IF(OR(AND(AE212=1,SUM(AD211:AF213)-AE212=2),SUM(AD211:AF213)-AE212=3),1,0)</f>
        <v/>
      </c>
      <c r="AF225">
        <f>IF(OR(AND(AF212=1,SUM(AE211:AG213)-AF212=2),SUM(AE211:AG213)-AF212=3),1,0)</f>
        <v/>
      </c>
      <c r="AG225">
        <f>IF(OR(AND(AG212=1,SUM(AF211:AH213)-AG212=2),SUM(AF211:AH213)-AG212=3),1,0)</f>
        <v/>
      </c>
      <c r="AH225">
        <f>IF(OR(AND(AH212=1,SUM(AG211:AI213)-AH212=2),SUM(AG211:AI213)-AH212=3),1,0)</f>
        <v/>
      </c>
      <c r="AI225">
        <f>IF(OR(AND(AI212=1,SUM(AH211:AJ213)-AI212=2),SUM(AH211:AJ213)-AI212=3),1,0)</f>
        <v/>
      </c>
      <c r="AJ225">
        <f>IF(OR(AND(AJ212=1,SUM(AI211:AK213)-AJ212=2),SUM(AI211:AK213)-AJ212=3),1,0)</f>
        <v/>
      </c>
      <c r="AK225">
        <f>IF(OR(AND(AK212=1,SUM(AJ211:AL213)-AK212=2),SUM(AJ211:AL213)-AK212=3),1,0)</f>
        <v/>
      </c>
      <c r="AL225">
        <f>IF(OR(AND(AL212=1,SUM(AK211:AM213)-AL212=2),SUM(AK211:AM213)-AL212=3),1,0)</f>
        <v/>
      </c>
      <c r="AM225">
        <f>IF(OR(AND(AM212=1,SUM(AL211:AN213)-AM212=2),SUM(AL211:AN213)-AM212=3),1,0)</f>
        <v/>
      </c>
      <c r="AN225">
        <f>IF(OR(AND(AN212=1,SUM(AM211:AO213)-AN212=2),SUM(AM211:AO213)-AN212=3),1,0)</f>
        <v/>
      </c>
      <c r="AO225">
        <f>IF(OR(AND(AO212=1,SUM(AN211:AP213)-AO212=2),SUM(AN211:AP213)-AO212=3),1,0)</f>
        <v/>
      </c>
      <c r="AP225">
        <f>IF(OR(AND(AP212=1,SUM(AO211:AQ213)-AP212=2),SUM(AO211:AQ213)-AP212=3),1,0)</f>
        <v/>
      </c>
      <c r="AQ225" t="n">
        <v>0</v>
      </c>
    </row>
    <row r="226">
      <c r="B226" t="n">
        <v>0</v>
      </c>
      <c r="C226">
        <f>IF(OR(AND(C213=1,SUM(B212:D214)-C213=2),SUM(B212:D214)-C213=3),1,0)</f>
        <v/>
      </c>
      <c r="D226">
        <f>IF(OR(AND(D213=1,SUM(C212:E214)-D213=2),SUM(C212:E214)-D213=3),1,0)</f>
        <v/>
      </c>
      <c r="E226">
        <f>IF(OR(AND(E213=1,SUM(D212:F214)-E213=2),SUM(D212:F214)-E213=3),1,0)</f>
        <v/>
      </c>
      <c r="F226">
        <f>IF(OR(AND(F213=1,SUM(E212:G214)-F213=2),SUM(E212:G214)-F213=3),1,0)</f>
        <v/>
      </c>
      <c r="G226">
        <f>IF(OR(AND(G213=1,SUM(F212:H214)-G213=2),SUM(F212:H214)-G213=3),1,0)</f>
        <v/>
      </c>
      <c r="H226">
        <f>IF(OR(AND(H213=1,SUM(G212:I214)-H213=2),SUM(G212:I214)-H213=3),1,0)</f>
        <v/>
      </c>
      <c r="I226">
        <f>IF(OR(AND(I213=1,SUM(H212:J214)-I213=2),SUM(H212:J214)-I213=3),1,0)</f>
        <v/>
      </c>
      <c r="J226">
        <f>IF(OR(AND(J213=1,SUM(I212:K214)-J213=2),SUM(I212:K214)-J213=3),1,0)</f>
        <v/>
      </c>
      <c r="K226">
        <f>IF(OR(AND(K213=1,SUM(J212:L214)-K213=2),SUM(J212:L214)-K213=3),1,0)</f>
        <v/>
      </c>
      <c r="L226">
        <f>IF(OR(AND(L213=1,SUM(K212:M214)-L213=2),SUM(K212:M214)-L213=3),1,0)</f>
        <v/>
      </c>
      <c r="M226">
        <f>IF(OR(AND(M213=1,SUM(L212:N214)-M213=2),SUM(L212:N214)-M213=3),1,0)</f>
        <v/>
      </c>
      <c r="N226">
        <f>IF(OR(AND(N213=1,SUM(M212:O214)-N213=2),SUM(M212:O214)-N213=3),1,0)</f>
        <v/>
      </c>
      <c r="O226">
        <f>IF(OR(AND(O213=1,SUM(N212:P214)-O213=2),SUM(N212:P214)-O213=3),1,0)</f>
        <v/>
      </c>
      <c r="P226">
        <f>IF(OR(AND(P213=1,SUM(O212:Q214)-P213=2),SUM(O212:Q214)-P213=3),1,0)</f>
        <v/>
      </c>
      <c r="Q226">
        <f>IF(OR(AND(Q213=1,SUM(P212:R214)-Q213=2),SUM(P212:R214)-Q213=3),1,0)</f>
        <v/>
      </c>
      <c r="R226">
        <f>IF(OR(AND(R213=1,SUM(Q212:S214)-R213=2),SUM(Q212:S214)-R213=3),1,0)</f>
        <v/>
      </c>
      <c r="S226">
        <f>IF(OR(AND(S213=1,SUM(R212:T214)-S213=2),SUM(R212:T214)-S213=3),1,0)</f>
        <v/>
      </c>
      <c r="T226">
        <f>IF(OR(AND(T213=1,SUM(S212:U214)-T213=2),SUM(S212:U214)-T213=3),1,0)</f>
        <v/>
      </c>
      <c r="U226">
        <f>IF(OR(AND(U213=1,SUM(T212:V214)-U213=2),SUM(T212:V214)-U213=3),1,0)</f>
        <v/>
      </c>
      <c r="V226">
        <f>IF(OR(AND(V213=1,SUM(U212:W214)-V213=2),SUM(U212:W214)-V213=3),1,0)</f>
        <v/>
      </c>
      <c r="W226">
        <f>IF(OR(AND(W213=1,SUM(V212:X214)-W213=2),SUM(V212:X214)-W213=3),1,0)</f>
        <v/>
      </c>
      <c r="X226">
        <f>IF(OR(AND(X213=1,SUM(W212:Y214)-X213=2),SUM(W212:Y214)-X213=3),1,0)</f>
        <v/>
      </c>
      <c r="Y226">
        <f>IF(OR(AND(Y213=1,SUM(X212:Z214)-Y213=2),SUM(X212:Z214)-Y213=3),1,0)</f>
        <v/>
      </c>
      <c r="Z226">
        <f>IF(OR(AND(Z213=1,SUM(Y212:AA214)-Z213=2),SUM(Y212:AA214)-Z213=3),1,0)</f>
        <v/>
      </c>
      <c r="AA226">
        <f>IF(OR(AND(AA213=1,SUM(Z212:AB214)-AA213=2),SUM(Z212:AB214)-AA213=3),1,0)</f>
        <v/>
      </c>
      <c r="AB226">
        <f>IF(OR(AND(AB213=1,SUM(AA212:AC214)-AB213=2),SUM(AA212:AC214)-AB213=3),1,0)</f>
        <v/>
      </c>
      <c r="AC226">
        <f>IF(OR(AND(AC213=1,SUM(AB212:AD214)-AC213=2),SUM(AB212:AD214)-AC213=3),1,0)</f>
        <v/>
      </c>
      <c r="AD226">
        <f>IF(OR(AND(AD213=1,SUM(AC212:AE214)-AD213=2),SUM(AC212:AE214)-AD213=3),1,0)</f>
        <v/>
      </c>
      <c r="AE226">
        <f>IF(OR(AND(AE213=1,SUM(AD212:AF214)-AE213=2),SUM(AD212:AF214)-AE213=3),1,0)</f>
        <v/>
      </c>
      <c r="AF226">
        <f>IF(OR(AND(AF213=1,SUM(AE212:AG214)-AF213=2),SUM(AE212:AG214)-AF213=3),1,0)</f>
        <v/>
      </c>
      <c r="AG226">
        <f>IF(OR(AND(AG213=1,SUM(AF212:AH214)-AG213=2),SUM(AF212:AH214)-AG213=3),1,0)</f>
        <v/>
      </c>
      <c r="AH226">
        <f>IF(OR(AND(AH213=1,SUM(AG212:AI214)-AH213=2),SUM(AG212:AI214)-AH213=3),1,0)</f>
        <v/>
      </c>
      <c r="AI226">
        <f>IF(OR(AND(AI213=1,SUM(AH212:AJ214)-AI213=2),SUM(AH212:AJ214)-AI213=3),1,0)</f>
        <v/>
      </c>
      <c r="AJ226">
        <f>IF(OR(AND(AJ213=1,SUM(AI212:AK214)-AJ213=2),SUM(AI212:AK214)-AJ213=3),1,0)</f>
        <v/>
      </c>
      <c r="AK226">
        <f>IF(OR(AND(AK213=1,SUM(AJ212:AL214)-AK213=2),SUM(AJ212:AL214)-AK213=3),1,0)</f>
        <v/>
      </c>
      <c r="AL226">
        <f>IF(OR(AND(AL213=1,SUM(AK212:AM214)-AL213=2),SUM(AK212:AM214)-AL213=3),1,0)</f>
        <v/>
      </c>
      <c r="AM226">
        <f>IF(OR(AND(AM213=1,SUM(AL212:AN214)-AM213=2),SUM(AL212:AN214)-AM213=3),1,0)</f>
        <v/>
      </c>
      <c r="AN226">
        <f>IF(OR(AND(AN213=1,SUM(AM212:AO214)-AN213=2),SUM(AM212:AO214)-AN213=3),1,0)</f>
        <v/>
      </c>
      <c r="AO226">
        <f>IF(OR(AND(AO213=1,SUM(AN212:AP214)-AO213=2),SUM(AN212:AP214)-AO213=3),1,0)</f>
        <v/>
      </c>
      <c r="AP226">
        <f>IF(OR(AND(AP213=1,SUM(AO212:AQ214)-AP213=2),SUM(AO212:AQ214)-AP213=3),1,0)</f>
        <v/>
      </c>
      <c r="AQ226" t="n">
        <v>0</v>
      </c>
    </row>
    <row r="227">
      <c r="B227" t="n">
        <v>0</v>
      </c>
      <c r="C227">
        <f>IF(OR(AND(C214=1,SUM(B213:D215)-C214=2),SUM(B213:D215)-C214=3),1,0)</f>
        <v/>
      </c>
      <c r="D227">
        <f>IF(OR(AND(D214=1,SUM(C213:E215)-D214=2),SUM(C213:E215)-D214=3),1,0)</f>
        <v/>
      </c>
      <c r="E227">
        <f>IF(OR(AND(E214=1,SUM(D213:F215)-E214=2),SUM(D213:F215)-E214=3),1,0)</f>
        <v/>
      </c>
      <c r="F227">
        <f>IF(OR(AND(F214=1,SUM(E213:G215)-F214=2),SUM(E213:G215)-F214=3),1,0)</f>
        <v/>
      </c>
      <c r="G227">
        <f>IF(OR(AND(G214=1,SUM(F213:H215)-G214=2),SUM(F213:H215)-G214=3),1,0)</f>
        <v/>
      </c>
      <c r="H227">
        <f>IF(OR(AND(H214=1,SUM(G213:I215)-H214=2),SUM(G213:I215)-H214=3),1,0)</f>
        <v/>
      </c>
      <c r="I227">
        <f>IF(OR(AND(I214=1,SUM(H213:J215)-I214=2),SUM(H213:J215)-I214=3),1,0)</f>
        <v/>
      </c>
      <c r="J227">
        <f>IF(OR(AND(J214=1,SUM(I213:K215)-J214=2),SUM(I213:K215)-J214=3),1,0)</f>
        <v/>
      </c>
      <c r="K227">
        <f>IF(OR(AND(K214=1,SUM(J213:L215)-K214=2),SUM(J213:L215)-K214=3),1,0)</f>
        <v/>
      </c>
      <c r="L227">
        <f>IF(OR(AND(L214=1,SUM(K213:M215)-L214=2),SUM(K213:M215)-L214=3),1,0)</f>
        <v/>
      </c>
      <c r="M227">
        <f>IF(OR(AND(M214=1,SUM(L213:N215)-M214=2),SUM(L213:N215)-M214=3),1,0)</f>
        <v/>
      </c>
      <c r="N227">
        <f>IF(OR(AND(N214=1,SUM(M213:O215)-N214=2),SUM(M213:O215)-N214=3),1,0)</f>
        <v/>
      </c>
      <c r="O227">
        <f>IF(OR(AND(O214=1,SUM(N213:P215)-O214=2),SUM(N213:P215)-O214=3),1,0)</f>
        <v/>
      </c>
      <c r="P227">
        <f>IF(OR(AND(P214=1,SUM(O213:Q215)-P214=2),SUM(O213:Q215)-P214=3),1,0)</f>
        <v/>
      </c>
      <c r="Q227">
        <f>IF(OR(AND(Q214=1,SUM(P213:R215)-Q214=2),SUM(P213:R215)-Q214=3),1,0)</f>
        <v/>
      </c>
      <c r="R227">
        <f>IF(OR(AND(R214=1,SUM(Q213:S215)-R214=2),SUM(Q213:S215)-R214=3),1,0)</f>
        <v/>
      </c>
      <c r="S227">
        <f>IF(OR(AND(S214=1,SUM(R213:T215)-S214=2),SUM(R213:T215)-S214=3),1,0)</f>
        <v/>
      </c>
      <c r="T227">
        <f>IF(OR(AND(T214=1,SUM(S213:U215)-T214=2),SUM(S213:U215)-T214=3),1,0)</f>
        <v/>
      </c>
      <c r="U227">
        <f>IF(OR(AND(U214=1,SUM(T213:V215)-U214=2),SUM(T213:V215)-U214=3),1,0)</f>
        <v/>
      </c>
      <c r="V227">
        <f>IF(OR(AND(V214=1,SUM(U213:W215)-V214=2),SUM(U213:W215)-V214=3),1,0)</f>
        <v/>
      </c>
      <c r="W227">
        <f>IF(OR(AND(W214=1,SUM(V213:X215)-W214=2),SUM(V213:X215)-W214=3),1,0)</f>
        <v/>
      </c>
      <c r="X227">
        <f>IF(OR(AND(X214=1,SUM(W213:Y215)-X214=2),SUM(W213:Y215)-X214=3),1,0)</f>
        <v/>
      </c>
      <c r="Y227">
        <f>IF(OR(AND(Y214=1,SUM(X213:Z215)-Y214=2),SUM(X213:Z215)-Y214=3),1,0)</f>
        <v/>
      </c>
      <c r="Z227">
        <f>IF(OR(AND(Z214=1,SUM(Y213:AA215)-Z214=2),SUM(Y213:AA215)-Z214=3),1,0)</f>
        <v/>
      </c>
      <c r="AA227">
        <f>IF(OR(AND(AA214=1,SUM(Z213:AB215)-AA214=2),SUM(Z213:AB215)-AA214=3),1,0)</f>
        <v/>
      </c>
      <c r="AB227">
        <f>IF(OR(AND(AB214=1,SUM(AA213:AC215)-AB214=2),SUM(AA213:AC215)-AB214=3),1,0)</f>
        <v/>
      </c>
      <c r="AC227">
        <f>IF(OR(AND(AC214=1,SUM(AB213:AD215)-AC214=2),SUM(AB213:AD215)-AC214=3),1,0)</f>
        <v/>
      </c>
      <c r="AD227">
        <f>IF(OR(AND(AD214=1,SUM(AC213:AE215)-AD214=2),SUM(AC213:AE215)-AD214=3),1,0)</f>
        <v/>
      </c>
      <c r="AE227">
        <f>IF(OR(AND(AE214=1,SUM(AD213:AF215)-AE214=2),SUM(AD213:AF215)-AE214=3),1,0)</f>
        <v/>
      </c>
      <c r="AF227">
        <f>IF(OR(AND(AF214=1,SUM(AE213:AG215)-AF214=2),SUM(AE213:AG215)-AF214=3),1,0)</f>
        <v/>
      </c>
      <c r="AG227">
        <f>IF(OR(AND(AG214=1,SUM(AF213:AH215)-AG214=2),SUM(AF213:AH215)-AG214=3),1,0)</f>
        <v/>
      </c>
      <c r="AH227">
        <f>IF(OR(AND(AH214=1,SUM(AG213:AI215)-AH214=2),SUM(AG213:AI215)-AH214=3),1,0)</f>
        <v/>
      </c>
      <c r="AI227">
        <f>IF(OR(AND(AI214=1,SUM(AH213:AJ215)-AI214=2),SUM(AH213:AJ215)-AI214=3),1,0)</f>
        <v/>
      </c>
      <c r="AJ227">
        <f>IF(OR(AND(AJ214=1,SUM(AI213:AK215)-AJ214=2),SUM(AI213:AK215)-AJ214=3),1,0)</f>
        <v/>
      </c>
      <c r="AK227">
        <f>IF(OR(AND(AK214=1,SUM(AJ213:AL215)-AK214=2),SUM(AJ213:AL215)-AK214=3),1,0)</f>
        <v/>
      </c>
      <c r="AL227">
        <f>IF(OR(AND(AL214=1,SUM(AK213:AM215)-AL214=2),SUM(AK213:AM215)-AL214=3),1,0)</f>
        <v/>
      </c>
      <c r="AM227">
        <f>IF(OR(AND(AM214=1,SUM(AL213:AN215)-AM214=2),SUM(AL213:AN215)-AM214=3),1,0)</f>
        <v/>
      </c>
      <c r="AN227">
        <f>IF(OR(AND(AN214=1,SUM(AM213:AO215)-AN214=2),SUM(AM213:AO215)-AN214=3),1,0)</f>
        <v/>
      </c>
      <c r="AO227">
        <f>IF(OR(AND(AO214=1,SUM(AN213:AP215)-AO214=2),SUM(AN213:AP215)-AO214=3),1,0)</f>
        <v/>
      </c>
      <c r="AP227">
        <f>IF(OR(AND(AP214=1,SUM(AO213:AQ215)-AP214=2),SUM(AO213:AQ215)-AP214=3),1,0)</f>
        <v/>
      </c>
      <c r="AQ227" t="n">
        <v>0</v>
      </c>
    </row>
    <row r="228">
      <c r="B228" t="n">
        <v>0</v>
      </c>
      <c r="C228">
        <f>IF(OR(AND(C215=1,SUM(B214:D216)-C215=2),SUM(B214:D216)-C215=3),1,0)</f>
        <v/>
      </c>
      <c r="D228">
        <f>IF(OR(AND(D215=1,SUM(C214:E216)-D215=2),SUM(C214:E216)-D215=3),1,0)</f>
        <v/>
      </c>
      <c r="E228">
        <f>IF(OR(AND(E215=1,SUM(D214:F216)-E215=2),SUM(D214:F216)-E215=3),1,0)</f>
        <v/>
      </c>
      <c r="F228">
        <f>IF(OR(AND(F215=1,SUM(E214:G216)-F215=2),SUM(E214:G216)-F215=3),1,0)</f>
        <v/>
      </c>
      <c r="G228">
        <f>IF(OR(AND(G215=1,SUM(F214:H216)-G215=2),SUM(F214:H216)-G215=3),1,0)</f>
        <v/>
      </c>
      <c r="H228">
        <f>IF(OR(AND(H215=1,SUM(G214:I216)-H215=2),SUM(G214:I216)-H215=3),1,0)</f>
        <v/>
      </c>
      <c r="I228">
        <f>IF(OR(AND(I215=1,SUM(H214:J216)-I215=2),SUM(H214:J216)-I215=3),1,0)</f>
        <v/>
      </c>
      <c r="J228">
        <f>IF(OR(AND(J215=1,SUM(I214:K216)-J215=2),SUM(I214:K216)-J215=3),1,0)</f>
        <v/>
      </c>
      <c r="K228">
        <f>IF(OR(AND(K215=1,SUM(J214:L216)-K215=2),SUM(J214:L216)-K215=3),1,0)</f>
        <v/>
      </c>
      <c r="L228">
        <f>IF(OR(AND(L215=1,SUM(K214:M216)-L215=2),SUM(K214:M216)-L215=3),1,0)</f>
        <v/>
      </c>
      <c r="M228">
        <f>IF(OR(AND(M215=1,SUM(L214:N216)-M215=2),SUM(L214:N216)-M215=3),1,0)</f>
        <v/>
      </c>
      <c r="N228">
        <f>IF(OR(AND(N215=1,SUM(M214:O216)-N215=2),SUM(M214:O216)-N215=3),1,0)</f>
        <v/>
      </c>
      <c r="O228">
        <f>IF(OR(AND(O215=1,SUM(N214:P216)-O215=2),SUM(N214:P216)-O215=3),1,0)</f>
        <v/>
      </c>
      <c r="P228">
        <f>IF(OR(AND(P215=1,SUM(O214:Q216)-P215=2),SUM(O214:Q216)-P215=3),1,0)</f>
        <v/>
      </c>
      <c r="Q228">
        <f>IF(OR(AND(Q215=1,SUM(P214:R216)-Q215=2),SUM(P214:R216)-Q215=3),1,0)</f>
        <v/>
      </c>
      <c r="R228">
        <f>IF(OR(AND(R215=1,SUM(Q214:S216)-R215=2),SUM(Q214:S216)-R215=3),1,0)</f>
        <v/>
      </c>
      <c r="S228">
        <f>IF(OR(AND(S215=1,SUM(R214:T216)-S215=2),SUM(R214:T216)-S215=3),1,0)</f>
        <v/>
      </c>
      <c r="T228">
        <f>IF(OR(AND(T215=1,SUM(S214:U216)-T215=2),SUM(S214:U216)-T215=3),1,0)</f>
        <v/>
      </c>
      <c r="U228">
        <f>IF(OR(AND(U215=1,SUM(T214:V216)-U215=2),SUM(T214:V216)-U215=3),1,0)</f>
        <v/>
      </c>
      <c r="V228">
        <f>IF(OR(AND(V215=1,SUM(U214:W216)-V215=2),SUM(U214:W216)-V215=3),1,0)</f>
        <v/>
      </c>
      <c r="W228">
        <f>IF(OR(AND(W215=1,SUM(V214:X216)-W215=2),SUM(V214:X216)-W215=3),1,0)</f>
        <v/>
      </c>
      <c r="X228">
        <f>IF(OR(AND(X215=1,SUM(W214:Y216)-X215=2),SUM(W214:Y216)-X215=3),1,0)</f>
        <v/>
      </c>
      <c r="Y228">
        <f>IF(OR(AND(Y215=1,SUM(X214:Z216)-Y215=2),SUM(X214:Z216)-Y215=3),1,0)</f>
        <v/>
      </c>
      <c r="Z228">
        <f>IF(OR(AND(Z215=1,SUM(Y214:AA216)-Z215=2),SUM(Y214:AA216)-Z215=3),1,0)</f>
        <v/>
      </c>
      <c r="AA228">
        <f>IF(OR(AND(AA215=1,SUM(Z214:AB216)-AA215=2),SUM(Z214:AB216)-AA215=3),1,0)</f>
        <v/>
      </c>
      <c r="AB228">
        <f>IF(OR(AND(AB215=1,SUM(AA214:AC216)-AB215=2),SUM(AA214:AC216)-AB215=3),1,0)</f>
        <v/>
      </c>
      <c r="AC228">
        <f>IF(OR(AND(AC215=1,SUM(AB214:AD216)-AC215=2),SUM(AB214:AD216)-AC215=3),1,0)</f>
        <v/>
      </c>
      <c r="AD228">
        <f>IF(OR(AND(AD215=1,SUM(AC214:AE216)-AD215=2),SUM(AC214:AE216)-AD215=3),1,0)</f>
        <v/>
      </c>
      <c r="AE228">
        <f>IF(OR(AND(AE215=1,SUM(AD214:AF216)-AE215=2),SUM(AD214:AF216)-AE215=3),1,0)</f>
        <v/>
      </c>
      <c r="AF228">
        <f>IF(OR(AND(AF215=1,SUM(AE214:AG216)-AF215=2),SUM(AE214:AG216)-AF215=3),1,0)</f>
        <v/>
      </c>
      <c r="AG228">
        <f>IF(OR(AND(AG215=1,SUM(AF214:AH216)-AG215=2),SUM(AF214:AH216)-AG215=3),1,0)</f>
        <v/>
      </c>
      <c r="AH228">
        <f>IF(OR(AND(AH215=1,SUM(AG214:AI216)-AH215=2),SUM(AG214:AI216)-AH215=3),1,0)</f>
        <v/>
      </c>
      <c r="AI228">
        <f>IF(OR(AND(AI215=1,SUM(AH214:AJ216)-AI215=2),SUM(AH214:AJ216)-AI215=3),1,0)</f>
        <v/>
      </c>
      <c r="AJ228">
        <f>IF(OR(AND(AJ215=1,SUM(AI214:AK216)-AJ215=2),SUM(AI214:AK216)-AJ215=3),1,0)</f>
        <v/>
      </c>
      <c r="AK228">
        <f>IF(OR(AND(AK215=1,SUM(AJ214:AL216)-AK215=2),SUM(AJ214:AL216)-AK215=3),1,0)</f>
        <v/>
      </c>
      <c r="AL228">
        <f>IF(OR(AND(AL215=1,SUM(AK214:AM216)-AL215=2),SUM(AK214:AM216)-AL215=3),1,0)</f>
        <v/>
      </c>
      <c r="AM228">
        <f>IF(OR(AND(AM215=1,SUM(AL214:AN216)-AM215=2),SUM(AL214:AN216)-AM215=3),1,0)</f>
        <v/>
      </c>
      <c r="AN228">
        <f>IF(OR(AND(AN215=1,SUM(AM214:AO216)-AN215=2),SUM(AM214:AO216)-AN215=3),1,0)</f>
        <v/>
      </c>
      <c r="AO228">
        <f>IF(OR(AND(AO215=1,SUM(AN214:AP216)-AO215=2),SUM(AN214:AP216)-AO215=3),1,0)</f>
        <v/>
      </c>
      <c r="AP228">
        <f>IF(OR(AND(AP215=1,SUM(AO214:AQ216)-AP215=2),SUM(AO214:AQ216)-AP215=3),1,0)</f>
        <v/>
      </c>
      <c r="AQ228" t="n">
        <v>0</v>
      </c>
    </row>
    <row r="229">
      <c r="B229" t="n">
        <v>0</v>
      </c>
      <c r="C229">
        <f>IF(OR(AND(C216=1,SUM(B215:D217)-C216=2),SUM(B215:D217)-C216=3),1,0)</f>
        <v/>
      </c>
      <c r="D229">
        <f>IF(OR(AND(D216=1,SUM(C215:E217)-D216=2),SUM(C215:E217)-D216=3),1,0)</f>
        <v/>
      </c>
      <c r="E229">
        <f>IF(OR(AND(E216=1,SUM(D215:F217)-E216=2),SUM(D215:F217)-E216=3),1,0)</f>
        <v/>
      </c>
      <c r="F229">
        <f>IF(OR(AND(F216=1,SUM(E215:G217)-F216=2),SUM(E215:G217)-F216=3),1,0)</f>
        <v/>
      </c>
      <c r="G229">
        <f>IF(OR(AND(G216=1,SUM(F215:H217)-G216=2),SUM(F215:H217)-G216=3),1,0)</f>
        <v/>
      </c>
      <c r="H229">
        <f>IF(OR(AND(H216=1,SUM(G215:I217)-H216=2),SUM(G215:I217)-H216=3),1,0)</f>
        <v/>
      </c>
      <c r="I229">
        <f>IF(OR(AND(I216=1,SUM(H215:J217)-I216=2),SUM(H215:J217)-I216=3),1,0)</f>
        <v/>
      </c>
      <c r="J229">
        <f>IF(OR(AND(J216=1,SUM(I215:K217)-J216=2),SUM(I215:K217)-J216=3),1,0)</f>
        <v/>
      </c>
      <c r="K229">
        <f>IF(OR(AND(K216=1,SUM(J215:L217)-K216=2),SUM(J215:L217)-K216=3),1,0)</f>
        <v/>
      </c>
      <c r="L229">
        <f>IF(OR(AND(L216=1,SUM(K215:M217)-L216=2),SUM(K215:M217)-L216=3),1,0)</f>
        <v/>
      </c>
      <c r="M229">
        <f>IF(OR(AND(M216=1,SUM(L215:N217)-M216=2),SUM(L215:N217)-M216=3),1,0)</f>
        <v/>
      </c>
      <c r="N229">
        <f>IF(OR(AND(N216=1,SUM(M215:O217)-N216=2),SUM(M215:O217)-N216=3),1,0)</f>
        <v/>
      </c>
      <c r="O229">
        <f>IF(OR(AND(O216=1,SUM(N215:P217)-O216=2),SUM(N215:P217)-O216=3),1,0)</f>
        <v/>
      </c>
      <c r="P229">
        <f>IF(OR(AND(P216=1,SUM(O215:Q217)-P216=2),SUM(O215:Q217)-P216=3),1,0)</f>
        <v/>
      </c>
      <c r="Q229">
        <f>IF(OR(AND(Q216=1,SUM(P215:R217)-Q216=2),SUM(P215:R217)-Q216=3),1,0)</f>
        <v/>
      </c>
      <c r="R229">
        <f>IF(OR(AND(R216=1,SUM(Q215:S217)-R216=2),SUM(Q215:S217)-R216=3),1,0)</f>
        <v/>
      </c>
      <c r="S229">
        <f>IF(OR(AND(S216=1,SUM(R215:T217)-S216=2),SUM(R215:T217)-S216=3),1,0)</f>
        <v/>
      </c>
      <c r="T229">
        <f>IF(OR(AND(T216=1,SUM(S215:U217)-T216=2),SUM(S215:U217)-T216=3),1,0)</f>
        <v/>
      </c>
      <c r="U229">
        <f>IF(OR(AND(U216=1,SUM(T215:V217)-U216=2),SUM(T215:V217)-U216=3),1,0)</f>
        <v/>
      </c>
      <c r="V229">
        <f>IF(OR(AND(V216=1,SUM(U215:W217)-V216=2),SUM(U215:W217)-V216=3),1,0)</f>
        <v/>
      </c>
      <c r="W229">
        <f>IF(OR(AND(W216=1,SUM(V215:X217)-W216=2),SUM(V215:X217)-W216=3),1,0)</f>
        <v/>
      </c>
      <c r="X229">
        <f>IF(OR(AND(X216=1,SUM(W215:Y217)-X216=2),SUM(W215:Y217)-X216=3),1,0)</f>
        <v/>
      </c>
      <c r="Y229">
        <f>IF(OR(AND(Y216=1,SUM(X215:Z217)-Y216=2),SUM(X215:Z217)-Y216=3),1,0)</f>
        <v/>
      </c>
      <c r="Z229">
        <f>IF(OR(AND(Z216=1,SUM(Y215:AA217)-Z216=2),SUM(Y215:AA217)-Z216=3),1,0)</f>
        <v/>
      </c>
      <c r="AA229">
        <f>IF(OR(AND(AA216=1,SUM(Z215:AB217)-AA216=2),SUM(Z215:AB217)-AA216=3),1,0)</f>
        <v/>
      </c>
      <c r="AB229">
        <f>IF(OR(AND(AB216=1,SUM(AA215:AC217)-AB216=2),SUM(AA215:AC217)-AB216=3),1,0)</f>
        <v/>
      </c>
      <c r="AC229">
        <f>IF(OR(AND(AC216=1,SUM(AB215:AD217)-AC216=2),SUM(AB215:AD217)-AC216=3),1,0)</f>
        <v/>
      </c>
      <c r="AD229">
        <f>IF(OR(AND(AD216=1,SUM(AC215:AE217)-AD216=2),SUM(AC215:AE217)-AD216=3),1,0)</f>
        <v/>
      </c>
      <c r="AE229">
        <f>IF(OR(AND(AE216=1,SUM(AD215:AF217)-AE216=2),SUM(AD215:AF217)-AE216=3),1,0)</f>
        <v/>
      </c>
      <c r="AF229">
        <f>IF(OR(AND(AF216=1,SUM(AE215:AG217)-AF216=2),SUM(AE215:AG217)-AF216=3),1,0)</f>
        <v/>
      </c>
      <c r="AG229">
        <f>IF(OR(AND(AG216=1,SUM(AF215:AH217)-AG216=2),SUM(AF215:AH217)-AG216=3),1,0)</f>
        <v/>
      </c>
      <c r="AH229">
        <f>IF(OR(AND(AH216=1,SUM(AG215:AI217)-AH216=2),SUM(AG215:AI217)-AH216=3),1,0)</f>
        <v/>
      </c>
      <c r="AI229">
        <f>IF(OR(AND(AI216=1,SUM(AH215:AJ217)-AI216=2),SUM(AH215:AJ217)-AI216=3),1,0)</f>
        <v/>
      </c>
      <c r="AJ229">
        <f>IF(OR(AND(AJ216=1,SUM(AI215:AK217)-AJ216=2),SUM(AI215:AK217)-AJ216=3),1,0)</f>
        <v/>
      </c>
      <c r="AK229">
        <f>IF(OR(AND(AK216=1,SUM(AJ215:AL217)-AK216=2),SUM(AJ215:AL217)-AK216=3),1,0)</f>
        <v/>
      </c>
      <c r="AL229">
        <f>IF(OR(AND(AL216=1,SUM(AK215:AM217)-AL216=2),SUM(AK215:AM217)-AL216=3),1,0)</f>
        <v/>
      </c>
      <c r="AM229">
        <f>IF(OR(AND(AM216=1,SUM(AL215:AN217)-AM216=2),SUM(AL215:AN217)-AM216=3),1,0)</f>
        <v/>
      </c>
      <c r="AN229">
        <f>IF(OR(AND(AN216=1,SUM(AM215:AO217)-AN216=2),SUM(AM215:AO217)-AN216=3),1,0)</f>
        <v/>
      </c>
      <c r="AO229">
        <f>IF(OR(AND(AO216=1,SUM(AN215:AP217)-AO216=2),SUM(AN215:AP217)-AO216=3),1,0)</f>
        <v/>
      </c>
      <c r="AP229">
        <f>IF(OR(AND(AP216=1,SUM(AO215:AQ217)-AP216=2),SUM(AO215:AQ217)-AP216=3),1,0)</f>
        <v/>
      </c>
      <c r="AQ229" t="n">
        <v>0</v>
      </c>
    </row>
    <row r="230">
      <c r="B230" t="n">
        <v>0</v>
      </c>
      <c r="C230">
        <f>IF(OR(AND(C217=1,SUM(B216:D218)-C217=2),SUM(B216:D218)-C217=3),1,0)</f>
        <v/>
      </c>
      <c r="D230">
        <f>IF(OR(AND(D217=1,SUM(C216:E218)-D217=2),SUM(C216:E218)-D217=3),1,0)</f>
        <v/>
      </c>
      <c r="E230">
        <f>IF(OR(AND(E217=1,SUM(D216:F218)-E217=2),SUM(D216:F218)-E217=3),1,0)</f>
        <v/>
      </c>
      <c r="F230">
        <f>IF(OR(AND(F217=1,SUM(E216:G218)-F217=2),SUM(E216:G218)-F217=3),1,0)</f>
        <v/>
      </c>
      <c r="G230">
        <f>IF(OR(AND(G217=1,SUM(F216:H218)-G217=2),SUM(F216:H218)-G217=3),1,0)</f>
        <v/>
      </c>
      <c r="H230">
        <f>IF(OR(AND(H217=1,SUM(G216:I218)-H217=2),SUM(G216:I218)-H217=3),1,0)</f>
        <v/>
      </c>
      <c r="I230">
        <f>IF(OR(AND(I217=1,SUM(H216:J218)-I217=2),SUM(H216:J218)-I217=3),1,0)</f>
        <v/>
      </c>
      <c r="J230">
        <f>IF(OR(AND(J217=1,SUM(I216:K218)-J217=2),SUM(I216:K218)-J217=3),1,0)</f>
        <v/>
      </c>
      <c r="K230">
        <f>IF(OR(AND(K217=1,SUM(J216:L218)-K217=2),SUM(J216:L218)-K217=3),1,0)</f>
        <v/>
      </c>
      <c r="L230">
        <f>IF(OR(AND(L217=1,SUM(K216:M218)-L217=2),SUM(K216:M218)-L217=3),1,0)</f>
        <v/>
      </c>
      <c r="M230">
        <f>IF(OR(AND(M217=1,SUM(L216:N218)-M217=2),SUM(L216:N218)-M217=3),1,0)</f>
        <v/>
      </c>
      <c r="N230">
        <f>IF(OR(AND(N217=1,SUM(M216:O218)-N217=2),SUM(M216:O218)-N217=3),1,0)</f>
        <v/>
      </c>
      <c r="O230">
        <f>IF(OR(AND(O217=1,SUM(N216:P218)-O217=2),SUM(N216:P218)-O217=3),1,0)</f>
        <v/>
      </c>
      <c r="P230">
        <f>IF(OR(AND(P217=1,SUM(O216:Q218)-P217=2),SUM(O216:Q218)-P217=3),1,0)</f>
        <v/>
      </c>
      <c r="Q230">
        <f>IF(OR(AND(Q217=1,SUM(P216:R218)-Q217=2),SUM(P216:R218)-Q217=3),1,0)</f>
        <v/>
      </c>
      <c r="R230">
        <f>IF(OR(AND(R217=1,SUM(Q216:S218)-R217=2),SUM(Q216:S218)-R217=3),1,0)</f>
        <v/>
      </c>
      <c r="S230">
        <f>IF(OR(AND(S217=1,SUM(R216:T218)-S217=2),SUM(R216:T218)-S217=3),1,0)</f>
        <v/>
      </c>
      <c r="T230">
        <f>IF(OR(AND(T217=1,SUM(S216:U218)-T217=2),SUM(S216:U218)-T217=3),1,0)</f>
        <v/>
      </c>
      <c r="U230">
        <f>IF(OR(AND(U217=1,SUM(T216:V218)-U217=2),SUM(T216:V218)-U217=3),1,0)</f>
        <v/>
      </c>
      <c r="V230">
        <f>IF(OR(AND(V217=1,SUM(U216:W218)-V217=2),SUM(U216:W218)-V217=3),1,0)</f>
        <v/>
      </c>
      <c r="W230">
        <f>IF(OR(AND(W217=1,SUM(V216:X218)-W217=2),SUM(V216:X218)-W217=3),1,0)</f>
        <v/>
      </c>
      <c r="X230">
        <f>IF(OR(AND(X217=1,SUM(W216:Y218)-X217=2),SUM(W216:Y218)-X217=3),1,0)</f>
        <v/>
      </c>
      <c r="Y230">
        <f>IF(OR(AND(Y217=1,SUM(X216:Z218)-Y217=2),SUM(X216:Z218)-Y217=3),1,0)</f>
        <v/>
      </c>
      <c r="Z230">
        <f>IF(OR(AND(Z217=1,SUM(Y216:AA218)-Z217=2),SUM(Y216:AA218)-Z217=3),1,0)</f>
        <v/>
      </c>
      <c r="AA230">
        <f>IF(OR(AND(AA217=1,SUM(Z216:AB218)-AA217=2),SUM(Z216:AB218)-AA217=3),1,0)</f>
        <v/>
      </c>
      <c r="AB230">
        <f>IF(OR(AND(AB217=1,SUM(AA216:AC218)-AB217=2),SUM(AA216:AC218)-AB217=3),1,0)</f>
        <v/>
      </c>
      <c r="AC230">
        <f>IF(OR(AND(AC217=1,SUM(AB216:AD218)-AC217=2),SUM(AB216:AD218)-AC217=3),1,0)</f>
        <v/>
      </c>
      <c r="AD230">
        <f>IF(OR(AND(AD217=1,SUM(AC216:AE218)-AD217=2),SUM(AC216:AE218)-AD217=3),1,0)</f>
        <v/>
      </c>
      <c r="AE230">
        <f>IF(OR(AND(AE217=1,SUM(AD216:AF218)-AE217=2),SUM(AD216:AF218)-AE217=3),1,0)</f>
        <v/>
      </c>
      <c r="AF230">
        <f>IF(OR(AND(AF217=1,SUM(AE216:AG218)-AF217=2),SUM(AE216:AG218)-AF217=3),1,0)</f>
        <v/>
      </c>
      <c r="AG230">
        <f>IF(OR(AND(AG217=1,SUM(AF216:AH218)-AG217=2),SUM(AF216:AH218)-AG217=3),1,0)</f>
        <v/>
      </c>
      <c r="AH230">
        <f>IF(OR(AND(AH217=1,SUM(AG216:AI218)-AH217=2),SUM(AG216:AI218)-AH217=3),1,0)</f>
        <v/>
      </c>
      <c r="AI230">
        <f>IF(OR(AND(AI217=1,SUM(AH216:AJ218)-AI217=2),SUM(AH216:AJ218)-AI217=3),1,0)</f>
        <v/>
      </c>
      <c r="AJ230">
        <f>IF(OR(AND(AJ217=1,SUM(AI216:AK218)-AJ217=2),SUM(AI216:AK218)-AJ217=3),1,0)</f>
        <v/>
      </c>
      <c r="AK230">
        <f>IF(OR(AND(AK217=1,SUM(AJ216:AL218)-AK217=2),SUM(AJ216:AL218)-AK217=3),1,0)</f>
        <v/>
      </c>
      <c r="AL230">
        <f>IF(OR(AND(AL217=1,SUM(AK216:AM218)-AL217=2),SUM(AK216:AM218)-AL217=3),1,0)</f>
        <v/>
      </c>
      <c r="AM230">
        <f>IF(OR(AND(AM217=1,SUM(AL216:AN218)-AM217=2),SUM(AL216:AN218)-AM217=3),1,0)</f>
        <v/>
      </c>
      <c r="AN230">
        <f>IF(OR(AND(AN217=1,SUM(AM216:AO218)-AN217=2),SUM(AM216:AO218)-AN217=3),1,0)</f>
        <v/>
      </c>
      <c r="AO230">
        <f>IF(OR(AND(AO217=1,SUM(AN216:AP218)-AO217=2),SUM(AN216:AP218)-AO217=3),1,0)</f>
        <v/>
      </c>
      <c r="AP230">
        <f>IF(OR(AND(AP217=1,SUM(AO216:AQ218)-AP217=2),SUM(AO216:AQ218)-AP217=3),1,0)</f>
        <v/>
      </c>
      <c r="AQ230" t="n">
        <v>0</v>
      </c>
    </row>
    <row r="231">
      <c r="B231" t="n">
        <v>0</v>
      </c>
      <c r="C231">
        <f>IF(OR(AND(C218=1,SUM(B217:D219)-C218=2),SUM(B217:D219)-C218=3),1,0)</f>
        <v/>
      </c>
      <c r="D231">
        <f>IF(OR(AND(D218=1,SUM(C217:E219)-D218=2),SUM(C217:E219)-D218=3),1,0)</f>
        <v/>
      </c>
      <c r="E231">
        <f>IF(OR(AND(E218=1,SUM(D217:F219)-E218=2),SUM(D217:F219)-E218=3),1,0)</f>
        <v/>
      </c>
      <c r="F231">
        <f>IF(OR(AND(F218=1,SUM(E217:G219)-F218=2),SUM(E217:G219)-F218=3),1,0)</f>
        <v/>
      </c>
      <c r="G231">
        <f>IF(OR(AND(G218=1,SUM(F217:H219)-G218=2),SUM(F217:H219)-G218=3),1,0)</f>
        <v/>
      </c>
      <c r="H231">
        <f>IF(OR(AND(H218=1,SUM(G217:I219)-H218=2),SUM(G217:I219)-H218=3),1,0)</f>
        <v/>
      </c>
      <c r="I231">
        <f>IF(OR(AND(I218=1,SUM(H217:J219)-I218=2),SUM(H217:J219)-I218=3),1,0)</f>
        <v/>
      </c>
      <c r="J231">
        <f>IF(OR(AND(J218=1,SUM(I217:K219)-J218=2),SUM(I217:K219)-J218=3),1,0)</f>
        <v/>
      </c>
      <c r="K231">
        <f>IF(OR(AND(K218=1,SUM(J217:L219)-K218=2),SUM(J217:L219)-K218=3),1,0)</f>
        <v/>
      </c>
      <c r="L231">
        <f>IF(OR(AND(L218=1,SUM(K217:M219)-L218=2),SUM(K217:M219)-L218=3),1,0)</f>
        <v/>
      </c>
      <c r="M231">
        <f>IF(OR(AND(M218=1,SUM(L217:N219)-M218=2),SUM(L217:N219)-M218=3),1,0)</f>
        <v/>
      </c>
      <c r="N231">
        <f>IF(OR(AND(N218=1,SUM(M217:O219)-N218=2),SUM(M217:O219)-N218=3),1,0)</f>
        <v/>
      </c>
      <c r="O231">
        <f>IF(OR(AND(O218=1,SUM(N217:P219)-O218=2),SUM(N217:P219)-O218=3),1,0)</f>
        <v/>
      </c>
      <c r="P231">
        <f>IF(OR(AND(P218=1,SUM(O217:Q219)-P218=2),SUM(O217:Q219)-P218=3),1,0)</f>
        <v/>
      </c>
      <c r="Q231">
        <f>IF(OR(AND(Q218=1,SUM(P217:R219)-Q218=2),SUM(P217:R219)-Q218=3),1,0)</f>
        <v/>
      </c>
      <c r="R231">
        <f>IF(OR(AND(R218=1,SUM(Q217:S219)-R218=2),SUM(Q217:S219)-R218=3),1,0)</f>
        <v/>
      </c>
      <c r="S231">
        <f>IF(OR(AND(S218=1,SUM(R217:T219)-S218=2),SUM(R217:T219)-S218=3),1,0)</f>
        <v/>
      </c>
      <c r="T231">
        <f>IF(OR(AND(T218=1,SUM(S217:U219)-T218=2),SUM(S217:U219)-T218=3),1,0)</f>
        <v/>
      </c>
      <c r="U231">
        <f>IF(OR(AND(U218=1,SUM(T217:V219)-U218=2),SUM(T217:V219)-U218=3),1,0)</f>
        <v/>
      </c>
      <c r="V231">
        <f>IF(OR(AND(V218=1,SUM(U217:W219)-V218=2),SUM(U217:W219)-V218=3),1,0)</f>
        <v/>
      </c>
      <c r="W231">
        <f>IF(OR(AND(W218=1,SUM(V217:X219)-W218=2),SUM(V217:X219)-W218=3),1,0)</f>
        <v/>
      </c>
      <c r="X231">
        <f>IF(OR(AND(X218=1,SUM(W217:Y219)-X218=2),SUM(W217:Y219)-X218=3),1,0)</f>
        <v/>
      </c>
      <c r="Y231">
        <f>IF(OR(AND(Y218=1,SUM(X217:Z219)-Y218=2),SUM(X217:Z219)-Y218=3),1,0)</f>
        <v/>
      </c>
      <c r="Z231">
        <f>IF(OR(AND(Z218=1,SUM(Y217:AA219)-Z218=2),SUM(Y217:AA219)-Z218=3),1,0)</f>
        <v/>
      </c>
      <c r="AA231">
        <f>IF(OR(AND(AA218=1,SUM(Z217:AB219)-AA218=2),SUM(Z217:AB219)-AA218=3),1,0)</f>
        <v/>
      </c>
      <c r="AB231">
        <f>IF(OR(AND(AB218=1,SUM(AA217:AC219)-AB218=2),SUM(AA217:AC219)-AB218=3),1,0)</f>
        <v/>
      </c>
      <c r="AC231">
        <f>IF(OR(AND(AC218=1,SUM(AB217:AD219)-AC218=2),SUM(AB217:AD219)-AC218=3),1,0)</f>
        <v/>
      </c>
      <c r="AD231">
        <f>IF(OR(AND(AD218=1,SUM(AC217:AE219)-AD218=2),SUM(AC217:AE219)-AD218=3),1,0)</f>
        <v/>
      </c>
      <c r="AE231">
        <f>IF(OR(AND(AE218=1,SUM(AD217:AF219)-AE218=2),SUM(AD217:AF219)-AE218=3),1,0)</f>
        <v/>
      </c>
      <c r="AF231">
        <f>IF(OR(AND(AF218=1,SUM(AE217:AG219)-AF218=2),SUM(AE217:AG219)-AF218=3),1,0)</f>
        <v/>
      </c>
      <c r="AG231">
        <f>IF(OR(AND(AG218=1,SUM(AF217:AH219)-AG218=2),SUM(AF217:AH219)-AG218=3),1,0)</f>
        <v/>
      </c>
      <c r="AH231">
        <f>IF(OR(AND(AH218=1,SUM(AG217:AI219)-AH218=2),SUM(AG217:AI219)-AH218=3),1,0)</f>
        <v/>
      </c>
      <c r="AI231">
        <f>IF(OR(AND(AI218=1,SUM(AH217:AJ219)-AI218=2),SUM(AH217:AJ219)-AI218=3),1,0)</f>
        <v/>
      </c>
      <c r="AJ231">
        <f>IF(OR(AND(AJ218=1,SUM(AI217:AK219)-AJ218=2),SUM(AI217:AK219)-AJ218=3),1,0)</f>
        <v/>
      </c>
      <c r="AK231">
        <f>IF(OR(AND(AK218=1,SUM(AJ217:AL219)-AK218=2),SUM(AJ217:AL219)-AK218=3),1,0)</f>
        <v/>
      </c>
      <c r="AL231">
        <f>IF(OR(AND(AL218=1,SUM(AK217:AM219)-AL218=2),SUM(AK217:AM219)-AL218=3),1,0)</f>
        <v/>
      </c>
      <c r="AM231">
        <f>IF(OR(AND(AM218=1,SUM(AL217:AN219)-AM218=2),SUM(AL217:AN219)-AM218=3),1,0)</f>
        <v/>
      </c>
      <c r="AN231">
        <f>IF(OR(AND(AN218=1,SUM(AM217:AO219)-AN218=2),SUM(AM217:AO219)-AN218=3),1,0)</f>
        <v/>
      </c>
      <c r="AO231">
        <f>IF(OR(AND(AO218=1,SUM(AN217:AP219)-AO218=2),SUM(AN217:AP219)-AO218=3),1,0)</f>
        <v/>
      </c>
      <c r="AP231">
        <f>IF(OR(AND(AP218=1,SUM(AO217:AQ219)-AP218=2),SUM(AO217:AQ219)-AP218=3),1,0)</f>
        <v/>
      </c>
      <c r="AQ231" t="n">
        <v>0</v>
      </c>
    </row>
    <row r="232">
      <c r="B232" t="n">
        <v>0</v>
      </c>
      <c r="C232">
        <f>IF(OR(AND(C219=1,SUM(B218:D220)-C219=2),SUM(B218:D220)-C219=3),1,0)</f>
        <v/>
      </c>
      <c r="D232">
        <f>IF(OR(AND(D219=1,SUM(C218:E220)-D219=2),SUM(C218:E220)-D219=3),1,0)</f>
        <v/>
      </c>
      <c r="E232">
        <f>IF(OR(AND(E219=1,SUM(D218:F220)-E219=2),SUM(D218:F220)-E219=3),1,0)</f>
        <v/>
      </c>
      <c r="F232">
        <f>IF(OR(AND(F219=1,SUM(E218:G220)-F219=2),SUM(E218:G220)-F219=3),1,0)</f>
        <v/>
      </c>
      <c r="G232">
        <f>IF(OR(AND(G219=1,SUM(F218:H220)-G219=2),SUM(F218:H220)-G219=3),1,0)</f>
        <v/>
      </c>
      <c r="H232">
        <f>IF(OR(AND(H219=1,SUM(G218:I220)-H219=2),SUM(G218:I220)-H219=3),1,0)</f>
        <v/>
      </c>
      <c r="I232">
        <f>IF(OR(AND(I219=1,SUM(H218:J220)-I219=2),SUM(H218:J220)-I219=3),1,0)</f>
        <v/>
      </c>
      <c r="J232">
        <f>IF(OR(AND(J219=1,SUM(I218:K220)-J219=2),SUM(I218:K220)-J219=3),1,0)</f>
        <v/>
      </c>
      <c r="K232">
        <f>IF(OR(AND(K219=1,SUM(J218:L220)-K219=2),SUM(J218:L220)-K219=3),1,0)</f>
        <v/>
      </c>
      <c r="L232">
        <f>IF(OR(AND(L219=1,SUM(K218:M220)-L219=2),SUM(K218:M220)-L219=3),1,0)</f>
        <v/>
      </c>
      <c r="M232">
        <f>IF(OR(AND(M219=1,SUM(L218:N220)-M219=2),SUM(L218:N220)-M219=3),1,0)</f>
        <v/>
      </c>
      <c r="N232">
        <f>IF(OR(AND(N219=1,SUM(M218:O220)-N219=2),SUM(M218:O220)-N219=3),1,0)</f>
        <v/>
      </c>
      <c r="O232">
        <f>IF(OR(AND(O219=1,SUM(N218:P220)-O219=2),SUM(N218:P220)-O219=3),1,0)</f>
        <v/>
      </c>
      <c r="P232">
        <f>IF(OR(AND(P219=1,SUM(O218:Q220)-P219=2),SUM(O218:Q220)-P219=3),1,0)</f>
        <v/>
      </c>
      <c r="Q232">
        <f>IF(OR(AND(Q219=1,SUM(P218:R220)-Q219=2),SUM(P218:R220)-Q219=3),1,0)</f>
        <v/>
      </c>
      <c r="R232">
        <f>IF(OR(AND(R219=1,SUM(Q218:S220)-R219=2),SUM(Q218:S220)-R219=3),1,0)</f>
        <v/>
      </c>
      <c r="S232">
        <f>IF(OR(AND(S219=1,SUM(R218:T220)-S219=2),SUM(R218:T220)-S219=3),1,0)</f>
        <v/>
      </c>
      <c r="T232">
        <f>IF(OR(AND(T219=1,SUM(S218:U220)-T219=2),SUM(S218:U220)-T219=3),1,0)</f>
        <v/>
      </c>
      <c r="U232">
        <f>IF(OR(AND(U219=1,SUM(T218:V220)-U219=2),SUM(T218:V220)-U219=3),1,0)</f>
        <v/>
      </c>
      <c r="V232">
        <f>IF(OR(AND(V219=1,SUM(U218:W220)-V219=2),SUM(U218:W220)-V219=3),1,0)</f>
        <v/>
      </c>
      <c r="W232">
        <f>IF(OR(AND(W219=1,SUM(V218:X220)-W219=2),SUM(V218:X220)-W219=3),1,0)</f>
        <v/>
      </c>
      <c r="X232">
        <f>IF(OR(AND(X219=1,SUM(W218:Y220)-X219=2),SUM(W218:Y220)-X219=3),1,0)</f>
        <v/>
      </c>
      <c r="Y232">
        <f>IF(OR(AND(Y219=1,SUM(X218:Z220)-Y219=2),SUM(X218:Z220)-Y219=3),1,0)</f>
        <v/>
      </c>
      <c r="Z232">
        <f>IF(OR(AND(Z219=1,SUM(Y218:AA220)-Z219=2),SUM(Y218:AA220)-Z219=3),1,0)</f>
        <v/>
      </c>
      <c r="AA232">
        <f>IF(OR(AND(AA219=1,SUM(Z218:AB220)-AA219=2),SUM(Z218:AB220)-AA219=3),1,0)</f>
        <v/>
      </c>
      <c r="AB232">
        <f>IF(OR(AND(AB219=1,SUM(AA218:AC220)-AB219=2),SUM(AA218:AC220)-AB219=3),1,0)</f>
        <v/>
      </c>
      <c r="AC232">
        <f>IF(OR(AND(AC219=1,SUM(AB218:AD220)-AC219=2),SUM(AB218:AD220)-AC219=3),1,0)</f>
        <v/>
      </c>
      <c r="AD232">
        <f>IF(OR(AND(AD219=1,SUM(AC218:AE220)-AD219=2),SUM(AC218:AE220)-AD219=3),1,0)</f>
        <v/>
      </c>
      <c r="AE232">
        <f>IF(OR(AND(AE219=1,SUM(AD218:AF220)-AE219=2),SUM(AD218:AF220)-AE219=3),1,0)</f>
        <v/>
      </c>
      <c r="AF232">
        <f>IF(OR(AND(AF219=1,SUM(AE218:AG220)-AF219=2),SUM(AE218:AG220)-AF219=3),1,0)</f>
        <v/>
      </c>
      <c r="AG232">
        <f>IF(OR(AND(AG219=1,SUM(AF218:AH220)-AG219=2),SUM(AF218:AH220)-AG219=3),1,0)</f>
        <v/>
      </c>
      <c r="AH232">
        <f>IF(OR(AND(AH219=1,SUM(AG218:AI220)-AH219=2),SUM(AG218:AI220)-AH219=3),1,0)</f>
        <v/>
      </c>
      <c r="AI232">
        <f>IF(OR(AND(AI219=1,SUM(AH218:AJ220)-AI219=2),SUM(AH218:AJ220)-AI219=3),1,0)</f>
        <v/>
      </c>
      <c r="AJ232">
        <f>IF(OR(AND(AJ219=1,SUM(AI218:AK220)-AJ219=2),SUM(AI218:AK220)-AJ219=3),1,0)</f>
        <v/>
      </c>
      <c r="AK232">
        <f>IF(OR(AND(AK219=1,SUM(AJ218:AL220)-AK219=2),SUM(AJ218:AL220)-AK219=3),1,0)</f>
        <v/>
      </c>
      <c r="AL232">
        <f>IF(OR(AND(AL219=1,SUM(AK218:AM220)-AL219=2),SUM(AK218:AM220)-AL219=3),1,0)</f>
        <v/>
      </c>
      <c r="AM232">
        <f>IF(OR(AND(AM219=1,SUM(AL218:AN220)-AM219=2),SUM(AL218:AN220)-AM219=3),1,0)</f>
        <v/>
      </c>
      <c r="AN232">
        <f>IF(OR(AND(AN219=1,SUM(AM218:AO220)-AN219=2),SUM(AM218:AO220)-AN219=3),1,0)</f>
        <v/>
      </c>
      <c r="AO232">
        <f>IF(OR(AND(AO219=1,SUM(AN218:AP220)-AO219=2),SUM(AN218:AP220)-AO219=3),1,0)</f>
        <v/>
      </c>
      <c r="AP232">
        <f>IF(OR(AND(AP219=1,SUM(AO218:AQ220)-AP219=2),SUM(AO218:AQ220)-AP219=3),1,0)</f>
        <v/>
      </c>
      <c r="AQ232" t="n">
        <v>0</v>
      </c>
    </row>
    <row r="233">
      <c r="B233" t="n">
        <v>0</v>
      </c>
      <c r="C233">
        <f>IF(OR(AND(C220=1,SUM(B219:D221)-C220=2),SUM(B219:D221)-C220=3),1,0)</f>
        <v/>
      </c>
      <c r="D233">
        <f>IF(OR(AND(D220=1,SUM(C219:E221)-D220=2),SUM(C219:E221)-D220=3),1,0)</f>
        <v/>
      </c>
      <c r="E233">
        <f>IF(OR(AND(E220=1,SUM(D219:F221)-E220=2),SUM(D219:F221)-E220=3),1,0)</f>
        <v/>
      </c>
      <c r="F233">
        <f>IF(OR(AND(F220=1,SUM(E219:G221)-F220=2),SUM(E219:G221)-F220=3),1,0)</f>
        <v/>
      </c>
      <c r="G233">
        <f>IF(OR(AND(G220=1,SUM(F219:H221)-G220=2),SUM(F219:H221)-G220=3),1,0)</f>
        <v/>
      </c>
      <c r="H233">
        <f>IF(OR(AND(H220=1,SUM(G219:I221)-H220=2),SUM(G219:I221)-H220=3),1,0)</f>
        <v/>
      </c>
      <c r="I233">
        <f>IF(OR(AND(I220=1,SUM(H219:J221)-I220=2),SUM(H219:J221)-I220=3),1,0)</f>
        <v/>
      </c>
      <c r="J233">
        <f>IF(OR(AND(J220=1,SUM(I219:K221)-J220=2),SUM(I219:K221)-J220=3),1,0)</f>
        <v/>
      </c>
      <c r="K233">
        <f>IF(OR(AND(K220=1,SUM(J219:L221)-K220=2),SUM(J219:L221)-K220=3),1,0)</f>
        <v/>
      </c>
      <c r="L233">
        <f>IF(OR(AND(L220=1,SUM(K219:M221)-L220=2),SUM(K219:M221)-L220=3),1,0)</f>
        <v/>
      </c>
      <c r="M233">
        <f>IF(OR(AND(M220=1,SUM(L219:N221)-M220=2),SUM(L219:N221)-M220=3),1,0)</f>
        <v/>
      </c>
      <c r="N233">
        <f>IF(OR(AND(N220=1,SUM(M219:O221)-N220=2),SUM(M219:O221)-N220=3),1,0)</f>
        <v/>
      </c>
      <c r="O233">
        <f>IF(OR(AND(O220=1,SUM(N219:P221)-O220=2),SUM(N219:P221)-O220=3),1,0)</f>
        <v/>
      </c>
      <c r="P233">
        <f>IF(OR(AND(P220=1,SUM(O219:Q221)-P220=2),SUM(O219:Q221)-P220=3),1,0)</f>
        <v/>
      </c>
      <c r="Q233">
        <f>IF(OR(AND(Q220=1,SUM(P219:R221)-Q220=2),SUM(P219:R221)-Q220=3),1,0)</f>
        <v/>
      </c>
      <c r="R233">
        <f>IF(OR(AND(R220=1,SUM(Q219:S221)-R220=2),SUM(Q219:S221)-R220=3),1,0)</f>
        <v/>
      </c>
      <c r="S233">
        <f>IF(OR(AND(S220=1,SUM(R219:T221)-S220=2),SUM(R219:T221)-S220=3),1,0)</f>
        <v/>
      </c>
      <c r="T233">
        <f>IF(OR(AND(T220=1,SUM(S219:U221)-T220=2),SUM(S219:U221)-T220=3),1,0)</f>
        <v/>
      </c>
      <c r="U233">
        <f>IF(OR(AND(U220=1,SUM(T219:V221)-U220=2),SUM(T219:V221)-U220=3),1,0)</f>
        <v/>
      </c>
      <c r="V233">
        <f>IF(OR(AND(V220=1,SUM(U219:W221)-V220=2),SUM(U219:W221)-V220=3),1,0)</f>
        <v/>
      </c>
      <c r="W233">
        <f>IF(OR(AND(W220=1,SUM(V219:X221)-W220=2),SUM(V219:X221)-W220=3),1,0)</f>
        <v/>
      </c>
      <c r="X233">
        <f>IF(OR(AND(X220=1,SUM(W219:Y221)-X220=2),SUM(W219:Y221)-X220=3),1,0)</f>
        <v/>
      </c>
      <c r="Y233">
        <f>IF(OR(AND(Y220=1,SUM(X219:Z221)-Y220=2),SUM(X219:Z221)-Y220=3),1,0)</f>
        <v/>
      </c>
      <c r="Z233">
        <f>IF(OR(AND(Z220=1,SUM(Y219:AA221)-Z220=2),SUM(Y219:AA221)-Z220=3),1,0)</f>
        <v/>
      </c>
      <c r="AA233">
        <f>IF(OR(AND(AA220=1,SUM(Z219:AB221)-AA220=2),SUM(Z219:AB221)-AA220=3),1,0)</f>
        <v/>
      </c>
      <c r="AB233">
        <f>IF(OR(AND(AB220=1,SUM(AA219:AC221)-AB220=2),SUM(AA219:AC221)-AB220=3),1,0)</f>
        <v/>
      </c>
      <c r="AC233">
        <f>IF(OR(AND(AC220=1,SUM(AB219:AD221)-AC220=2),SUM(AB219:AD221)-AC220=3),1,0)</f>
        <v/>
      </c>
      <c r="AD233">
        <f>IF(OR(AND(AD220=1,SUM(AC219:AE221)-AD220=2),SUM(AC219:AE221)-AD220=3),1,0)</f>
        <v/>
      </c>
      <c r="AE233">
        <f>IF(OR(AND(AE220=1,SUM(AD219:AF221)-AE220=2),SUM(AD219:AF221)-AE220=3),1,0)</f>
        <v/>
      </c>
      <c r="AF233">
        <f>IF(OR(AND(AF220=1,SUM(AE219:AG221)-AF220=2),SUM(AE219:AG221)-AF220=3),1,0)</f>
        <v/>
      </c>
      <c r="AG233">
        <f>IF(OR(AND(AG220=1,SUM(AF219:AH221)-AG220=2),SUM(AF219:AH221)-AG220=3),1,0)</f>
        <v/>
      </c>
      <c r="AH233">
        <f>IF(OR(AND(AH220=1,SUM(AG219:AI221)-AH220=2),SUM(AG219:AI221)-AH220=3),1,0)</f>
        <v/>
      </c>
      <c r="AI233">
        <f>IF(OR(AND(AI220=1,SUM(AH219:AJ221)-AI220=2),SUM(AH219:AJ221)-AI220=3),1,0)</f>
        <v/>
      </c>
      <c r="AJ233">
        <f>IF(OR(AND(AJ220=1,SUM(AI219:AK221)-AJ220=2),SUM(AI219:AK221)-AJ220=3),1,0)</f>
        <v/>
      </c>
      <c r="AK233">
        <f>IF(OR(AND(AK220=1,SUM(AJ219:AL221)-AK220=2),SUM(AJ219:AL221)-AK220=3),1,0)</f>
        <v/>
      </c>
      <c r="AL233">
        <f>IF(OR(AND(AL220=1,SUM(AK219:AM221)-AL220=2),SUM(AK219:AM221)-AL220=3),1,0)</f>
        <v/>
      </c>
      <c r="AM233">
        <f>IF(OR(AND(AM220=1,SUM(AL219:AN221)-AM220=2),SUM(AL219:AN221)-AM220=3),1,0)</f>
        <v/>
      </c>
      <c r="AN233">
        <f>IF(OR(AND(AN220=1,SUM(AM219:AO221)-AN220=2),SUM(AM219:AO221)-AN220=3),1,0)</f>
        <v/>
      </c>
      <c r="AO233">
        <f>IF(OR(AND(AO220=1,SUM(AN219:AP221)-AO220=2),SUM(AN219:AP221)-AO220=3),1,0)</f>
        <v/>
      </c>
      <c r="AP233">
        <f>IF(OR(AND(AP220=1,SUM(AO219:AQ221)-AP220=2),SUM(AO219:AQ221)-AP220=3),1,0)</f>
        <v/>
      </c>
      <c r="AQ233" t="n">
        <v>0</v>
      </c>
    </row>
    <row r="234">
      <c r="B234" t="n">
        <v>0</v>
      </c>
      <c r="C234">
        <f>IF(OR(AND(C221=1,SUM(B220:D222)-C221=2),SUM(B220:D222)-C221=3),1,0)</f>
        <v/>
      </c>
      <c r="D234">
        <f>IF(OR(AND(D221=1,SUM(C220:E222)-D221=2),SUM(C220:E222)-D221=3),1,0)</f>
        <v/>
      </c>
      <c r="E234">
        <f>IF(OR(AND(E221=1,SUM(D220:F222)-E221=2),SUM(D220:F222)-E221=3),1,0)</f>
        <v/>
      </c>
      <c r="F234">
        <f>IF(OR(AND(F221=1,SUM(E220:G222)-F221=2),SUM(E220:G222)-F221=3),1,0)</f>
        <v/>
      </c>
      <c r="G234">
        <f>IF(OR(AND(G221=1,SUM(F220:H222)-G221=2),SUM(F220:H222)-G221=3),1,0)</f>
        <v/>
      </c>
      <c r="H234">
        <f>IF(OR(AND(H221=1,SUM(G220:I222)-H221=2),SUM(G220:I222)-H221=3),1,0)</f>
        <v/>
      </c>
      <c r="I234">
        <f>IF(OR(AND(I221=1,SUM(H220:J222)-I221=2),SUM(H220:J222)-I221=3),1,0)</f>
        <v/>
      </c>
      <c r="J234">
        <f>IF(OR(AND(J221=1,SUM(I220:K222)-J221=2),SUM(I220:K222)-J221=3),1,0)</f>
        <v/>
      </c>
      <c r="K234">
        <f>IF(OR(AND(K221=1,SUM(J220:L222)-K221=2),SUM(J220:L222)-K221=3),1,0)</f>
        <v/>
      </c>
      <c r="L234">
        <f>IF(OR(AND(L221=1,SUM(K220:M222)-L221=2),SUM(K220:M222)-L221=3),1,0)</f>
        <v/>
      </c>
      <c r="M234">
        <f>IF(OR(AND(M221=1,SUM(L220:N222)-M221=2),SUM(L220:N222)-M221=3),1,0)</f>
        <v/>
      </c>
      <c r="N234">
        <f>IF(OR(AND(N221=1,SUM(M220:O222)-N221=2),SUM(M220:O222)-N221=3),1,0)</f>
        <v/>
      </c>
      <c r="O234">
        <f>IF(OR(AND(O221=1,SUM(N220:P222)-O221=2),SUM(N220:P222)-O221=3),1,0)</f>
        <v/>
      </c>
      <c r="P234">
        <f>IF(OR(AND(P221=1,SUM(O220:Q222)-P221=2),SUM(O220:Q222)-P221=3),1,0)</f>
        <v/>
      </c>
      <c r="Q234">
        <f>IF(OR(AND(Q221=1,SUM(P220:R222)-Q221=2),SUM(P220:R222)-Q221=3),1,0)</f>
        <v/>
      </c>
      <c r="R234">
        <f>IF(OR(AND(R221=1,SUM(Q220:S222)-R221=2),SUM(Q220:S222)-R221=3),1,0)</f>
        <v/>
      </c>
      <c r="S234">
        <f>IF(OR(AND(S221=1,SUM(R220:T222)-S221=2),SUM(R220:T222)-S221=3),1,0)</f>
        <v/>
      </c>
      <c r="T234">
        <f>IF(OR(AND(T221=1,SUM(S220:U222)-T221=2),SUM(S220:U222)-T221=3),1,0)</f>
        <v/>
      </c>
      <c r="U234">
        <f>IF(OR(AND(U221=1,SUM(T220:V222)-U221=2),SUM(T220:V222)-U221=3),1,0)</f>
        <v/>
      </c>
      <c r="V234">
        <f>IF(OR(AND(V221=1,SUM(U220:W222)-V221=2),SUM(U220:W222)-V221=3),1,0)</f>
        <v/>
      </c>
      <c r="W234">
        <f>IF(OR(AND(W221=1,SUM(V220:X222)-W221=2),SUM(V220:X222)-W221=3),1,0)</f>
        <v/>
      </c>
      <c r="X234">
        <f>IF(OR(AND(X221=1,SUM(W220:Y222)-X221=2),SUM(W220:Y222)-X221=3),1,0)</f>
        <v/>
      </c>
      <c r="Y234">
        <f>IF(OR(AND(Y221=1,SUM(X220:Z222)-Y221=2),SUM(X220:Z222)-Y221=3),1,0)</f>
        <v/>
      </c>
      <c r="Z234">
        <f>IF(OR(AND(Z221=1,SUM(Y220:AA222)-Z221=2),SUM(Y220:AA222)-Z221=3),1,0)</f>
        <v/>
      </c>
      <c r="AA234">
        <f>IF(OR(AND(AA221=1,SUM(Z220:AB222)-AA221=2),SUM(Z220:AB222)-AA221=3),1,0)</f>
        <v/>
      </c>
      <c r="AB234">
        <f>IF(OR(AND(AB221=1,SUM(AA220:AC222)-AB221=2),SUM(AA220:AC222)-AB221=3),1,0)</f>
        <v/>
      </c>
      <c r="AC234">
        <f>IF(OR(AND(AC221=1,SUM(AB220:AD222)-AC221=2),SUM(AB220:AD222)-AC221=3),1,0)</f>
        <v/>
      </c>
      <c r="AD234">
        <f>IF(OR(AND(AD221=1,SUM(AC220:AE222)-AD221=2),SUM(AC220:AE222)-AD221=3),1,0)</f>
        <v/>
      </c>
      <c r="AE234">
        <f>IF(OR(AND(AE221=1,SUM(AD220:AF222)-AE221=2),SUM(AD220:AF222)-AE221=3),1,0)</f>
        <v/>
      </c>
      <c r="AF234">
        <f>IF(OR(AND(AF221=1,SUM(AE220:AG222)-AF221=2),SUM(AE220:AG222)-AF221=3),1,0)</f>
        <v/>
      </c>
      <c r="AG234">
        <f>IF(OR(AND(AG221=1,SUM(AF220:AH222)-AG221=2),SUM(AF220:AH222)-AG221=3),1,0)</f>
        <v/>
      </c>
      <c r="AH234">
        <f>IF(OR(AND(AH221=1,SUM(AG220:AI222)-AH221=2),SUM(AG220:AI222)-AH221=3),1,0)</f>
        <v/>
      </c>
      <c r="AI234">
        <f>IF(OR(AND(AI221=1,SUM(AH220:AJ222)-AI221=2),SUM(AH220:AJ222)-AI221=3),1,0)</f>
        <v/>
      </c>
      <c r="AJ234">
        <f>IF(OR(AND(AJ221=1,SUM(AI220:AK222)-AJ221=2),SUM(AI220:AK222)-AJ221=3),1,0)</f>
        <v/>
      </c>
      <c r="AK234">
        <f>IF(OR(AND(AK221=1,SUM(AJ220:AL222)-AK221=2),SUM(AJ220:AL222)-AK221=3),1,0)</f>
        <v/>
      </c>
      <c r="AL234">
        <f>IF(OR(AND(AL221=1,SUM(AK220:AM222)-AL221=2),SUM(AK220:AM222)-AL221=3),1,0)</f>
        <v/>
      </c>
      <c r="AM234">
        <f>IF(OR(AND(AM221=1,SUM(AL220:AN222)-AM221=2),SUM(AL220:AN222)-AM221=3),1,0)</f>
        <v/>
      </c>
      <c r="AN234">
        <f>IF(OR(AND(AN221=1,SUM(AM220:AO222)-AN221=2),SUM(AM220:AO222)-AN221=3),1,0)</f>
        <v/>
      </c>
      <c r="AO234">
        <f>IF(OR(AND(AO221=1,SUM(AN220:AP222)-AO221=2),SUM(AN220:AP222)-AO221=3),1,0)</f>
        <v/>
      </c>
      <c r="AP234">
        <f>IF(OR(AND(AP221=1,SUM(AO220:AQ222)-AP221=2),SUM(AO220:AQ222)-AP221=3),1,0)</f>
        <v/>
      </c>
      <c r="AQ234" t="n">
        <v>0</v>
      </c>
    </row>
    <row r="235">
      <c r="B235" t="n">
        <v>0</v>
      </c>
      <c r="C235" t="n">
        <v>0</v>
      </c>
      <c r="D235" t="n">
        <v>0</v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</v>
      </c>
      <c r="AH235" t="n">
        <v>0</v>
      </c>
      <c r="AI235" t="n">
        <v>0</v>
      </c>
      <c r="AJ235" t="n">
        <v>0</v>
      </c>
      <c r="AK235" t="n">
        <v>0</v>
      </c>
      <c r="AL235" t="n">
        <v>0</v>
      </c>
      <c r="AM235" t="n">
        <v>0</v>
      </c>
      <c r="AN235" t="n">
        <v>0</v>
      </c>
      <c r="AO235" t="n">
        <v>0</v>
      </c>
      <c r="AP235" t="n">
        <v>0</v>
      </c>
      <c r="AQ235" t="n">
        <v>0</v>
      </c>
    </row>
    <row r="236"/>
    <row r="237">
      <c r="A237" t="inlineStr">
        <is>
          <t>gen 19</t>
        </is>
      </c>
      <c r="B237" t="n">
        <v>0</v>
      </c>
      <c r="C237" t="n">
        <v>0</v>
      </c>
      <c r="D237" t="n">
        <v>0</v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</v>
      </c>
      <c r="AA237" t="n">
        <v>0</v>
      </c>
      <c r="AB237" t="n">
        <v>0</v>
      </c>
      <c r="AC237" t="n">
        <v>0</v>
      </c>
      <c r="AD237" t="n">
        <v>0</v>
      </c>
      <c r="AE237" t="n">
        <v>0</v>
      </c>
      <c r="AF237" t="n">
        <v>0</v>
      </c>
      <c r="AG237" t="n">
        <v>0</v>
      </c>
      <c r="AH237" t="n">
        <v>0</v>
      </c>
      <c r="AI237" t="n">
        <v>0</v>
      </c>
      <c r="AJ237" t="n">
        <v>0</v>
      </c>
      <c r="AK237" t="n">
        <v>0</v>
      </c>
      <c r="AL237" t="n">
        <v>0</v>
      </c>
      <c r="AM237" t="n">
        <v>0</v>
      </c>
      <c r="AN237" t="n">
        <v>0</v>
      </c>
      <c r="AO237" t="n">
        <v>0</v>
      </c>
      <c r="AP237" t="n">
        <v>0</v>
      </c>
      <c r="AQ237" t="n">
        <v>0</v>
      </c>
    </row>
    <row r="238">
      <c r="B238" t="n">
        <v>0</v>
      </c>
      <c r="C238">
        <f>IF(OR(AND(C225=1,SUM(B224:D226)-C225=2),SUM(B224:D226)-C225=3),1,0)</f>
        <v/>
      </c>
      <c r="D238">
        <f>IF(OR(AND(D225=1,SUM(C224:E226)-D225=2),SUM(C224:E226)-D225=3),1,0)</f>
        <v/>
      </c>
      <c r="E238">
        <f>IF(OR(AND(E225=1,SUM(D224:F226)-E225=2),SUM(D224:F226)-E225=3),1,0)</f>
        <v/>
      </c>
      <c r="F238">
        <f>IF(OR(AND(F225=1,SUM(E224:G226)-F225=2),SUM(E224:G226)-F225=3),1,0)</f>
        <v/>
      </c>
      <c r="G238">
        <f>IF(OR(AND(G225=1,SUM(F224:H226)-G225=2),SUM(F224:H226)-G225=3),1,0)</f>
        <v/>
      </c>
      <c r="H238">
        <f>IF(OR(AND(H225=1,SUM(G224:I226)-H225=2),SUM(G224:I226)-H225=3),1,0)</f>
        <v/>
      </c>
      <c r="I238">
        <f>IF(OR(AND(I225=1,SUM(H224:J226)-I225=2),SUM(H224:J226)-I225=3),1,0)</f>
        <v/>
      </c>
      <c r="J238">
        <f>IF(OR(AND(J225=1,SUM(I224:K226)-J225=2),SUM(I224:K226)-J225=3),1,0)</f>
        <v/>
      </c>
      <c r="K238">
        <f>IF(OR(AND(K225=1,SUM(J224:L226)-K225=2),SUM(J224:L226)-K225=3),1,0)</f>
        <v/>
      </c>
      <c r="L238">
        <f>IF(OR(AND(L225=1,SUM(K224:M226)-L225=2),SUM(K224:M226)-L225=3),1,0)</f>
        <v/>
      </c>
      <c r="M238">
        <f>IF(OR(AND(M225=1,SUM(L224:N226)-M225=2),SUM(L224:N226)-M225=3),1,0)</f>
        <v/>
      </c>
      <c r="N238">
        <f>IF(OR(AND(N225=1,SUM(M224:O226)-N225=2),SUM(M224:O226)-N225=3),1,0)</f>
        <v/>
      </c>
      <c r="O238">
        <f>IF(OR(AND(O225=1,SUM(N224:P226)-O225=2),SUM(N224:P226)-O225=3),1,0)</f>
        <v/>
      </c>
      <c r="P238">
        <f>IF(OR(AND(P225=1,SUM(O224:Q226)-P225=2),SUM(O224:Q226)-P225=3),1,0)</f>
        <v/>
      </c>
      <c r="Q238">
        <f>IF(OR(AND(Q225=1,SUM(P224:R226)-Q225=2),SUM(P224:R226)-Q225=3),1,0)</f>
        <v/>
      </c>
      <c r="R238">
        <f>IF(OR(AND(R225=1,SUM(Q224:S226)-R225=2),SUM(Q224:S226)-R225=3),1,0)</f>
        <v/>
      </c>
      <c r="S238">
        <f>IF(OR(AND(S225=1,SUM(R224:T226)-S225=2),SUM(R224:T226)-S225=3),1,0)</f>
        <v/>
      </c>
      <c r="T238">
        <f>IF(OR(AND(T225=1,SUM(S224:U226)-T225=2),SUM(S224:U226)-T225=3),1,0)</f>
        <v/>
      </c>
      <c r="U238">
        <f>IF(OR(AND(U225=1,SUM(T224:V226)-U225=2),SUM(T224:V226)-U225=3),1,0)</f>
        <v/>
      </c>
      <c r="V238">
        <f>IF(OR(AND(V225=1,SUM(U224:W226)-V225=2),SUM(U224:W226)-V225=3),1,0)</f>
        <v/>
      </c>
      <c r="W238">
        <f>IF(OR(AND(W225=1,SUM(V224:X226)-W225=2),SUM(V224:X226)-W225=3),1,0)</f>
        <v/>
      </c>
      <c r="X238">
        <f>IF(OR(AND(X225=1,SUM(W224:Y226)-X225=2),SUM(W224:Y226)-X225=3),1,0)</f>
        <v/>
      </c>
      <c r="Y238">
        <f>IF(OR(AND(Y225=1,SUM(X224:Z226)-Y225=2),SUM(X224:Z226)-Y225=3),1,0)</f>
        <v/>
      </c>
      <c r="Z238">
        <f>IF(OR(AND(Z225=1,SUM(Y224:AA226)-Z225=2),SUM(Y224:AA226)-Z225=3),1,0)</f>
        <v/>
      </c>
      <c r="AA238">
        <f>IF(OR(AND(AA225=1,SUM(Z224:AB226)-AA225=2),SUM(Z224:AB226)-AA225=3),1,0)</f>
        <v/>
      </c>
      <c r="AB238">
        <f>IF(OR(AND(AB225=1,SUM(AA224:AC226)-AB225=2),SUM(AA224:AC226)-AB225=3),1,0)</f>
        <v/>
      </c>
      <c r="AC238">
        <f>IF(OR(AND(AC225=1,SUM(AB224:AD226)-AC225=2),SUM(AB224:AD226)-AC225=3),1,0)</f>
        <v/>
      </c>
      <c r="AD238">
        <f>IF(OR(AND(AD225=1,SUM(AC224:AE226)-AD225=2),SUM(AC224:AE226)-AD225=3),1,0)</f>
        <v/>
      </c>
      <c r="AE238">
        <f>IF(OR(AND(AE225=1,SUM(AD224:AF226)-AE225=2),SUM(AD224:AF226)-AE225=3),1,0)</f>
        <v/>
      </c>
      <c r="AF238">
        <f>IF(OR(AND(AF225=1,SUM(AE224:AG226)-AF225=2),SUM(AE224:AG226)-AF225=3),1,0)</f>
        <v/>
      </c>
      <c r="AG238">
        <f>IF(OR(AND(AG225=1,SUM(AF224:AH226)-AG225=2),SUM(AF224:AH226)-AG225=3),1,0)</f>
        <v/>
      </c>
      <c r="AH238">
        <f>IF(OR(AND(AH225=1,SUM(AG224:AI226)-AH225=2),SUM(AG224:AI226)-AH225=3),1,0)</f>
        <v/>
      </c>
      <c r="AI238">
        <f>IF(OR(AND(AI225=1,SUM(AH224:AJ226)-AI225=2),SUM(AH224:AJ226)-AI225=3),1,0)</f>
        <v/>
      </c>
      <c r="AJ238">
        <f>IF(OR(AND(AJ225=1,SUM(AI224:AK226)-AJ225=2),SUM(AI224:AK226)-AJ225=3),1,0)</f>
        <v/>
      </c>
      <c r="AK238">
        <f>IF(OR(AND(AK225=1,SUM(AJ224:AL226)-AK225=2),SUM(AJ224:AL226)-AK225=3),1,0)</f>
        <v/>
      </c>
      <c r="AL238">
        <f>IF(OR(AND(AL225=1,SUM(AK224:AM226)-AL225=2),SUM(AK224:AM226)-AL225=3),1,0)</f>
        <v/>
      </c>
      <c r="AM238">
        <f>IF(OR(AND(AM225=1,SUM(AL224:AN226)-AM225=2),SUM(AL224:AN226)-AM225=3),1,0)</f>
        <v/>
      </c>
      <c r="AN238">
        <f>IF(OR(AND(AN225=1,SUM(AM224:AO226)-AN225=2),SUM(AM224:AO226)-AN225=3),1,0)</f>
        <v/>
      </c>
      <c r="AO238">
        <f>IF(OR(AND(AO225=1,SUM(AN224:AP226)-AO225=2),SUM(AN224:AP226)-AO225=3),1,0)</f>
        <v/>
      </c>
      <c r="AP238">
        <f>IF(OR(AND(AP225=1,SUM(AO224:AQ226)-AP225=2),SUM(AO224:AQ226)-AP225=3),1,0)</f>
        <v/>
      </c>
      <c r="AQ238" t="n">
        <v>0</v>
      </c>
    </row>
    <row r="239">
      <c r="B239" t="n">
        <v>0</v>
      </c>
      <c r="C239">
        <f>IF(OR(AND(C226=1,SUM(B225:D227)-C226=2),SUM(B225:D227)-C226=3),1,0)</f>
        <v/>
      </c>
      <c r="D239">
        <f>IF(OR(AND(D226=1,SUM(C225:E227)-D226=2),SUM(C225:E227)-D226=3),1,0)</f>
        <v/>
      </c>
      <c r="E239">
        <f>IF(OR(AND(E226=1,SUM(D225:F227)-E226=2),SUM(D225:F227)-E226=3),1,0)</f>
        <v/>
      </c>
      <c r="F239">
        <f>IF(OR(AND(F226=1,SUM(E225:G227)-F226=2),SUM(E225:G227)-F226=3),1,0)</f>
        <v/>
      </c>
      <c r="G239">
        <f>IF(OR(AND(G226=1,SUM(F225:H227)-G226=2),SUM(F225:H227)-G226=3),1,0)</f>
        <v/>
      </c>
      <c r="H239">
        <f>IF(OR(AND(H226=1,SUM(G225:I227)-H226=2),SUM(G225:I227)-H226=3),1,0)</f>
        <v/>
      </c>
      <c r="I239">
        <f>IF(OR(AND(I226=1,SUM(H225:J227)-I226=2),SUM(H225:J227)-I226=3),1,0)</f>
        <v/>
      </c>
      <c r="J239">
        <f>IF(OR(AND(J226=1,SUM(I225:K227)-J226=2),SUM(I225:K227)-J226=3),1,0)</f>
        <v/>
      </c>
      <c r="K239">
        <f>IF(OR(AND(K226=1,SUM(J225:L227)-K226=2),SUM(J225:L227)-K226=3),1,0)</f>
        <v/>
      </c>
      <c r="L239">
        <f>IF(OR(AND(L226=1,SUM(K225:M227)-L226=2),SUM(K225:M227)-L226=3),1,0)</f>
        <v/>
      </c>
      <c r="M239">
        <f>IF(OR(AND(M226=1,SUM(L225:N227)-M226=2),SUM(L225:N227)-M226=3),1,0)</f>
        <v/>
      </c>
      <c r="N239">
        <f>IF(OR(AND(N226=1,SUM(M225:O227)-N226=2),SUM(M225:O227)-N226=3),1,0)</f>
        <v/>
      </c>
      <c r="O239">
        <f>IF(OR(AND(O226=1,SUM(N225:P227)-O226=2),SUM(N225:P227)-O226=3),1,0)</f>
        <v/>
      </c>
      <c r="P239">
        <f>IF(OR(AND(P226=1,SUM(O225:Q227)-P226=2),SUM(O225:Q227)-P226=3),1,0)</f>
        <v/>
      </c>
      <c r="Q239">
        <f>IF(OR(AND(Q226=1,SUM(P225:R227)-Q226=2),SUM(P225:R227)-Q226=3),1,0)</f>
        <v/>
      </c>
      <c r="R239">
        <f>IF(OR(AND(R226=1,SUM(Q225:S227)-R226=2),SUM(Q225:S227)-R226=3),1,0)</f>
        <v/>
      </c>
      <c r="S239">
        <f>IF(OR(AND(S226=1,SUM(R225:T227)-S226=2),SUM(R225:T227)-S226=3),1,0)</f>
        <v/>
      </c>
      <c r="T239">
        <f>IF(OR(AND(T226=1,SUM(S225:U227)-T226=2),SUM(S225:U227)-T226=3),1,0)</f>
        <v/>
      </c>
      <c r="U239">
        <f>IF(OR(AND(U226=1,SUM(T225:V227)-U226=2),SUM(T225:V227)-U226=3),1,0)</f>
        <v/>
      </c>
      <c r="V239">
        <f>IF(OR(AND(V226=1,SUM(U225:W227)-V226=2),SUM(U225:W227)-V226=3),1,0)</f>
        <v/>
      </c>
      <c r="W239">
        <f>IF(OR(AND(W226=1,SUM(V225:X227)-W226=2),SUM(V225:X227)-W226=3),1,0)</f>
        <v/>
      </c>
      <c r="X239">
        <f>IF(OR(AND(X226=1,SUM(W225:Y227)-X226=2),SUM(W225:Y227)-X226=3),1,0)</f>
        <v/>
      </c>
      <c r="Y239">
        <f>IF(OR(AND(Y226=1,SUM(X225:Z227)-Y226=2),SUM(X225:Z227)-Y226=3),1,0)</f>
        <v/>
      </c>
      <c r="Z239">
        <f>IF(OR(AND(Z226=1,SUM(Y225:AA227)-Z226=2),SUM(Y225:AA227)-Z226=3),1,0)</f>
        <v/>
      </c>
      <c r="AA239">
        <f>IF(OR(AND(AA226=1,SUM(Z225:AB227)-AA226=2),SUM(Z225:AB227)-AA226=3),1,0)</f>
        <v/>
      </c>
      <c r="AB239">
        <f>IF(OR(AND(AB226=1,SUM(AA225:AC227)-AB226=2),SUM(AA225:AC227)-AB226=3),1,0)</f>
        <v/>
      </c>
      <c r="AC239">
        <f>IF(OR(AND(AC226=1,SUM(AB225:AD227)-AC226=2),SUM(AB225:AD227)-AC226=3),1,0)</f>
        <v/>
      </c>
      <c r="AD239">
        <f>IF(OR(AND(AD226=1,SUM(AC225:AE227)-AD226=2),SUM(AC225:AE227)-AD226=3),1,0)</f>
        <v/>
      </c>
      <c r="AE239">
        <f>IF(OR(AND(AE226=1,SUM(AD225:AF227)-AE226=2),SUM(AD225:AF227)-AE226=3),1,0)</f>
        <v/>
      </c>
      <c r="AF239">
        <f>IF(OR(AND(AF226=1,SUM(AE225:AG227)-AF226=2),SUM(AE225:AG227)-AF226=3),1,0)</f>
        <v/>
      </c>
      <c r="AG239">
        <f>IF(OR(AND(AG226=1,SUM(AF225:AH227)-AG226=2),SUM(AF225:AH227)-AG226=3),1,0)</f>
        <v/>
      </c>
      <c r="AH239">
        <f>IF(OR(AND(AH226=1,SUM(AG225:AI227)-AH226=2),SUM(AG225:AI227)-AH226=3),1,0)</f>
        <v/>
      </c>
      <c r="AI239">
        <f>IF(OR(AND(AI226=1,SUM(AH225:AJ227)-AI226=2),SUM(AH225:AJ227)-AI226=3),1,0)</f>
        <v/>
      </c>
      <c r="AJ239">
        <f>IF(OR(AND(AJ226=1,SUM(AI225:AK227)-AJ226=2),SUM(AI225:AK227)-AJ226=3),1,0)</f>
        <v/>
      </c>
      <c r="AK239">
        <f>IF(OR(AND(AK226=1,SUM(AJ225:AL227)-AK226=2),SUM(AJ225:AL227)-AK226=3),1,0)</f>
        <v/>
      </c>
      <c r="AL239">
        <f>IF(OR(AND(AL226=1,SUM(AK225:AM227)-AL226=2),SUM(AK225:AM227)-AL226=3),1,0)</f>
        <v/>
      </c>
      <c r="AM239">
        <f>IF(OR(AND(AM226=1,SUM(AL225:AN227)-AM226=2),SUM(AL225:AN227)-AM226=3),1,0)</f>
        <v/>
      </c>
      <c r="AN239">
        <f>IF(OR(AND(AN226=1,SUM(AM225:AO227)-AN226=2),SUM(AM225:AO227)-AN226=3),1,0)</f>
        <v/>
      </c>
      <c r="AO239">
        <f>IF(OR(AND(AO226=1,SUM(AN225:AP227)-AO226=2),SUM(AN225:AP227)-AO226=3),1,0)</f>
        <v/>
      </c>
      <c r="AP239">
        <f>IF(OR(AND(AP226=1,SUM(AO225:AQ227)-AP226=2),SUM(AO225:AQ227)-AP226=3),1,0)</f>
        <v/>
      </c>
      <c r="AQ239" t="n">
        <v>0</v>
      </c>
    </row>
    <row r="240">
      <c r="B240" t="n">
        <v>0</v>
      </c>
      <c r="C240">
        <f>IF(OR(AND(C227=1,SUM(B226:D228)-C227=2),SUM(B226:D228)-C227=3),1,0)</f>
        <v/>
      </c>
      <c r="D240">
        <f>IF(OR(AND(D227=1,SUM(C226:E228)-D227=2),SUM(C226:E228)-D227=3),1,0)</f>
        <v/>
      </c>
      <c r="E240">
        <f>IF(OR(AND(E227=1,SUM(D226:F228)-E227=2),SUM(D226:F228)-E227=3),1,0)</f>
        <v/>
      </c>
      <c r="F240">
        <f>IF(OR(AND(F227=1,SUM(E226:G228)-F227=2),SUM(E226:G228)-F227=3),1,0)</f>
        <v/>
      </c>
      <c r="G240">
        <f>IF(OR(AND(G227=1,SUM(F226:H228)-G227=2),SUM(F226:H228)-G227=3),1,0)</f>
        <v/>
      </c>
      <c r="H240">
        <f>IF(OR(AND(H227=1,SUM(G226:I228)-H227=2),SUM(G226:I228)-H227=3),1,0)</f>
        <v/>
      </c>
      <c r="I240">
        <f>IF(OR(AND(I227=1,SUM(H226:J228)-I227=2),SUM(H226:J228)-I227=3),1,0)</f>
        <v/>
      </c>
      <c r="J240">
        <f>IF(OR(AND(J227=1,SUM(I226:K228)-J227=2),SUM(I226:K228)-J227=3),1,0)</f>
        <v/>
      </c>
      <c r="K240">
        <f>IF(OR(AND(K227=1,SUM(J226:L228)-K227=2),SUM(J226:L228)-K227=3),1,0)</f>
        <v/>
      </c>
      <c r="L240">
        <f>IF(OR(AND(L227=1,SUM(K226:M228)-L227=2),SUM(K226:M228)-L227=3),1,0)</f>
        <v/>
      </c>
      <c r="M240">
        <f>IF(OR(AND(M227=1,SUM(L226:N228)-M227=2),SUM(L226:N228)-M227=3),1,0)</f>
        <v/>
      </c>
      <c r="N240">
        <f>IF(OR(AND(N227=1,SUM(M226:O228)-N227=2),SUM(M226:O228)-N227=3),1,0)</f>
        <v/>
      </c>
      <c r="O240">
        <f>IF(OR(AND(O227=1,SUM(N226:P228)-O227=2),SUM(N226:P228)-O227=3),1,0)</f>
        <v/>
      </c>
      <c r="P240">
        <f>IF(OR(AND(P227=1,SUM(O226:Q228)-P227=2),SUM(O226:Q228)-P227=3),1,0)</f>
        <v/>
      </c>
      <c r="Q240">
        <f>IF(OR(AND(Q227=1,SUM(P226:R228)-Q227=2),SUM(P226:R228)-Q227=3),1,0)</f>
        <v/>
      </c>
      <c r="R240">
        <f>IF(OR(AND(R227=1,SUM(Q226:S228)-R227=2),SUM(Q226:S228)-R227=3),1,0)</f>
        <v/>
      </c>
      <c r="S240">
        <f>IF(OR(AND(S227=1,SUM(R226:T228)-S227=2),SUM(R226:T228)-S227=3),1,0)</f>
        <v/>
      </c>
      <c r="T240">
        <f>IF(OR(AND(T227=1,SUM(S226:U228)-T227=2),SUM(S226:U228)-T227=3),1,0)</f>
        <v/>
      </c>
      <c r="U240">
        <f>IF(OR(AND(U227=1,SUM(T226:V228)-U227=2),SUM(T226:V228)-U227=3),1,0)</f>
        <v/>
      </c>
      <c r="V240">
        <f>IF(OR(AND(V227=1,SUM(U226:W228)-V227=2),SUM(U226:W228)-V227=3),1,0)</f>
        <v/>
      </c>
      <c r="W240">
        <f>IF(OR(AND(W227=1,SUM(V226:X228)-W227=2),SUM(V226:X228)-W227=3),1,0)</f>
        <v/>
      </c>
      <c r="X240">
        <f>IF(OR(AND(X227=1,SUM(W226:Y228)-X227=2),SUM(W226:Y228)-X227=3),1,0)</f>
        <v/>
      </c>
      <c r="Y240">
        <f>IF(OR(AND(Y227=1,SUM(X226:Z228)-Y227=2),SUM(X226:Z228)-Y227=3),1,0)</f>
        <v/>
      </c>
      <c r="Z240">
        <f>IF(OR(AND(Z227=1,SUM(Y226:AA228)-Z227=2),SUM(Y226:AA228)-Z227=3),1,0)</f>
        <v/>
      </c>
      <c r="AA240">
        <f>IF(OR(AND(AA227=1,SUM(Z226:AB228)-AA227=2),SUM(Z226:AB228)-AA227=3),1,0)</f>
        <v/>
      </c>
      <c r="AB240">
        <f>IF(OR(AND(AB227=1,SUM(AA226:AC228)-AB227=2),SUM(AA226:AC228)-AB227=3),1,0)</f>
        <v/>
      </c>
      <c r="AC240">
        <f>IF(OR(AND(AC227=1,SUM(AB226:AD228)-AC227=2),SUM(AB226:AD228)-AC227=3),1,0)</f>
        <v/>
      </c>
      <c r="AD240">
        <f>IF(OR(AND(AD227=1,SUM(AC226:AE228)-AD227=2),SUM(AC226:AE228)-AD227=3),1,0)</f>
        <v/>
      </c>
      <c r="AE240">
        <f>IF(OR(AND(AE227=1,SUM(AD226:AF228)-AE227=2),SUM(AD226:AF228)-AE227=3),1,0)</f>
        <v/>
      </c>
      <c r="AF240">
        <f>IF(OR(AND(AF227=1,SUM(AE226:AG228)-AF227=2),SUM(AE226:AG228)-AF227=3),1,0)</f>
        <v/>
      </c>
      <c r="AG240">
        <f>IF(OR(AND(AG227=1,SUM(AF226:AH228)-AG227=2),SUM(AF226:AH228)-AG227=3),1,0)</f>
        <v/>
      </c>
      <c r="AH240">
        <f>IF(OR(AND(AH227=1,SUM(AG226:AI228)-AH227=2),SUM(AG226:AI228)-AH227=3),1,0)</f>
        <v/>
      </c>
      <c r="AI240">
        <f>IF(OR(AND(AI227=1,SUM(AH226:AJ228)-AI227=2),SUM(AH226:AJ228)-AI227=3),1,0)</f>
        <v/>
      </c>
      <c r="AJ240">
        <f>IF(OR(AND(AJ227=1,SUM(AI226:AK228)-AJ227=2),SUM(AI226:AK228)-AJ227=3),1,0)</f>
        <v/>
      </c>
      <c r="AK240">
        <f>IF(OR(AND(AK227=1,SUM(AJ226:AL228)-AK227=2),SUM(AJ226:AL228)-AK227=3),1,0)</f>
        <v/>
      </c>
      <c r="AL240">
        <f>IF(OR(AND(AL227=1,SUM(AK226:AM228)-AL227=2),SUM(AK226:AM228)-AL227=3),1,0)</f>
        <v/>
      </c>
      <c r="AM240">
        <f>IF(OR(AND(AM227=1,SUM(AL226:AN228)-AM227=2),SUM(AL226:AN228)-AM227=3),1,0)</f>
        <v/>
      </c>
      <c r="AN240">
        <f>IF(OR(AND(AN227=1,SUM(AM226:AO228)-AN227=2),SUM(AM226:AO228)-AN227=3),1,0)</f>
        <v/>
      </c>
      <c r="AO240">
        <f>IF(OR(AND(AO227=1,SUM(AN226:AP228)-AO227=2),SUM(AN226:AP228)-AO227=3),1,0)</f>
        <v/>
      </c>
      <c r="AP240">
        <f>IF(OR(AND(AP227=1,SUM(AO226:AQ228)-AP227=2),SUM(AO226:AQ228)-AP227=3),1,0)</f>
        <v/>
      </c>
      <c r="AQ240" t="n">
        <v>0</v>
      </c>
    </row>
    <row r="241">
      <c r="B241" t="n">
        <v>0</v>
      </c>
      <c r="C241">
        <f>IF(OR(AND(C228=1,SUM(B227:D229)-C228=2),SUM(B227:D229)-C228=3),1,0)</f>
        <v/>
      </c>
      <c r="D241">
        <f>IF(OR(AND(D228=1,SUM(C227:E229)-D228=2),SUM(C227:E229)-D228=3),1,0)</f>
        <v/>
      </c>
      <c r="E241">
        <f>IF(OR(AND(E228=1,SUM(D227:F229)-E228=2),SUM(D227:F229)-E228=3),1,0)</f>
        <v/>
      </c>
      <c r="F241">
        <f>IF(OR(AND(F228=1,SUM(E227:G229)-F228=2),SUM(E227:G229)-F228=3),1,0)</f>
        <v/>
      </c>
      <c r="G241">
        <f>IF(OR(AND(G228=1,SUM(F227:H229)-G228=2),SUM(F227:H229)-G228=3),1,0)</f>
        <v/>
      </c>
      <c r="H241">
        <f>IF(OR(AND(H228=1,SUM(G227:I229)-H228=2),SUM(G227:I229)-H228=3),1,0)</f>
        <v/>
      </c>
      <c r="I241">
        <f>IF(OR(AND(I228=1,SUM(H227:J229)-I228=2),SUM(H227:J229)-I228=3),1,0)</f>
        <v/>
      </c>
      <c r="J241">
        <f>IF(OR(AND(J228=1,SUM(I227:K229)-J228=2),SUM(I227:K229)-J228=3),1,0)</f>
        <v/>
      </c>
      <c r="K241">
        <f>IF(OR(AND(K228=1,SUM(J227:L229)-K228=2),SUM(J227:L229)-K228=3),1,0)</f>
        <v/>
      </c>
      <c r="L241">
        <f>IF(OR(AND(L228=1,SUM(K227:M229)-L228=2),SUM(K227:M229)-L228=3),1,0)</f>
        <v/>
      </c>
      <c r="M241">
        <f>IF(OR(AND(M228=1,SUM(L227:N229)-M228=2),SUM(L227:N229)-M228=3),1,0)</f>
        <v/>
      </c>
      <c r="N241">
        <f>IF(OR(AND(N228=1,SUM(M227:O229)-N228=2),SUM(M227:O229)-N228=3),1,0)</f>
        <v/>
      </c>
      <c r="O241">
        <f>IF(OR(AND(O228=1,SUM(N227:P229)-O228=2),SUM(N227:P229)-O228=3),1,0)</f>
        <v/>
      </c>
      <c r="P241">
        <f>IF(OR(AND(P228=1,SUM(O227:Q229)-P228=2),SUM(O227:Q229)-P228=3),1,0)</f>
        <v/>
      </c>
      <c r="Q241">
        <f>IF(OR(AND(Q228=1,SUM(P227:R229)-Q228=2),SUM(P227:R229)-Q228=3),1,0)</f>
        <v/>
      </c>
      <c r="R241">
        <f>IF(OR(AND(R228=1,SUM(Q227:S229)-R228=2),SUM(Q227:S229)-R228=3),1,0)</f>
        <v/>
      </c>
      <c r="S241">
        <f>IF(OR(AND(S228=1,SUM(R227:T229)-S228=2),SUM(R227:T229)-S228=3),1,0)</f>
        <v/>
      </c>
      <c r="T241">
        <f>IF(OR(AND(T228=1,SUM(S227:U229)-T228=2),SUM(S227:U229)-T228=3),1,0)</f>
        <v/>
      </c>
      <c r="U241">
        <f>IF(OR(AND(U228=1,SUM(T227:V229)-U228=2),SUM(T227:V229)-U228=3),1,0)</f>
        <v/>
      </c>
      <c r="V241">
        <f>IF(OR(AND(V228=1,SUM(U227:W229)-V228=2),SUM(U227:W229)-V228=3),1,0)</f>
        <v/>
      </c>
      <c r="W241">
        <f>IF(OR(AND(W228=1,SUM(V227:X229)-W228=2),SUM(V227:X229)-W228=3),1,0)</f>
        <v/>
      </c>
      <c r="X241">
        <f>IF(OR(AND(X228=1,SUM(W227:Y229)-X228=2),SUM(W227:Y229)-X228=3),1,0)</f>
        <v/>
      </c>
      <c r="Y241">
        <f>IF(OR(AND(Y228=1,SUM(X227:Z229)-Y228=2),SUM(X227:Z229)-Y228=3),1,0)</f>
        <v/>
      </c>
      <c r="Z241">
        <f>IF(OR(AND(Z228=1,SUM(Y227:AA229)-Z228=2),SUM(Y227:AA229)-Z228=3),1,0)</f>
        <v/>
      </c>
      <c r="AA241">
        <f>IF(OR(AND(AA228=1,SUM(Z227:AB229)-AA228=2),SUM(Z227:AB229)-AA228=3),1,0)</f>
        <v/>
      </c>
      <c r="AB241">
        <f>IF(OR(AND(AB228=1,SUM(AA227:AC229)-AB228=2),SUM(AA227:AC229)-AB228=3),1,0)</f>
        <v/>
      </c>
      <c r="AC241">
        <f>IF(OR(AND(AC228=1,SUM(AB227:AD229)-AC228=2),SUM(AB227:AD229)-AC228=3),1,0)</f>
        <v/>
      </c>
      <c r="AD241">
        <f>IF(OR(AND(AD228=1,SUM(AC227:AE229)-AD228=2),SUM(AC227:AE229)-AD228=3),1,0)</f>
        <v/>
      </c>
      <c r="AE241">
        <f>IF(OR(AND(AE228=1,SUM(AD227:AF229)-AE228=2),SUM(AD227:AF229)-AE228=3),1,0)</f>
        <v/>
      </c>
      <c r="AF241">
        <f>IF(OR(AND(AF228=1,SUM(AE227:AG229)-AF228=2),SUM(AE227:AG229)-AF228=3),1,0)</f>
        <v/>
      </c>
      <c r="AG241">
        <f>IF(OR(AND(AG228=1,SUM(AF227:AH229)-AG228=2),SUM(AF227:AH229)-AG228=3),1,0)</f>
        <v/>
      </c>
      <c r="AH241">
        <f>IF(OR(AND(AH228=1,SUM(AG227:AI229)-AH228=2),SUM(AG227:AI229)-AH228=3),1,0)</f>
        <v/>
      </c>
      <c r="AI241">
        <f>IF(OR(AND(AI228=1,SUM(AH227:AJ229)-AI228=2),SUM(AH227:AJ229)-AI228=3),1,0)</f>
        <v/>
      </c>
      <c r="AJ241">
        <f>IF(OR(AND(AJ228=1,SUM(AI227:AK229)-AJ228=2),SUM(AI227:AK229)-AJ228=3),1,0)</f>
        <v/>
      </c>
      <c r="AK241">
        <f>IF(OR(AND(AK228=1,SUM(AJ227:AL229)-AK228=2),SUM(AJ227:AL229)-AK228=3),1,0)</f>
        <v/>
      </c>
      <c r="AL241">
        <f>IF(OR(AND(AL228=1,SUM(AK227:AM229)-AL228=2),SUM(AK227:AM229)-AL228=3),1,0)</f>
        <v/>
      </c>
      <c r="AM241">
        <f>IF(OR(AND(AM228=1,SUM(AL227:AN229)-AM228=2),SUM(AL227:AN229)-AM228=3),1,0)</f>
        <v/>
      </c>
      <c r="AN241">
        <f>IF(OR(AND(AN228=1,SUM(AM227:AO229)-AN228=2),SUM(AM227:AO229)-AN228=3),1,0)</f>
        <v/>
      </c>
      <c r="AO241">
        <f>IF(OR(AND(AO228=1,SUM(AN227:AP229)-AO228=2),SUM(AN227:AP229)-AO228=3),1,0)</f>
        <v/>
      </c>
      <c r="AP241">
        <f>IF(OR(AND(AP228=1,SUM(AO227:AQ229)-AP228=2),SUM(AO227:AQ229)-AP228=3),1,0)</f>
        <v/>
      </c>
      <c r="AQ241" t="n">
        <v>0</v>
      </c>
    </row>
    <row r="242">
      <c r="B242" t="n">
        <v>0</v>
      </c>
      <c r="C242">
        <f>IF(OR(AND(C229=1,SUM(B228:D230)-C229=2),SUM(B228:D230)-C229=3),1,0)</f>
        <v/>
      </c>
      <c r="D242">
        <f>IF(OR(AND(D229=1,SUM(C228:E230)-D229=2),SUM(C228:E230)-D229=3),1,0)</f>
        <v/>
      </c>
      <c r="E242">
        <f>IF(OR(AND(E229=1,SUM(D228:F230)-E229=2),SUM(D228:F230)-E229=3),1,0)</f>
        <v/>
      </c>
      <c r="F242">
        <f>IF(OR(AND(F229=1,SUM(E228:G230)-F229=2),SUM(E228:G230)-F229=3),1,0)</f>
        <v/>
      </c>
      <c r="G242">
        <f>IF(OR(AND(G229=1,SUM(F228:H230)-G229=2),SUM(F228:H230)-G229=3),1,0)</f>
        <v/>
      </c>
      <c r="H242">
        <f>IF(OR(AND(H229=1,SUM(G228:I230)-H229=2),SUM(G228:I230)-H229=3),1,0)</f>
        <v/>
      </c>
      <c r="I242">
        <f>IF(OR(AND(I229=1,SUM(H228:J230)-I229=2),SUM(H228:J230)-I229=3),1,0)</f>
        <v/>
      </c>
      <c r="J242">
        <f>IF(OR(AND(J229=1,SUM(I228:K230)-J229=2),SUM(I228:K230)-J229=3),1,0)</f>
        <v/>
      </c>
      <c r="K242">
        <f>IF(OR(AND(K229=1,SUM(J228:L230)-K229=2),SUM(J228:L230)-K229=3),1,0)</f>
        <v/>
      </c>
      <c r="L242">
        <f>IF(OR(AND(L229=1,SUM(K228:M230)-L229=2),SUM(K228:M230)-L229=3),1,0)</f>
        <v/>
      </c>
      <c r="M242">
        <f>IF(OR(AND(M229=1,SUM(L228:N230)-M229=2),SUM(L228:N230)-M229=3),1,0)</f>
        <v/>
      </c>
      <c r="N242">
        <f>IF(OR(AND(N229=1,SUM(M228:O230)-N229=2),SUM(M228:O230)-N229=3),1,0)</f>
        <v/>
      </c>
      <c r="O242">
        <f>IF(OR(AND(O229=1,SUM(N228:P230)-O229=2),SUM(N228:P230)-O229=3),1,0)</f>
        <v/>
      </c>
      <c r="P242">
        <f>IF(OR(AND(P229=1,SUM(O228:Q230)-P229=2),SUM(O228:Q230)-P229=3),1,0)</f>
        <v/>
      </c>
      <c r="Q242">
        <f>IF(OR(AND(Q229=1,SUM(P228:R230)-Q229=2),SUM(P228:R230)-Q229=3),1,0)</f>
        <v/>
      </c>
      <c r="R242">
        <f>IF(OR(AND(R229=1,SUM(Q228:S230)-R229=2),SUM(Q228:S230)-R229=3),1,0)</f>
        <v/>
      </c>
      <c r="S242">
        <f>IF(OR(AND(S229=1,SUM(R228:T230)-S229=2),SUM(R228:T230)-S229=3),1,0)</f>
        <v/>
      </c>
      <c r="T242">
        <f>IF(OR(AND(T229=1,SUM(S228:U230)-T229=2),SUM(S228:U230)-T229=3),1,0)</f>
        <v/>
      </c>
      <c r="U242">
        <f>IF(OR(AND(U229=1,SUM(T228:V230)-U229=2),SUM(T228:V230)-U229=3),1,0)</f>
        <v/>
      </c>
      <c r="V242">
        <f>IF(OR(AND(V229=1,SUM(U228:W230)-V229=2),SUM(U228:W230)-V229=3),1,0)</f>
        <v/>
      </c>
      <c r="W242">
        <f>IF(OR(AND(W229=1,SUM(V228:X230)-W229=2),SUM(V228:X230)-W229=3),1,0)</f>
        <v/>
      </c>
      <c r="X242">
        <f>IF(OR(AND(X229=1,SUM(W228:Y230)-X229=2),SUM(W228:Y230)-X229=3),1,0)</f>
        <v/>
      </c>
      <c r="Y242">
        <f>IF(OR(AND(Y229=1,SUM(X228:Z230)-Y229=2),SUM(X228:Z230)-Y229=3),1,0)</f>
        <v/>
      </c>
      <c r="Z242">
        <f>IF(OR(AND(Z229=1,SUM(Y228:AA230)-Z229=2),SUM(Y228:AA230)-Z229=3),1,0)</f>
        <v/>
      </c>
      <c r="AA242">
        <f>IF(OR(AND(AA229=1,SUM(Z228:AB230)-AA229=2),SUM(Z228:AB230)-AA229=3),1,0)</f>
        <v/>
      </c>
      <c r="AB242">
        <f>IF(OR(AND(AB229=1,SUM(AA228:AC230)-AB229=2),SUM(AA228:AC230)-AB229=3),1,0)</f>
        <v/>
      </c>
      <c r="AC242">
        <f>IF(OR(AND(AC229=1,SUM(AB228:AD230)-AC229=2),SUM(AB228:AD230)-AC229=3),1,0)</f>
        <v/>
      </c>
      <c r="AD242">
        <f>IF(OR(AND(AD229=1,SUM(AC228:AE230)-AD229=2),SUM(AC228:AE230)-AD229=3),1,0)</f>
        <v/>
      </c>
      <c r="AE242">
        <f>IF(OR(AND(AE229=1,SUM(AD228:AF230)-AE229=2),SUM(AD228:AF230)-AE229=3),1,0)</f>
        <v/>
      </c>
      <c r="AF242">
        <f>IF(OR(AND(AF229=1,SUM(AE228:AG230)-AF229=2),SUM(AE228:AG230)-AF229=3),1,0)</f>
        <v/>
      </c>
      <c r="AG242">
        <f>IF(OR(AND(AG229=1,SUM(AF228:AH230)-AG229=2),SUM(AF228:AH230)-AG229=3),1,0)</f>
        <v/>
      </c>
      <c r="AH242">
        <f>IF(OR(AND(AH229=1,SUM(AG228:AI230)-AH229=2),SUM(AG228:AI230)-AH229=3),1,0)</f>
        <v/>
      </c>
      <c r="AI242">
        <f>IF(OR(AND(AI229=1,SUM(AH228:AJ230)-AI229=2),SUM(AH228:AJ230)-AI229=3),1,0)</f>
        <v/>
      </c>
      <c r="AJ242">
        <f>IF(OR(AND(AJ229=1,SUM(AI228:AK230)-AJ229=2),SUM(AI228:AK230)-AJ229=3),1,0)</f>
        <v/>
      </c>
      <c r="AK242">
        <f>IF(OR(AND(AK229=1,SUM(AJ228:AL230)-AK229=2),SUM(AJ228:AL230)-AK229=3),1,0)</f>
        <v/>
      </c>
      <c r="AL242">
        <f>IF(OR(AND(AL229=1,SUM(AK228:AM230)-AL229=2),SUM(AK228:AM230)-AL229=3),1,0)</f>
        <v/>
      </c>
      <c r="AM242">
        <f>IF(OR(AND(AM229=1,SUM(AL228:AN230)-AM229=2),SUM(AL228:AN230)-AM229=3),1,0)</f>
        <v/>
      </c>
      <c r="AN242">
        <f>IF(OR(AND(AN229=1,SUM(AM228:AO230)-AN229=2),SUM(AM228:AO230)-AN229=3),1,0)</f>
        <v/>
      </c>
      <c r="AO242">
        <f>IF(OR(AND(AO229=1,SUM(AN228:AP230)-AO229=2),SUM(AN228:AP230)-AO229=3),1,0)</f>
        <v/>
      </c>
      <c r="AP242">
        <f>IF(OR(AND(AP229=1,SUM(AO228:AQ230)-AP229=2),SUM(AO228:AQ230)-AP229=3),1,0)</f>
        <v/>
      </c>
      <c r="AQ242" t="n">
        <v>0</v>
      </c>
    </row>
    <row r="243">
      <c r="B243" t="n">
        <v>0</v>
      </c>
      <c r="C243">
        <f>IF(OR(AND(C230=1,SUM(B229:D231)-C230=2),SUM(B229:D231)-C230=3),1,0)</f>
        <v/>
      </c>
      <c r="D243">
        <f>IF(OR(AND(D230=1,SUM(C229:E231)-D230=2),SUM(C229:E231)-D230=3),1,0)</f>
        <v/>
      </c>
      <c r="E243">
        <f>IF(OR(AND(E230=1,SUM(D229:F231)-E230=2),SUM(D229:F231)-E230=3),1,0)</f>
        <v/>
      </c>
      <c r="F243">
        <f>IF(OR(AND(F230=1,SUM(E229:G231)-F230=2),SUM(E229:G231)-F230=3),1,0)</f>
        <v/>
      </c>
      <c r="G243">
        <f>IF(OR(AND(G230=1,SUM(F229:H231)-G230=2),SUM(F229:H231)-G230=3),1,0)</f>
        <v/>
      </c>
      <c r="H243">
        <f>IF(OR(AND(H230=1,SUM(G229:I231)-H230=2),SUM(G229:I231)-H230=3),1,0)</f>
        <v/>
      </c>
      <c r="I243">
        <f>IF(OR(AND(I230=1,SUM(H229:J231)-I230=2),SUM(H229:J231)-I230=3),1,0)</f>
        <v/>
      </c>
      <c r="J243">
        <f>IF(OR(AND(J230=1,SUM(I229:K231)-J230=2),SUM(I229:K231)-J230=3),1,0)</f>
        <v/>
      </c>
      <c r="K243">
        <f>IF(OR(AND(K230=1,SUM(J229:L231)-K230=2),SUM(J229:L231)-K230=3),1,0)</f>
        <v/>
      </c>
      <c r="L243">
        <f>IF(OR(AND(L230=1,SUM(K229:M231)-L230=2),SUM(K229:M231)-L230=3),1,0)</f>
        <v/>
      </c>
      <c r="M243">
        <f>IF(OR(AND(M230=1,SUM(L229:N231)-M230=2),SUM(L229:N231)-M230=3),1,0)</f>
        <v/>
      </c>
      <c r="N243">
        <f>IF(OR(AND(N230=1,SUM(M229:O231)-N230=2),SUM(M229:O231)-N230=3),1,0)</f>
        <v/>
      </c>
      <c r="O243">
        <f>IF(OR(AND(O230=1,SUM(N229:P231)-O230=2),SUM(N229:P231)-O230=3),1,0)</f>
        <v/>
      </c>
      <c r="P243">
        <f>IF(OR(AND(P230=1,SUM(O229:Q231)-P230=2),SUM(O229:Q231)-P230=3),1,0)</f>
        <v/>
      </c>
      <c r="Q243">
        <f>IF(OR(AND(Q230=1,SUM(P229:R231)-Q230=2),SUM(P229:R231)-Q230=3),1,0)</f>
        <v/>
      </c>
      <c r="R243">
        <f>IF(OR(AND(R230=1,SUM(Q229:S231)-R230=2),SUM(Q229:S231)-R230=3),1,0)</f>
        <v/>
      </c>
      <c r="S243">
        <f>IF(OR(AND(S230=1,SUM(R229:T231)-S230=2),SUM(R229:T231)-S230=3),1,0)</f>
        <v/>
      </c>
      <c r="T243">
        <f>IF(OR(AND(T230=1,SUM(S229:U231)-T230=2),SUM(S229:U231)-T230=3),1,0)</f>
        <v/>
      </c>
      <c r="U243">
        <f>IF(OR(AND(U230=1,SUM(T229:V231)-U230=2),SUM(T229:V231)-U230=3),1,0)</f>
        <v/>
      </c>
      <c r="V243">
        <f>IF(OR(AND(V230=1,SUM(U229:W231)-V230=2),SUM(U229:W231)-V230=3),1,0)</f>
        <v/>
      </c>
      <c r="W243">
        <f>IF(OR(AND(W230=1,SUM(V229:X231)-W230=2),SUM(V229:X231)-W230=3),1,0)</f>
        <v/>
      </c>
      <c r="X243">
        <f>IF(OR(AND(X230=1,SUM(W229:Y231)-X230=2),SUM(W229:Y231)-X230=3),1,0)</f>
        <v/>
      </c>
      <c r="Y243">
        <f>IF(OR(AND(Y230=1,SUM(X229:Z231)-Y230=2),SUM(X229:Z231)-Y230=3),1,0)</f>
        <v/>
      </c>
      <c r="Z243">
        <f>IF(OR(AND(Z230=1,SUM(Y229:AA231)-Z230=2),SUM(Y229:AA231)-Z230=3),1,0)</f>
        <v/>
      </c>
      <c r="AA243">
        <f>IF(OR(AND(AA230=1,SUM(Z229:AB231)-AA230=2),SUM(Z229:AB231)-AA230=3),1,0)</f>
        <v/>
      </c>
      <c r="AB243">
        <f>IF(OR(AND(AB230=1,SUM(AA229:AC231)-AB230=2),SUM(AA229:AC231)-AB230=3),1,0)</f>
        <v/>
      </c>
      <c r="AC243">
        <f>IF(OR(AND(AC230=1,SUM(AB229:AD231)-AC230=2),SUM(AB229:AD231)-AC230=3),1,0)</f>
        <v/>
      </c>
      <c r="AD243">
        <f>IF(OR(AND(AD230=1,SUM(AC229:AE231)-AD230=2),SUM(AC229:AE231)-AD230=3),1,0)</f>
        <v/>
      </c>
      <c r="AE243">
        <f>IF(OR(AND(AE230=1,SUM(AD229:AF231)-AE230=2),SUM(AD229:AF231)-AE230=3),1,0)</f>
        <v/>
      </c>
      <c r="AF243">
        <f>IF(OR(AND(AF230=1,SUM(AE229:AG231)-AF230=2),SUM(AE229:AG231)-AF230=3),1,0)</f>
        <v/>
      </c>
      <c r="AG243">
        <f>IF(OR(AND(AG230=1,SUM(AF229:AH231)-AG230=2),SUM(AF229:AH231)-AG230=3),1,0)</f>
        <v/>
      </c>
      <c r="AH243">
        <f>IF(OR(AND(AH230=1,SUM(AG229:AI231)-AH230=2),SUM(AG229:AI231)-AH230=3),1,0)</f>
        <v/>
      </c>
      <c r="AI243">
        <f>IF(OR(AND(AI230=1,SUM(AH229:AJ231)-AI230=2),SUM(AH229:AJ231)-AI230=3),1,0)</f>
        <v/>
      </c>
      <c r="AJ243">
        <f>IF(OR(AND(AJ230=1,SUM(AI229:AK231)-AJ230=2),SUM(AI229:AK231)-AJ230=3),1,0)</f>
        <v/>
      </c>
      <c r="AK243">
        <f>IF(OR(AND(AK230=1,SUM(AJ229:AL231)-AK230=2),SUM(AJ229:AL231)-AK230=3),1,0)</f>
        <v/>
      </c>
      <c r="AL243">
        <f>IF(OR(AND(AL230=1,SUM(AK229:AM231)-AL230=2),SUM(AK229:AM231)-AL230=3),1,0)</f>
        <v/>
      </c>
      <c r="AM243">
        <f>IF(OR(AND(AM230=1,SUM(AL229:AN231)-AM230=2),SUM(AL229:AN231)-AM230=3),1,0)</f>
        <v/>
      </c>
      <c r="AN243">
        <f>IF(OR(AND(AN230=1,SUM(AM229:AO231)-AN230=2),SUM(AM229:AO231)-AN230=3),1,0)</f>
        <v/>
      </c>
      <c r="AO243">
        <f>IF(OR(AND(AO230=1,SUM(AN229:AP231)-AO230=2),SUM(AN229:AP231)-AO230=3),1,0)</f>
        <v/>
      </c>
      <c r="AP243">
        <f>IF(OR(AND(AP230=1,SUM(AO229:AQ231)-AP230=2),SUM(AO229:AQ231)-AP230=3),1,0)</f>
        <v/>
      </c>
      <c r="AQ243" t="n">
        <v>0</v>
      </c>
    </row>
    <row r="244">
      <c r="B244" t="n">
        <v>0</v>
      </c>
      <c r="C244">
        <f>IF(OR(AND(C231=1,SUM(B230:D232)-C231=2),SUM(B230:D232)-C231=3),1,0)</f>
        <v/>
      </c>
      <c r="D244">
        <f>IF(OR(AND(D231=1,SUM(C230:E232)-D231=2),SUM(C230:E232)-D231=3),1,0)</f>
        <v/>
      </c>
      <c r="E244">
        <f>IF(OR(AND(E231=1,SUM(D230:F232)-E231=2),SUM(D230:F232)-E231=3),1,0)</f>
        <v/>
      </c>
      <c r="F244">
        <f>IF(OR(AND(F231=1,SUM(E230:G232)-F231=2),SUM(E230:G232)-F231=3),1,0)</f>
        <v/>
      </c>
      <c r="G244">
        <f>IF(OR(AND(G231=1,SUM(F230:H232)-G231=2),SUM(F230:H232)-G231=3),1,0)</f>
        <v/>
      </c>
      <c r="H244">
        <f>IF(OR(AND(H231=1,SUM(G230:I232)-H231=2),SUM(G230:I232)-H231=3),1,0)</f>
        <v/>
      </c>
      <c r="I244">
        <f>IF(OR(AND(I231=1,SUM(H230:J232)-I231=2),SUM(H230:J232)-I231=3),1,0)</f>
        <v/>
      </c>
      <c r="J244">
        <f>IF(OR(AND(J231=1,SUM(I230:K232)-J231=2),SUM(I230:K232)-J231=3),1,0)</f>
        <v/>
      </c>
      <c r="K244">
        <f>IF(OR(AND(K231=1,SUM(J230:L232)-K231=2),SUM(J230:L232)-K231=3),1,0)</f>
        <v/>
      </c>
      <c r="L244">
        <f>IF(OR(AND(L231=1,SUM(K230:M232)-L231=2),SUM(K230:M232)-L231=3),1,0)</f>
        <v/>
      </c>
      <c r="M244">
        <f>IF(OR(AND(M231=1,SUM(L230:N232)-M231=2),SUM(L230:N232)-M231=3),1,0)</f>
        <v/>
      </c>
      <c r="N244">
        <f>IF(OR(AND(N231=1,SUM(M230:O232)-N231=2),SUM(M230:O232)-N231=3),1,0)</f>
        <v/>
      </c>
      <c r="O244">
        <f>IF(OR(AND(O231=1,SUM(N230:P232)-O231=2),SUM(N230:P232)-O231=3),1,0)</f>
        <v/>
      </c>
      <c r="P244">
        <f>IF(OR(AND(P231=1,SUM(O230:Q232)-P231=2),SUM(O230:Q232)-P231=3),1,0)</f>
        <v/>
      </c>
      <c r="Q244">
        <f>IF(OR(AND(Q231=1,SUM(P230:R232)-Q231=2),SUM(P230:R232)-Q231=3),1,0)</f>
        <v/>
      </c>
      <c r="R244">
        <f>IF(OR(AND(R231=1,SUM(Q230:S232)-R231=2),SUM(Q230:S232)-R231=3),1,0)</f>
        <v/>
      </c>
      <c r="S244">
        <f>IF(OR(AND(S231=1,SUM(R230:T232)-S231=2),SUM(R230:T232)-S231=3),1,0)</f>
        <v/>
      </c>
      <c r="T244">
        <f>IF(OR(AND(T231=1,SUM(S230:U232)-T231=2),SUM(S230:U232)-T231=3),1,0)</f>
        <v/>
      </c>
      <c r="U244">
        <f>IF(OR(AND(U231=1,SUM(T230:V232)-U231=2),SUM(T230:V232)-U231=3),1,0)</f>
        <v/>
      </c>
      <c r="V244">
        <f>IF(OR(AND(V231=1,SUM(U230:W232)-V231=2),SUM(U230:W232)-V231=3),1,0)</f>
        <v/>
      </c>
      <c r="W244">
        <f>IF(OR(AND(W231=1,SUM(V230:X232)-W231=2),SUM(V230:X232)-W231=3),1,0)</f>
        <v/>
      </c>
      <c r="X244">
        <f>IF(OR(AND(X231=1,SUM(W230:Y232)-X231=2),SUM(W230:Y232)-X231=3),1,0)</f>
        <v/>
      </c>
      <c r="Y244">
        <f>IF(OR(AND(Y231=1,SUM(X230:Z232)-Y231=2),SUM(X230:Z232)-Y231=3),1,0)</f>
        <v/>
      </c>
      <c r="Z244">
        <f>IF(OR(AND(Z231=1,SUM(Y230:AA232)-Z231=2),SUM(Y230:AA232)-Z231=3),1,0)</f>
        <v/>
      </c>
      <c r="AA244">
        <f>IF(OR(AND(AA231=1,SUM(Z230:AB232)-AA231=2),SUM(Z230:AB232)-AA231=3),1,0)</f>
        <v/>
      </c>
      <c r="AB244">
        <f>IF(OR(AND(AB231=1,SUM(AA230:AC232)-AB231=2),SUM(AA230:AC232)-AB231=3),1,0)</f>
        <v/>
      </c>
      <c r="AC244">
        <f>IF(OR(AND(AC231=1,SUM(AB230:AD232)-AC231=2),SUM(AB230:AD232)-AC231=3),1,0)</f>
        <v/>
      </c>
      <c r="AD244">
        <f>IF(OR(AND(AD231=1,SUM(AC230:AE232)-AD231=2),SUM(AC230:AE232)-AD231=3),1,0)</f>
        <v/>
      </c>
      <c r="AE244">
        <f>IF(OR(AND(AE231=1,SUM(AD230:AF232)-AE231=2),SUM(AD230:AF232)-AE231=3),1,0)</f>
        <v/>
      </c>
      <c r="AF244">
        <f>IF(OR(AND(AF231=1,SUM(AE230:AG232)-AF231=2),SUM(AE230:AG232)-AF231=3),1,0)</f>
        <v/>
      </c>
      <c r="AG244">
        <f>IF(OR(AND(AG231=1,SUM(AF230:AH232)-AG231=2),SUM(AF230:AH232)-AG231=3),1,0)</f>
        <v/>
      </c>
      <c r="AH244">
        <f>IF(OR(AND(AH231=1,SUM(AG230:AI232)-AH231=2),SUM(AG230:AI232)-AH231=3),1,0)</f>
        <v/>
      </c>
      <c r="AI244">
        <f>IF(OR(AND(AI231=1,SUM(AH230:AJ232)-AI231=2),SUM(AH230:AJ232)-AI231=3),1,0)</f>
        <v/>
      </c>
      <c r="AJ244">
        <f>IF(OR(AND(AJ231=1,SUM(AI230:AK232)-AJ231=2),SUM(AI230:AK232)-AJ231=3),1,0)</f>
        <v/>
      </c>
      <c r="AK244">
        <f>IF(OR(AND(AK231=1,SUM(AJ230:AL232)-AK231=2),SUM(AJ230:AL232)-AK231=3),1,0)</f>
        <v/>
      </c>
      <c r="AL244">
        <f>IF(OR(AND(AL231=1,SUM(AK230:AM232)-AL231=2),SUM(AK230:AM232)-AL231=3),1,0)</f>
        <v/>
      </c>
      <c r="AM244">
        <f>IF(OR(AND(AM231=1,SUM(AL230:AN232)-AM231=2),SUM(AL230:AN232)-AM231=3),1,0)</f>
        <v/>
      </c>
      <c r="AN244">
        <f>IF(OR(AND(AN231=1,SUM(AM230:AO232)-AN231=2),SUM(AM230:AO232)-AN231=3),1,0)</f>
        <v/>
      </c>
      <c r="AO244">
        <f>IF(OR(AND(AO231=1,SUM(AN230:AP232)-AO231=2),SUM(AN230:AP232)-AO231=3),1,0)</f>
        <v/>
      </c>
      <c r="AP244">
        <f>IF(OR(AND(AP231=1,SUM(AO230:AQ232)-AP231=2),SUM(AO230:AQ232)-AP231=3),1,0)</f>
        <v/>
      </c>
      <c r="AQ244" t="n">
        <v>0</v>
      </c>
    </row>
    <row r="245">
      <c r="B245" t="n">
        <v>0</v>
      </c>
      <c r="C245">
        <f>IF(OR(AND(C232=1,SUM(B231:D233)-C232=2),SUM(B231:D233)-C232=3),1,0)</f>
        <v/>
      </c>
      <c r="D245">
        <f>IF(OR(AND(D232=1,SUM(C231:E233)-D232=2),SUM(C231:E233)-D232=3),1,0)</f>
        <v/>
      </c>
      <c r="E245">
        <f>IF(OR(AND(E232=1,SUM(D231:F233)-E232=2),SUM(D231:F233)-E232=3),1,0)</f>
        <v/>
      </c>
      <c r="F245">
        <f>IF(OR(AND(F232=1,SUM(E231:G233)-F232=2),SUM(E231:G233)-F232=3),1,0)</f>
        <v/>
      </c>
      <c r="G245">
        <f>IF(OR(AND(G232=1,SUM(F231:H233)-G232=2),SUM(F231:H233)-G232=3),1,0)</f>
        <v/>
      </c>
      <c r="H245">
        <f>IF(OR(AND(H232=1,SUM(G231:I233)-H232=2),SUM(G231:I233)-H232=3),1,0)</f>
        <v/>
      </c>
      <c r="I245">
        <f>IF(OR(AND(I232=1,SUM(H231:J233)-I232=2),SUM(H231:J233)-I232=3),1,0)</f>
        <v/>
      </c>
      <c r="J245">
        <f>IF(OR(AND(J232=1,SUM(I231:K233)-J232=2),SUM(I231:K233)-J232=3),1,0)</f>
        <v/>
      </c>
      <c r="K245">
        <f>IF(OR(AND(K232=1,SUM(J231:L233)-K232=2),SUM(J231:L233)-K232=3),1,0)</f>
        <v/>
      </c>
      <c r="L245">
        <f>IF(OR(AND(L232=1,SUM(K231:M233)-L232=2),SUM(K231:M233)-L232=3),1,0)</f>
        <v/>
      </c>
      <c r="M245">
        <f>IF(OR(AND(M232=1,SUM(L231:N233)-M232=2),SUM(L231:N233)-M232=3),1,0)</f>
        <v/>
      </c>
      <c r="N245">
        <f>IF(OR(AND(N232=1,SUM(M231:O233)-N232=2),SUM(M231:O233)-N232=3),1,0)</f>
        <v/>
      </c>
      <c r="O245">
        <f>IF(OR(AND(O232=1,SUM(N231:P233)-O232=2),SUM(N231:P233)-O232=3),1,0)</f>
        <v/>
      </c>
      <c r="P245">
        <f>IF(OR(AND(P232=1,SUM(O231:Q233)-P232=2),SUM(O231:Q233)-P232=3),1,0)</f>
        <v/>
      </c>
      <c r="Q245">
        <f>IF(OR(AND(Q232=1,SUM(P231:R233)-Q232=2),SUM(P231:R233)-Q232=3),1,0)</f>
        <v/>
      </c>
      <c r="R245">
        <f>IF(OR(AND(R232=1,SUM(Q231:S233)-R232=2),SUM(Q231:S233)-R232=3),1,0)</f>
        <v/>
      </c>
      <c r="S245">
        <f>IF(OR(AND(S232=1,SUM(R231:T233)-S232=2),SUM(R231:T233)-S232=3),1,0)</f>
        <v/>
      </c>
      <c r="T245">
        <f>IF(OR(AND(T232=1,SUM(S231:U233)-T232=2),SUM(S231:U233)-T232=3),1,0)</f>
        <v/>
      </c>
      <c r="U245">
        <f>IF(OR(AND(U232=1,SUM(T231:V233)-U232=2),SUM(T231:V233)-U232=3),1,0)</f>
        <v/>
      </c>
      <c r="V245">
        <f>IF(OR(AND(V232=1,SUM(U231:W233)-V232=2),SUM(U231:W233)-V232=3),1,0)</f>
        <v/>
      </c>
      <c r="W245">
        <f>IF(OR(AND(W232=1,SUM(V231:X233)-W232=2),SUM(V231:X233)-W232=3),1,0)</f>
        <v/>
      </c>
      <c r="X245">
        <f>IF(OR(AND(X232=1,SUM(W231:Y233)-X232=2),SUM(W231:Y233)-X232=3),1,0)</f>
        <v/>
      </c>
      <c r="Y245">
        <f>IF(OR(AND(Y232=1,SUM(X231:Z233)-Y232=2),SUM(X231:Z233)-Y232=3),1,0)</f>
        <v/>
      </c>
      <c r="Z245">
        <f>IF(OR(AND(Z232=1,SUM(Y231:AA233)-Z232=2),SUM(Y231:AA233)-Z232=3),1,0)</f>
        <v/>
      </c>
      <c r="AA245">
        <f>IF(OR(AND(AA232=1,SUM(Z231:AB233)-AA232=2),SUM(Z231:AB233)-AA232=3),1,0)</f>
        <v/>
      </c>
      <c r="AB245">
        <f>IF(OR(AND(AB232=1,SUM(AA231:AC233)-AB232=2),SUM(AA231:AC233)-AB232=3),1,0)</f>
        <v/>
      </c>
      <c r="AC245">
        <f>IF(OR(AND(AC232=1,SUM(AB231:AD233)-AC232=2),SUM(AB231:AD233)-AC232=3),1,0)</f>
        <v/>
      </c>
      <c r="AD245">
        <f>IF(OR(AND(AD232=1,SUM(AC231:AE233)-AD232=2),SUM(AC231:AE233)-AD232=3),1,0)</f>
        <v/>
      </c>
      <c r="AE245">
        <f>IF(OR(AND(AE232=1,SUM(AD231:AF233)-AE232=2),SUM(AD231:AF233)-AE232=3),1,0)</f>
        <v/>
      </c>
      <c r="AF245">
        <f>IF(OR(AND(AF232=1,SUM(AE231:AG233)-AF232=2),SUM(AE231:AG233)-AF232=3),1,0)</f>
        <v/>
      </c>
      <c r="AG245">
        <f>IF(OR(AND(AG232=1,SUM(AF231:AH233)-AG232=2),SUM(AF231:AH233)-AG232=3),1,0)</f>
        <v/>
      </c>
      <c r="AH245">
        <f>IF(OR(AND(AH232=1,SUM(AG231:AI233)-AH232=2),SUM(AG231:AI233)-AH232=3),1,0)</f>
        <v/>
      </c>
      <c r="AI245">
        <f>IF(OR(AND(AI232=1,SUM(AH231:AJ233)-AI232=2),SUM(AH231:AJ233)-AI232=3),1,0)</f>
        <v/>
      </c>
      <c r="AJ245">
        <f>IF(OR(AND(AJ232=1,SUM(AI231:AK233)-AJ232=2),SUM(AI231:AK233)-AJ232=3),1,0)</f>
        <v/>
      </c>
      <c r="AK245">
        <f>IF(OR(AND(AK232=1,SUM(AJ231:AL233)-AK232=2),SUM(AJ231:AL233)-AK232=3),1,0)</f>
        <v/>
      </c>
      <c r="AL245">
        <f>IF(OR(AND(AL232=1,SUM(AK231:AM233)-AL232=2),SUM(AK231:AM233)-AL232=3),1,0)</f>
        <v/>
      </c>
      <c r="AM245">
        <f>IF(OR(AND(AM232=1,SUM(AL231:AN233)-AM232=2),SUM(AL231:AN233)-AM232=3),1,0)</f>
        <v/>
      </c>
      <c r="AN245">
        <f>IF(OR(AND(AN232=1,SUM(AM231:AO233)-AN232=2),SUM(AM231:AO233)-AN232=3),1,0)</f>
        <v/>
      </c>
      <c r="AO245">
        <f>IF(OR(AND(AO232=1,SUM(AN231:AP233)-AO232=2),SUM(AN231:AP233)-AO232=3),1,0)</f>
        <v/>
      </c>
      <c r="AP245">
        <f>IF(OR(AND(AP232=1,SUM(AO231:AQ233)-AP232=2),SUM(AO231:AQ233)-AP232=3),1,0)</f>
        <v/>
      </c>
      <c r="AQ245" t="n">
        <v>0</v>
      </c>
    </row>
    <row r="246">
      <c r="B246" t="n">
        <v>0</v>
      </c>
      <c r="C246">
        <f>IF(OR(AND(C233=1,SUM(B232:D234)-C233=2),SUM(B232:D234)-C233=3),1,0)</f>
        <v/>
      </c>
      <c r="D246">
        <f>IF(OR(AND(D233=1,SUM(C232:E234)-D233=2),SUM(C232:E234)-D233=3),1,0)</f>
        <v/>
      </c>
      <c r="E246">
        <f>IF(OR(AND(E233=1,SUM(D232:F234)-E233=2),SUM(D232:F234)-E233=3),1,0)</f>
        <v/>
      </c>
      <c r="F246">
        <f>IF(OR(AND(F233=1,SUM(E232:G234)-F233=2),SUM(E232:G234)-F233=3),1,0)</f>
        <v/>
      </c>
      <c r="G246">
        <f>IF(OR(AND(G233=1,SUM(F232:H234)-G233=2),SUM(F232:H234)-G233=3),1,0)</f>
        <v/>
      </c>
      <c r="H246">
        <f>IF(OR(AND(H233=1,SUM(G232:I234)-H233=2),SUM(G232:I234)-H233=3),1,0)</f>
        <v/>
      </c>
      <c r="I246">
        <f>IF(OR(AND(I233=1,SUM(H232:J234)-I233=2),SUM(H232:J234)-I233=3),1,0)</f>
        <v/>
      </c>
      <c r="J246">
        <f>IF(OR(AND(J233=1,SUM(I232:K234)-J233=2),SUM(I232:K234)-J233=3),1,0)</f>
        <v/>
      </c>
      <c r="K246">
        <f>IF(OR(AND(K233=1,SUM(J232:L234)-K233=2),SUM(J232:L234)-K233=3),1,0)</f>
        <v/>
      </c>
      <c r="L246">
        <f>IF(OR(AND(L233=1,SUM(K232:M234)-L233=2),SUM(K232:M234)-L233=3),1,0)</f>
        <v/>
      </c>
      <c r="M246">
        <f>IF(OR(AND(M233=1,SUM(L232:N234)-M233=2),SUM(L232:N234)-M233=3),1,0)</f>
        <v/>
      </c>
      <c r="N246">
        <f>IF(OR(AND(N233=1,SUM(M232:O234)-N233=2),SUM(M232:O234)-N233=3),1,0)</f>
        <v/>
      </c>
      <c r="O246">
        <f>IF(OR(AND(O233=1,SUM(N232:P234)-O233=2),SUM(N232:P234)-O233=3),1,0)</f>
        <v/>
      </c>
      <c r="P246">
        <f>IF(OR(AND(P233=1,SUM(O232:Q234)-P233=2),SUM(O232:Q234)-P233=3),1,0)</f>
        <v/>
      </c>
      <c r="Q246">
        <f>IF(OR(AND(Q233=1,SUM(P232:R234)-Q233=2),SUM(P232:R234)-Q233=3),1,0)</f>
        <v/>
      </c>
      <c r="R246">
        <f>IF(OR(AND(R233=1,SUM(Q232:S234)-R233=2),SUM(Q232:S234)-R233=3),1,0)</f>
        <v/>
      </c>
      <c r="S246">
        <f>IF(OR(AND(S233=1,SUM(R232:T234)-S233=2),SUM(R232:T234)-S233=3),1,0)</f>
        <v/>
      </c>
      <c r="T246">
        <f>IF(OR(AND(T233=1,SUM(S232:U234)-T233=2),SUM(S232:U234)-T233=3),1,0)</f>
        <v/>
      </c>
      <c r="U246">
        <f>IF(OR(AND(U233=1,SUM(T232:V234)-U233=2),SUM(T232:V234)-U233=3),1,0)</f>
        <v/>
      </c>
      <c r="V246">
        <f>IF(OR(AND(V233=1,SUM(U232:W234)-V233=2),SUM(U232:W234)-V233=3),1,0)</f>
        <v/>
      </c>
      <c r="W246">
        <f>IF(OR(AND(W233=1,SUM(V232:X234)-W233=2),SUM(V232:X234)-W233=3),1,0)</f>
        <v/>
      </c>
      <c r="X246">
        <f>IF(OR(AND(X233=1,SUM(W232:Y234)-X233=2),SUM(W232:Y234)-X233=3),1,0)</f>
        <v/>
      </c>
      <c r="Y246">
        <f>IF(OR(AND(Y233=1,SUM(X232:Z234)-Y233=2),SUM(X232:Z234)-Y233=3),1,0)</f>
        <v/>
      </c>
      <c r="Z246">
        <f>IF(OR(AND(Z233=1,SUM(Y232:AA234)-Z233=2),SUM(Y232:AA234)-Z233=3),1,0)</f>
        <v/>
      </c>
      <c r="AA246">
        <f>IF(OR(AND(AA233=1,SUM(Z232:AB234)-AA233=2),SUM(Z232:AB234)-AA233=3),1,0)</f>
        <v/>
      </c>
      <c r="AB246">
        <f>IF(OR(AND(AB233=1,SUM(AA232:AC234)-AB233=2),SUM(AA232:AC234)-AB233=3),1,0)</f>
        <v/>
      </c>
      <c r="AC246">
        <f>IF(OR(AND(AC233=1,SUM(AB232:AD234)-AC233=2),SUM(AB232:AD234)-AC233=3),1,0)</f>
        <v/>
      </c>
      <c r="AD246">
        <f>IF(OR(AND(AD233=1,SUM(AC232:AE234)-AD233=2),SUM(AC232:AE234)-AD233=3),1,0)</f>
        <v/>
      </c>
      <c r="AE246">
        <f>IF(OR(AND(AE233=1,SUM(AD232:AF234)-AE233=2),SUM(AD232:AF234)-AE233=3),1,0)</f>
        <v/>
      </c>
      <c r="AF246">
        <f>IF(OR(AND(AF233=1,SUM(AE232:AG234)-AF233=2),SUM(AE232:AG234)-AF233=3),1,0)</f>
        <v/>
      </c>
      <c r="AG246">
        <f>IF(OR(AND(AG233=1,SUM(AF232:AH234)-AG233=2),SUM(AF232:AH234)-AG233=3),1,0)</f>
        <v/>
      </c>
      <c r="AH246">
        <f>IF(OR(AND(AH233=1,SUM(AG232:AI234)-AH233=2),SUM(AG232:AI234)-AH233=3),1,0)</f>
        <v/>
      </c>
      <c r="AI246">
        <f>IF(OR(AND(AI233=1,SUM(AH232:AJ234)-AI233=2),SUM(AH232:AJ234)-AI233=3),1,0)</f>
        <v/>
      </c>
      <c r="AJ246">
        <f>IF(OR(AND(AJ233=1,SUM(AI232:AK234)-AJ233=2),SUM(AI232:AK234)-AJ233=3),1,0)</f>
        <v/>
      </c>
      <c r="AK246">
        <f>IF(OR(AND(AK233=1,SUM(AJ232:AL234)-AK233=2),SUM(AJ232:AL234)-AK233=3),1,0)</f>
        <v/>
      </c>
      <c r="AL246">
        <f>IF(OR(AND(AL233=1,SUM(AK232:AM234)-AL233=2),SUM(AK232:AM234)-AL233=3),1,0)</f>
        <v/>
      </c>
      <c r="AM246">
        <f>IF(OR(AND(AM233=1,SUM(AL232:AN234)-AM233=2),SUM(AL232:AN234)-AM233=3),1,0)</f>
        <v/>
      </c>
      <c r="AN246">
        <f>IF(OR(AND(AN233=1,SUM(AM232:AO234)-AN233=2),SUM(AM232:AO234)-AN233=3),1,0)</f>
        <v/>
      </c>
      <c r="AO246">
        <f>IF(OR(AND(AO233=1,SUM(AN232:AP234)-AO233=2),SUM(AN232:AP234)-AO233=3),1,0)</f>
        <v/>
      </c>
      <c r="AP246">
        <f>IF(OR(AND(AP233=1,SUM(AO232:AQ234)-AP233=2),SUM(AO232:AQ234)-AP233=3),1,0)</f>
        <v/>
      </c>
      <c r="AQ246" t="n">
        <v>0</v>
      </c>
    </row>
    <row r="247">
      <c r="B247" t="n">
        <v>0</v>
      </c>
      <c r="C247">
        <f>IF(OR(AND(C234=1,SUM(B233:D235)-C234=2),SUM(B233:D235)-C234=3),1,0)</f>
        <v/>
      </c>
      <c r="D247">
        <f>IF(OR(AND(D234=1,SUM(C233:E235)-D234=2),SUM(C233:E235)-D234=3),1,0)</f>
        <v/>
      </c>
      <c r="E247">
        <f>IF(OR(AND(E234=1,SUM(D233:F235)-E234=2),SUM(D233:F235)-E234=3),1,0)</f>
        <v/>
      </c>
      <c r="F247">
        <f>IF(OR(AND(F234=1,SUM(E233:G235)-F234=2),SUM(E233:G235)-F234=3),1,0)</f>
        <v/>
      </c>
      <c r="G247">
        <f>IF(OR(AND(G234=1,SUM(F233:H235)-G234=2),SUM(F233:H235)-G234=3),1,0)</f>
        <v/>
      </c>
      <c r="H247">
        <f>IF(OR(AND(H234=1,SUM(G233:I235)-H234=2),SUM(G233:I235)-H234=3),1,0)</f>
        <v/>
      </c>
      <c r="I247">
        <f>IF(OR(AND(I234=1,SUM(H233:J235)-I234=2),SUM(H233:J235)-I234=3),1,0)</f>
        <v/>
      </c>
      <c r="J247">
        <f>IF(OR(AND(J234=1,SUM(I233:K235)-J234=2),SUM(I233:K235)-J234=3),1,0)</f>
        <v/>
      </c>
      <c r="K247">
        <f>IF(OR(AND(K234=1,SUM(J233:L235)-K234=2),SUM(J233:L235)-K234=3),1,0)</f>
        <v/>
      </c>
      <c r="L247">
        <f>IF(OR(AND(L234=1,SUM(K233:M235)-L234=2),SUM(K233:M235)-L234=3),1,0)</f>
        <v/>
      </c>
      <c r="M247">
        <f>IF(OR(AND(M234=1,SUM(L233:N235)-M234=2),SUM(L233:N235)-M234=3),1,0)</f>
        <v/>
      </c>
      <c r="N247">
        <f>IF(OR(AND(N234=1,SUM(M233:O235)-N234=2),SUM(M233:O235)-N234=3),1,0)</f>
        <v/>
      </c>
      <c r="O247">
        <f>IF(OR(AND(O234=1,SUM(N233:P235)-O234=2),SUM(N233:P235)-O234=3),1,0)</f>
        <v/>
      </c>
      <c r="P247">
        <f>IF(OR(AND(P234=1,SUM(O233:Q235)-P234=2),SUM(O233:Q235)-P234=3),1,0)</f>
        <v/>
      </c>
      <c r="Q247">
        <f>IF(OR(AND(Q234=1,SUM(P233:R235)-Q234=2),SUM(P233:R235)-Q234=3),1,0)</f>
        <v/>
      </c>
      <c r="R247">
        <f>IF(OR(AND(R234=1,SUM(Q233:S235)-R234=2),SUM(Q233:S235)-R234=3),1,0)</f>
        <v/>
      </c>
      <c r="S247">
        <f>IF(OR(AND(S234=1,SUM(R233:T235)-S234=2),SUM(R233:T235)-S234=3),1,0)</f>
        <v/>
      </c>
      <c r="T247">
        <f>IF(OR(AND(T234=1,SUM(S233:U235)-T234=2),SUM(S233:U235)-T234=3),1,0)</f>
        <v/>
      </c>
      <c r="U247">
        <f>IF(OR(AND(U234=1,SUM(T233:V235)-U234=2),SUM(T233:V235)-U234=3),1,0)</f>
        <v/>
      </c>
      <c r="V247">
        <f>IF(OR(AND(V234=1,SUM(U233:W235)-V234=2),SUM(U233:W235)-V234=3),1,0)</f>
        <v/>
      </c>
      <c r="W247">
        <f>IF(OR(AND(W234=1,SUM(V233:X235)-W234=2),SUM(V233:X235)-W234=3),1,0)</f>
        <v/>
      </c>
      <c r="X247">
        <f>IF(OR(AND(X234=1,SUM(W233:Y235)-X234=2),SUM(W233:Y235)-X234=3),1,0)</f>
        <v/>
      </c>
      <c r="Y247">
        <f>IF(OR(AND(Y234=1,SUM(X233:Z235)-Y234=2),SUM(X233:Z235)-Y234=3),1,0)</f>
        <v/>
      </c>
      <c r="Z247">
        <f>IF(OR(AND(Z234=1,SUM(Y233:AA235)-Z234=2),SUM(Y233:AA235)-Z234=3),1,0)</f>
        <v/>
      </c>
      <c r="AA247">
        <f>IF(OR(AND(AA234=1,SUM(Z233:AB235)-AA234=2),SUM(Z233:AB235)-AA234=3),1,0)</f>
        <v/>
      </c>
      <c r="AB247">
        <f>IF(OR(AND(AB234=1,SUM(AA233:AC235)-AB234=2),SUM(AA233:AC235)-AB234=3),1,0)</f>
        <v/>
      </c>
      <c r="AC247">
        <f>IF(OR(AND(AC234=1,SUM(AB233:AD235)-AC234=2),SUM(AB233:AD235)-AC234=3),1,0)</f>
        <v/>
      </c>
      <c r="AD247">
        <f>IF(OR(AND(AD234=1,SUM(AC233:AE235)-AD234=2),SUM(AC233:AE235)-AD234=3),1,0)</f>
        <v/>
      </c>
      <c r="AE247">
        <f>IF(OR(AND(AE234=1,SUM(AD233:AF235)-AE234=2),SUM(AD233:AF235)-AE234=3),1,0)</f>
        <v/>
      </c>
      <c r="AF247">
        <f>IF(OR(AND(AF234=1,SUM(AE233:AG235)-AF234=2),SUM(AE233:AG235)-AF234=3),1,0)</f>
        <v/>
      </c>
      <c r="AG247">
        <f>IF(OR(AND(AG234=1,SUM(AF233:AH235)-AG234=2),SUM(AF233:AH235)-AG234=3),1,0)</f>
        <v/>
      </c>
      <c r="AH247">
        <f>IF(OR(AND(AH234=1,SUM(AG233:AI235)-AH234=2),SUM(AG233:AI235)-AH234=3),1,0)</f>
        <v/>
      </c>
      <c r="AI247">
        <f>IF(OR(AND(AI234=1,SUM(AH233:AJ235)-AI234=2),SUM(AH233:AJ235)-AI234=3),1,0)</f>
        <v/>
      </c>
      <c r="AJ247">
        <f>IF(OR(AND(AJ234=1,SUM(AI233:AK235)-AJ234=2),SUM(AI233:AK235)-AJ234=3),1,0)</f>
        <v/>
      </c>
      <c r="AK247">
        <f>IF(OR(AND(AK234=1,SUM(AJ233:AL235)-AK234=2),SUM(AJ233:AL235)-AK234=3),1,0)</f>
        <v/>
      </c>
      <c r="AL247">
        <f>IF(OR(AND(AL234=1,SUM(AK233:AM235)-AL234=2),SUM(AK233:AM235)-AL234=3),1,0)</f>
        <v/>
      </c>
      <c r="AM247">
        <f>IF(OR(AND(AM234=1,SUM(AL233:AN235)-AM234=2),SUM(AL233:AN235)-AM234=3),1,0)</f>
        <v/>
      </c>
      <c r="AN247">
        <f>IF(OR(AND(AN234=1,SUM(AM233:AO235)-AN234=2),SUM(AM233:AO235)-AN234=3),1,0)</f>
        <v/>
      </c>
      <c r="AO247">
        <f>IF(OR(AND(AO234=1,SUM(AN233:AP235)-AO234=2),SUM(AN233:AP235)-AO234=3),1,0)</f>
        <v/>
      </c>
      <c r="AP247">
        <f>IF(OR(AND(AP234=1,SUM(AO233:AQ235)-AP234=2),SUM(AO233:AQ235)-AP234=3),1,0)</f>
        <v/>
      </c>
      <c r="AQ247" t="n">
        <v>0</v>
      </c>
    </row>
    <row r="248">
      <c r="B248" t="n">
        <v>0</v>
      </c>
      <c r="C248" t="n">
        <v>0</v>
      </c>
      <c r="D248" t="n">
        <v>0</v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</v>
      </c>
      <c r="AF248" t="n">
        <v>0</v>
      </c>
      <c r="AG248" t="n">
        <v>0</v>
      </c>
      <c r="AH248" t="n">
        <v>0</v>
      </c>
      <c r="AI248" t="n">
        <v>0</v>
      </c>
      <c r="AJ248" t="n">
        <v>0</v>
      </c>
      <c r="AK248" t="n">
        <v>0</v>
      </c>
      <c r="AL248" t="n">
        <v>0</v>
      </c>
      <c r="AM248" t="n">
        <v>0</v>
      </c>
      <c r="AN248" t="n">
        <v>0</v>
      </c>
      <c r="AO248" t="n">
        <v>0</v>
      </c>
      <c r="AP248" t="n">
        <v>0</v>
      </c>
      <c r="AQ248" t="n">
        <v>0</v>
      </c>
    </row>
    <row r="249"/>
    <row r="250">
      <c r="A250" t="inlineStr">
        <is>
          <t>gen 20</t>
        </is>
      </c>
      <c r="B250" t="n">
        <v>0</v>
      </c>
      <c r="C250" t="n">
        <v>0</v>
      </c>
      <c r="D250" t="n">
        <v>0</v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</v>
      </c>
      <c r="AH250" t="n">
        <v>0</v>
      </c>
      <c r="AI250" t="n">
        <v>0</v>
      </c>
      <c r="AJ250" t="n">
        <v>0</v>
      </c>
      <c r="AK250" t="n">
        <v>0</v>
      </c>
      <c r="AL250" t="n">
        <v>0</v>
      </c>
      <c r="AM250" t="n">
        <v>0</v>
      </c>
      <c r="AN250" t="n">
        <v>0</v>
      </c>
      <c r="AO250" t="n">
        <v>0</v>
      </c>
      <c r="AP250" t="n">
        <v>0</v>
      </c>
      <c r="AQ250" t="n">
        <v>0</v>
      </c>
    </row>
    <row r="251">
      <c r="B251" t="n">
        <v>0</v>
      </c>
      <c r="C251">
        <f>IF(OR(AND(C238=1,SUM(B237:D239)-C238=2),SUM(B237:D239)-C238=3),1,0)</f>
        <v/>
      </c>
      <c r="D251">
        <f>IF(OR(AND(D238=1,SUM(C237:E239)-D238=2),SUM(C237:E239)-D238=3),1,0)</f>
        <v/>
      </c>
      <c r="E251">
        <f>IF(OR(AND(E238=1,SUM(D237:F239)-E238=2),SUM(D237:F239)-E238=3),1,0)</f>
        <v/>
      </c>
      <c r="F251">
        <f>IF(OR(AND(F238=1,SUM(E237:G239)-F238=2),SUM(E237:G239)-F238=3),1,0)</f>
        <v/>
      </c>
      <c r="G251">
        <f>IF(OR(AND(G238=1,SUM(F237:H239)-G238=2),SUM(F237:H239)-G238=3),1,0)</f>
        <v/>
      </c>
      <c r="H251">
        <f>IF(OR(AND(H238=1,SUM(G237:I239)-H238=2),SUM(G237:I239)-H238=3),1,0)</f>
        <v/>
      </c>
      <c r="I251">
        <f>IF(OR(AND(I238=1,SUM(H237:J239)-I238=2),SUM(H237:J239)-I238=3),1,0)</f>
        <v/>
      </c>
      <c r="J251">
        <f>IF(OR(AND(J238=1,SUM(I237:K239)-J238=2),SUM(I237:K239)-J238=3),1,0)</f>
        <v/>
      </c>
      <c r="K251">
        <f>IF(OR(AND(K238=1,SUM(J237:L239)-K238=2),SUM(J237:L239)-K238=3),1,0)</f>
        <v/>
      </c>
      <c r="L251">
        <f>IF(OR(AND(L238=1,SUM(K237:M239)-L238=2),SUM(K237:M239)-L238=3),1,0)</f>
        <v/>
      </c>
      <c r="M251">
        <f>IF(OR(AND(M238=1,SUM(L237:N239)-M238=2),SUM(L237:N239)-M238=3),1,0)</f>
        <v/>
      </c>
      <c r="N251">
        <f>IF(OR(AND(N238=1,SUM(M237:O239)-N238=2),SUM(M237:O239)-N238=3),1,0)</f>
        <v/>
      </c>
      <c r="O251">
        <f>IF(OR(AND(O238=1,SUM(N237:P239)-O238=2),SUM(N237:P239)-O238=3),1,0)</f>
        <v/>
      </c>
      <c r="P251">
        <f>IF(OR(AND(P238=1,SUM(O237:Q239)-P238=2),SUM(O237:Q239)-P238=3),1,0)</f>
        <v/>
      </c>
      <c r="Q251">
        <f>IF(OR(AND(Q238=1,SUM(P237:R239)-Q238=2),SUM(P237:R239)-Q238=3),1,0)</f>
        <v/>
      </c>
      <c r="R251">
        <f>IF(OR(AND(R238=1,SUM(Q237:S239)-R238=2),SUM(Q237:S239)-R238=3),1,0)</f>
        <v/>
      </c>
      <c r="S251">
        <f>IF(OR(AND(S238=1,SUM(R237:T239)-S238=2),SUM(R237:T239)-S238=3),1,0)</f>
        <v/>
      </c>
      <c r="T251">
        <f>IF(OR(AND(T238=1,SUM(S237:U239)-T238=2),SUM(S237:U239)-T238=3),1,0)</f>
        <v/>
      </c>
      <c r="U251">
        <f>IF(OR(AND(U238=1,SUM(T237:V239)-U238=2),SUM(T237:V239)-U238=3),1,0)</f>
        <v/>
      </c>
      <c r="V251">
        <f>IF(OR(AND(V238=1,SUM(U237:W239)-V238=2),SUM(U237:W239)-V238=3),1,0)</f>
        <v/>
      </c>
      <c r="W251">
        <f>IF(OR(AND(W238=1,SUM(V237:X239)-W238=2),SUM(V237:X239)-W238=3),1,0)</f>
        <v/>
      </c>
      <c r="X251">
        <f>IF(OR(AND(X238=1,SUM(W237:Y239)-X238=2),SUM(W237:Y239)-X238=3),1,0)</f>
        <v/>
      </c>
      <c r="Y251">
        <f>IF(OR(AND(Y238=1,SUM(X237:Z239)-Y238=2),SUM(X237:Z239)-Y238=3),1,0)</f>
        <v/>
      </c>
      <c r="Z251">
        <f>IF(OR(AND(Z238=1,SUM(Y237:AA239)-Z238=2),SUM(Y237:AA239)-Z238=3),1,0)</f>
        <v/>
      </c>
      <c r="AA251">
        <f>IF(OR(AND(AA238=1,SUM(Z237:AB239)-AA238=2),SUM(Z237:AB239)-AA238=3),1,0)</f>
        <v/>
      </c>
      <c r="AB251">
        <f>IF(OR(AND(AB238=1,SUM(AA237:AC239)-AB238=2),SUM(AA237:AC239)-AB238=3),1,0)</f>
        <v/>
      </c>
      <c r="AC251">
        <f>IF(OR(AND(AC238=1,SUM(AB237:AD239)-AC238=2),SUM(AB237:AD239)-AC238=3),1,0)</f>
        <v/>
      </c>
      <c r="AD251">
        <f>IF(OR(AND(AD238=1,SUM(AC237:AE239)-AD238=2),SUM(AC237:AE239)-AD238=3),1,0)</f>
        <v/>
      </c>
      <c r="AE251">
        <f>IF(OR(AND(AE238=1,SUM(AD237:AF239)-AE238=2),SUM(AD237:AF239)-AE238=3),1,0)</f>
        <v/>
      </c>
      <c r="AF251">
        <f>IF(OR(AND(AF238=1,SUM(AE237:AG239)-AF238=2),SUM(AE237:AG239)-AF238=3),1,0)</f>
        <v/>
      </c>
      <c r="AG251">
        <f>IF(OR(AND(AG238=1,SUM(AF237:AH239)-AG238=2),SUM(AF237:AH239)-AG238=3),1,0)</f>
        <v/>
      </c>
      <c r="AH251">
        <f>IF(OR(AND(AH238=1,SUM(AG237:AI239)-AH238=2),SUM(AG237:AI239)-AH238=3),1,0)</f>
        <v/>
      </c>
      <c r="AI251">
        <f>IF(OR(AND(AI238=1,SUM(AH237:AJ239)-AI238=2),SUM(AH237:AJ239)-AI238=3),1,0)</f>
        <v/>
      </c>
      <c r="AJ251">
        <f>IF(OR(AND(AJ238=1,SUM(AI237:AK239)-AJ238=2),SUM(AI237:AK239)-AJ238=3),1,0)</f>
        <v/>
      </c>
      <c r="AK251">
        <f>IF(OR(AND(AK238=1,SUM(AJ237:AL239)-AK238=2),SUM(AJ237:AL239)-AK238=3),1,0)</f>
        <v/>
      </c>
      <c r="AL251">
        <f>IF(OR(AND(AL238=1,SUM(AK237:AM239)-AL238=2),SUM(AK237:AM239)-AL238=3),1,0)</f>
        <v/>
      </c>
      <c r="AM251">
        <f>IF(OR(AND(AM238=1,SUM(AL237:AN239)-AM238=2),SUM(AL237:AN239)-AM238=3),1,0)</f>
        <v/>
      </c>
      <c r="AN251">
        <f>IF(OR(AND(AN238=1,SUM(AM237:AO239)-AN238=2),SUM(AM237:AO239)-AN238=3),1,0)</f>
        <v/>
      </c>
      <c r="AO251">
        <f>IF(OR(AND(AO238=1,SUM(AN237:AP239)-AO238=2),SUM(AN237:AP239)-AO238=3),1,0)</f>
        <v/>
      </c>
      <c r="AP251">
        <f>IF(OR(AND(AP238=1,SUM(AO237:AQ239)-AP238=2),SUM(AO237:AQ239)-AP238=3),1,0)</f>
        <v/>
      </c>
      <c r="AQ251" t="n">
        <v>0</v>
      </c>
    </row>
    <row r="252">
      <c r="B252" t="n">
        <v>0</v>
      </c>
      <c r="C252">
        <f>IF(OR(AND(C239=1,SUM(B238:D240)-C239=2),SUM(B238:D240)-C239=3),1,0)</f>
        <v/>
      </c>
      <c r="D252">
        <f>IF(OR(AND(D239=1,SUM(C238:E240)-D239=2),SUM(C238:E240)-D239=3),1,0)</f>
        <v/>
      </c>
      <c r="E252">
        <f>IF(OR(AND(E239=1,SUM(D238:F240)-E239=2),SUM(D238:F240)-E239=3),1,0)</f>
        <v/>
      </c>
      <c r="F252">
        <f>IF(OR(AND(F239=1,SUM(E238:G240)-F239=2),SUM(E238:G240)-F239=3),1,0)</f>
        <v/>
      </c>
      <c r="G252">
        <f>IF(OR(AND(G239=1,SUM(F238:H240)-G239=2),SUM(F238:H240)-G239=3),1,0)</f>
        <v/>
      </c>
      <c r="H252">
        <f>IF(OR(AND(H239=1,SUM(G238:I240)-H239=2),SUM(G238:I240)-H239=3),1,0)</f>
        <v/>
      </c>
      <c r="I252">
        <f>IF(OR(AND(I239=1,SUM(H238:J240)-I239=2),SUM(H238:J240)-I239=3),1,0)</f>
        <v/>
      </c>
      <c r="J252">
        <f>IF(OR(AND(J239=1,SUM(I238:K240)-J239=2),SUM(I238:K240)-J239=3),1,0)</f>
        <v/>
      </c>
      <c r="K252">
        <f>IF(OR(AND(K239=1,SUM(J238:L240)-K239=2),SUM(J238:L240)-K239=3),1,0)</f>
        <v/>
      </c>
      <c r="L252">
        <f>IF(OR(AND(L239=1,SUM(K238:M240)-L239=2),SUM(K238:M240)-L239=3),1,0)</f>
        <v/>
      </c>
      <c r="M252">
        <f>IF(OR(AND(M239=1,SUM(L238:N240)-M239=2),SUM(L238:N240)-M239=3),1,0)</f>
        <v/>
      </c>
      <c r="N252">
        <f>IF(OR(AND(N239=1,SUM(M238:O240)-N239=2),SUM(M238:O240)-N239=3),1,0)</f>
        <v/>
      </c>
      <c r="O252">
        <f>IF(OR(AND(O239=1,SUM(N238:P240)-O239=2),SUM(N238:P240)-O239=3),1,0)</f>
        <v/>
      </c>
      <c r="P252">
        <f>IF(OR(AND(P239=1,SUM(O238:Q240)-P239=2),SUM(O238:Q240)-P239=3),1,0)</f>
        <v/>
      </c>
      <c r="Q252">
        <f>IF(OR(AND(Q239=1,SUM(P238:R240)-Q239=2),SUM(P238:R240)-Q239=3),1,0)</f>
        <v/>
      </c>
      <c r="R252">
        <f>IF(OR(AND(R239=1,SUM(Q238:S240)-R239=2),SUM(Q238:S240)-R239=3),1,0)</f>
        <v/>
      </c>
      <c r="S252">
        <f>IF(OR(AND(S239=1,SUM(R238:T240)-S239=2),SUM(R238:T240)-S239=3),1,0)</f>
        <v/>
      </c>
      <c r="T252">
        <f>IF(OR(AND(T239=1,SUM(S238:U240)-T239=2),SUM(S238:U240)-T239=3),1,0)</f>
        <v/>
      </c>
      <c r="U252">
        <f>IF(OR(AND(U239=1,SUM(T238:V240)-U239=2),SUM(T238:V240)-U239=3),1,0)</f>
        <v/>
      </c>
      <c r="V252">
        <f>IF(OR(AND(V239=1,SUM(U238:W240)-V239=2),SUM(U238:W240)-V239=3),1,0)</f>
        <v/>
      </c>
      <c r="W252">
        <f>IF(OR(AND(W239=1,SUM(V238:X240)-W239=2),SUM(V238:X240)-W239=3),1,0)</f>
        <v/>
      </c>
      <c r="X252">
        <f>IF(OR(AND(X239=1,SUM(W238:Y240)-X239=2),SUM(W238:Y240)-X239=3),1,0)</f>
        <v/>
      </c>
      <c r="Y252">
        <f>IF(OR(AND(Y239=1,SUM(X238:Z240)-Y239=2),SUM(X238:Z240)-Y239=3),1,0)</f>
        <v/>
      </c>
      <c r="Z252">
        <f>IF(OR(AND(Z239=1,SUM(Y238:AA240)-Z239=2),SUM(Y238:AA240)-Z239=3),1,0)</f>
        <v/>
      </c>
      <c r="AA252">
        <f>IF(OR(AND(AA239=1,SUM(Z238:AB240)-AA239=2),SUM(Z238:AB240)-AA239=3),1,0)</f>
        <v/>
      </c>
      <c r="AB252">
        <f>IF(OR(AND(AB239=1,SUM(AA238:AC240)-AB239=2),SUM(AA238:AC240)-AB239=3),1,0)</f>
        <v/>
      </c>
      <c r="AC252">
        <f>IF(OR(AND(AC239=1,SUM(AB238:AD240)-AC239=2),SUM(AB238:AD240)-AC239=3),1,0)</f>
        <v/>
      </c>
      <c r="AD252">
        <f>IF(OR(AND(AD239=1,SUM(AC238:AE240)-AD239=2),SUM(AC238:AE240)-AD239=3),1,0)</f>
        <v/>
      </c>
      <c r="AE252">
        <f>IF(OR(AND(AE239=1,SUM(AD238:AF240)-AE239=2),SUM(AD238:AF240)-AE239=3),1,0)</f>
        <v/>
      </c>
      <c r="AF252">
        <f>IF(OR(AND(AF239=1,SUM(AE238:AG240)-AF239=2),SUM(AE238:AG240)-AF239=3),1,0)</f>
        <v/>
      </c>
      <c r="AG252">
        <f>IF(OR(AND(AG239=1,SUM(AF238:AH240)-AG239=2),SUM(AF238:AH240)-AG239=3),1,0)</f>
        <v/>
      </c>
      <c r="AH252">
        <f>IF(OR(AND(AH239=1,SUM(AG238:AI240)-AH239=2),SUM(AG238:AI240)-AH239=3),1,0)</f>
        <v/>
      </c>
      <c r="AI252">
        <f>IF(OR(AND(AI239=1,SUM(AH238:AJ240)-AI239=2),SUM(AH238:AJ240)-AI239=3),1,0)</f>
        <v/>
      </c>
      <c r="AJ252">
        <f>IF(OR(AND(AJ239=1,SUM(AI238:AK240)-AJ239=2),SUM(AI238:AK240)-AJ239=3),1,0)</f>
        <v/>
      </c>
      <c r="AK252">
        <f>IF(OR(AND(AK239=1,SUM(AJ238:AL240)-AK239=2),SUM(AJ238:AL240)-AK239=3),1,0)</f>
        <v/>
      </c>
      <c r="AL252">
        <f>IF(OR(AND(AL239=1,SUM(AK238:AM240)-AL239=2),SUM(AK238:AM240)-AL239=3),1,0)</f>
        <v/>
      </c>
      <c r="AM252">
        <f>IF(OR(AND(AM239=1,SUM(AL238:AN240)-AM239=2),SUM(AL238:AN240)-AM239=3),1,0)</f>
        <v/>
      </c>
      <c r="AN252">
        <f>IF(OR(AND(AN239=1,SUM(AM238:AO240)-AN239=2),SUM(AM238:AO240)-AN239=3),1,0)</f>
        <v/>
      </c>
      <c r="AO252">
        <f>IF(OR(AND(AO239=1,SUM(AN238:AP240)-AO239=2),SUM(AN238:AP240)-AO239=3),1,0)</f>
        <v/>
      </c>
      <c r="AP252">
        <f>IF(OR(AND(AP239=1,SUM(AO238:AQ240)-AP239=2),SUM(AO238:AQ240)-AP239=3),1,0)</f>
        <v/>
      </c>
      <c r="AQ252" t="n">
        <v>0</v>
      </c>
    </row>
    <row r="253">
      <c r="B253" t="n">
        <v>0</v>
      </c>
      <c r="C253">
        <f>IF(OR(AND(C240=1,SUM(B239:D241)-C240=2),SUM(B239:D241)-C240=3),1,0)</f>
        <v/>
      </c>
      <c r="D253">
        <f>IF(OR(AND(D240=1,SUM(C239:E241)-D240=2),SUM(C239:E241)-D240=3),1,0)</f>
        <v/>
      </c>
      <c r="E253">
        <f>IF(OR(AND(E240=1,SUM(D239:F241)-E240=2),SUM(D239:F241)-E240=3),1,0)</f>
        <v/>
      </c>
      <c r="F253">
        <f>IF(OR(AND(F240=1,SUM(E239:G241)-F240=2),SUM(E239:G241)-F240=3),1,0)</f>
        <v/>
      </c>
      <c r="G253">
        <f>IF(OR(AND(G240=1,SUM(F239:H241)-G240=2),SUM(F239:H241)-G240=3),1,0)</f>
        <v/>
      </c>
      <c r="H253">
        <f>IF(OR(AND(H240=1,SUM(G239:I241)-H240=2),SUM(G239:I241)-H240=3),1,0)</f>
        <v/>
      </c>
      <c r="I253">
        <f>IF(OR(AND(I240=1,SUM(H239:J241)-I240=2),SUM(H239:J241)-I240=3),1,0)</f>
        <v/>
      </c>
      <c r="J253">
        <f>IF(OR(AND(J240=1,SUM(I239:K241)-J240=2),SUM(I239:K241)-J240=3),1,0)</f>
        <v/>
      </c>
      <c r="K253">
        <f>IF(OR(AND(K240=1,SUM(J239:L241)-K240=2),SUM(J239:L241)-K240=3),1,0)</f>
        <v/>
      </c>
      <c r="L253">
        <f>IF(OR(AND(L240=1,SUM(K239:M241)-L240=2),SUM(K239:M241)-L240=3),1,0)</f>
        <v/>
      </c>
      <c r="M253">
        <f>IF(OR(AND(M240=1,SUM(L239:N241)-M240=2),SUM(L239:N241)-M240=3),1,0)</f>
        <v/>
      </c>
      <c r="N253">
        <f>IF(OR(AND(N240=1,SUM(M239:O241)-N240=2),SUM(M239:O241)-N240=3),1,0)</f>
        <v/>
      </c>
      <c r="O253">
        <f>IF(OR(AND(O240=1,SUM(N239:P241)-O240=2),SUM(N239:P241)-O240=3),1,0)</f>
        <v/>
      </c>
      <c r="P253">
        <f>IF(OR(AND(P240=1,SUM(O239:Q241)-P240=2),SUM(O239:Q241)-P240=3),1,0)</f>
        <v/>
      </c>
      <c r="Q253">
        <f>IF(OR(AND(Q240=1,SUM(P239:R241)-Q240=2),SUM(P239:R241)-Q240=3),1,0)</f>
        <v/>
      </c>
      <c r="R253">
        <f>IF(OR(AND(R240=1,SUM(Q239:S241)-R240=2),SUM(Q239:S241)-R240=3),1,0)</f>
        <v/>
      </c>
      <c r="S253">
        <f>IF(OR(AND(S240=1,SUM(R239:T241)-S240=2),SUM(R239:T241)-S240=3),1,0)</f>
        <v/>
      </c>
      <c r="T253">
        <f>IF(OR(AND(T240=1,SUM(S239:U241)-T240=2),SUM(S239:U241)-T240=3),1,0)</f>
        <v/>
      </c>
      <c r="U253">
        <f>IF(OR(AND(U240=1,SUM(T239:V241)-U240=2),SUM(T239:V241)-U240=3),1,0)</f>
        <v/>
      </c>
      <c r="V253">
        <f>IF(OR(AND(V240=1,SUM(U239:W241)-V240=2),SUM(U239:W241)-V240=3),1,0)</f>
        <v/>
      </c>
      <c r="W253">
        <f>IF(OR(AND(W240=1,SUM(V239:X241)-W240=2),SUM(V239:X241)-W240=3),1,0)</f>
        <v/>
      </c>
      <c r="X253">
        <f>IF(OR(AND(X240=1,SUM(W239:Y241)-X240=2),SUM(W239:Y241)-X240=3),1,0)</f>
        <v/>
      </c>
      <c r="Y253">
        <f>IF(OR(AND(Y240=1,SUM(X239:Z241)-Y240=2),SUM(X239:Z241)-Y240=3),1,0)</f>
        <v/>
      </c>
      <c r="Z253">
        <f>IF(OR(AND(Z240=1,SUM(Y239:AA241)-Z240=2),SUM(Y239:AA241)-Z240=3),1,0)</f>
        <v/>
      </c>
      <c r="AA253">
        <f>IF(OR(AND(AA240=1,SUM(Z239:AB241)-AA240=2),SUM(Z239:AB241)-AA240=3),1,0)</f>
        <v/>
      </c>
      <c r="AB253">
        <f>IF(OR(AND(AB240=1,SUM(AA239:AC241)-AB240=2),SUM(AA239:AC241)-AB240=3),1,0)</f>
        <v/>
      </c>
      <c r="AC253">
        <f>IF(OR(AND(AC240=1,SUM(AB239:AD241)-AC240=2),SUM(AB239:AD241)-AC240=3),1,0)</f>
        <v/>
      </c>
      <c r="AD253">
        <f>IF(OR(AND(AD240=1,SUM(AC239:AE241)-AD240=2),SUM(AC239:AE241)-AD240=3),1,0)</f>
        <v/>
      </c>
      <c r="AE253">
        <f>IF(OR(AND(AE240=1,SUM(AD239:AF241)-AE240=2),SUM(AD239:AF241)-AE240=3),1,0)</f>
        <v/>
      </c>
      <c r="AF253">
        <f>IF(OR(AND(AF240=1,SUM(AE239:AG241)-AF240=2),SUM(AE239:AG241)-AF240=3),1,0)</f>
        <v/>
      </c>
      <c r="AG253">
        <f>IF(OR(AND(AG240=1,SUM(AF239:AH241)-AG240=2),SUM(AF239:AH241)-AG240=3),1,0)</f>
        <v/>
      </c>
      <c r="AH253">
        <f>IF(OR(AND(AH240=1,SUM(AG239:AI241)-AH240=2),SUM(AG239:AI241)-AH240=3),1,0)</f>
        <v/>
      </c>
      <c r="AI253">
        <f>IF(OR(AND(AI240=1,SUM(AH239:AJ241)-AI240=2),SUM(AH239:AJ241)-AI240=3),1,0)</f>
        <v/>
      </c>
      <c r="AJ253">
        <f>IF(OR(AND(AJ240=1,SUM(AI239:AK241)-AJ240=2),SUM(AI239:AK241)-AJ240=3),1,0)</f>
        <v/>
      </c>
      <c r="AK253">
        <f>IF(OR(AND(AK240=1,SUM(AJ239:AL241)-AK240=2),SUM(AJ239:AL241)-AK240=3),1,0)</f>
        <v/>
      </c>
      <c r="AL253">
        <f>IF(OR(AND(AL240=1,SUM(AK239:AM241)-AL240=2),SUM(AK239:AM241)-AL240=3),1,0)</f>
        <v/>
      </c>
      <c r="AM253">
        <f>IF(OR(AND(AM240=1,SUM(AL239:AN241)-AM240=2),SUM(AL239:AN241)-AM240=3),1,0)</f>
        <v/>
      </c>
      <c r="AN253">
        <f>IF(OR(AND(AN240=1,SUM(AM239:AO241)-AN240=2),SUM(AM239:AO241)-AN240=3),1,0)</f>
        <v/>
      </c>
      <c r="AO253">
        <f>IF(OR(AND(AO240=1,SUM(AN239:AP241)-AO240=2),SUM(AN239:AP241)-AO240=3),1,0)</f>
        <v/>
      </c>
      <c r="AP253">
        <f>IF(OR(AND(AP240=1,SUM(AO239:AQ241)-AP240=2),SUM(AO239:AQ241)-AP240=3),1,0)</f>
        <v/>
      </c>
      <c r="AQ253" t="n">
        <v>0</v>
      </c>
    </row>
    <row r="254">
      <c r="B254" t="n">
        <v>0</v>
      </c>
      <c r="C254">
        <f>IF(OR(AND(C241=1,SUM(B240:D242)-C241=2),SUM(B240:D242)-C241=3),1,0)</f>
        <v/>
      </c>
      <c r="D254">
        <f>IF(OR(AND(D241=1,SUM(C240:E242)-D241=2),SUM(C240:E242)-D241=3),1,0)</f>
        <v/>
      </c>
      <c r="E254">
        <f>IF(OR(AND(E241=1,SUM(D240:F242)-E241=2),SUM(D240:F242)-E241=3),1,0)</f>
        <v/>
      </c>
      <c r="F254">
        <f>IF(OR(AND(F241=1,SUM(E240:G242)-F241=2),SUM(E240:G242)-F241=3),1,0)</f>
        <v/>
      </c>
      <c r="G254">
        <f>IF(OR(AND(G241=1,SUM(F240:H242)-G241=2),SUM(F240:H242)-G241=3),1,0)</f>
        <v/>
      </c>
      <c r="H254">
        <f>IF(OR(AND(H241=1,SUM(G240:I242)-H241=2),SUM(G240:I242)-H241=3),1,0)</f>
        <v/>
      </c>
      <c r="I254">
        <f>IF(OR(AND(I241=1,SUM(H240:J242)-I241=2),SUM(H240:J242)-I241=3),1,0)</f>
        <v/>
      </c>
      <c r="J254">
        <f>IF(OR(AND(J241=1,SUM(I240:K242)-J241=2),SUM(I240:K242)-J241=3),1,0)</f>
        <v/>
      </c>
      <c r="K254">
        <f>IF(OR(AND(K241=1,SUM(J240:L242)-K241=2),SUM(J240:L242)-K241=3),1,0)</f>
        <v/>
      </c>
      <c r="L254">
        <f>IF(OR(AND(L241=1,SUM(K240:M242)-L241=2),SUM(K240:M242)-L241=3),1,0)</f>
        <v/>
      </c>
      <c r="M254">
        <f>IF(OR(AND(M241=1,SUM(L240:N242)-M241=2),SUM(L240:N242)-M241=3),1,0)</f>
        <v/>
      </c>
      <c r="N254">
        <f>IF(OR(AND(N241=1,SUM(M240:O242)-N241=2),SUM(M240:O242)-N241=3),1,0)</f>
        <v/>
      </c>
      <c r="O254">
        <f>IF(OR(AND(O241=1,SUM(N240:P242)-O241=2),SUM(N240:P242)-O241=3),1,0)</f>
        <v/>
      </c>
      <c r="P254">
        <f>IF(OR(AND(P241=1,SUM(O240:Q242)-P241=2),SUM(O240:Q242)-P241=3),1,0)</f>
        <v/>
      </c>
      <c r="Q254">
        <f>IF(OR(AND(Q241=1,SUM(P240:R242)-Q241=2),SUM(P240:R242)-Q241=3),1,0)</f>
        <v/>
      </c>
      <c r="R254">
        <f>IF(OR(AND(R241=1,SUM(Q240:S242)-R241=2),SUM(Q240:S242)-R241=3),1,0)</f>
        <v/>
      </c>
      <c r="S254">
        <f>IF(OR(AND(S241=1,SUM(R240:T242)-S241=2),SUM(R240:T242)-S241=3),1,0)</f>
        <v/>
      </c>
      <c r="T254">
        <f>IF(OR(AND(T241=1,SUM(S240:U242)-T241=2),SUM(S240:U242)-T241=3),1,0)</f>
        <v/>
      </c>
      <c r="U254">
        <f>IF(OR(AND(U241=1,SUM(T240:V242)-U241=2),SUM(T240:V242)-U241=3),1,0)</f>
        <v/>
      </c>
      <c r="V254">
        <f>IF(OR(AND(V241=1,SUM(U240:W242)-V241=2),SUM(U240:W242)-V241=3),1,0)</f>
        <v/>
      </c>
      <c r="W254">
        <f>IF(OR(AND(W241=1,SUM(V240:X242)-W241=2),SUM(V240:X242)-W241=3),1,0)</f>
        <v/>
      </c>
      <c r="X254">
        <f>IF(OR(AND(X241=1,SUM(W240:Y242)-X241=2),SUM(W240:Y242)-X241=3),1,0)</f>
        <v/>
      </c>
      <c r="Y254">
        <f>IF(OR(AND(Y241=1,SUM(X240:Z242)-Y241=2),SUM(X240:Z242)-Y241=3),1,0)</f>
        <v/>
      </c>
      <c r="Z254">
        <f>IF(OR(AND(Z241=1,SUM(Y240:AA242)-Z241=2),SUM(Y240:AA242)-Z241=3),1,0)</f>
        <v/>
      </c>
      <c r="AA254">
        <f>IF(OR(AND(AA241=1,SUM(Z240:AB242)-AA241=2),SUM(Z240:AB242)-AA241=3),1,0)</f>
        <v/>
      </c>
      <c r="AB254">
        <f>IF(OR(AND(AB241=1,SUM(AA240:AC242)-AB241=2),SUM(AA240:AC242)-AB241=3),1,0)</f>
        <v/>
      </c>
      <c r="AC254">
        <f>IF(OR(AND(AC241=1,SUM(AB240:AD242)-AC241=2),SUM(AB240:AD242)-AC241=3),1,0)</f>
        <v/>
      </c>
      <c r="AD254">
        <f>IF(OR(AND(AD241=1,SUM(AC240:AE242)-AD241=2),SUM(AC240:AE242)-AD241=3),1,0)</f>
        <v/>
      </c>
      <c r="AE254">
        <f>IF(OR(AND(AE241=1,SUM(AD240:AF242)-AE241=2),SUM(AD240:AF242)-AE241=3),1,0)</f>
        <v/>
      </c>
      <c r="AF254">
        <f>IF(OR(AND(AF241=1,SUM(AE240:AG242)-AF241=2),SUM(AE240:AG242)-AF241=3),1,0)</f>
        <v/>
      </c>
      <c r="AG254">
        <f>IF(OR(AND(AG241=1,SUM(AF240:AH242)-AG241=2),SUM(AF240:AH242)-AG241=3),1,0)</f>
        <v/>
      </c>
      <c r="AH254">
        <f>IF(OR(AND(AH241=1,SUM(AG240:AI242)-AH241=2),SUM(AG240:AI242)-AH241=3),1,0)</f>
        <v/>
      </c>
      <c r="AI254">
        <f>IF(OR(AND(AI241=1,SUM(AH240:AJ242)-AI241=2),SUM(AH240:AJ242)-AI241=3),1,0)</f>
        <v/>
      </c>
      <c r="AJ254">
        <f>IF(OR(AND(AJ241=1,SUM(AI240:AK242)-AJ241=2),SUM(AI240:AK242)-AJ241=3),1,0)</f>
        <v/>
      </c>
      <c r="AK254">
        <f>IF(OR(AND(AK241=1,SUM(AJ240:AL242)-AK241=2),SUM(AJ240:AL242)-AK241=3),1,0)</f>
        <v/>
      </c>
      <c r="AL254">
        <f>IF(OR(AND(AL241=1,SUM(AK240:AM242)-AL241=2),SUM(AK240:AM242)-AL241=3),1,0)</f>
        <v/>
      </c>
      <c r="AM254">
        <f>IF(OR(AND(AM241=1,SUM(AL240:AN242)-AM241=2),SUM(AL240:AN242)-AM241=3),1,0)</f>
        <v/>
      </c>
      <c r="AN254">
        <f>IF(OR(AND(AN241=1,SUM(AM240:AO242)-AN241=2),SUM(AM240:AO242)-AN241=3),1,0)</f>
        <v/>
      </c>
      <c r="AO254">
        <f>IF(OR(AND(AO241=1,SUM(AN240:AP242)-AO241=2),SUM(AN240:AP242)-AO241=3),1,0)</f>
        <v/>
      </c>
      <c r="AP254">
        <f>IF(OR(AND(AP241=1,SUM(AO240:AQ242)-AP241=2),SUM(AO240:AQ242)-AP241=3),1,0)</f>
        <v/>
      </c>
      <c r="AQ254" t="n">
        <v>0</v>
      </c>
    </row>
    <row r="255">
      <c r="B255" t="n">
        <v>0</v>
      </c>
      <c r="C255">
        <f>IF(OR(AND(C242=1,SUM(B241:D243)-C242=2),SUM(B241:D243)-C242=3),1,0)</f>
        <v/>
      </c>
      <c r="D255">
        <f>IF(OR(AND(D242=1,SUM(C241:E243)-D242=2),SUM(C241:E243)-D242=3),1,0)</f>
        <v/>
      </c>
      <c r="E255">
        <f>IF(OR(AND(E242=1,SUM(D241:F243)-E242=2),SUM(D241:F243)-E242=3),1,0)</f>
        <v/>
      </c>
      <c r="F255">
        <f>IF(OR(AND(F242=1,SUM(E241:G243)-F242=2),SUM(E241:G243)-F242=3),1,0)</f>
        <v/>
      </c>
      <c r="G255">
        <f>IF(OR(AND(G242=1,SUM(F241:H243)-G242=2),SUM(F241:H243)-G242=3),1,0)</f>
        <v/>
      </c>
      <c r="H255">
        <f>IF(OR(AND(H242=1,SUM(G241:I243)-H242=2),SUM(G241:I243)-H242=3),1,0)</f>
        <v/>
      </c>
      <c r="I255">
        <f>IF(OR(AND(I242=1,SUM(H241:J243)-I242=2),SUM(H241:J243)-I242=3),1,0)</f>
        <v/>
      </c>
      <c r="J255">
        <f>IF(OR(AND(J242=1,SUM(I241:K243)-J242=2),SUM(I241:K243)-J242=3),1,0)</f>
        <v/>
      </c>
      <c r="K255">
        <f>IF(OR(AND(K242=1,SUM(J241:L243)-K242=2),SUM(J241:L243)-K242=3),1,0)</f>
        <v/>
      </c>
      <c r="L255">
        <f>IF(OR(AND(L242=1,SUM(K241:M243)-L242=2),SUM(K241:M243)-L242=3),1,0)</f>
        <v/>
      </c>
      <c r="M255">
        <f>IF(OR(AND(M242=1,SUM(L241:N243)-M242=2),SUM(L241:N243)-M242=3),1,0)</f>
        <v/>
      </c>
      <c r="N255">
        <f>IF(OR(AND(N242=1,SUM(M241:O243)-N242=2),SUM(M241:O243)-N242=3),1,0)</f>
        <v/>
      </c>
      <c r="O255">
        <f>IF(OR(AND(O242=1,SUM(N241:P243)-O242=2),SUM(N241:P243)-O242=3),1,0)</f>
        <v/>
      </c>
      <c r="P255">
        <f>IF(OR(AND(P242=1,SUM(O241:Q243)-P242=2),SUM(O241:Q243)-P242=3),1,0)</f>
        <v/>
      </c>
      <c r="Q255">
        <f>IF(OR(AND(Q242=1,SUM(P241:R243)-Q242=2),SUM(P241:R243)-Q242=3),1,0)</f>
        <v/>
      </c>
      <c r="R255">
        <f>IF(OR(AND(R242=1,SUM(Q241:S243)-R242=2),SUM(Q241:S243)-R242=3),1,0)</f>
        <v/>
      </c>
      <c r="S255">
        <f>IF(OR(AND(S242=1,SUM(R241:T243)-S242=2),SUM(R241:T243)-S242=3),1,0)</f>
        <v/>
      </c>
      <c r="T255">
        <f>IF(OR(AND(T242=1,SUM(S241:U243)-T242=2),SUM(S241:U243)-T242=3),1,0)</f>
        <v/>
      </c>
      <c r="U255">
        <f>IF(OR(AND(U242=1,SUM(T241:V243)-U242=2),SUM(T241:V243)-U242=3),1,0)</f>
        <v/>
      </c>
      <c r="V255">
        <f>IF(OR(AND(V242=1,SUM(U241:W243)-V242=2),SUM(U241:W243)-V242=3),1,0)</f>
        <v/>
      </c>
      <c r="W255">
        <f>IF(OR(AND(W242=1,SUM(V241:X243)-W242=2),SUM(V241:X243)-W242=3),1,0)</f>
        <v/>
      </c>
      <c r="X255">
        <f>IF(OR(AND(X242=1,SUM(W241:Y243)-X242=2),SUM(W241:Y243)-X242=3),1,0)</f>
        <v/>
      </c>
      <c r="Y255">
        <f>IF(OR(AND(Y242=1,SUM(X241:Z243)-Y242=2),SUM(X241:Z243)-Y242=3),1,0)</f>
        <v/>
      </c>
      <c r="Z255">
        <f>IF(OR(AND(Z242=1,SUM(Y241:AA243)-Z242=2),SUM(Y241:AA243)-Z242=3),1,0)</f>
        <v/>
      </c>
      <c r="AA255">
        <f>IF(OR(AND(AA242=1,SUM(Z241:AB243)-AA242=2),SUM(Z241:AB243)-AA242=3),1,0)</f>
        <v/>
      </c>
      <c r="AB255">
        <f>IF(OR(AND(AB242=1,SUM(AA241:AC243)-AB242=2),SUM(AA241:AC243)-AB242=3),1,0)</f>
        <v/>
      </c>
      <c r="AC255">
        <f>IF(OR(AND(AC242=1,SUM(AB241:AD243)-AC242=2),SUM(AB241:AD243)-AC242=3),1,0)</f>
        <v/>
      </c>
      <c r="AD255">
        <f>IF(OR(AND(AD242=1,SUM(AC241:AE243)-AD242=2),SUM(AC241:AE243)-AD242=3),1,0)</f>
        <v/>
      </c>
      <c r="AE255">
        <f>IF(OR(AND(AE242=1,SUM(AD241:AF243)-AE242=2),SUM(AD241:AF243)-AE242=3),1,0)</f>
        <v/>
      </c>
      <c r="AF255">
        <f>IF(OR(AND(AF242=1,SUM(AE241:AG243)-AF242=2),SUM(AE241:AG243)-AF242=3),1,0)</f>
        <v/>
      </c>
      <c r="AG255">
        <f>IF(OR(AND(AG242=1,SUM(AF241:AH243)-AG242=2),SUM(AF241:AH243)-AG242=3),1,0)</f>
        <v/>
      </c>
      <c r="AH255">
        <f>IF(OR(AND(AH242=1,SUM(AG241:AI243)-AH242=2),SUM(AG241:AI243)-AH242=3),1,0)</f>
        <v/>
      </c>
      <c r="AI255">
        <f>IF(OR(AND(AI242=1,SUM(AH241:AJ243)-AI242=2),SUM(AH241:AJ243)-AI242=3),1,0)</f>
        <v/>
      </c>
      <c r="AJ255">
        <f>IF(OR(AND(AJ242=1,SUM(AI241:AK243)-AJ242=2),SUM(AI241:AK243)-AJ242=3),1,0)</f>
        <v/>
      </c>
      <c r="AK255">
        <f>IF(OR(AND(AK242=1,SUM(AJ241:AL243)-AK242=2),SUM(AJ241:AL243)-AK242=3),1,0)</f>
        <v/>
      </c>
      <c r="AL255">
        <f>IF(OR(AND(AL242=1,SUM(AK241:AM243)-AL242=2),SUM(AK241:AM243)-AL242=3),1,0)</f>
        <v/>
      </c>
      <c r="AM255">
        <f>IF(OR(AND(AM242=1,SUM(AL241:AN243)-AM242=2),SUM(AL241:AN243)-AM242=3),1,0)</f>
        <v/>
      </c>
      <c r="AN255">
        <f>IF(OR(AND(AN242=1,SUM(AM241:AO243)-AN242=2),SUM(AM241:AO243)-AN242=3),1,0)</f>
        <v/>
      </c>
      <c r="AO255">
        <f>IF(OR(AND(AO242=1,SUM(AN241:AP243)-AO242=2),SUM(AN241:AP243)-AO242=3),1,0)</f>
        <v/>
      </c>
      <c r="AP255">
        <f>IF(OR(AND(AP242=1,SUM(AO241:AQ243)-AP242=2),SUM(AO241:AQ243)-AP242=3),1,0)</f>
        <v/>
      </c>
      <c r="AQ255" t="n">
        <v>0</v>
      </c>
    </row>
    <row r="256">
      <c r="B256" t="n">
        <v>0</v>
      </c>
      <c r="C256">
        <f>IF(OR(AND(C243=1,SUM(B242:D244)-C243=2),SUM(B242:D244)-C243=3),1,0)</f>
        <v/>
      </c>
      <c r="D256">
        <f>IF(OR(AND(D243=1,SUM(C242:E244)-D243=2),SUM(C242:E244)-D243=3),1,0)</f>
        <v/>
      </c>
      <c r="E256">
        <f>IF(OR(AND(E243=1,SUM(D242:F244)-E243=2),SUM(D242:F244)-E243=3),1,0)</f>
        <v/>
      </c>
      <c r="F256">
        <f>IF(OR(AND(F243=1,SUM(E242:G244)-F243=2),SUM(E242:G244)-F243=3),1,0)</f>
        <v/>
      </c>
      <c r="G256">
        <f>IF(OR(AND(G243=1,SUM(F242:H244)-G243=2),SUM(F242:H244)-G243=3),1,0)</f>
        <v/>
      </c>
      <c r="H256">
        <f>IF(OR(AND(H243=1,SUM(G242:I244)-H243=2),SUM(G242:I244)-H243=3),1,0)</f>
        <v/>
      </c>
      <c r="I256">
        <f>IF(OR(AND(I243=1,SUM(H242:J244)-I243=2),SUM(H242:J244)-I243=3),1,0)</f>
        <v/>
      </c>
      <c r="J256">
        <f>IF(OR(AND(J243=1,SUM(I242:K244)-J243=2),SUM(I242:K244)-J243=3),1,0)</f>
        <v/>
      </c>
      <c r="K256">
        <f>IF(OR(AND(K243=1,SUM(J242:L244)-K243=2),SUM(J242:L244)-K243=3),1,0)</f>
        <v/>
      </c>
      <c r="L256">
        <f>IF(OR(AND(L243=1,SUM(K242:M244)-L243=2),SUM(K242:M244)-L243=3),1,0)</f>
        <v/>
      </c>
      <c r="M256">
        <f>IF(OR(AND(M243=1,SUM(L242:N244)-M243=2),SUM(L242:N244)-M243=3),1,0)</f>
        <v/>
      </c>
      <c r="N256">
        <f>IF(OR(AND(N243=1,SUM(M242:O244)-N243=2),SUM(M242:O244)-N243=3),1,0)</f>
        <v/>
      </c>
      <c r="O256">
        <f>IF(OR(AND(O243=1,SUM(N242:P244)-O243=2),SUM(N242:P244)-O243=3),1,0)</f>
        <v/>
      </c>
      <c r="P256">
        <f>IF(OR(AND(P243=1,SUM(O242:Q244)-P243=2),SUM(O242:Q244)-P243=3),1,0)</f>
        <v/>
      </c>
      <c r="Q256">
        <f>IF(OR(AND(Q243=1,SUM(P242:R244)-Q243=2),SUM(P242:R244)-Q243=3),1,0)</f>
        <v/>
      </c>
      <c r="R256">
        <f>IF(OR(AND(R243=1,SUM(Q242:S244)-R243=2),SUM(Q242:S244)-R243=3),1,0)</f>
        <v/>
      </c>
      <c r="S256">
        <f>IF(OR(AND(S243=1,SUM(R242:T244)-S243=2),SUM(R242:T244)-S243=3),1,0)</f>
        <v/>
      </c>
      <c r="T256">
        <f>IF(OR(AND(T243=1,SUM(S242:U244)-T243=2),SUM(S242:U244)-T243=3),1,0)</f>
        <v/>
      </c>
      <c r="U256">
        <f>IF(OR(AND(U243=1,SUM(T242:V244)-U243=2),SUM(T242:V244)-U243=3),1,0)</f>
        <v/>
      </c>
      <c r="V256">
        <f>IF(OR(AND(V243=1,SUM(U242:W244)-V243=2),SUM(U242:W244)-V243=3),1,0)</f>
        <v/>
      </c>
      <c r="W256">
        <f>IF(OR(AND(W243=1,SUM(V242:X244)-W243=2),SUM(V242:X244)-W243=3),1,0)</f>
        <v/>
      </c>
      <c r="X256">
        <f>IF(OR(AND(X243=1,SUM(W242:Y244)-X243=2),SUM(W242:Y244)-X243=3),1,0)</f>
        <v/>
      </c>
      <c r="Y256">
        <f>IF(OR(AND(Y243=1,SUM(X242:Z244)-Y243=2),SUM(X242:Z244)-Y243=3),1,0)</f>
        <v/>
      </c>
      <c r="Z256">
        <f>IF(OR(AND(Z243=1,SUM(Y242:AA244)-Z243=2),SUM(Y242:AA244)-Z243=3),1,0)</f>
        <v/>
      </c>
      <c r="AA256">
        <f>IF(OR(AND(AA243=1,SUM(Z242:AB244)-AA243=2),SUM(Z242:AB244)-AA243=3),1,0)</f>
        <v/>
      </c>
      <c r="AB256">
        <f>IF(OR(AND(AB243=1,SUM(AA242:AC244)-AB243=2),SUM(AA242:AC244)-AB243=3),1,0)</f>
        <v/>
      </c>
      <c r="AC256">
        <f>IF(OR(AND(AC243=1,SUM(AB242:AD244)-AC243=2),SUM(AB242:AD244)-AC243=3),1,0)</f>
        <v/>
      </c>
      <c r="AD256">
        <f>IF(OR(AND(AD243=1,SUM(AC242:AE244)-AD243=2),SUM(AC242:AE244)-AD243=3),1,0)</f>
        <v/>
      </c>
      <c r="AE256">
        <f>IF(OR(AND(AE243=1,SUM(AD242:AF244)-AE243=2),SUM(AD242:AF244)-AE243=3),1,0)</f>
        <v/>
      </c>
      <c r="AF256">
        <f>IF(OR(AND(AF243=1,SUM(AE242:AG244)-AF243=2),SUM(AE242:AG244)-AF243=3),1,0)</f>
        <v/>
      </c>
      <c r="AG256">
        <f>IF(OR(AND(AG243=1,SUM(AF242:AH244)-AG243=2),SUM(AF242:AH244)-AG243=3),1,0)</f>
        <v/>
      </c>
      <c r="AH256">
        <f>IF(OR(AND(AH243=1,SUM(AG242:AI244)-AH243=2),SUM(AG242:AI244)-AH243=3),1,0)</f>
        <v/>
      </c>
      <c r="AI256">
        <f>IF(OR(AND(AI243=1,SUM(AH242:AJ244)-AI243=2),SUM(AH242:AJ244)-AI243=3),1,0)</f>
        <v/>
      </c>
      <c r="AJ256">
        <f>IF(OR(AND(AJ243=1,SUM(AI242:AK244)-AJ243=2),SUM(AI242:AK244)-AJ243=3),1,0)</f>
        <v/>
      </c>
      <c r="AK256">
        <f>IF(OR(AND(AK243=1,SUM(AJ242:AL244)-AK243=2),SUM(AJ242:AL244)-AK243=3),1,0)</f>
        <v/>
      </c>
      <c r="AL256">
        <f>IF(OR(AND(AL243=1,SUM(AK242:AM244)-AL243=2),SUM(AK242:AM244)-AL243=3),1,0)</f>
        <v/>
      </c>
      <c r="AM256">
        <f>IF(OR(AND(AM243=1,SUM(AL242:AN244)-AM243=2),SUM(AL242:AN244)-AM243=3),1,0)</f>
        <v/>
      </c>
      <c r="AN256">
        <f>IF(OR(AND(AN243=1,SUM(AM242:AO244)-AN243=2),SUM(AM242:AO244)-AN243=3),1,0)</f>
        <v/>
      </c>
      <c r="AO256">
        <f>IF(OR(AND(AO243=1,SUM(AN242:AP244)-AO243=2),SUM(AN242:AP244)-AO243=3),1,0)</f>
        <v/>
      </c>
      <c r="AP256">
        <f>IF(OR(AND(AP243=1,SUM(AO242:AQ244)-AP243=2),SUM(AO242:AQ244)-AP243=3),1,0)</f>
        <v/>
      </c>
      <c r="AQ256" t="n">
        <v>0</v>
      </c>
    </row>
    <row r="257">
      <c r="B257" t="n">
        <v>0</v>
      </c>
      <c r="C257">
        <f>IF(OR(AND(C244=1,SUM(B243:D245)-C244=2),SUM(B243:D245)-C244=3),1,0)</f>
        <v/>
      </c>
      <c r="D257">
        <f>IF(OR(AND(D244=1,SUM(C243:E245)-D244=2),SUM(C243:E245)-D244=3),1,0)</f>
        <v/>
      </c>
      <c r="E257">
        <f>IF(OR(AND(E244=1,SUM(D243:F245)-E244=2),SUM(D243:F245)-E244=3),1,0)</f>
        <v/>
      </c>
      <c r="F257">
        <f>IF(OR(AND(F244=1,SUM(E243:G245)-F244=2),SUM(E243:G245)-F244=3),1,0)</f>
        <v/>
      </c>
      <c r="G257">
        <f>IF(OR(AND(G244=1,SUM(F243:H245)-G244=2),SUM(F243:H245)-G244=3),1,0)</f>
        <v/>
      </c>
      <c r="H257">
        <f>IF(OR(AND(H244=1,SUM(G243:I245)-H244=2),SUM(G243:I245)-H244=3),1,0)</f>
        <v/>
      </c>
      <c r="I257">
        <f>IF(OR(AND(I244=1,SUM(H243:J245)-I244=2),SUM(H243:J245)-I244=3),1,0)</f>
        <v/>
      </c>
      <c r="J257">
        <f>IF(OR(AND(J244=1,SUM(I243:K245)-J244=2),SUM(I243:K245)-J244=3),1,0)</f>
        <v/>
      </c>
      <c r="K257">
        <f>IF(OR(AND(K244=1,SUM(J243:L245)-K244=2),SUM(J243:L245)-K244=3),1,0)</f>
        <v/>
      </c>
      <c r="L257">
        <f>IF(OR(AND(L244=1,SUM(K243:M245)-L244=2),SUM(K243:M245)-L244=3),1,0)</f>
        <v/>
      </c>
      <c r="M257">
        <f>IF(OR(AND(M244=1,SUM(L243:N245)-M244=2),SUM(L243:N245)-M244=3),1,0)</f>
        <v/>
      </c>
      <c r="N257">
        <f>IF(OR(AND(N244=1,SUM(M243:O245)-N244=2),SUM(M243:O245)-N244=3),1,0)</f>
        <v/>
      </c>
      <c r="O257">
        <f>IF(OR(AND(O244=1,SUM(N243:P245)-O244=2),SUM(N243:P245)-O244=3),1,0)</f>
        <v/>
      </c>
      <c r="P257">
        <f>IF(OR(AND(P244=1,SUM(O243:Q245)-P244=2),SUM(O243:Q245)-P244=3),1,0)</f>
        <v/>
      </c>
      <c r="Q257">
        <f>IF(OR(AND(Q244=1,SUM(P243:R245)-Q244=2),SUM(P243:R245)-Q244=3),1,0)</f>
        <v/>
      </c>
      <c r="R257">
        <f>IF(OR(AND(R244=1,SUM(Q243:S245)-R244=2),SUM(Q243:S245)-R244=3),1,0)</f>
        <v/>
      </c>
      <c r="S257">
        <f>IF(OR(AND(S244=1,SUM(R243:T245)-S244=2),SUM(R243:T245)-S244=3),1,0)</f>
        <v/>
      </c>
      <c r="T257">
        <f>IF(OR(AND(T244=1,SUM(S243:U245)-T244=2),SUM(S243:U245)-T244=3),1,0)</f>
        <v/>
      </c>
      <c r="U257">
        <f>IF(OR(AND(U244=1,SUM(T243:V245)-U244=2),SUM(T243:V245)-U244=3),1,0)</f>
        <v/>
      </c>
      <c r="V257">
        <f>IF(OR(AND(V244=1,SUM(U243:W245)-V244=2),SUM(U243:W245)-V244=3),1,0)</f>
        <v/>
      </c>
      <c r="W257">
        <f>IF(OR(AND(W244=1,SUM(V243:X245)-W244=2),SUM(V243:X245)-W244=3),1,0)</f>
        <v/>
      </c>
      <c r="X257">
        <f>IF(OR(AND(X244=1,SUM(W243:Y245)-X244=2),SUM(W243:Y245)-X244=3),1,0)</f>
        <v/>
      </c>
      <c r="Y257">
        <f>IF(OR(AND(Y244=1,SUM(X243:Z245)-Y244=2),SUM(X243:Z245)-Y244=3),1,0)</f>
        <v/>
      </c>
      <c r="Z257">
        <f>IF(OR(AND(Z244=1,SUM(Y243:AA245)-Z244=2),SUM(Y243:AA245)-Z244=3),1,0)</f>
        <v/>
      </c>
      <c r="AA257">
        <f>IF(OR(AND(AA244=1,SUM(Z243:AB245)-AA244=2),SUM(Z243:AB245)-AA244=3),1,0)</f>
        <v/>
      </c>
      <c r="AB257">
        <f>IF(OR(AND(AB244=1,SUM(AA243:AC245)-AB244=2),SUM(AA243:AC245)-AB244=3),1,0)</f>
        <v/>
      </c>
      <c r="AC257">
        <f>IF(OR(AND(AC244=1,SUM(AB243:AD245)-AC244=2),SUM(AB243:AD245)-AC244=3),1,0)</f>
        <v/>
      </c>
      <c r="AD257">
        <f>IF(OR(AND(AD244=1,SUM(AC243:AE245)-AD244=2),SUM(AC243:AE245)-AD244=3),1,0)</f>
        <v/>
      </c>
      <c r="AE257">
        <f>IF(OR(AND(AE244=1,SUM(AD243:AF245)-AE244=2),SUM(AD243:AF245)-AE244=3),1,0)</f>
        <v/>
      </c>
      <c r="AF257">
        <f>IF(OR(AND(AF244=1,SUM(AE243:AG245)-AF244=2),SUM(AE243:AG245)-AF244=3),1,0)</f>
        <v/>
      </c>
      <c r="AG257">
        <f>IF(OR(AND(AG244=1,SUM(AF243:AH245)-AG244=2),SUM(AF243:AH245)-AG244=3),1,0)</f>
        <v/>
      </c>
      <c r="AH257">
        <f>IF(OR(AND(AH244=1,SUM(AG243:AI245)-AH244=2),SUM(AG243:AI245)-AH244=3),1,0)</f>
        <v/>
      </c>
      <c r="AI257">
        <f>IF(OR(AND(AI244=1,SUM(AH243:AJ245)-AI244=2),SUM(AH243:AJ245)-AI244=3),1,0)</f>
        <v/>
      </c>
      <c r="AJ257">
        <f>IF(OR(AND(AJ244=1,SUM(AI243:AK245)-AJ244=2),SUM(AI243:AK245)-AJ244=3),1,0)</f>
        <v/>
      </c>
      <c r="AK257">
        <f>IF(OR(AND(AK244=1,SUM(AJ243:AL245)-AK244=2),SUM(AJ243:AL245)-AK244=3),1,0)</f>
        <v/>
      </c>
      <c r="AL257">
        <f>IF(OR(AND(AL244=1,SUM(AK243:AM245)-AL244=2),SUM(AK243:AM245)-AL244=3),1,0)</f>
        <v/>
      </c>
      <c r="AM257">
        <f>IF(OR(AND(AM244=1,SUM(AL243:AN245)-AM244=2),SUM(AL243:AN245)-AM244=3),1,0)</f>
        <v/>
      </c>
      <c r="AN257">
        <f>IF(OR(AND(AN244=1,SUM(AM243:AO245)-AN244=2),SUM(AM243:AO245)-AN244=3),1,0)</f>
        <v/>
      </c>
      <c r="AO257">
        <f>IF(OR(AND(AO244=1,SUM(AN243:AP245)-AO244=2),SUM(AN243:AP245)-AO244=3),1,0)</f>
        <v/>
      </c>
      <c r="AP257">
        <f>IF(OR(AND(AP244=1,SUM(AO243:AQ245)-AP244=2),SUM(AO243:AQ245)-AP244=3),1,0)</f>
        <v/>
      </c>
      <c r="AQ257" t="n">
        <v>0</v>
      </c>
    </row>
    <row r="258">
      <c r="B258" t="n">
        <v>0</v>
      </c>
      <c r="C258">
        <f>IF(OR(AND(C245=1,SUM(B244:D246)-C245=2),SUM(B244:D246)-C245=3),1,0)</f>
        <v/>
      </c>
      <c r="D258">
        <f>IF(OR(AND(D245=1,SUM(C244:E246)-D245=2),SUM(C244:E246)-D245=3),1,0)</f>
        <v/>
      </c>
      <c r="E258">
        <f>IF(OR(AND(E245=1,SUM(D244:F246)-E245=2),SUM(D244:F246)-E245=3),1,0)</f>
        <v/>
      </c>
      <c r="F258">
        <f>IF(OR(AND(F245=1,SUM(E244:G246)-F245=2),SUM(E244:G246)-F245=3),1,0)</f>
        <v/>
      </c>
      <c r="G258">
        <f>IF(OR(AND(G245=1,SUM(F244:H246)-G245=2),SUM(F244:H246)-G245=3),1,0)</f>
        <v/>
      </c>
      <c r="H258">
        <f>IF(OR(AND(H245=1,SUM(G244:I246)-H245=2),SUM(G244:I246)-H245=3),1,0)</f>
        <v/>
      </c>
      <c r="I258">
        <f>IF(OR(AND(I245=1,SUM(H244:J246)-I245=2),SUM(H244:J246)-I245=3),1,0)</f>
        <v/>
      </c>
      <c r="J258">
        <f>IF(OR(AND(J245=1,SUM(I244:K246)-J245=2),SUM(I244:K246)-J245=3),1,0)</f>
        <v/>
      </c>
      <c r="K258">
        <f>IF(OR(AND(K245=1,SUM(J244:L246)-K245=2),SUM(J244:L246)-K245=3),1,0)</f>
        <v/>
      </c>
      <c r="L258">
        <f>IF(OR(AND(L245=1,SUM(K244:M246)-L245=2),SUM(K244:M246)-L245=3),1,0)</f>
        <v/>
      </c>
      <c r="M258">
        <f>IF(OR(AND(M245=1,SUM(L244:N246)-M245=2),SUM(L244:N246)-M245=3),1,0)</f>
        <v/>
      </c>
      <c r="N258">
        <f>IF(OR(AND(N245=1,SUM(M244:O246)-N245=2),SUM(M244:O246)-N245=3),1,0)</f>
        <v/>
      </c>
      <c r="O258">
        <f>IF(OR(AND(O245=1,SUM(N244:P246)-O245=2),SUM(N244:P246)-O245=3),1,0)</f>
        <v/>
      </c>
      <c r="P258">
        <f>IF(OR(AND(P245=1,SUM(O244:Q246)-P245=2),SUM(O244:Q246)-P245=3),1,0)</f>
        <v/>
      </c>
      <c r="Q258">
        <f>IF(OR(AND(Q245=1,SUM(P244:R246)-Q245=2),SUM(P244:R246)-Q245=3),1,0)</f>
        <v/>
      </c>
      <c r="R258">
        <f>IF(OR(AND(R245=1,SUM(Q244:S246)-R245=2),SUM(Q244:S246)-R245=3),1,0)</f>
        <v/>
      </c>
      <c r="S258">
        <f>IF(OR(AND(S245=1,SUM(R244:T246)-S245=2),SUM(R244:T246)-S245=3),1,0)</f>
        <v/>
      </c>
      <c r="T258">
        <f>IF(OR(AND(T245=1,SUM(S244:U246)-T245=2),SUM(S244:U246)-T245=3),1,0)</f>
        <v/>
      </c>
      <c r="U258">
        <f>IF(OR(AND(U245=1,SUM(T244:V246)-U245=2),SUM(T244:V246)-U245=3),1,0)</f>
        <v/>
      </c>
      <c r="V258">
        <f>IF(OR(AND(V245=1,SUM(U244:W246)-V245=2),SUM(U244:W246)-V245=3),1,0)</f>
        <v/>
      </c>
      <c r="W258">
        <f>IF(OR(AND(W245=1,SUM(V244:X246)-W245=2),SUM(V244:X246)-W245=3),1,0)</f>
        <v/>
      </c>
      <c r="X258">
        <f>IF(OR(AND(X245=1,SUM(W244:Y246)-X245=2),SUM(W244:Y246)-X245=3),1,0)</f>
        <v/>
      </c>
      <c r="Y258">
        <f>IF(OR(AND(Y245=1,SUM(X244:Z246)-Y245=2),SUM(X244:Z246)-Y245=3),1,0)</f>
        <v/>
      </c>
      <c r="Z258">
        <f>IF(OR(AND(Z245=1,SUM(Y244:AA246)-Z245=2),SUM(Y244:AA246)-Z245=3),1,0)</f>
        <v/>
      </c>
      <c r="AA258">
        <f>IF(OR(AND(AA245=1,SUM(Z244:AB246)-AA245=2),SUM(Z244:AB246)-AA245=3),1,0)</f>
        <v/>
      </c>
      <c r="AB258">
        <f>IF(OR(AND(AB245=1,SUM(AA244:AC246)-AB245=2),SUM(AA244:AC246)-AB245=3),1,0)</f>
        <v/>
      </c>
      <c r="AC258">
        <f>IF(OR(AND(AC245=1,SUM(AB244:AD246)-AC245=2),SUM(AB244:AD246)-AC245=3),1,0)</f>
        <v/>
      </c>
      <c r="AD258">
        <f>IF(OR(AND(AD245=1,SUM(AC244:AE246)-AD245=2),SUM(AC244:AE246)-AD245=3),1,0)</f>
        <v/>
      </c>
      <c r="AE258">
        <f>IF(OR(AND(AE245=1,SUM(AD244:AF246)-AE245=2),SUM(AD244:AF246)-AE245=3),1,0)</f>
        <v/>
      </c>
      <c r="AF258">
        <f>IF(OR(AND(AF245=1,SUM(AE244:AG246)-AF245=2),SUM(AE244:AG246)-AF245=3),1,0)</f>
        <v/>
      </c>
      <c r="AG258">
        <f>IF(OR(AND(AG245=1,SUM(AF244:AH246)-AG245=2),SUM(AF244:AH246)-AG245=3),1,0)</f>
        <v/>
      </c>
      <c r="AH258">
        <f>IF(OR(AND(AH245=1,SUM(AG244:AI246)-AH245=2),SUM(AG244:AI246)-AH245=3),1,0)</f>
        <v/>
      </c>
      <c r="AI258">
        <f>IF(OR(AND(AI245=1,SUM(AH244:AJ246)-AI245=2),SUM(AH244:AJ246)-AI245=3),1,0)</f>
        <v/>
      </c>
      <c r="AJ258">
        <f>IF(OR(AND(AJ245=1,SUM(AI244:AK246)-AJ245=2),SUM(AI244:AK246)-AJ245=3),1,0)</f>
        <v/>
      </c>
      <c r="AK258">
        <f>IF(OR(AND(AK245=1,SUM(AJ244:AL246)-AK245=2),SUM(AJ244:AL246)-AK245=3),1,0)</f>
        <v/>
      </c>
      <c r="AL258">
        <f>IF(OR(AND(AL245=1,SUM(AK244:AM246)-AL245=2),SUM(AK244:AM246)-AL245=3),1,0)</f>
        <v/>
      </c>
      <c r="AM258">
        <f>IF(OR(AND(AM245=1,SUM(AL244:AN246)-AM245=2),SUM(AL244:AN246)-AM245=3),1,0)</f>
        <v/>
      </c>
      <c r="AN258">
        <f>IF(OR(AND(AN245=1,SUM(AM244:AO246)-AN245=2),SUM(AM244:AO246)-AN245=3),1,0)</f>
        <v/>
      </c>
      <c r="AO258">
        <f>IF(OR(AND(AO245=1,SUM(AN244:AP246)-AO245=2),SUM(AN244:AP246)-AO245=3),1,0)</f>
        <v/>
      </c>
      <c r="AP258">
        <f>IF(OR(AND(AP245=1,SUM(AO244:AQ246)-AP245=2),SUM(AO244:AQ246)-AP245=3),1,0)</f>
        <v/>
      </c>
      <c r="AQ258" t="n">
        <v>0</v>
      </c>
    </row>
    <row r="259">
      <c r="B259" t="n">
        <v>0</v>
      </c>
      <c r="C259">
        <f>IF(OR(AND(C246=1,SUM(B245:D247)-C246=2),SUM(B245:D247)-C246=3),1,0)</f>
        <v/>
      </c>
      <c r="D259">
        <f>IF(OR(AND(D246=1,SUM(C245:E247)-D246=2),SUM(C245:E247)-D246=3),1,0)</f>
        <v/>
      </c>
      <c r="E259">
        <f>IF(OR(AND(E246=1,SUM(D245:F247)-E246=2),SUM(D245:F247)-E246=3),1,0)</f>
        <v/>
      </c>
      <c r="F259">
        <f>IF(OR(AND(F246=1,SUM(E245:G247)-F246=2),SUM(E245:G247)-F246=3),1,0)</f>
        <v/>
      </c>
      <c r="G259">
        <f>IF(OR(AND(G246=1,SUM(F245:H247)-G246=2),SUM(F245:H247)-G246=3),1,0)</f>
        <v/>
      </c>
      <c r="H259">
        <f>IF(OR(AND(H246=1,SUM(G245:I247)-H246=2),SUM(G245:I247)-H246=3),1,0)</f>
        <v/>
      </c>
      <c r="I259">
        <f>IF(OR(AND(I246=1,SUM(H245:J247)-I246=2),SUM(H245:J247)-I246=3),1,0)</f>
        <v/>
      </c>
      <c r="J259">
        <f>IF(OR(AND(J246=1,SUM(I245:K247)-J246=2),SUM(I245:K247)-J246=3),1,0)</f>
        <v/>
      </c>
      <c r="K259">
        <f>IF(OR(AND(K246=1,SUM(J245:L247)-K246=2),SUM(J245:L247)-K246=3),1,0)</f>
        <v/>
      </c>
      <c r="L259">
        <f>IF(OR(AND(L246=1,SUM(K245:M247)-L246=2),SUM(K245:M247)-L246=3),1,0)</f>
        <v/>
      </c>
      <c r="M259">
        <f>IF(OR(AND(M246=1,SUM(L245:N247)-M246=2),SUM(L245:N247)-M246=3),1,0)</f>
        <v/>
      </c>
      <c r="N259">
        <f>IF(OR(AND(N246=1,SUM(M245:O247)-N246=2),SUM(M245:O247)-N246=3),1,0)</f>
        <v/>
      </c>
      <c r="O259">
        <f>IF(OR(AND(O246=1,SUM(N245:P247)-O246=2),SUM(N245:P247)-O246=3),1,0)</f>
        <v/>
      </c>
      <c r="P259">
        <f>IF(OR(AND(P246=1,SUM(O245:Q247)-P246=2),SUM(O245:Q247)-P246=3),1,0)</f>
        <v/>
      </c>
      <c r="Q259">
        <f>IF(OR(AND(Q246=1,SUM(P245:R247)-Q246=2),SUM(P245:R247)-Q246=3),1,0)</f>
        <v/>
      </c>
      <c r="R259">
        <f>IF(OR(AND(R246=1,SUM(Q245:S247)-R246=2),SUM(Q245:S247)-R246=3),1,0)</f>
        <v/>
      </c>
      <c r="S259">
        <f>IF(OR(AND(S246=1,SUM(R245:T247)-S246=2),SUM(R245:T247)-S246=3),1,0)</f>
        <v/>
      </c>
      <c r="T259">
        <f>IF(OR(AND(T246=1,SUM(S245:U247)-T246=2),SUM(S245:U247)-T246=3),1,0)</f>
        <v/>
      </c>
      <c r="U259">
        <f>IF(OR(AND(U246=1,SUM(T245:V247)-U246=2),SUM(T245:V247)-U246=3),1,0)</f>
        <v/>
      </c>
      <c r="V259">
        <f>IF(OR(AND(V246=1,SUM(U245:W247)-V246=2),SUM(U245:W247)-V246=3),1,0)</f>
        <v/>
      </c>
      <c r="W259">
        <f>IF(OR(AND(W246=1,SUM(V245:X247)-W246=2),SUM(V245:X247)-W246=3),1,0)</f>
        <v/>
      </c>
      <c r="X259">
        <f>IF(OR(AND(X246=1,SUM(W245:Y247)-X246=2),SUM(W245:Y247)-X246=3),1,0)</f>
        <v/>
      </c>
      <c r="Y259">
        <f>IF(OR(AND(Y246=1,SUM(X245:Z247)-Y246=2),SUM(X245:Z247)-Y246=3),1,0)</f>
        <v/>
      </c>
      <c r="Z259">
        <f>IF(OR(AND(Z246=1,SUM(Y245:AA247)-Z246=2),SUM(Y245:AA247)-Z246=3),1,0)</f>
        <v/>
      </c>
      <c r="AA259">
        <f>IF(OR(AND(AA246=1,SUM(Z245:AB247)-AA246=2),SUM(Z245:AB247)-AA246=3),1,0)</f>
        <v/>
      </c>
      <c r="AB259">
        <f>IF(OR(AND(AB246=1,SUM(AA245:AC247)-AB246=2),SUM(AA245:AC247)-AB246=3),1,0)</f>
        <v/>
      </c>
      <c r="AC259">
        <f>IF(OR(AND(AC246=1,SUM(AB245:AD247)-AC246=2),SUM(AB245:AD247)-AC246=3),1,0)</f>
        <v/>
      </c>
      <c r="AD259">
        <f>IF(OR(AND(AD246=1,SUM(AC245:AE247)-AD246=2),SUM(AC245:AE247)-AD246=3),1,0)</f>
        <v/>
      </c>
      <c r="AE259">
        <f>IF(OR(AND(AE246=1,SUM(AD245:AF247)-AE246=2),SUM(AD245:AF247)-AE246=3),1,0)</f>
        <v/>
      </c>
      <c r="AF259">
        <f>IF(OR(AND(AF246=1,SUM(AE245:AG247)-AF246=2),SUM(AE245:AG247)-AF246=3),1,0)</f>
        <v/>
      </c>
      <c r="AG259">
        <f>IF(OR(AND(AG246=1,SUM(AF245:AH247)-AG246=2),SUM(AF245:AH247)-AG246=3),1,0)</f>
        <v/>
      </c>
      <c r="AH259">
        <f>IF(OR(AND(AH246=1,SUM(AG245:AI247)-AH246=2),SUM(AG245:AI247)-AH246=3),1,0)</f>
        <v/>
      </c>
      <c r="AI259">
        <f>IF(OR(AND(AI246=1,SUM(AH245:AJ247)-AI246=2),SUM(AH245:AJ247)-AI246=3),1,0)</f>
        <v/>
      </c>
      <c r="AJ259">
        <f>IF(OR(AND(AJ246=1,SUM(AI245:AK247)-AJ246=2),SUM(AI245:AK247)-AJ246=3),1,0)</f>
        <v/>
      </c>
      <c r="AK259">
        <f>IF(OR(AND(AK246=1,SUM(AJ245:AL247)-AK246=2),SUM(AJ245:AL247)-AK246=3),1,0)</f>
        <v/>
      </c>
      <c r="AL259">
        <f>IF(OR(AND(AL246=1,SUM(AK245:AM247)-AL246=2),SUM(AK245:AM247)-AL246=3),1,0)</f>
        <v/>
      </c>
      <c r="AM259">
        <f>IF(OR(AND(AM246=1,SUM(AL245:AN247)-AM246=2),SUM(AL245:AN247)-AM246=3),1,0)</f>
        <v/>
      </c>
      <c r="AN259">
        <f>IF(OR(AND(AN246=1,SUM(AM245:AO247)-AN246=2),SUM(AM245:AO247)-AN246=3),1,0)</f>
        <v/>
      </c>
      <c r="AO259">
        <f>IF(OR(AND(AO246=1,SUM(AN245:AP247)-AO246=2),SUM(AN245:AP247)-AO246=3),1,0)</f>
        <v/>
      </c>
      <c r="AP259">
        <f>IF(OR(AND(AP246=1,SUM(AO245:AQ247)-AP246=2),SUM(AO245:AQ247)-AP246=3),1,0)</f>
        <v/>
      </c>
      <c r="AQ259" t="n">
        <v>0</v>
      </c>
    </row>
    <row r="260">
      <c r="B260" t="n">
        <v>0</v>
      </c>
      <c r="C260">
        <f>IF(OR(AND(C247=1,SUM(B246:D248)-C247=2),SUM(B246:D248)-C247=3),1,0)</f>
        <v/>
      </c>
      <c r="D260">
        <f>IF(OR(AND(D247=1,SUM(C246:E248)-D247=2),SUM(C246:E248)-D247=3),1,0)</f>
        <v/>
      </c>
      <c r="E260">
        <f>IF(OR(AND(E247=1,SUM(D246:F248)-E247=2),SUM(D246:F248)-E247=3),1,0)</f>
        <v/>
      </c>
      <c r="F260">
        <f>IF(OR(AND(F247=1,SUM(E246:G248)-F247=2),SUM(E246:G248)-F247=3),1,0)</f>
        <v/>
      </c>
      <c r="G260">
        <f>IF(OR(AND(G247=1,SUM(F246:H248)-G247=2),SUM(F246:H248)-G247=3),1,0)</f>
        <v/>
      </c>
      <c r="H260">
        <f>IF(OR(AND(H247=1,SUM(G246:I248)-H247=2),SUM(G246:I248)-H247=3),1,0)</f>
        <v/>
      </c>
      <c r="I260">
        <f>IF(OR(AND(I247=1,SUM(H246:J248)-I247=2),SUM(H246:J248)-I247=3),1,0)</f>
        <v/>
      </c>
      <c r="J260">
        <f>IF(OR(AND(J247=1,SUM(I246:K248)-J247=2),SUM(I246:K248)-J247=3),1,0)</f>
        <v/>
      </c>
      <c r="K260">
        <f>IF(OR(AND(K247=1,SUM(J246:L248)-K247=2),SUM(J246:L248)-K247=3),1,0)</f>
        <v/>
      </c>
      <c r="L260">
        <f>IF(OR(AND(L247=1,SUM(K246:M248)-L247=2),SUM(K246:M248)-L247=3),1,0)</f>
        <v/>
      </c>
      <c r="M260">
        <f>IF(OR(AND(M247=1,SUM(L246:N248)-M247=2),SUM(L246:N248)-M247=3),1,0)</f>
        <v/>
      </c>
      <c r="N260">
        <f>IF(OR(AND(N247=1,SUM(M246:O248)-N247=2),SUM(M246:O248)-N247=3),1,0)</f>
        <v/>
      </c>
      <c r="O260">
        <f>IF(OR(AND(O247=1,SUM(N246:P248)-O247=2),SUM(N246:P248)-O247=3),1,0)</f>
        <v/>
      </c>
      <c r="P260">
        <f>IF(OR(AND(P247=1,SUM(O246:Q248)-P247=2),SUM(O246:Q248)-P247=3),1,0)</f>
        <v/>
      </c>
      <c r="Q260">
        <f>IF(OR(AND(Q247=1,SUM(P246:R248)-Q247=2),SUM(P246:R248)-Q247=3),1,0)</f>
        <v/>
      </c>
      <c r="R260">
        <f>IF(OR(AND(R247=1,SUM(Q246:S248)-R247=2),SUM(Q246:S248)-R247=3),1,0)</f>
        <v/>
      </c>
      <c r="S260">
        <f>IF(OR(AND(S247=1,SUM(R246:T248)-S247=2),SUM(R246:T248)-S247=3),1,0)</f>
        <v/>
      </c>
      <c r="T260">
        <f>IF(OR(AND(T247=1,SUM(S246:U248)-T247=2),SUM(S246:U248)-T247=3),1,0)</f>
        <v/>
      </c>
      <c r="U260">
        <f>IF(OR(AND(U247=1,SUM(T246:V248)-U247=2),SUM(T246:V248)-U247=3),1,0)</f>
        <v/>
      </c>
      <c r="V260">
        <f>IF(OR(AND(V247=1,SUM(U246:W248)-V247=2),SUM(U246:W248)-V247=3),1,0)</f>
        <v/>
      </c>
      <c r="W260">
        <f>IF(OR(AND(W247=1,SUM(V246:X248)-W247=2),SUM(V246:X248)-W247=3),1,0)</f>
        <v/>
      </c>
      <c r="X260">
        <f>IF(OR(AND(X247=1,SUM(W246:Y248)-X247=2),SUM(W246:Y248)-X247=3),1,0)</f>
        <v/>
      </c>
      <c r="Y260">
        <f>IF(OR(AND(Y247=1,SUM(X246:Z248)-Y247=2),SUM(X246:Z248)-Y247=3),1,0)</f>
        <v/>
      </c>
      <c r="Z260">
        <f>IF(OR(AND(Z247=1,SUM(Y246:AA248)-Z247=2),SUM(Y246:AA248)-Z247=3),1,0)</f>
        <v/>
      </c>
      <c r="AA260">
        <f>IF(OR(AND(AA247=1,SUM(Z246:AB248)-AA247=2),SUM(Z246:AB248)-AA247=3),1,0)</f>
        <v/>
      </c>
      <c r="AB260">
        <f>IF(OR(AND(AB247=1,SUM(AA246:AC248)-AB247=2),SUM(AA246:AC248)-AB247=3),1,0)</f>
        <v/>
      </c>
      <c r="AC260">
        <f>IF(OR(AND(AC247=1,SUM(AB246:AD248)-AC247=2),SUM(AB246:AD248)-AC247=3),1,0)</f>
        <v/>
      </c>
      <c r="AD260">
        <f>IF(OR(AND(AD247=1,SUM(AC246:AE248)-AD247=2),SUM(AC246:AE248)-AD247=3),1,0)</f>
        <v/>
      </c>
      <c r="AE260">
        <f>IF(OR(AND(AE247=1,SUM(AD246:AF248)-AE247=2),SUM(AD246:AF248)-AE247=3),1,0)</f>
        <v/>
      </c>
      <c r="AF260">
        <f>IF(OR(AND(AF247=1,SUM(AE246:AG248)-AF247=2),SUM(AE246:AG248)-AF247=3),1,0)</f>
        <v/>
      </c>
      <c r="AG260">
        <f>IF(OR(AND(AG247=1,SUM(AF246:AH248)-AG247=2),SUM(AF246:AH248)-AG247=3),1,0)</f>
        <v/>
      </c>
      <c r="AH260">
        <f>IF(OR(AND(AH247=1,SUM(AG246:AI248)-AH247=2),SUM(AG246:AI248)-AH247=3),1,0)</f>
        <v/>
      </c>
      <c r="AI260">
        <f>IF(OR(AND(AI247=1,SUM(AH246:AJ248)-AI247=2),SUM(AH246:AJ248)-AI247=3),1,0)</f>
        <v/>
      </c>
      <c r="AJ260">
        <f>IF(OR(AND(AJ247=1,SUM(AI246:AK248)-AJ247=2),SUM(AI246:AK248)-AJ247=3),1,0)</f>
        <v/>
      </c>
      <c r="AK260">
        <f>IF(OR(AND(AK247=1,SUM(AJ246:AL248)-AK247=2),SUM(AJ246:AL248)-AK247=3),1,0)</f>
        <v/>
      </c>
      <c r="AL260">
        <f>IF(OR(AND(AL247=1,SUM(AK246:AM248)-AL247=2),SUM(AK246:AM248)-AL247=3),1,0)</f>
        <v/>
      </c>
      <c r="AM260">
        <f>IF(OR(AND(AM247=1,SUM(AL246:AN248)-AM247=2),SUM(AL246:AN248)-AM247=3),1,0)</f>
        <v/>
      </c>
      <c r="AN260">
        <f>IF(OR(AND(AN247=1,SUM(AM246:AO248)-AN247=2),SUM(AM246:AO248)-AN247=3),1,0)</f>
        <v/>
      </c>
      <c r="AO260">
        <f>IF(OR(AND(AO247=1,SUM(AN246:AP248)-AO247=2),SUM(AN246:AP248)-AO247=3),1,0)</f>
        <v/>
      </c>
      <c r="AP260">
        <f>IF(OR(AND(AP247=1,SUM(AO246:AQ248)-AP247=2),SUM(AO246:AQ248)-AP247=3),1,0)</f>
        <v/>
      </c>
      <c r="AQ260" t="n">
        <v>0</v>
      </c>
    </row>
    <row r="261">
      <c r="B261" t="n">
        <v>0</v>
      </c>
      <c r="C261" t="n">
        <v>0</v>
      </c>
      <c r="D261" t="n">
        <v>0</v>
      </c>
      <c r="E261" t="n">
        <v>0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</v>
      </c>
      <c r="AH261" t="n">
        <v>0</v>
      </c>
      <c r="AI261" t="n">
        <v>0</v>
      </c>
      <c r="AJ261" t="n">
        <v>0</v>
      </c>
      <c r="AK261" t="n">
        <v>0</v>
      </c>
      <c r="AL261" t="n">
        <v>0</v>
      </c>
      <c r="AM261" t="n">
        <v>0</v>
      </c>
      <c r="AN261" t="n">
        <v>0</v>
      </c>
      <c r="AO261" t="n">
        <v>0</v>
      </c>
      <c r="AP261" t="n">
        <v>0</v>
      </c>
      <c r="AQ261" t="n">
        <v>0</v>
      </c>
    </row>
    <row r="262"/>
    <row r="263">
      <c r="A263" t="inlineStr">
        <is>
          <t>gen 21</t>
        </is>
      </c>
      <c r="B263" t="n">
        <v>0</v>
      </c>
      <c r="C263" t="n">
        <v>0</v>
      </c>
      <c r="D263" t="n">
        <v>0</v>
      </c>
      <c r="E263" t="n">
        <v>0</v>
      </c>
      <c r="F263" t="n">
        <v>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</v>
      </c>
      <c r="AH263" t="n">
        <v>0</v>
      </c>
      <c r="AI263" t="n">
        <v>0</v>
      </c>
      <c r="AJ263" t="n">
        <v>0</v>
      </c>
      <c r="AK263" t="n">
        <v>0</v>
      </c>
      <c r="AL263" t="n">
        <v>0</v>
      </c>
      <c r="AM263" t="n">
        <v>0</v>
      </c>
      <c r="AN263" t="n">
        <v>0</v>
      </c>
      <c r="AO263" t="n">
        <v>0</v>
      </c>
      <c r="AP263" t="n">
        <v>0</v>
      </c>
      <c r="AQ263" t="n">
        <v>0</v>
      </c>
    </row>
    <row r="264">
      <c r="B264" t="n">
        <v>0</v>
      </c>
      <c r="C264">
        <f>IF(OR(AND(C251=1,SUM(B250:D252)-C251=2),SUM(B250:D252)-C251=3),1,0)</f>
        <v/>
      </c>
      <c r="D264">
        <f>IF(OR(AND(D251=1,SUM(C250:E252)-D251=2),SUM(C250:E252)-D251=3),1,0)</f>
        <v/>
      </c>
      <c r="E264">
        <f>IF(OR(AND(E251=1,SUM(D250:F252)-E251=2),SUM(D250:F252)-E251=3),1,0)</f>
        <v/>
      </c>
      <c r="F264">
        <f>IF(OR(AND(F251=1,SUM(E250:G252)-F251=2),SUM(E250:G252)-F251=3),1,0)</f>
        <v/>
      </c>
      <c r="G264">
        <f>IF(OR(AND(G251=1,SUM(F250:H252)-G251=2),SUM(F250:H252)-G251=3),1,0)</f>
        <v/>
      </c>
      <c r="H264">
        <f>IF(OR(AND(H251=1,SUM(G250:I252)-H251=2),SUM(G250:I252)-H251=3),1,0)</f>
        <v/>
      </c>
      <c r="I264">
        <f>IF(OR(AND(I251=1,SUM(H250:J252)-I251=2),SUM(H250:J252)-I251=3),1,0)</f>
        <v/>
      </c>
      <c r="J264">
        <f>IF(OR(AND(J251=1,SUM(I250:K252)-J251=2),SUM(I250:K252)-J251=3),1,0)</f>
        <v/>
      </c>
      <c r="K264">
        <f>IF(OR(AND(K251=1,SUM(J250:L252)-K251=2),SUM(J250:L252)-K251=3),1,0)</f>
        <v/>
      </c>
      <c r="L264">
        <f>IF(OR(AND(L251=1,SUM(K250:M252)-L251=2),SUM(K250:M252)-L251=3),1,0)</f>
        <v/>
      </c>
      <c r="M264">
        <f>IF(OR(AND(M251=1,SUM(L250:N252)-M251=2),SUM(L250:N252)-M251=3),1,0)</f>
        <v/>
      </c>
      <c r="N264">
        <f>IF(OR(AND(N251=1,SUM(M250:O252)-N251=2),SUM(M250:O252)-N251=3),1,0)</f>
        <v/>
      </c>
      <c r="O264">
        <f>IF(OR(AND(O251=1,SUM(N250:P252)-O251=2),SUM(N250:P252)-O251=3),1,0)</f>
        <v/>
      </c>
      <c r="P264">
        <f>IF(OR(AND(P251=1,SUM(O250:Q252)-P251=2),SUM(O250:Q252)-P251=3),1,0)</f>
        <v/>
      </c>
      <c r="Q264">
        <f>IF(OR(AND(Q251=1,SUM(P250:R252)-Q251=2),SUM(P250:R252)-Q251=3),1,0)</f>
        <v/>
      </c>
      <c r="R264">
        <f>IF(OR(AND(R251=1,SUM(Q250:S252)-R251=2),SUM(Q250:S252)-R251=3),1,0)</f>
        <v/>
      </c>
      <c r="S264">
        <f>IF(OR(AND(S251=1,SUM(R250:T252)-S251=2),SUM(R250:T252)-S251=3),1,0)</f>
        <v/>
      </c>
      <c r="T264">
        <f>IF(OR(AND(T251=1,SUM(S250:U252)-T251=2),SUM(S250:U252)-T251=3),1,0)</f>
        <v/>
      </c>
      <c r="U264">
        <f>IF(OR(AND(U251=1,SUM(T250:V252)-U251=2),SUM(T250:V252)-U251=3),1,0)</f>
        <v/>
      </c>
      <c r="V264">
        <f>IF(OR(AND(V251=1,SUM(U250:W252)-V251=2),SUM(U250:W252)-V251=3),1,0)</f>
        <v/>
      </c>
      <c r="W264">
        <f>IF(OR(AND(W251=1,SUM(V250:X252)-W251=2),SUM(V250:X252)-W251=3),1,0)</f>
        <v/>
      </c>
      <c r="X264">
        <f>IF(OR(AND(X251=1,SUM(W250:Y252)-X251=2),SUM(W250:Y252)-X251=3),1,0)</f>
        <v/>
      </c>
      <c r="Y264">
        <f>IF(OR(AND(Y251=1,SUM(X250:Z252)-Y251=2),SUM(X250:Z252)-Y251=3),1,0)</f>
        <v/>
      </c>
      <c r="Z264">
        <f>IF(OR(AND(Z251=1,SUM(Y250:AA252)-Z251=2),SUM(Y250:AA252)-Z251=3),1,0)</f>
        <v/>
      </c>
      <c r="AA264">
        <f>IF(OR(AND(AA251=1,SUM(Z250:AB252)-AA251=2),SUM(Z250:AB252)-AA251=3),1,0)</f>
        <v/>
      </c>
      <c r="AB264">
        <f>IF(OR(AND(AB251=1,SUM(AA250:AC252)-AB251=2),SUM(AA250:AC252)-AB251=3),1,0)</f>
        <v/>
      </c>
      <c r="AC264">
        <f>IF(OR(AND(AC251=1,SUM(AB250:AD252)-AC251=2),SUM(AB250:AD252)-AC251=3),1,0)</f>
        <v/>
      </c>
      <c r="AD264">
        <f>IF(OR(AND(AD251=1,SUM(AC250:AE252)-AD251=2),SUM(AC250:AE252)-AD251=3),1,0)</f>
        <v/>
      </c>
      <c r="AE264">
        <f>IF(OR(AND(AE251=1,SUM(AD250:AF252)-AE251=2),SUM(AD250:AF252)-AE251=3),1,0)</f>
        <v/>
      </c>
      <c r="AF264">
        <f>IF(OR(AND(AF251=1,SUM(AE250:AG252)-AF251=2),SUM(AE250:AG252)-AF251=3),1,0)</f>
        <v/>
      </c>
      <c r="AG264">
        <f>IF(OR(AND(AG251=1,SUM(AF250:AH252)-AG251=2),SUM(AF250:AH252)-AG251=3),1,0)</f>
        <v/>
      </c>
      <c r="AH264">
        <f>IF(OR(AND(AH251=1,SUM(AG250:AI252)-AH251=2),SUM(AG250:AI252)-AH251=3),1,0)</f>
        <v/>
      </c>
      <c r="AI264">
        <f>IF(OR(AND(AI251=1,SUM(AH250:AJ252)-AI251=2),SUM(AH250:AJ252)-AI251=3),1,0)</f>
        <v/>
      </c>
      <c r="AJ264">
        <f>IF(OR(AND(AJ251=1,SUM(AI250:AK252)-AJ251=2),SUM(AI250:AK252)-AJ251=3),1,0)</f>
        <v/>
      </c>
      <c r="AK264">
        <f>IF(OR(AND(AK251=1,SUM(AJ250:AL252)-AK251=2),SUM(AJ250:AL252)-AK251=3),1,0)</f>
        <v/>
      </c>
      <c r="AL264">
        <f>IF(OR(AND(AL251=1,SUM(AK250:AM252)-AL251=2),SUM(AK250:AM252)-AL251=3),1,0)</f>
        <v/>
      </c>
      <c r="AM264">
        <f>IF(OR(AND(AM251=1,SUM(AL250:AN252)-AM251=2),SUM(AL250:AN252)-AM251=3),1,0)</f>
        <v/>
      </c>
      <c r="AN264">
        <f>IF(OR(AND(AN251=1,SUM(AM250:AO252)-AN251=2),SUM(AM250:AO252)-AN251=3),1,0)</f>
        <v/>
      </c>
      <c r="AO264">
        <f>IF(OR(AND(AO251=1,SUM(AN250:AP252)-AO251=2),SUM(AN250:AP252)-AO251=3),1,0)</f>
        <v/>
      </c>
      <c r="AP264">
        <f>IF(OR(AND(AP251=1,SUM(AO250:AQ252)-AP251=2),SUM(AO250:AQ252)-AP251=3),1,0)</f>
        <v/>
      </c>
      <c r="AQ264" t="n">
        <v>0</v>
      </c>
    </row>
    <row r="265">
      <c r="B265" t="n">
        <v>0</v>
      </c>
      <c r="C265">
        <f>IF(OR(AND(C252=1,SUM(B251:D253)-C252=2),SUM(B251:D253)-C252=3),1,0)</f>
        <v/>
      </c>
      <c r="D265">
        <f>IF(OR(AND(D252=1,SUM(C251:E253)-D252=2),SUM(C251:E253)-D252=3),1,0)</f>
        <v/>
      </c>
      <c r="E265">
        <f>IF(OR(AND(E252=1,SUM(D251:F253)-E252=2),SUM(D251:F253)-E252=3),1,0)</f>
        <v/>
      </c>
      <c r="F265">
        <f>IF(OR(AND(F252=1,SUM(E251:G253)-F252=2),SUM(E251:G253)-F252=3),1,0)</f>
        <v/>
      </c>
      <c r="G265">
        <f>IF(OR(AND(G252=1,SUM(F251:H253)-G252=2),SUM(F251:H253)-G252=3),1,0)</f>
        <v/>
      </c>
      <c r="H265">
        <f>IF(OR(AND(H252=1,SUM(G251:I253)-H252=2),SUM(G251:I253)-H252=3),1,0)</f>
        <v/>
      </c>
      <c r="I265">
        <f>IF(OR(AND(I252=1,SUM(H251:J253)-I252=2),SUM(H251:J253)-I252=3),1,0)</f>
        <v/>
      </c>
      <c r="J265">
        <f>IF(OR(AND(J252=1,SUM(I251:K253)-J252=2),SUM(I251:K253)-J252=3),1,0)</f>
        <v/>
      </c>
      <c r="K265">
        <f>IF(OR(AND(K252=1,SUM(J251:L253)-K252=2),SUM(J251:L253)-K252=3),1,0)</f>
        <v/>
      </c>
      <c r="L265">
        <f>IF(OR(AND(L252=1,SUM(K251:M253)-L252=2),SUM(K251:M253)-L252=3),1,0)</f>
        <v/>
      </c>
      <c r="M265">
        <f>IF(OR(AND(M252=1,SUM(L251:N253)-M252=2),SUM(L251:N253)-M252=3),1,0)</f>
        <v/>
      </c>
      <c r="N265">
        <f>IF(OR(AND(N252=1,SUM(M251:O253)-N252=2),SUM(M251:O253)-N252=3),1,0)</f>
        <v/>
      </c>
      <c r="O265">
        <f>IF(OR(AND(O252=1,SUM(N251:P253)-O252=2),SUM(N251:P253)-O252=3),1,0)</f>
        <v/>
      </c>
      <c r="P265">
        <f>IF(OR(AND(P252=1,SUM(O251:Q253)-P252=2),SUM(O251:Q253)-P252=3),1,0)</f>
        <v/>
      </c>
      <c r="Q265">
        <f>IF(OR(AND(Q252=1,SUM(P251:R253)-Q252=2),SUM(P251:R253)-Q252=3),1,0)</f>
        <v/>
      </c>
      <c r="R265">
        <f>IF(OR(AND(R252=1,SUM(Q251:S253)-R252=2),SUM(Q251:S253)-R252=3),1,0)</f>
        <v/>
      </c>
      <c r="S265">
        <f>IF(OR(AND(S252=1,SUM(R251:T253)-S252=2),SUM(R251:T253)-S252=3),1,0)</f>
        <v/>
      </c>
      <c r="T265">
        <f>IF(OR(AND(T252=1,SUM(S251:U253)-T252=2),SUM(S251:U253)-T252=3),1,0)</f>
        <v/>
      </c>
      <c r="U265">
        <f>IF(OR(AND(U252=1,SUM(T251:V253)-U252=2),SUM(T251:V253)-U252=3),1,0)</f>
        <v/>
      </c>
      <c r="V265">
        <f>IF(OR(AND(V252=1,SUM(U251:W253)-V252=2),SUM(U251:W253)-V252=3),1,0)</f>
        <v/>
      </c>
      <c r="W265">
        <f>IF(OR(AND(W252=1,SUM(V251:X253)-W252=2),SUM(V251:X253)-W252=3),1,0)</f>
        <v/>
      </c>
      <c r="X265">
        <f>IF(OR(AND(X252=1,SUM(W251:Y253)-X252=2),SUM(W251:Y253)-X252=3),1,0)</f>
        <v/>
      </c>
      <c r="Y265">
        <f>IF(OR(AND(Y252=1,SUM(X251:Z253)-Y252=2),SUM(X251:Z253)-Y252=3),1,0)</f>
        <v/>
      </c>
      <c r="Z265">
        <f>IF(OR(AND(Z252=1,SUM(Y251:AA253)-Z252=2),SUM(Y251:AA253)-Z252=3),1,0)</f>
        <v/>
      </c>
      <c r="AA265">
        <f>IF(OR(AND(AA252=1,SUM(Z251:AB253)-AA252=2),SUM(Z251:AB253)-AA252=3),1,0)</f>
        <v/>
      </c>
      <c r="AB265">
        <f>IF(OR(AND(AB252=1,SUM(AA251:AC253)-AB252=2),SUM(AA251:AC253)-AB252=3),1,0)</f>
        <v/>
      </c>
      <c r="AC265">
        <f>IF(OR(AND(AC252=1,SUM(AB251:AD253)-AC252=2),SUM(AB251:AD253)-AC252=3),1,0)</f>
        <v/>
      </c>
      <c r="AD265">
        <f>IF(OR(AND(AD252=1,SUM(AC251:AE253)-AD252=2),SUM(AC251:AE253)-AD252=3),1,0)</f>
        <v/>
      </c>
      <c r="AE265">
        <f>IF(OR(AND(AE252=1,SUM(AD251:AF253)-AE252=2),SUM(AD251:AF253)-AE252=3),1,0)</f>
        <v/>
      </c>
      <c r="AF265">
        <f>IF(OR(AND(AF252=1,SUM(AE251:AG253)-AF252=2),SUM(AE251:AG253)-AF252=3),1,0)</f>
        <v/>
      </c>
      <c r="AG265">
        <f>IF(OR(AND(AG252=1,SUM(AF251:AH253)-AG252=2),SUM(AF251:AH253)-AG252=3),1,0)</f>
        <v/>
      </c>
      <c r="AH265">
        <f>IF(OR(AND(AH252=1,SUM(AG251:AI253)-AH252=2),SUM(AG251:AI253)-AH252=3),1,0)</f>
        <v/>
      </c>
      <c r="AI265">
        <f>IF(OR(AND(AI252=1,SUM(AH251:AJ253)-AI252=2),SUM(AH251:AJ253)-AI252=3),1,0)</f>
        <v/>
      </c>
      <c r="AJ265">
        <f>IF(OR(AND(AJ252=1,SUM(AI251:AK253)-AJ252=2),SUM(AI251:AK253)-AJ252=3),1,0)</f>
        <v/>
      </c>
      <c r="AK265">
        <f>IF(OR(AND(AK252=1,SUM(AJ251:AL253)-AK252=2),SUM(AJ251:AL253)-AK252=3),1,0)</f>
        <v/>
      </c>
      <c r="AL265">
        <f>IF(OR(AND(AL252=1,SUM(AK251:AM253)-AL252=2),SUM(AK251:AM253)-AL252=3),1,0)</f>
        <v/>
      </c>
      <c r="AM265">
        <f>IF(OR(AND(AM252=1,SUM(AL251:AN253)-AM252=2),SUM(AL251:AN253)-AM252=3),1,0)</f>
        <v/>
      </c>
      <c r="AN265">
        <f>IF(OR(AND(AN252=1,SUM(AM251:AO253)-AN252=2),SUM(AM251:AO253)-AN252=3),1,0)</f>
        <v/>
      </c>
      <c r="AO265">
        <f>IF(OR(AND(AO252=1,SUM(AN251:AP253)-AO252=2),SUM(AN251:AP253)-AO252=3),1,0)</f>
        <v/>
      </c>
      <c r="AP265">
        <f>IF(OR(AND(AP252=1,SUM(AO251:AQ253)-AP252=2),SUM(AO251:AQ253)-AP252=3),1,0)</f>
        <v/>
      </c>
      <c r="AQ265" t="n">
        <v>0</v>
      </c>
    </row>
    <row r="266">
      <c r="B266" t="n">
        <v>0</v>
      </c>
      <c r="C266">
        <f>IF(OR(AND(C253=1,SUM(B252:D254)-C253=2),SUM(B252:D254)-C253=3),1,0)</f>
        <v/>
      </c>
      <c r="D266">
        <f>IF(OR(AND(D253=1,SUM(C252:E254)-D253=2),SUM(C252:E254)-D253=3),1,0)</f>
        <v/>
      </c>
      <c r="E266">
        <f>IF(OR(AND(E253=1,SUM(D252:F254)-E253=2),SUM(D252:F254)-E253=3),1,0)</f>
        <v/>
      </c>
      <c r="F266">
        <f>IF(OR(AND(F253=1,SUM(E252:G254)-F253=2),SUM(E252:G254)-F253=3),1,0)</f>
        <v/>
      </c>
      <c r="G266">
        <f>IF(OR(AND(G253=1,SUM(F252:H254)-G253=2),SUM(F252:H254)-G253=3),1,0)</f>
        <v/>
      </c>
      <c r="H266">
        <f>IF(OR(AND(H253=1,SUM(G252:I254)-H253=2),SUM(G252:I254)-H253=3),1,0)</f>
        <v/>
      </c>
      <c r="I266">
        <f>IF(OR(AND(I253=1,SUM(H252:J254)-I253=2),SUM(H252:J254)-I253=3),1,0)</f>
        <v/>
      </c>
      <c r="J266">
        <f>IF(OR(AND(J253=1,SUM(I252:K254)-J253=2),SUM(I252:K254)-J253=3),1,0)</f>
        <v/>
      </c>
      <c r="K266">
        <f>IF(OR(AND(K253=1,SUM(J252:L254)-K253=2),SUM(J252:L254)-K253=3),1,0)</f>
        <v/>
      </c>
      <c r="L266">
        <f>IF(OR(AND(L253=1,SUM(K252:M254)-L253=2),SUM(K252:M254)-L253=3),1,0)</f>
        <v/>
      </c>
      <c r="M266">
        <f>IF(OR(AND(M253=1,SUM(L252:N254)-M253=2),SUM(L252:N254)-M253=3),1,0)</f>
        <v/>
      </c>
      <c r="N266">
        <f>IF(OR(AND(N253=1,SUM(M252:O254)-N253=2),SUM(M252:O254)-N253=3),1,0)</f>
        <v/>
      </c>
      <c r="O266">
        <f>IF(OR(AND(O253=1,SUM(N252:P254)-O253=2),SUM(N252:P254)-O253=3),1,0)</f>
        <v/>
      </c>
      <c r="P266">
        <f>IF(OR(AND(P253=1,SUM(O252:Q254)-P253=2),SUM(O252:Q254)-P253=3),1,0)</f>
        <v/>
      </c>
      <c r="Q266">
        <f>IF(OR(AND(Q253=1,SUM(P252:R254)-Q253=2),SUM(P252:R254)-Q253=3),1,0)</f>
        <v/>
      </c>
      <c r="R266">
        <f>IF(OR(AND(R253=1,SUM(Q252:S254)-R253=2),SUM(Q252:S254)-R253=3),1,0)</f>
        <v/>
      </c>
      <c r="S266">
        <f>IF(OR(AND(S253=1,SUM(R252:T254)-S253=2),SUM(R252:T254)-S253=3),1,0)</f>
        <v/>
      </c>
      <c r="T266">
        <f>IF(OR(AND(T253=1,SUM(S252:U254)-T253=2),SUM(S252:U254)-T253=3),1,0)</f>
        <v/>
      </c>
      <c r="U266">
        <f>IF(OR(AND(U253=1,SUM(T252:V254)-U253=2),SUM(T252:V254)-U253=3),1,0)</f>
        <v/>
      </c>
      <c r="V266">
        <f>IF(OR(AND(V253=1,SUM(U252:W254)-V253=2),SUM(U252:W254)-V253=3),1,0)</f>
        <v/>
      </c>
      <c r="W266">
        <f>IF(OR(AND(W253=1,SUM(V252:X254)-W253=2),SUM(V252:X254)-W253=3),1,0)</f>
        <v/>
      </c>
      <c r="X266">
        <f>IF(OR(AND(X253=1,SUM(W252:Y254)-X253=2),SUM(W252:Y254)-X253=3),1,0)</f>
        <v/>
      </c>
      <c r="Y266">
        <f>IF(OR(AND(Y253=1,SUM(X252:Z254)-Y253=2),SUM(X252:Z254)-Y253=3),1,0)</f>
        <v/>
      </c>
      <c r="Z266">
        <f>IF(OR(AND(Z253=1,SUM(Y252:AA254)-Z253=2),SUM(Y252:AA254)-Z253=3),1,0)</f>
        <v/>
      </c>
      <c r="AA266">
        <f>IF(OR(AND(AA253=1,SUM(Z252:AB254)-AA253=2),SUM(Z252:AB254)-AA253=3),1,0)</f>
        <v/>
      </c>
      <c r="AB266">
        <f>IF(OR(AND(AB253=1,SUM(AA252:AC254)-AB253=2),SUM(AA252:AC254)-AB253=3),1,0)</f>
        <v/>
      </c>
      <c r="AC266">
        <f>IF(OR(AND(AC253=1,SUM(AB252:AD254)-AC253=2),SUM(AB252:AD254)-AC253=3),1,0)</f>
        <v/>
      </c>
      <c r="AD266">
        <f>IF(OR(AND(AD253=1,SUM(AC252:AE254)-AD253=2),SUM(AC252:AE254)-AD253=3),1,0)</f>
        <v/>
      </c>
      <c r="AE266">
        <f>IF(OR(AND(AE253=1,SUM(AD252:AF254)-AE253=2),SUM(AD252:AF254)-AE253=3),1,0)</f>
        <v/>
      </c>
      <c r="AF266">
        <f>IF(OR(AND(AF253=1,SUM(AE252:AG254)-AF253=2),SUM(AE252:AG254)-AF253=3),1,0)</f>
        <v/>
      </c>
      <c r="AG266">
        <f>IF(OR(AND(AG253=1,SUM(AF252:AH254)-AG253=2),SUM(AF252:AH254)-AG253=3),1,0)</f>
        <v/>
      </c>
      <c r="AH266">
        <f>IF(OR(AND(AH253=1,SUM(AG252:AI254)-AH253=2),SUM(AG252:AI254)-AH253=3),1,0)</f>
        <v/>
      </c>
      <c r="AI266">
        <f>IF(OR(AND(AI253=1,SUM(AH252:AJ254)-AI253=2),SUM(AH252:AJ254)-AI253=3),1,0)</f>
        <v/>
      </c>
      <c r="AJ266">
        <f>IF(OR(AND(AJ253=1,SUM(AI252:AK254)-AJ253=2),SUM(AI252:AK254)-AJ253=3),1,0)</f>
        <v/>
      </c>
      <c r="AK266">
        <f>IF(OR(AND(AK253=1,SUM(AJ252:AL254)-AK253=2),SUM(AJ252:AL254)-AK253=3),1,0)</f>
        <v/>
      </c>
      <c r="AL266">
        <f>IF(OR(AND(AL253=1,SUM(AK252:AM254)-AL253=2),SUM(AK252:AM254)-AL253=3),1,0)</f>
        <v/>
      </c>
      <c r="AM266">
        <f>IF(OR(AND(AM253=1,SUM(AL252:AN254)-AM253=2),SUM(AL252:AN254)-AM253=3),1,0)</f>
        <v/>
      </c>
      <c r="AN266">
        <f>IF(OR(AND(AN253=1,SUM(AM252:AO254)-AN253=2),SUM(AM252:AO254)-AN253=3),1,0)</f>
        <v/>
      </c>
      <c r="AO266">
        <f>IF(OR(AND(AO253=1,SUM(AN252:AP254)-AO253=2),SUM(AN252:AP254)-AO253=3),1,0)</f>
        <v/>
      </c>
      <c r="AP266">
        <f>IF(OR(AND(AP253=1,SUM(AO252:AQ254)-AP253=2),SUM(AO252:AQ254)-AP253=3),1,0)</f>
        <v/>
      </c>
      <c r="AQ266" t="n">
        <v>0</v>
      </c>
    </row>
    <row r="267">
      <c r="B267" t="n">
        <v>0</v>
      </c>
      <c r="C267">
        <f>IF(OR(AND(C254=1,SUM(B253:D255)-C254=2),SUM(B253:D255)-C254=3),1,0)</f>
        <v/>
      </c>
      <c r="D267">
        <f>IF(OR(AND(D254=1,SUM(C253:E255)-D254=2),SUM(C253:E255)-D254=3),1,0)</f>
        <v/>
      </c>
      <c r="E267">
        <f>IF(OR(AND(E254=1,SUM(D253:F255)-E254=2),SUM(D253:F255)-E254=3),1,0)</f>
        <v/>
      </c>
      <c r="F267">
        <f>IF(OR(AND(F254=1,SUM(E253:G255)-F254=2),SUM(E253:G255)-F254=3),1,0)</f>
        <v/>
      </c>
      <c r="G267">
        <f>IF(OR(AND(G254=1,SUM(F253:H255)-G254=2),SUM(F253:H255)-G254=3),1,0)</f>
        <v/>
      </c>
      <c r="H267">
        <f>IF(OR(AND(H254=1,SUM(G253:I255)-H254=2),SUM(G253:I255)-H254=3),1,0)</f>
        <v/>
      </c>
      <c r="I267">
        <f>IF(OR(AND(I254=1,SUM(H253:J255)-I254=2),SUM(H253:J255)-I254=3),1,0)</f>
        <v/>
      </c>
      <c r="J267">
        <f>IF(OR(AND(J254=1,SUM(I253:K255)-J254=2),SUM(I253:K255)-J254=3),1,0)</f>
        <v/>
      </c>
      <c r="K267">
        <f>IF(OR(AND(K254=1,SUM(J253:L255)-K254=2),SUM(J253:L255)-K254=3),1,0)</f>
        <v/>
      </c>
      <c r="L267">
        <f>IF(OR(AND(L254=1,SUM(K253:M255)-L254=2),SUM(K253:M255)-L254=3),1,0)</f>
        <v/>
      </c>
      <c r="M267">
        <f>IF(OR(AND(M254=1,SUM(L253:N255)-M254=2),SUM(L253:N255)-M254=3),1,0)</f>
        <v/>
      </c>
      <c r="N267">
        <f>IF(OR(AND(N254=1,SUM(M253:O255)-N254=2),SUM(M253:O255)-N254=3),1,0)</f>
        <v/>
      </c>
      <c r="O267">
        <f>IF(OR(AND(O254=1,SUM(N253:P255)-O254=2),SUM(N253:P255)-O254=3),1,0)</f>
        <v/>
      </c>
      <c r="P267">
        <f>IF(OR(AND(P254=1,SUM(O253:Q255)-P254=2),SUM(O253:Q255)-P254=3),1,0)</f>
        <v/>
      </c>
      <c r="Q267">
        <f>IF(OR(AND(Q254=1,SUM(P253:R255)-Q254=2),SUM(P253:R255)-Q254=3),1,0)</f>
        <v/>
      </c>
      <c r="R267">
        <f>IF(OR(AND(R254=1,SUM(Q253:S255)-R254=2),SUM(Q253:S255)-R254=3),1,0)</f>
        <v/>
      </c>
      <c r="S267">
        <f>IF(OR(AND(S254=1,SUM(R253:T255)-S254=2),SUM(R253:T255)-S254=3),1,0)</f>
        <v/>
      </c>
      <c r="T267">
        <f>IF(OR(AND(T254=1,SUM(S253:U255)-T254=2),SUM(S253:U255)-T254=3),1,0)</f>
        <v/>
      </c>
      <c r="U267">
        <f>IF(OR(AND(U254=1,SUM(T253:V255)-U254=2),SUM(T253:V255)-U254=3),1,0)</f>
        <v/>
      </c>
      <c r="V267">
        <f>IF(OR(AND(V254=1,SUM(U253:W255)-V254=2),SUM(U253:W255)-V254=3),1,0)</f>
        <v/>
      </c>
      <c r="W267">
        <f>IF(OR(AND(W254=1,SUM(V253:X255)-W254=2),SUM(V253:X255)-W254=3),1,0)</f>
        <v/>
      </c>
      <c r="X267">
        <f>IF(OR(AND(X254=1,SUM(W253:Y255)-X254=2),SUM(W253:Y255)-X254=3),1,0)</f>
        <v/>
      </c>
      <c r="Y267">
        <f>IF(OR(AND(Y254=1,SUM(X253:Z255)-Y254=2),SUM(X253:Z255)-Y254=3),1,0)</f>
        <v/>
      </c>
      <c r="Z267">
        <f>IF(OR(AND(Z254=1,SUM(Y253:AA255)-Z254=2),SUM(Y253:AA255)-Z254=3),1,0)</f>
        <v/>
      </c>
      <c r="AA267">
        <f>IF(OR(AND(AA254=1,SUM(Z253:AB255)-AA254=2),SUM(Z253:AB255)-AA254=3),1,0)</f>
        <v/>
      </c>
      <c r="AB267">
        <f>IF(OR(AND(AB254=1,SUM(AA253:AC255)-AB254=2),SUM(AA253:AC255)-AB254=3),1,0)</f>
        <v/>
      </c>
      <c r="AC267">
        <f>IF(OR(AND(AC254=1,SUM(AB253:AD255)-AC254=2),SUM(AB253:AD255)-AC254=3),1,0)</f>
        <v/>
      </c>
      <c r="AD267">
        <f>IF(OR(AND(AD254=1,SUM(AC253:AE255)-AD254=2),SUM(AC253:AE255)-AD254=3),1,0)</f>
        <v/>
      </c>
      <c r="AE267">
        <f>IF(OR(AND(AE254=1,SUM(AD253:AF255)-AE254=2),SUM(AD253:AF255)-AE254=3),1,0)</f>
        <v/>
      </c>
      <c r="AF267">
        <f>IF(OR(AND(AF254=1,SUM(AE253:AG255)-AF254=2),SUM(AE253:AG255)-AF254=3),1,0)</f>
        <v/>
      </c>
      <c r="AG267">
        <f>IF(OR(AND(AG254=1,SUM(AF253:AH255)-AG254=2),SUM(AF253:AH255)-AG254=3),1,0)</f>
        <v/>
      </c>
      <c r="AH267">
        <f>IF(OR(AND(AH254=1,SUM(AG253:AI255)-AH254=2),SUM(AG253:AI255)-AH254=3),1,0)</f>
        <v/>
      </c>
      <c r="AI267">
        <f>IF(OR(AND(AI254=1,SUM(AH253:AJ255)-AI254=2),SUM(AH253:AJ255)-AI254=3),1,0)</f>
        <v/>
      </c>
      <c r="AJ267">
        <f>IF(OR(AND(AJ254=1,SUM(AI253:AK255)-AJ254=2),SUM(AI253:AK255)-AJ254=3),1,0)</f>
        <v/>
      </c>
      <c r="AK267">
        <f>IF(OR(AND(AK254=1,SUM(AJ253:AL255)-AK254=2),SUM(AJ253:AL255)-AK254=3),1,0)</f>
        <v/>
      </c>
      <c r="AL267">
        <f>IF(OR(AND(AL254=1,SUM(AK253:AM255)-AL254=2),SUM(AK253:AM255)-AL254=3),1,0)</f>
        <v/>
      </c>
      <c r="AM267">
        <f>IF(OR(AND(AM254=1,SUM(AL253:AN255)-AM254=2),SUM(AL253:AN255)-AM254=3),1,0)</f>
        <v/>
      </c>
      <c r="AN267">
        <f>IF(OR(AND(AN254=1,SUM(AM253:AO255)-AN254=2),SUM(AM253:AO255)-AN254=3),1,0)</f>
        <v/>
      </c>
      <c r="AO267">
        <f>IF(OR(AND(AO254=1,SUM(AN253:AP255)-AO254=2),SUM(AN253:AP255)-AO254=3),1,0)</f>
        <v/>
      </c>
      <c r="AP267">
        <f>IF(OR(AND(AP254=1,SUM(AO253:AQ255)-AP254=2),SUM(AO253:AQ255)-AP254=3),1,0)</f>
        <v/>
      </c>
      <c r="AQ267" t="n">
        <v>0</v>
      </c>
    </row>
    <row r="268">
      <c r="B268" t="n">
        <v>0</v>
      </c>
      <c r="C268">
        <f>IF(OR(AND(C255=1,SUM(B254:D256)-C255=2),SUM(B254:D256)-C255=3),1,0)</f>
        <v/>
      </c>
      <c r="D268">
        <f>IF(OR(AND(D255=1,SUM(C254:E256)-D255=2),SUM(C254:E256)-D255=3),1,0)</f>
        <v/>
      </c>
      <c r="E268">
        <f>IF(OR(AND(E255=1,SUM(D254:F256)-E255=2),SUM(D254:F256)-E255=3),1,0)</f>
        <v/>
      </c>
      <c r="F268">
        <f>IF(OR(AND(F255=1,SUM(E254:G256)-F255=2),SUM(E254:G256)-F255=3),1,0)</f>
        <v/>
      </c>
      <c r="G268">
        <f>IF(OR(AND(G255=1,SUM(F254:H256)-G255=2),SUM(F254:H256)-G255=3),1,0)</f>
        <v/>
      </c>
      <c r="H268">
        <f>IF(OR(AND(H255=1,SUM(G254:I256)-H255=2),SUM(G254:I256)-H255=3),1,0)</f>
        <v/>
      </c>
      <c r="I268">
        <f>IF(OR(AND(I255=1,SUM(H254:J256)-I255=2),SUM(H254:J256)-I255=3),1,0)</f>
        <v/>
      </c>
      <c r="J268">
        <f>IF(OR(AND(J255=1,SUM(I254:K256)-J255=2),SUM(I254:K256)-J255=3),1,0)</f>
        <v/>
      </c>
      <c r="K268">
        <f>IF(OR(AND(K255=1,SUM(J254:L256)-K255=2),SUM(J254:L256)-K255=3),1,0)</f>
        <v/>
      </c>
      <c r="L268">
        <f>IF(OR(AND(L255=1,SUM(K254:M256)-L255=2),SUM(K254:M256)-L255=3),1,0)</f>
        <v/>
      </c>
      <c r="M268">
        <f>IF(OR(AND(M255=1,SUM(L254:N256)-M255=2),SUM(L254:N256)-M255=3),1,0)</f>
        <v/>
      </c>
      <c r="N268">
        <f>IF(OR(AND(N255=1,SUM(M254:O256)-N255=2),SUM(M254:O256)-N255=3),1,0)</f>
        <v/>
      </c>
      <c r="O268">
        <f>IF(OR(AND(O255=1,SUM(N254:P256)-O255=2),SUM(N254:P256)-O255=3),1,0)</f>
        <v/>
      </c>
      <c r="P268">
        <f>IF(OR(AND(P255=1,SUM(O254:Q256)-P255=2),SUM(O254:Q256)-P255=3),1,0)</f>
        <v/>
      </c>
      <c r="Q268">
        <f>IF(OR(AND(Q255=1,SUM(P254:R256)-Q255=2),SUM(P254:R256)-Q255=3),1,0)</f>
        <v/>
      </c>
      <c r="R268">
        <f>IF(OR(AND(R255=1,SUM(Q254:S256)-R255=2),SUM(Q254:S256)-R255=3),1,0)</f>
        <v/>
      </c>
      <c r="S268">
        <f>IF(OR(AND(S255=1,SUM(R254:T256)-S255=2),SUM(R254:T256)-S255=3),1,0)</f>
        <v/>
      </c>
      <c r="T268">
        <f>IF(OR(AND(T255=1,SUM(S254:U256)-T255=2),SUM(S254:U256)-T255=3),1,0)</f>
        <v/>
      </c>
      <c r="U268">
        <f>IF(OR(AND(U255=1,SUM(T254:V256)-U255=2),SUM(T254:V256)-U255=3),1,0)</f>
        <v/>
      </c>
      <c r="V268">
        <f>IF(OR(AND(V255=1,SUM(U254:W256)-V255=2),SUM(U254:W256)-V255=3),1,0)</f>
        <v/>
      </c>
      <c r="W268">
        <f>IF(OR(AND(W255=1,SUM(V254:X256)-W255=2),SUM(V254:X256)-W255=3),1,0)</f>
        <v/>
      </c>
      <c r="X268">
        <f>IF(OR(AND(X255=1,SUM(W254:Y256)-X255=2),SUM(W254:Y256)-X255=3),1,0)</f>
        <v/>
      </c>
      <c r="Y268">
        <f>IF(OR(AND(Y255=1,SUM(X254:Z256)-Y255=2),SUM(X254:Z256)-Y255=3),1,0)</f>
        <v/>
      </c>
      <c r="Z268">
        <f>IF(OR(AND(Z255=1,SUM(Y254:AA256)-Z255=2),SUM(Y254:AA256)-Z255=3),1,0)</f>
        <v/>
      </c>
      <c r="AA268">
        <f>IF(OR(AND(AA255=1,SUM(Z254:AB256)-AA255=2),SUM(Z254:AB256)-AA255=3),1,0)</f>
        <v/>
      </c>
      <c r="AB268">
        <f>IF(OR(AND(AB255=1,SUM(AA254:AC256)-AB255=2),SUM(AA254:AC256)-AB255=3),1,0)</f>
        <v/>
      </c>
      <c r="AC268">
        <f>IF(OR(AND(AC255=1,SUM(AB254:AD256)-AC255=2),SUM(AB254:AD256)-AC255=3),1,0)</f>
        <v/>
      </c>
      <c r="AD268">
        <f>IF(OR(AND(AD255=1,SUM(AC254:AE256)-AD255=2),SUM(AC254:AE256)-AD255=3),1,0)</f>
        <v/>
      </c>
      <c r="AE268">
        <f>IF(OR(AND(AE255=1,SUM(AD254:AF256)-AE255=2),SUM(AD254:AF256)-AE255=3),1,0)</f>
        <v/>
      </c>
      <c r="AF268">
        <f>IF(OR(AND(AF255=1,SUM(AE254:AG256)-AF255=2),SUM(AE254:AG256)-AF255=3),1,0)</f>
        <v/>
      </c>
      <c r="AG268">
        <f>IF(OR(AND(AG255=1,SUM(AF254:AH256)-AG255=2),SUM(AF254:AH256)-AG255=3),1,0)</f>
        <v/>
      </c>
      <c r="AH268">
        <f>IF(OR(AND(AH255=1,SUM(AG254:AI256)-AH255=2),SUM(AG254:AI256)-AH255=3),1,0)</f>
        <v/>
      </c>
      <c r="AI268">
        <f>IF(OR(AND(AI255=1,SUM(AH254:AJ256)-AI255=2),SUM(AH254:AJ256)-AI255=3),1,0)</f>
        <v/>
      </c>
      <c r="AJ268">
        <f>IF(OR(AND(AJ255=1,SUM(AI254:AK256)-AJ255=2),SUM(AI254:AK256)-AJ255=3),1,0)</f>
        <v/>
      </c>
      <c r="AK268">
        <f>IF(OR(AND(AK255=1,SUM(AJ254:AL256)-AK255=2),SUM(AJ254:AL256)-AK255=3),1,0)</f>
        <v/>
      </c>
      <c r="AL268">
        <f>IF(OR(AND(AL255=1,SUM(AK254:AM256)-AL255=2),SUM(AK254:AM256)-AL255=3),1,0)</f>
        <v/>
      </c>
      <c r="AM268">
        <f>IF(OR(AND(AM255=1,SUM(AL254:AN256)-AM255=2),SUM(AL254:AN256)-AM255=3),1,0)</f>
        <v/>
      </c>
      <c r="AN268">
        <f>IF(OR(AND(AN255=1,SUM(AM254:AO256)-AN255=2),SUM(AM254:AO256)-AN255=3),1,0)</f>
        <v/>
      </c>
      <c r="AO268">
        <f>IF(OR(AND(AO255=1,SUM(AN254:AP256)-AO255=2),SUM(AN254:AP256)-AO255=3),1,0)</f>
        <v/>
      </c>
      <c r="AP268">
        <f>IF(OR(AND(AP255=1,SUM(AO254:AQ256)-AP255=2),SUM(AO254:AQ256)-AP255=3),1,0)</f>
        <v/>
      </c>
      <c r="AQ268" t="n">
        <v>0</v>
      </c>
    </row>
    <row r="269">
      <c r="B269" t="n">
        <v>0</v>
      </c>
      <c r="C269">
        <f>IF(OR(AND(C256=1,SUM(B255:D257)-C256=2),SUM(B255:D257)-C256=3),1,0)</f>
        <v/>
      </c>
      <c r="D269">
        <f>IF(OR(AND(D256=1,SUM(C255:E257)-D256=2),SUM(C255:E257)-D256=3),1,0)</f>
        <v/>
      </c>
      <c r="E269">
        <f>IF(OR(AND(E256=1,SUM(D255:F257)-E256=2),SUM(D255:F257)-E256=3),1,0)</f>
        <v/>
      </c>
      <c r="F269">
        <f>IF(OR(AND(F256=1,SUM(E255:G257)-F256=2),SUM(E255:G257)-F256=3),1,0)</f>
        <v/>
      </c>
      <c r="G269">
        <f>IF(OR(AND(G256=1,SUM(F255:H257)-G256=2),SUM(F255:H257)-G256=3),1,0)</f>
        <v/>
      </c>
      <c r="H269">
        <f>IF(OR(AND(H256=1,SUM(G255:I257)-H256=2),SUM(G255:I257)-H256=3),1,0)</f>
        <v/>
      </c>
      <c r="I269">
        <f>IF(OR(AND(I256=1,SUM(H255:J257)-I256=2),SUM(H255:J257)-I256=3),1,0)</f>
        <v/>
      </c>
      <c r="J269">
        <f>IF(OR(AND(J256=1,SUM(I255:K257)-J256=2),SUM(I255:K257)-J256=3),1,0)</f>
        <v/>
      </c>
      <c r="K269">
        <f>IF(OR(AND(K256=1,SUM(J255:L257)-K256=2),SUM(J255:L257)-K256=3),1,0)</f>
        <v/>
      </c>
      <c r="L269">
        <f>IF(OR(AND(L256=1,SUM(K255:M257)-L256=2),SUM(K255:M257)-L256=3),1,0)</f>
        <v/>
      </c>
      <c r="M269">
        <f>IF(OR(AND(M256=1,SUM(L255:N257)-M256=2),SUM(L255:N257)-M256=3),1,0)</f>
        <v/>
      </c>
      <c r="N269">
        <f>IF(OR(AND(N256=1,SUM(M255:O257)-N256=2),SUM(M255:O257)-N256=3),1,0)</f>
        <v/>
      </c>
      <c r="O269">
        <f>IF(OR(AND(O256=1,SUM(N255:P257)-O256=2),SUM(N255:P257)-O256=3),1,0)</f>
        <v/>
      </c>
      <c r="P269">
        <f>IF(OR(AND(P256=1,SUM(O255:Q257)-P256=2),SUM(O255:Q257)-P256=3),1,0)</f>
        <v/>
      </c>
      <c r="Q269">
        <f>IF(OR(AND(Q256=1,SUM(P255:R257)-Q256=2),SUM(P255:R257)-Q256=3),1,0)</f>
        <v/>
      </c>
      <c r="R269">
        <f>IF(OR(AND(R256=1,SUM(Q255:S257)-R256=2),SUM(Q255:S257)-R256=3),1,0)</f>
        <v/>
      </c>
      <c r="S269">
        <f>IF(OR(AND(S256=1,SUM(R255:T257)-S256=2),SUM(R255:T257)-S256=3),1,0)</f>
        <v/>
      </c>
      <c r="T269">
        <f>IF(OR(AND(T256=1,SUM(S255:U257)-T256=2),SUM(S255:U257)-T256=3),1,0)</f>
        <v/>
      </c>
      <c r="U269">
        <f>IF(OR(AND(U256=1,SUM(T255:V257)-U256=2),SUM(T255:V257)-U256=3),1,0)</f>
        <v/>
      </c>
      <c r="V269">
        <f>IF(OR(AND(V256=1,SUM(U255:W257)-V256=2),SUM(U255:W257)-V256=3),1,0)</f>
        <v/>
      </c>
      <c r="W269">
        <f>IF(OR(AND(W256=1,SUM(V255:X257)-W256=2),SUM(V255:X257)-W256=3),1,0)</f>
        <v/>
      </c>
      <c r="X269">
        <f>IF(OR(AND(X256=1,SUM(W255:Y257)-X256=2),SUM(W255:Y257)-X256=3),1,0)</f>
        <v/>
      </c>
      <c r="Y269">
        <f>IF(OR(AND(Y256=1,SUM(X255:Z257)-Y256=2),SUM(X255:Z257)-Y256=3),1,0)</f>
        <v/>
      </c>
      <c r="Z269">
        <f>IF(OR(AND(Z256=1,SUM(Y255:AA257)-Z256=2),SUM(Y255:AA257)-Z256=3),1,0)</f>
        <v/>
      </c>
      <c r="AA269">
        <f>IF(OR(AND(AA256=1,SUM(Z255:AB257)-AA256=2),SUM(Z255:AB257)-AA256=3),1,0)</f>
        <v/>
      </c>
      <c r="AB269">
        <f>IF(OR(AND(AB256=1,SUM(AA255:AC257)-AB256=2),SUM(AA255:AC257)-AB256=3),1,0)</f>
        <v/>
      </c>
      <c r="AC269">
        <f>IF(OR(AND(AC256=1,SUM(AB255:AD257)-AC256=2),SUM(AB255:AD257)-AC256=3),1,0)</f>
        <v/>
      </c>
      <c r="AD269">
        <f>IF(OR(AND(AD256=1,SUM(AC255:AE257)-AD256=2),SUM(AC255:AE257)-AD256=3),1,0)</f>
        <v/>
      </c>
      <c r="AE269">
        <f>IF(OR(AND(AE256=1,SUM(AD255:AF257)-AE256=2),SUM(AD255:AF257)-AE256=3),1,0)</f>
        <v/>
      </c>
      <c r="AF269">
        <f>IF(OR(AND(AF256=1,SUM(AE255:AG257)-AF256=2),SUM(AE255:AG257)-AF256=3),1,0)</f>
        <v/>
      </c>
      <c r="AG269">
        <f>IF(OR(AND(AG256=1,SUM(AF255:AH257)-AG256=2),SUM(AF255:AH257)-AG256=3),1,0)</f>
        <v/>
      </c>
      <c r="AH269">
        <f>IF(OR(AND(AH256=1,SUM(AG255:AI257)-AH256=2),SUM(AG255:AI257)-AH256=3),1,0)</f>
        <v/>
      </c>
      <c r="AI269">
        <f>IF(OR(AND(AI256=1,SUM(AH255:AJ257)-AI256=2),SUM(AH255:AJ257)-AI256=3),1,0)</f>
        <v/>
      </c>
      <c r="AJ269">
        <f>IF(OR(AND(AJ256=1,SUM(AI255:AK257)-AJ256=2),SUM(AI255:AK257)-AJ256=3),1,0)</f>
        <v/>
      </c>
      <c r="AK269">
        <f>IF(OR(AND(AK256=1,SUM(AJ255:AL257)-AK256=2),SUM(AJ255:AL257)-AK256=3),1,0)</f>
        <v/>
      </c>
      <c r="AL269">
        <f>IF(OR(AND(AL256=1,SUM(AK255:AM257)-AL256=2),SUM(AK255:AM257)-AL256=3),1,0)</f>
        <v/>
      </c>
      <c r="AM269">
        <f>IF(OR(AND(AM256=1,SUM(AL255:AN257)-AM256=2),SUM(AL255:AN257)-AM256=3),1,0)</f>
        <v/>
      </c>
      <c r="AN269">
        <f>IF(OR(AND(AN256=1,SUM(AM255:AO257)-AN256=2),SUM(AM255:AO257)-AN256=3),1,0)</f>
        <v/>
      </c>
      <c r="AO269">
        <f>IF(OR(AND(AO256=1,SUM(AN255:AP257)-AO256=2),SUM(AN255:AP257)-AO256=3),1,0)</f>
        <v/>
      </c>
      <c r="AP269">
        <f>IF(OR(AND(AP256=1,SUM(AO255:AQ257)-AP256=2),SUM(AO255:AQ257)-AP256=3),1,0)</f>
        <v/>
      </c>
      <c r="AQ269" t="n">
        <v>0</v>
      </c>
    </row>
    <row r="270">
      <c r="B270" t="n">
        <v>0</v>
      </c>
      <c r="C270">
        <f>IF(OR(AND(C257=1,SUM(B256:D258)-C257=2),SUM(B256:D258)-C257=3),1,0)</f>
        <v/>
      </c>
      <c r="D270">
        <f>IF(OR(AND(D257=1,SUM(C256:E258)-D257=2),SUM(C256:E258)-D257=3),1,0)</f>
        <v/>
      </c>
      <c r="E270">
        <f>IF(OR(AND(E257=1,SUM(D256:F258)-E257=2),SUM(D256:F258)-E257=3),1,0)</f>
        <v/>
      </c>
      <c r="F270">
        <f>IF(OR(AND(F257=1,SUM(E256:G258)-F257=2),SUM(E256:G258)-F257=3),1,0)</f>
        <v/>
      </c>
      <c r="G270">
        <f>IF(OR(AND(G257=1,SUM(F256:H258)-G257=2),SUM(F256:H258)-G257=3),1,0)</f>
        <v/>
      </c>
      <c r="H270">
        <f>IF(OR(AND(H257=1,SUM(G256:I258)-H257=2),SUM(G256:I258)-H257=3),1,0)</f>
        <v/>
      </c>
      <c r="I270">
        <f>IF(OR(AND(I257=1,SUM(H256:J258)-I257=2),SUM(H256:J258)-I257=3),1,0)</f>
        <v/>
      </c>
      <c r="J270">
        <f>IF(OR(AND(J257=1,SUM(I256:K258)-J257=2),SUM(I256:K258)-J257=3),1,0)</f>
        <v/>
      </c>
      <c r="K270">
        <f>IF(OR(AND(K257=1,SUM(J256:L258)-K257=2),SUM(J256:L258)-K257=3),1,0)</f>
        <v/>
      </c>
      <c r="L270">
        <f>IF(OR(AND(L257=1,SUM(K256:M258)-L257=2),SUM(K256:M258)-L257=3),1,0)</f>
        <v/>
      </c>
      <c r="M270">
        <f>IF(OR(AND(M257=1,SUM(L256:N258)-M257=2),SUM(L256:N258)-M257=3),1,0)</f>
        <v/>
      </c>
      <c r="N270">
        <f>IF(OR(AND(N257=1,SUM(M256:O258)-N257=2),SUM(M256:O258)-N257=3),1,0)</f>
        <v/>
      </c>
      <c r="O270">
        <f>IF(OR(AND(O257=1,SUM(N256:P258)-O257=2),SUM(N256:P258)-O257=3),1,0)</f>
        <v/>
      </c>
      <c r="P270">
        <f>IF(OR(AND(P257=1,SUM(O256:Q258)-P257=2),SUM(O256:Q258)-P257=3),1,0)</f>
        <v/>
      </c>
      <c r="Q270">
        <f>IF(OR(AND(Q257=1,SUM(P256:R258)-Q257=2),SUM(P256:R258)-Q257=3),1,0)</f>
        <v/>
      </c>
      <c r="R270">
        <f>IF(OR(AND(R257=1,SUM(Q256:S258)-R257=2),SUM(Q256:S258)-R257=3),1,0)</f>
        <v/>
      </c>
      <c r="S270">
        <f>IF(OR(AND(S257=1,SUM(R256:T258)-S257=2),SUM(R256:T258)-S257=3),1,0)</f>
        <v/>
      </c>
      <c r="T270">
        <f>IF(OR(AND(T257=1,SUM(S256:U258)-T257=2),SUM(S256:U258)-T257=3),1,0)</f>
        <v/>
      </c>
      <c r="U270">
        <f>IF(OR(AND(U257=1,SUM(T256:V258)-U257=2),SUM(T256:V258)-U257=3),1,0)</f>
        <v/>
      </c>
      <c r="V270">
        <f>IF(OR(AND(V257=1,SUM(U256:W258)-V257=2),SUM(U256:W258)-V257=3),1,0)</f>
        <v/>
      </c>
      <c r="W270">
        <f>IF(OR(AND(W257=1,SUM(V256:X258)-W257=2),SUM(V256:X258)-W257=3),1,0)</f>
        <v/>
      </c>
      <c r="X270">
        <f>IF(OR(AND(X257=1,SUM(W256:Y258)-X257=2),SUM(W256:Y258)-X257=3),1,0)</f>
        <v/>
      </c>
      <c r="Y270">
        <f>IF(OR(AND(Y257=1,SUM(X256:Z258)-Y257=2),SUM(X256:Z258)-Y257=3),1,0)</f>
        <v/>
      </c>
      <c r="Z270">
        <f>IF(OR(AND(Z257=1,SUM(Y256:AA258)-Z257=2),SUM(Y256:AA258)-Z257=3),1,0)</f>
        <v/>
      </c>
      <c r="AA270">
        <f>IF(OR(AND(AA257=1,SUM(Z256:AB258)-AA257=2),SUM(Z256:AB258)-AA257=3),1,0)</f>
        <v/>
      </c>
      <c r="AB270">
        <f>IF(OR(AND(AB257=1,SUM(AA256:AC258)-AB257=2),SUM(AA256:AC258)-AB257=3),1,0)</f>
        <v/>
      </c>
      <c r="AC270">
        <f>IF(OR(AND(AC257=1,SUM(AB256:AD258)-AC257=2),SUM(AB256:AD258)-AC257=3),1,0)</f>
        <v/>
      </c>
      <c r="AD270">
        <f>IF(OR(AND(AD257=1,SUM(AC256:AE258)-AD257=2),SUM(AC256:AE258)-AD257=3),1,0)</f>
        <v/>
      </c>
      <c r="AE270">
        <f>IF(OR(AND(AE257=1,SUM(AD256:AF258)-AE257=2),SUM(AD256:AF258)-AE257=3),1,0)</f>
        <v/>
      </c>
      <c r="AF270">
        <f>IF(OR(AND(AF257=1,SUM(AE256:AG258)-AF257=2),SUM(AE256:AG258)-AF257=3),1,0)</f>
        <v/>
      </c>
      <c r="AG270">
        <f>IF(OR(AND(AG257=1,SUM(AF256:AH258)-AG257=2),SUM(AF256:AH258)-AG257=3),1,0)</f>
        <v/>
      </c>
      <c r="AH270">
        <f>IF(OR(AND(AH257=1,SUM(AG256:AI258)-AH257=2),SUM(AG256:AI258)-AH257=3),1,0)</f>
        <v/>
      </c>
      <c r="AI270">
        <f>IF(OR(AND(AI257=1,SUM(AH256:AJ258)-AI257=2),SUM(AH256:AJ258)-AI257=3),1,0)</f>
        <v/>
      </c>
      <c r="AJ270">
        <f>IF(OR(AND(AJ257=1,SUM(AI256:AK258)-AJ257=2),SUM(AI256:AK258)-AJ257=3),1,0)</f>
        <v/>
      </c>
      <c r="AK270">
        <f>IF(OR(AND(AK257=1,SUM(AJ256:AL258)-AK257=2),SUM(AJ256:AL258)-AK257=3),1,0)</f>
        <v/>
      </c>
      <c r="AL270">
        <f>IF(OR(AND(AL257=1,SUM(AK256:AM258)-AL257=2),SUM(AK256:AM258)-AL257=3),1,0)</f>
        <v/>
      </c>
      <c r="AM270">
        <f>IF(OR(AND(AM257=1,SUM(AL256:AN258)-AM257=2),SUM(AL256:AN258)-AM257=3),1,0)</f>
        <v/>
      </c>
      <c r="AN270">
        <f>IF(OR(AND(AN257=1,SUM(AM256:AO258)-AN257=2),SUM(AM256:AO258)-AN257=3),1,0)</f>
        <v/>
      </c>
      <c r="AO270">
        <f>IF(OR(AND(AO257=1,SUM(AN256:AP258)-AO257=2),SUM(AN256:AP258)-AO257=3),1,0)</f>
        <v/>
      </c>
      <c r="AP270">
        <f>IF(OR(AND(AP257=1,SUM(AO256:AQ258)-AP257=2),SUM(AO256:AQ258)-AP257=3),1,0)</f>
        <v/>
      </c>
      <c r="AQ270" t="n">
        <v>0</v>
      </c>
    </row>
    <row r="271">
      <c r="B271" t="n">
        <v>0</v>
      </c>
      <c r="C271">
        <f>IF(OR(AND(C258=1,SUM(B257:D259)-C258=2),SUM(B257:D259)-C258=3),1,0)</f>
        <v/>
      </c>
      <c r="D271">
        <f>IF(OR(AND(D258=1,SUM(C257:E259)-D258=2),SUM(C257:E259)-D258=3),1,0)</f>
        <v/>
      </c>
      <c r="E271">
        <f>IF(OR(AND(E258=1,SUM(D257:F259)-E258=2),SUM(D257:F259)-E258=3),1,0)</f>
        <v/>
      </c>
      <c r="F271">
        <f>IF(OR(AND(F258=1,SUM(E257:G259)-F258=2),SUM(E257:G259)-F258=3),1,0)</f>
        <v/>
      </c>
      <c r="G271">
        <f>IF(OR(AND(G258=1,SUM(F257:H259)-G258=2),SUM(F257:H259)-G258=3),1,0)</f>
        <v/>
      </c>
      <c r="H271">
        <f>IF(OR(AND(H258=1,SUM(G257:I259)-H258=2),SUM(G257:I259)-H258=3),1,0)</f>
        <v/>
      </c>
      <c r="I271">
        <f>IF(OR(AND(I258=1,SUM(H257:J259)-I258=2),SUM(H257:J259)-I258=3),1,0)</f>
        <v/>
      </c>
      <c r="J271">
        <f>IF(OR(AND(J258=1,SUM(I257:K259)-J258=2),SUM(I257:K259)-J258=3),1,0)</f>
        <v/>
      </c>
      <c r="K271">
        <f>IF(OR(AND(K258=1,SUM(J257:L259)-K258=2),SUM(J257:L259)-K258=3),1,0)</f>
        <v/>
      </c>
      <c r="L271">
        <f>IF(OR(AND(L258=1,SUM(K257:M259)-L258=2),SUM(K257:M259)-L258=3),1,0)</f>
        <v/>
      </c>
      <c r="M271">
        <f>IF(OR(AND(M258=1,SUM(L257:N259)-M258=2),SUM(L257:N259)-M258=3),1,0)</f>
        <v/>
      </c>
      <c r="N271">
        <f>IF(OR(AND(N258=1,SUM(M257:O259)-N258=2),SUM(M257:O259)-N258=3),1,0)</f>
        <v/>
      </c>
      <c r="O271">
        <f>IF(OR(AND(O258=1,SUM(N257:P259)-O258=2),SUM(N257:P259)-O258=3),1,0)</f>
        <v/>
      </c>
      <c r="P271">
        <f>IF(OR(AND(P258=1,SUM(O257:Q259)-P258=2),SUM(O257:Q259)-P258=3),1,0)</f>
        <v/>
      </c>
      <c r="Q271">
        <f>IF(OR(AND(Q258=1,SUM(P257:R259)-Q258=2),SUM(P257:R259)-Q258=3),1,0)</f>
        <v/>
      </c>
      <c r="R271">
        <f>IF(OR(AND(R258=1,SUM(Q257:S259)-R258=2),SUM(Q257:S259)-R258=3),1,0)</f>
        <v/>
      </c>
      <c r="S271">
        <f>IF(OR(AND(S258=1,SUM(R257:T259)-S258=2),SUM(R257:T259)-S258=3),1,0)</f>
        <v/>
      </c>
      <c r="T271">
        <f>IF(OR(AND(T258=1,SUM(S257:U259)-T258=2),SUM(S257:U259)-T258=3),1,0)</f>
        <v/>
      </c>
      <c r="U271">
        <f>IF(OR(AND(U258=1,SUM(T257:V259)-U258=2),SUM(T257:V259)-U258=3),1,0)</f>
        <v/>
      </c>
      <c r="V271">
        <f>IF(OR(AND(V258=1,SUM(U257:W259)-V258=2),SUM(U257:W259)-V258=3),1,0)</f>
        <v/>
      </c>
      <c r="W271">
        <f>IF(OR(AND(W258=1,SUM(V257:X259)-W258=2),SUM(V257:X259)-W258=3),1,0)</f>
        <v/>
      </c>
      <c r="X271">
        <f>IF(OR(AND(X258=1,SUM(W257:Y259)-X258=2),SUM(W257:Y259)-X258=3),1,0)</f>
        <v/>
      </c>
      <c r="Y271">
        <f>IF(OR(AND(Y258=1,SUM(X257:Z259)-Y258=2),SUM(X257:Z259)-Y258=3),1,0)</f>
        <v/>
      </c>
      <c r="Z271">
        <f>IF(OR(AND(Z258=1,SUM(Y257:AA259)-Z258=2),SUM(Y257:AA259)-Z258=3),1,0)</f>
        <v/>
      </c>
      <c r="AA271">
        <f>IF(OR(AND(AA258=1,SUM(Z257:AB259)-AA258=2),SUM(Z257:AB259)-AA258=3),1,0)</f>
        <v/>
      </c>
      <c r="AB271">
        <f>IF(OR(AND(AB258=1,SUM(AA257:AC259)-AB258=2),SUM(AA257:AC259)-AB258=3),1,0)</f>
        <v/>
      </c>
      <c r="AC271">
        <f>IF(OR(AND(AC258=1,SUM(AB257:AD259)-AC258=2),SUM(AB257:AD259)-AC258=3),1,0)</f>
        <v/>
      </c>
      <c r="AD271">
        <f>IF(OR(AND(AD258=1,SUM(AC257:AE259)-AD258=2),SUM(AC257:AE259)-AD258=3),1,0)</f>
        <v/>
      </c>
      <c r="AE271">
        <f>IF(OR(AND(AE258=1,SUM(AD257:AF259)-AE258=2),SUM(AD257:AF259)-AE258=3),1,0)</f>
        <v/>
      </c>
      <c r="AF271">
        <f>IF(OR(AND(AF258=1,SUM(AE257:AG259)-AF258=2),SUM(AE257:AG259)-AF258=3),1,0)</f>
        <v/>
      </c>
      <c r="AG271">
        <f>IF(OR(AND(AG258=1,SUM(AF257:AH259)-AG258=2),SUM(AF257:AH259)-AG258=3),1,0)</f>
        <v/>
      </c>
      <c r="AH271">
        <f>IF(OR(AND(AH258=1,SUM(AG257:AI259)-AH258=2),SUM(AG257:AI259)-AH258=3),1,0)</f>
        <v/>
      </c>
      <c r="AI271">
        <f>IF(OR(AND(AI258=1,SUM(AH257:AJ259)-AI258=2),SUM(AH257:AJ259)-AI258=3),1,0)</f>
        <v/>
      </c>
      <c r="AJ271">
        <f>IF(OR(AND(AJ258=1,SUM(AI257:AK259)-AJ258=2),SUM(AI257:AK259)-AJ258=3),1,0)</f>
        <v/>
      </c>
      <c r="AK271">
        <f>IF(OR(AND(AK258=1,SUM(AJ257:AL259)-AK258=2),SUM(AJ257:AL259)-AK258=3),1,0)</f>
        <v/>
      </c>
      <c r="AL271">
        <f>IF(OR(AND(AL258=1,SUM(AK257:AM259)-AL258=2),SUM(AK257:AM259)-AL258=3),1,0)</f>
        <v/>
      </c>
      <c r="AM271">
        <f>IF(OR(AND(AM258=1,SUM(AL257:AN259)-AM258=2),SUM(AL257:AN259)-AM258=3),1,0)</f>
        <v/>
      </c>
      <c r="AN271">
        <f>IF(OR(AND(AN258=1,SUM(AM257:AO259)-AN258=2),SUM(AM257:AO259)-AN258=3),1,0)</f>
        <v/>
      </c>
      <c r="AO271">
        <f>IF(OR(AND(AO258=1,SUM(AN257:AP259)-AO258=2),SUM(AN257:AP259)-AO258=3),1,0)</f>
        <v/>
      </c>
      <c r="AP271">
        <f>IF(OR(AND(AP258=1,SUM(AO257:AQ259)-AP258=2),SUM(AO257:AQ259)-AP258=3),1,0)</f>
        <v/>
      </c>
      <c r="AQ271" t="n">
        <v>0</v>
      </c>
    </row>
    <row r="272">
      <c r="B272" t="n">
        <v>0</v>
      </c>
      <c r="C272">
        <f>IF(OR(AND(C259=1,SUM(B258:D260)-C259=2),SUM(B258:D260)-C259=3),1,0)</f>
        <v/>
      </c>
      <c r="D272">
        <f>IF(OR(AND(D259=1,SUM(C258:E260)-D259=2),SUM(C258:E260)-D259=3),1,0)</f>
        <v/>
      </c>
      <c r="E272">
        <f>IF(OR(AND(E259=1,SUM(D258:F260)-E259=2),SUM(D258:F260)-E259=3),1,0)</f>
        <v/>
      </c>
      <c r="F272">
        <f>IF(OR(AND(F259=1,SUM(E258:G260)-F259=2),SUM(E258:G260)-F259=3),1,0)</f>
        <v/>
      </c>
      <c r="G272">
        <f>IF(OR(AND(G259=1,SUM(F258:H260)-G259=2),SUM(F258:H260)-G259=3),1,0)</f>
        <v/>
      </c>
      <c r="H272">
        <f>IF(OR(AND(H259=1,SUM(G258:I260)-H259=2),SUM(G258:I260)-H259=3),1,0)</f>
        <v/>
      </c>
      <c r="I272">
        <f>IF(OR(AND(I259=1,SUM(H258:J260)-I259=2),SUM(H258:J260)-I259=3),1,0)</f>
        <v/>
      </c>
      <c r="J272">
        <f>IF(OR(AND(J259=1,SUM(I258:K260)-J259=2),SUM(I258:K260)-J259=3),1,0)</f>
        <v/>
      </c>
      <c r="K272">
        <f>IF(OR(AND(K259=1,SUM(J258:L260)-K259=2),SUM(J258:L260)-K259=3),1,0)</f>
        <v/>
      </c>
      <c r="L272">
        <f>IF(OR(AND(L259=1,SUM(K258:M260)-L259=2),SUM(K258:M260)-L259=3),1,0)</f>
        <v/>
      </c>
      <c r="M272">
        <f>IF(OR(AND(M259=1,SUM(L258:N260)-M259=2),SUM(L258:N260)-M259=3),1,0)</f>
        <v/>
      </c>
      <c r="N272">
        <f>IF(OR(AND(N259=1,SUM(M258:O260)-N259=2),SUM(M258:O260)-N259=3),1,0)</f>
        <v/>
      </c>
      <c r="O272">
        <f>IF(OR(AND(O259=1,SUM(N258:P260)-O259=2),SUM(N258:P260)-O259=3),1,0)</f>
        <v/>
      </c>
      <c r="P272">
        <f>IF(OR(AND(P259=1,SUM(O258:Q260)-P259=2),SUM(O258:Q260)-P259=3),1,0)</f>
        <v/>
      </c>
      <c r="Q272">
        <f>IF(OR(AND(Q259=1,SUM(P258:R260)-Q259=2),SUM(P258:R260)-Q259=3),1,0)</f>
        <v/>
      </c>
      <c r="R272">
        <f>IF(OR(AND(R259=1,SUM(Q258:S260)-R259=2),SUM(Q258:S260)-R259=3),1,0)</f>
        <v/>
      </c>
      <c r="S272">
        <f>IF(OR(AND(S259=1,SUM(R258:T260)-S259=2),SUM(R258:T260)-S259=3),1,0)</f>
        <v/>
      </c>
      <c r="T272">
        <f>IF(OR(AND(T259=1,SUM(S258:U260)-T259=2),SUM(S258:U260)-T259=3),1,0)</f>
        <v/>
      </c>
      <c r="U272">
        <f>IF(OR(AND(U259=1,SUM(T258:V260)-U259=2),SUM(T258:V260)-U259=3),1,0)</f>
        <v/>
      </c>
      <c r="V272">
        <f>IF(OR(AND(V259=1,SUM(U258:W260)-V259=2),SUM(U258:W260)-V259=3),1,0)</f>
        <v/>
      </c>
      <c r="W272">
        <f>IF(OR(AND(W259=1,SUM(V258:X260)-W259=2),SUM(V258:X260)-W259=3),1,0)</f>
        <v/>
      </c>
      <c r="X272">
        <f>IF(OR(AND(X259=1,SUM(W258:Y260)-X259=2),SUM(W258:Y260)-X259=3),1,0)</f>
        <v/>
      </c>
      <c r="Y272">
        <f>IF(OR(AND(Y259=1,SUM(X258:Z260)-Y259=2),SUM(X258:Z260)-Y259=3),1,0)</f>
        <v/>
      </c>
      <c r="Z272">
        <f>IF(OR(AND(Z259=1,SUM(Y258:AA260)-Z259=2),SUM(Y258:AA260)-Z259=3),1,0)</f>
        <v/>
      </c>
      <c r="AA272">
        <f>IF(OR(AND(AA259=1,SUM(Z258:AB260)-AA259=2),SUM(Z258:AB260)-AA259=3),1,0)</f>
        <v/>
      </c>
      <c r="AB272">
        <f>IF(OR(AND(AB259=1,SUM(AA258:AC260)-AB259=2),SUM(AA258:AC260)-AB259=3),1,0)</f>
        <v/>
      </c>
      <c r="AC272">
        <f>IF(OR(AND(AC259=1,SUM(AB258:AD260)-AC259=2),SUM(AB258:AD260)-AC259=3),1,0)</f>
        <v/>
      </c>
      <c r="AD272">
        <f>IF(OR(AND(AD259=1,SUM(AC258:AE260)-AD259=2),SUM(AC258:AE260)-AD259=3),1,0)</f>
        <v/>
      </c>
      <c r="AE272">
        <f>IF(OR(AND(AE259=1,SUM(AD258:AF260)-AE259=2),SUM(AD258:AF260)-AE259=3),1,0)</f>
        <v/>
      </c>
      <c r="AF272">
        <f>IF(OR(AND(AF259=1,SUM(AE258:AG260)-AF259=2),SUM(AE258:AG260)-AF259=3),1,0)</f>
        <v/>
      </c>
      <c r="AG272">
        <f>IF(OR(AND(AG259=1,SUM(AF258:AH260)-AG259=2),SUM(AF258:AH260)-AG259=3),1,0)</f>
        <v/>
      </c>
      <c r="AH272">
        <f>IF(OR(AND(AH259=1,SUM(AG258:AI260)-AH259=2),SUM(AG258:AI260)-AH259=3),1,0)</f>
        <v/>
      </c>
      <c r="AI272">
        <f>IF(OR(AND(AI259=1,SUM(AH258:AJ260)-AI259=2),SUM(AH258:AJ260)-AI259=3),1,0)</f>
        <v/>
      </c>
      <c r="AJ272">
        <f>IF(OR(AND(AJ259=1,SUM(AI258:AK260)-AJ259=2),SUM(AI258:AK260)-AJ259=3),1,0)</f>
        <v/>
      </c>
      <c r="AK272">
        <f>IF(OR(AND(AK259=1,SUM(AJ258:AL260)-AK259=2),SUM(AJ258:AL260)-AK259=3),1,0)</f>
        <v/>
      </c>
      <c r="AL272">
        <f>IF(OR(AND(AL259=1,SUM(AK258:AM260)-AL259=2),SUM(AK258:AM260)-AL259=3),1,0)</f>
        <v/>
      </c>
      <c r="AM272">
        <f>IF(OR(AND(AM259=1,SUM(AL258:AN260)-AM259=2),SUM(AL258:AN260)-AM259=3),1,0)</f>
        <v/>
      </c>
      <c r="AN272">
        <f>IF(OR(AND(AN259=1,SUM(AM258:AO260)-AN259=2),SUM(AM258:AO260)-AN259=3),1,0)</f>
        <v/>
      </c>
      <c r="AO272">
        <f>IF(OR(AND(AO259=1,SUM(AN258:AP260)-AO259=2),SUM(AN258:AP260)-AO259=3),1,0)</f>
        <v/>
      </c>
      <c r="AP272">
        <f>IF(OR(AND(AP259=1,SUM(AO258:AQ260)-AP259=2),SUM(AO258:AQ260)-AP259=3),1,0)</f>
        <v/>
      </c>
      <c r="AQ272" t="n">
        <v>0</v>
      </c>
    </row>
    <row r="273">
      <c r="B273" t="n">
        <v>0</v>
      </c>
      <c r="C273">
        <f>IF(OR(AND(C260=1,SUM(B259:D261)-C260=2),SUM(B259:D261)-C260=3),1,0)</f>
        <v/>
      </c>
      <c r="D273">
        <f>IF(OR(AND(D260=1,SUM(C259:E261)-D260=2),SUM(C259:E261)-D260=3),1,0)</f>
        <v/>
      </c>
      <c r="E273">
        <f>IF(OR(AND(E260=1,SUM(D259:F261)-E260=2),SUM(D259:F261)-E260=3),1,0)</f>
        <v/>
      </c>
      <c r="F273">
        <f>IF(OR(AND(F260=1,SUM(E259:G261)-F260=2),SUM(E259:G261)-F260=3),1,0)</f>
        <v/>
      </c>
      <c r="G273">
        <f>IF(OR(AND(G260=1,SUM(F259:H261)-G260=2),SUM(F259:H261)-G260=3),1,0)</f>
        <v/>
      </c>
      <c r="H273">
        <f>IF(OR(AND(H260=1,SUM(G259:I261)-H260=2),SUM(G259:I261)-H260=3),1,0)</f>
        <v/>
      </c>
      <c r="I273">
        <f>IF(OR(AND(I260=1,SUM(H259:J261)-I260=2),SUM(H259:J261)-I260=3),1,0)</f>
        <v/>
      </c>
      <c r="J273">
        <f>IF(OR(AND(J260=1,SUM(I259:K261)-J260=2),SUM(I259:K261)-J260=3),1,0)</f>
        <v/>
      </c>
      <c r="K273">
        <f>IF(OR(AND(K260=1,SUM(J259:L261)-K260=2),SUM(J259:L261)-K260=3),1,0)</f>
        <v/>
      </c>
      <c r="L273">
        <f>IF(OR(AND(L260=1,SUM(K259:M261)-L260=2),SUM(K259:M261)-L260=3),1,0)</f>
        <v/>
      </c>
      <c r="M273">
        <f>IF(OR(AND(M260=1,SUM(L259:N261)-M260=2),SUM(L259:N261)-M260=3),1,0)</f>
        <v/>
      </c>
      <c r="N273">
        <f>IF(OR(AND(N260=1,SUM(M259:O261)-N260=2),SUM(M259:O261)-N260=3),1,0)</f>
        <v/>
      </c>
      <c r="O273">
        <f>IF(OR(AND(O260=1,SUM(N259:P261)-O260=2),SUM(N259:P261)-O260=3),1,0)</f>
        <v/>
      </c>
      <c r="P273">
        <f>IF(OR(AND(P260=1,SUM(O259:Q261)-P260=2),SUM(O259:Q261)-P260=3),1,0)</f>
        <v/>
      </c>
      <c r="Q273">
        <f>IF(OR(AND(Q260=1,SUM(P259:R261)-Q260=2),SUM(P259:R261)-Q260=3),1,0)</f>
        <v/>
      </c>
      <c r="R273">
        <f>IF(OR(AND(R260=1,SUM(Q259:S261)-R260=2),SUM(Q259:S261)-R260=3),1,0)</f>
        <v/>
      </c>
      <c r="S273">
        <f>IF(OR(AND(S260=1,SUM(R259:T261)-S260=2),SUM(R259:T261)-S260=3),1,0)</f>
        <v/>
      </c>
      <c r="T273">
        <f>IF(OR(AND(T260=1,SUM(S259:U261)-T260=2),SUM(S259:U261)-T260=3),1,0)</f>
        <v/>
      </c>
      <c r="U273">
        <f>IF(OR(AND(U260=1,SUM(T259:V261)-U260=2),SUM(T259:V261)-U260=3),1,0)</f>
        <v/>
      </c>
      <c r="V273">
        <f>IF(OR(AND(V260=1,SUM(U259:W261)-V260=2),SUM(U259:W261)-V260=3),1,0)</f>
        <v/>
      </c>
      <c r="W273">
        <f>IF(OR(AND(W260=1,SUM(V259:X261)-W260=2),SUM(V259:X261)-W260=3),1,0)</f>
        <v/>
      </c>
      <c r="X273">
        <f>IF(OR(AND(X260=1,SUM(W259:Y261)-X260=2),SUM(W259:Y261)-X260=3),1,0)</f>
        <v/>
      </c>
      <c r="Y273">
        <f>IF(OR(AND(Y260=1,SUM(X259:Z261)-Y260=2),SUM(X259:Z261)-Y260=3),1,0)</f>
        <v/>
      </c>
      <c r="Z273">
        <f>IF(OR(AND(Z260=1,SUM(Y259:AA261)-Z260=2),SUM(Y259:AA261)-Z260=3),1,0)</f>
        <v/>
      </c>
      <c r="AA273">
        <f>IF(OR(AND(AA260=1,SUM(Z259:AB261)-AA260=2),SUM(Z259:AB261)-AA260=3),1,0)</f>
        <v/>
      </c>
      <c r="AB273">
        <f>IF(OR(AND(AB260=1,SUM(AA259:AC261)-AB260=2),SUM(AA259:AC261)-AB260=3),1,0)</f>
        <v/>
      </c>
      <c r="AC273">
        <f>IF(OR(AND(AC260=1,SUM(AB259:AD261)-AC260=2),SUM(AB259:AD261)-AC260=3),1,0)</f>
        <v/>
      </c>
      <c r="AD273">
        <f>IF(OR(AND(AD260=1,SUM(AC259:AE261)-AD260=2),SUM(AC259:AE261)-AD260=3),1,0)</f>
        <v/>
      </c>
      <c r="AE273">
        <f>IF(OR(AND(AE260=1,SUM(AD259:AF261)-AE260=2),SUM(AD259:AF261)-AE260=3),1,0)</f>
        <v/>
      </c>
      <c r="AF273">
        <f>IF(OR(AND(AF260=1,SUM(AE259:AG261)-AF260=2),SUM(AE259:AG261)-AF260=3),1,0)</f>
        <v/>
      </c>
      <c r="AG273">
        <f>IF(OR(AND(AG260=1,SUM(AF259:AH261)-AG260=2),SUM(AF259:AH261)-AG260=3),1,0)</f>
        <v/>
      </c>
      <c r="AH273">
        <f>IF(OR(AND(AH260=1,SUM(AG259:AI261)-AH260=2),SUM(AG259:AI261)-AH260=3),1,0)</f>
        <v/>
      </c>
      <c r="AI273">
        <f>IF(OR(AND(AI260=1,SUM(AH259:AJ261)-AI260=2),SUM(AH259:AJ261)-AI260=3),1,0)</f>
        <v/>
      </c>
      <c r="AJ273">
        <f>IF(OR(AND(AJ260=1,SUM(AI259:AK261)-AJ260=2),SUM(AI259:AK261)-AJ260=3),1,0)</f>
        <v/>
      </c>
      <c r="AK273">
        <f>IF(OR(AND(AK260=1,SUM(AJ259:AL261)-AK260=2),SUM(AJ259:AL261)-AK260=3),1,0)</f>
        <v/>
      </c>
      <c r="AL273">
        <f>IF(OR(AND(AL260=1,SUM(AK259:AM261)-AL260=2),SUM(AK259:AM261)-AL260=3),1,0)</f>
        <v/>
      </c>
      <c r="AM273">
        <f>IF(OR(AND(AM260=1,SUM(AL259:AN261)-AM260=2),SUM(AL259:AN261)-AM260=3),1,0)</f>
        <v/>
      </c>
      <c r="AN273">
        <f>IF(OR(AND(AN260=1,SUM(AM259:AO261)-AN260=2),SUM(AM259:AO261)-AN260=3),1,0)</f>
        <v/>
      </c>
      <c r="AO273">
        <f>IF(OR(AND(AO260=1,SUM(AN259:AP261)-AO260=2),SUM(AN259:AP261)-AO260=3),1,0)</f>
        <v/>
      </c>
      <c r="AP273">
        <f>IF(OR(AND(AP260=1,SUM(AO259:AQ261)-AP260=2),SUM(AO259:AQ261)-AP260=3),1,0)</f>
        <v/>
      </c>
      <c r="AQ273" t="n">
        <v>0</v>
      </c>
    </row>
    <row r="274">
      <c r="B274" t="n">
        <v>0</v>
      </c>
      <c r="C274" t="n">
        <v>0</v>
      </c>
      <c r="D274" t="n">
        <v>0</v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</v>
      </c>
      <c r="AD274" t="n">
        <v>0</v>
      </c>
      <c r="AE274" t="n">
        <v>0</v>
      </c>
      <c r="AF274" t="n">
        <v>0</v>
      </c>
      <c r="AG274" t="n">
        <v>0</v>
      </c>
      <c r="AH274" t="n">
        <v>0</v>
      </c>
      <c r="AI274" t="n">
        <v>0</v>
      </c>
      <c r="AJ274" t="n">
        <v>0</v>
      </c>
      <c r="AK274" t="n">
        <v>0</v>
      </c>
      <c r="AL274" t="n">
        <v>0</v>
      </c>
      <c r="AM274" t="n">
        <v>0</v>
      </c>
      <c r="AN274" t="n">
        <v>0</v>
      </c>
      <c r="AO274" t="n">
        <v>0</v>
      </c>
      <c r="AP274" t="n">
        <v>0</v>
      </c>
      <c r="AQ274" t="n">
        <v>0</v>
      </c>
    </row>
    <row r="275"/>
    <row r="276">
      <c r="A276" t="inlineStr">
        <is>
          <t>gen 22</t>
        </is>
      </c>
      <c r="B276" t="n">
        <v>0</v>
      </c>
      <c r="C276" t="n">
        <v>0</v>
      </c>
      <c r="D276" t="n">
        <v>0</v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</v>
      </c>
      <c r="AG276" t="n">
        <v>0</v>
      </c>
      <c r="AH276" t="n">
        <v>0</v>
      </c>
      <c r="AI276" t="n">
        <v>0</v>
      </c>
      <c r="AJ276" t="n">
        <v>0</v>
      </c>
      <c r="AK276" t="n">
        <v>0</v>
      </c>
      <c r="AL276" t="n">
        <v>0</v>
      </c>
      <c r="AM276" t="n">
        <v>0</v>
      </c>
      <c r="AN276" t="n">
        <v>0</v>
      </c>
      <c r="AO276" t="n">
        <v>0</v>
      </c>
      <c r="AP276" t="n">
        <v>0</v>
      </c>
      <c r="AQ276" t="n">
        <v>0</v>
      </c>
    </row>
    <row r="277">
      <c r="B277" t="n">
        <v>0</v>
      </c>
      <c r="C277">
        <f>IF(OR(AND(C264=1,SUM(B263:D265)-C264=2),SUM(B263:D265)-C264=3),1,0)</f>
        <v/>
      </c>
      <c r="D277">
        <f>IF(OR(AND(D264=1,SUM(C263:E265)-D264=2),SUM(C263:E265)-D264=3),1,0)</f>
        <v/>
      </c>
      <c r="E277">
        <f>IF(OR(AND(E264=1,SUM(D263:F265)-E264=2),SUM(D263:F265)-E264=3),1,0)</f>
        <v/>
      </c>
      <c r="F277">
        <f>IF(OR(AND(F264=1,SUM(E263:G265)-F264=2),SUM(E263:G265)-F264=3),1,0)</f>
        <v/>
      </c>
      <c r="G277">
        <f>IF(OR(AND(G264=1,SUM(F263:H265)-G264=2),SUM(F263:H265)-G264=3),1,0)</f>
        <v/>
      </c>
      <c r="H277">
        <f>IF(OR(AND(H264=1,SUM(G263:I265)-H264=2),SUM(G263:I265)-H264=3),1,0)</f>
        <v/>
      </c>
      <c r="I277">
        <f>IF(OR(AND(I264=1,SUM(H263:J265)-I264=2),SUM(H263:J265)-I264=3),1,0)</f>
        <v/>
      </c>
      <c r="J277">
        <f>IF(OR(AND(J264=1,SUM(I263:K265)-J264=2),SUM(I263:K265)-J264=3),1,0)</f>
        <v/>
      </c>
      <c r="K277">
        <f>IF(OR(AND(K264=1,SUM(J263:L265)-K264=2),SUM(J263:L265)-K264=3),1,0)</f>
        <v/>
      </c>
      <c r="L277">
        <f>IF(OR(AND(L264=1,SUM(K263:M265)-L264=2),SUM(K263:M265)-L264=3),1,0)</f>
        <v/>
      </c>
      <c r="M277">
        <f>IF(OR(AND(M264=1,SUM(L263:N265)-M264=2),SUM(L263:N265)-M264=3),1,0)</f>
        <v/>
      </c>
      <c r="N277">
        <f>IF(OR(AND(N264=1,SUM(M263:O265)-N264=2),SUM(M263:O265)-N264=3),1,0)</f>
        <v/>
      </c>
      <c r="O277">
        <f>IF(OR(AND(O264=1,SUM(N263:P265)-O264=2),SUM(N263:P265)-O264=3),1,0)</f>
        <v/>
      </c>
      <c r="P277">
        <f>IF(OR(AND(P264=1,SUM(O263:Q265)-P264=2),SUM(O263:Q265)-P264=3),1,0)</f>
        <v/>
      </c>
      <c r="Q277">
        <f>IF(OR(AND(Q264=1,SUM(P263:R265)-Q264=2),SUM(P263:R265)-Q264=3),1,0)</f>
        <v/>
      </c>
      <c r="R277">
        <f>IF(OR(AND(R264=1,SUM(Q263:S265)-R264=2),SUM(Q263:S265)-R264=3),1,0)</f>
        <v/>
      </c>
      <c r="S277">
        <f>IF(OR(AND(S264=1,SUM(R263:T265)-S264=2),SUM(R263:T265)-S264=3),1,0)</f>
        <v/>
      </c>
      <c r="T277">
        <f>IF(OR(AND(T264=1,SUM(S263:U265)-T264=2),SUM(S263:U265)-T264=3),1,0)</f>
        <v/>
      </c>
      <c r="U277">
        <f>IF(OR(AND(U264=1,SUM(T263:V265)-U264=2),SUM(T263:V265)-U264=3),1,0)</f>
        <v/>
      </c>
      <c r="V277">
        <f>IF(OR(AND(V264=1,SUM(U263:W265)-V264=2),SUM(U263:W265)-V264=3),1,0)</f>
        <v/>
      </c>
      <c r="W277">
        <f>IF(OR(AND(W264=1,SUM(V263:X265)-W264=2),SUM(V263:X265)-W264=3),1,0)</f>
        <v/>
      </c>
      <c r="X277">
        <f>IF(OR(AND(X264=1,SUM(W263:Y265)-X264=2),SUM(W263:Y265)-X264=3),1,0)</f>
        <v/>
      </c>
      <c r="Y277">
        <f>IF(OR(AND(Y264=1,SUM(X263:Z265)-Y264=2),SUM(X263:Z265)-Y264=3),1,0)</f>
        <v/>
      </c>
      <c r="Z277">
        <f>IF(OR(AND(Z264=1,SUM(Y263:AA265)-Z264=2),SUM(Y263:AA265)-Z264=3),1,0)</f>
        <v/>
      </c>
      <c r="AA277">
        <f>IF(OR(AND(AA264=1,SUM(Z263:AB265)-AA264=2),SUM(Z263:AB265)-AA264=3),1,0)</f>
        <v/>
      </c>
      <c r="AB277">
        <f>IF(OR(AND(AB264=1,SUM(AA263:AC265)-AB264=2),SUM(AA263:AC265)-AB264=3),1,0)</f>
        <v/>
      </c>
      <c r="AC277">
        <f>IF(OR(AND(AC264=1,SUM(AB263:AD265)-AC264=2),SUM(AB263:AD265)-AC264=3),1,0)</f>
        <v/>
      </c>
      <c r="AD277">
        <f>IF(OR(AND(AD264=1,SUM(AC263:AE265)-AD264=2),SUM(AC263:AE265)-AD264=3),1,0)</f>
        <v/>
      </c>
      <c r="AE277">
        <f>IF(OR(AND(AE264=1,SUM(AD263:AF265)-AE264=2),SUM(AD263:AF265)-AE264=3),1,0)</f>
        <v/>
      </c>
      <c r="AF277">
        <f>IF(OR(AND(AF264=1,SUM(AE263:AG265)-AF264=2),SUM(AE263:AG265)-AF264=3),1,0)</f>
        <v/>
      </c>
      <c r="AG277">
        <f>IF(OR(AND(AG264=1,SUM(AF263:AH265)-AG264=2),SUM(AF263:AH265)-AG264=3),1,0)</f>
        <v/>
      </c>
      <c r="AH277">
        <f>IF(OR(AND(AH264=1,SUM(AG263:AI265)-AH264=2),SUM(AG263:AI265)-AH264=3),1,0)</f>
        <v/>
      </c>
      <c r="AI277">
        <f>IF(OR(AND(AI264=1,SUM(AH263:AJ265)-AI264=2),SUM(AH263:AJ265)-AI264=3),1,0)</f>
        <v/>
      </c>
      <c r="AJ277">
        <f>IF(OR(AND(AJ264=1,SUM(AI263:AK265)-AJ264=2),SUM(AI263:AK265)-AJ264=3),1,0)</f>
        <v/>
      </c>
      <c r="AK277">
        <f>IF(OR(AND(AK264=1,SUM(AJ263:AL265)-AK264=2),SUM(AJ263:AL265)-AK264=3),1,0)</f>
        <v/>
      </c>
      <c r="AL277">
        <f>IF(OR(AND(AL264=1,SUM(AK263:AM265)-AL264=2),SUM(AK263:AM265)-AL264=3),1,0)</f>
        <v/>
      </c>
      <c r="AM277">
        <f>IF(OR(AND(AM264=1,SUM(AL263:AN265)-AM264=2),SUM(AL263:AN265)-AM264=3),1,0)</f>
        <v/>
      </c>
      <c r="AN277">
        <f>IF(OR(AND(AN264=1,SUM(AM263:AO265)-AN264=2),SUM(AM263:AO265)-AN264=3),1,0)</f>
        <v/>
      </c>
      <c r="AO277">
        <f>IF(OR(AND(AO264=1,SUM(AN263:AP265)-AO264=2),SUM(AN263:AP265)-AO264=3),1,0)</f>
        <v/>
      </c>
      <c r="AP277">
        <f>IF(OR(AND(AP264=1,SUM(AO263:AQ265)-AP264=2),SUM(AO263:AQ265)-AP264=3),1,0)</f>
        <v/>
      </c>
      <c r="AQ277" t="n">
        <v>0</v>
      </c>
    </row>
    <row r="278">
      <c r="B278" t="n">
        <v>0</v>
      </c>
      <c r="C278">
        <f>IF(OR(AND(C265=1,SUM(B264:D266)-C265=2),SUM(B264:D266)-C265=3),1,0)</f>
        <v/>
      </c>
      <c r="D278">
        <f>IF(OR(AND(D265=1,SUM(C264:E266)-D265=2),SUM(C264:E266)-D265=3),1,0)</f>
        <v/>
      </c>
      <c r="E278">
        <f>IF(OR(AND(E265=1,SUM(D264:F266)-E265=2),SUM(D264:F266)-E265=3),1,0)</f>
        <v/>
      </c>
      <c r="F278">
        <f>IF(OR(AND(F265=1,SUM(E264:G266)-F265=2),SUM(E264:G266)-F265=3),1,0)</f>
        <v/>
      </c>
      <c r="G278">
        <f>IF(OR(AND(G265=1,SUM(F264:H266)-G265=2),SUM(F264:H266)-G265=3),1,0)</f>
        <v/>
      </c>
      <c r="H278">
        <f>IF(OR(AND(H265=1,SUM(G264:I266)-H265=2),SUM(G264:I266)-H265=3),1,0)</f>
        <v/>
      </c>
      <c r="I278">
        <f>IF(OR(AND(I265=1,SUM(H264:J266)-I265=2),SUM(H264:J266)-I265=3),1,0)</f>
        <v/>
      </c>
      <c r="J278">
        <f>IF(OR(AND(J265=1,SUM(I264:K266)-J265=2),SUM(I264:K266)-J265=3),1,0)</f>
        <v/>
      </c>
      <c r="K278">
        <f>IF(OR(AND(K265=1,SUM(J264:L266)-K265=2),SUM(J264:L266)-K265=3),1,0)</f>
        <v/>
      </c>
      <c r="L278">
        <f>IF(OR(AND(L265=1,SUM(K264:M266)-L265=2),SUM(K264:M266)-L265=3),1,0)</f>
        <v/>
      </c>
      <c r="M278">
        <f>IF(OR(AND(M265=1,SUM(L264:N266)-M265=2),SUM(L264:N266)-M265=3),1,0)</f>
        <v/>
      </c>
      <c r="N278">
        <f>IF(OR(AND(N265=1,SUM(M264:O266)-N265=2),SUM(M264:O266)-N265=3),1,0)</f>
        <v/>
      </c>
      <c r="O278">
        <f>IF(OR(AND(O265=1,SUM(N264:P266)-O265=2),SUM(N264:P266)-O265=3),1,0)</f>
        <v/>
      </c>
      <c r="P278">
        <f>IF(OR(AND(P265=1,SUM(O264:Q266)-P265=2),SUM(O264:Q266)-P265=3),1,0)</f>
        <v/>
      </c>
      <c r="Q278">
        <f>IF(OR(AND(Q265=1,SUM(P264:R266)-Q265=2),SUM(P264:R266)-Q265=3),1,0)</f>
        <v/>
      </c>
      <c r="R278">
        <f>IF(OR(AND(R265=1,SUM(Q264:S266)-R265=2),SUM(Q264:S266)-R265=3),1,0)</f>
        <v/>
      </c>
      <c r="S278">
        <f>IF(OR(AND(S265=1,SUM(R264:T266)-S265=2),SUM(R264:T266)-S265=3),1,0)</f>
        <v/>
      </c>
      <c r="T278">
        <f>IF(OR(AND(T265=1,SUM(S264:U266)-T265=2),SUM(S264:U266)-T265=3),1,0)</f>
        <v/>
      </c>
      <c r="U278">
        <f>IF(OR(AND(U265=1,SUM(T264:V266)-U265=2),SUM(T264:V266)-U265=3),1,0)</f>
        <v/>
      </c>
      <c r="V278">
        <f>IF(OR(AND(V265=1,SUM(U264:W266)-V265=2),SUM(U264:W266)-V265=3),1,0)</f>
        <v/>
      </c>
      <c r="W278">
        <f>IF(OR(AND(W265=1,SUM(V264:X266)-W265=2),SUM(V264:X266)-W265=3),1,0)</f>
        <v/>
      </c>
      <c r="X278">
        <f>IF(OR(AND(X265=1,SUM(W264:Y266)-X265=2),SUM(W264:Y266)-X265=3),1,0)</f>
        <v/>
      </c>
      <c r="Y278">
        <f>IF(OR(AND(Y265=1,SUM(X264:Z266)-Y265=2),SUM(X264:Z266)-Y265=3),1,0)</f>
        <v/>
      </c>
      <c r="Z278">
        <f>IF(OR(AND(Z265=1,SUM(Y264:AA266)-Z265=2),SUM(Y264:AA266)-Z265=3),1,0)</f>
        <v/>
      </c>
      <c r="AA278">
        <f>IF(OR(AND(AA265=1,SUM(Z264:AB266)-AA265=2),SUM(Z264:AB266)-AA265=3),1,0)</f>
        <v/>
      </c>
      <c r="AB278">
        <f>IF(OR(AND(AB265=1,SUM(AA264:AC266)-AB265=2),SUM(AA264:AC266)-AB265=3),1,0)</f>
        <v/>
      </c>
      <c r="AC278">
        <f>IF(OR(AND(AC265=1,SUM(AB264:AD266)-AC265=2),SUM(AB264:AD266)-AC265=3),1,0)</f>
        <v/>
      </c>
      <c r="AD278">
        <f>IF(OR(AND(AD265=1,SUM(AC264:AE266)-AD265=2),SUM(AC264:AE266)-AD265=3),1,0)</f>
        <v/>
      </c>
      <c r="AE278">
        <f>IF(OR(AND(AE265=1,SUM(AD264:AF266)-AE265=2),SUM(AD264:AF266)-AE265=3),1,0)</f>
        <v/>
      </c>
      <c r="AF278">
        <f>IF(OR(AND(AF265=1,SUM(AE264:AG266)-AF265=2),SUM(AE264:AG266)-AF265=3),1,0)</f>
        <v/>
      </c>
      <c r="AG278">
        <f>IF(OR(AND(AG265=1,SUM(AF264:AH266)-AG265=2),SUM(AF264:AH266)-AG265=3),1,0)</f>
        <v/>
      </c>
      <c r="AH278">
        <f>IF(OR(AND(AH265=1,SUM(AG264:AI266)-AH265=2),SUM(AG264:AI266)-AH265=3),1,0)</f>
        <v/>
      </c>
      <c r="AI278">
        <f>IF(OR(AND(AI265=1,SUM(AH264:AJ266)-AI265=2),SUM(AH264:AJ266)-AI265=3),1,0)</f>
        <v/>
      </c>
      <c r="AJ278">
        <f>IF(OR(AND(AJ265=1,SUM(AI264:AK266)-AJ265=2),SUM(AI264:AK266)-AJ265=3),1,0)</f>
        <v/>
      </c>
      <c r="AK278">
        <f>IF(OR(AND(AK265=1,SUM(AJ264:AL266)-AK265=2),SUM(AJ264:AL266)-AK265=3),1,0)</f>
        <v/>
      </c>
      <c r="AL278">
        <f>IF(OR(AND(AL265=1,SUM(AK264:AM266)-AL265=2),SUM(AK264:AM266)-AL265=3),1,0)</f>
        <v/>
      </c>
      <c r="AM278">
        <f>IF(OR(AND(AM265=1,SUM(AL264:AN266)-AM265=2),SUM(AL264:AN266)-AM265=3),1,0)</f>
        <v/>
      </c>
      <c r="AN278">
        <f>IF(OR(AND(AN265=1,SUM(AM264:AO266)-AN265=2),SUM(AM264:AO266)-AN265=3),1,0)</f>
        <v/>
      </c>
      <c r="AO278">
        <f>IF(OR(AND(AO265=1,SUM(AN264:AP266)-AO265=2),SUM(AN264:AP266)-AO265=3),1,0)</f>
        <v/>
      </c>
      <c r="AP278">
        <f>IF(OR(AND(AP265=1,SUM(AO264:AQ266)-AP265=2),SUM(AO264:AQ266)-AP265=3),1,0)</f>
        <v/>
      </c>
      <c r="AQ278" t="n">
        <v>0</v>
      </c>
    </row>
    <row r="279">
      <c r="B279" t="n">
        <v>0</v>
      </c>
      <c r="C279">
        <f>IF(OR(AND(C266=1,SUM(B265:D267)-C266=2),SUM(B265:D267)-C266=3),1,0)</f>
        <v/>
      </c>
      <c r="D279">
        <f>IF(OR(AND(D266=1,SUM(C265:E267)-D266=2),SUM(C265:E267)-D266=3),1,0)</f>
        <v/>
      </c>
      <c r="E279">
        <f>IF(OR(AND(E266=1,SUM(D265:F267)-E266=2),SUM(D265:F267)-E266=3),1,0)</f>
        <v/>
      </c>
      <c r="F279">
        <f>IF(OR(AND(F266=1,SUM(E265:G267)-F266=2),SUM(E265:G267)-F266=3),1,0)</f>
        <v/>
      </c>
      <c r="G279">
        <f>IF(OR(AND(G266=1,SUM(F265:H267)-G266=2),SUM(F265:H267)-G266=3),1,0)</f>
        <v/>
      </c>
      <c r="H279">
        <f>IF(OR(AND(H266=1,SUM(G265:I267)-H266=2),SUM(G265:I267)-H266=3),1,0)</f>
        <v/>
      </c>
      <c r="I279">
        <f>IF(OR(AND(I266=1,SUM(H265:J267)-I266=2),SUM(H265:J267)-I266=3),1,0)</f>
        <v/>
      </c>
      <c r="J279">
        <f>IF(OR(AND(J266=1,SUM(I265:K267)-J266=2),SUM(I265:K267)-J266=3),1,0)</f>
        <v/>
      </c>
      <c r="K279">
        <f>IF(OR(AND(K266=1,SUM(J265:L267)-K266=2),SUM(J265:L267)-K266=3),1,0)</f>
        <v/>
      </c>
      <c r="L279">
        <f>IF(OR(AND(L266=1,SUM(K265:M267)-L266=2),SUM(K265:M267)-L266=3),1,0)</f>
        <v/>
      </c>
      <c r="M279">
        <f>IF(OR(AND(M266=1,SUM(L265:N267)-M266=2),SUM(L265:N267)-M266=3),1,0)</f>
        <v/>
      </c>
      <c r="N279">
        <f>IF(OR(AND(N266=1,SUM(M265:O267)-N266=2),SUM(M265:O267)-N266=3),1,0)</f>
        <v/>
      </c>
      <c r="O279">
        <f>IF(OR(AND(O266=1,SUM(N265:P267)-O266=2),SUM(N265:P267)-O266=3),1,0)</f>
        <v/>
      </c>
      <c r="P279">
        <f>IF(OR(AND(P266=1,SUM(O265:Q267)-P266=2),SUM(O265:Q267)-P266=3),1,0)</f>
        <v/>
      </c>
      <c r="Q279">
        <f>IF(OR(AND(Q266=1,SUM(P265:R267)-Q266=2),SUM(P265:R267)-Q266=3),1,0)</f>
        <v/>
      </c>
      <c r="R279">
        <f>IF(OR(AND(R266=1,SUM(Q265:S267)-R266=2),SUM(Q265:S267)-R266=3),1,0)</f>
        <v/>
      </c>
      <c r="S279">
        <f>IF(OR(AND(S266=1,SUM(R265:T267)-S266=2),SUM(R265:T267)-S266=3),1,0)</f>
        <v/>
      </c>
      <c r="T279">
        <f>IF(OR(AND(T266=1,SUM(S265:U267)-T266=2),SUM(S265:U267)-T266=3),1,0)</f>
        <v/>
      </c>
      <c r="U279">
        <f>IF(OR(AND(U266=1,SUM(T265:V267)-U266=2),SUM(T265:V267)-U266=3),1,0)</f>
        <v/>
      </c>
      <c r="V279">
        <f>IF(OR(AND(V266=1,SUM(U265:W267)-V266=2),SUM(U265:W267)-V266=3),1,0)</f>
        <v/>
      </c>
      <c r="W279">
        <f>IF(OR(AND(W266=1,SUM(V265:X267)-W266=2),SUM(V265:X267)-W266=3),1,0)</f>
        <v/>
      </c>
      <c r="X279">
        <f>IF(OR(AND(X266=1,SUM(W265:Y267)-X266=2),SUM(W265:Y267)-X266=3),1,0)</f>
        <v/>
      </c>
      <c r="Y279">
        <f>IF(OR(AND(Y266=1,SUM(X265:Z267)-Y266=2),SUM(X265:Z267)-Y266=3),1,0)</f>
        <v/>
      </c>
      <c r="Z279">
        <f>IF(OR(AND(Z266=1,SUM(Y265:AA267)-Z266=2),SUM(Y265:AA267)-Z266=3),1,0)</f>
        <v/>
      </c>
      <c r="AA279">
        <f>IF(OR(AND(AA266=1,SUM(Z265:AB267)-AA266=2),SUM(Z265:AB267)-AA266=3),1,0)</f>
        <v/>
      </c>
      <c r="AB279">
        <f>IF(OR(AND(AB266=1,SUM(AA265:AC267)-AB266=2),SUM(AA265:AC267)-AB266=3),1,0)</f>
        <v/>
      </c>
      <c r="AC279">
        <f>IF(OR(AND(AC266=1,SUM(AB265:AD267)-AC266=2),SUM(AB265:AD267)-AC266=3),1,0)</f>
        <v/>
      </c>
      <c r="AD279">
        <f>IF(OR(AND(AD266=1,SUM(AC265:AE267)-AD266=2),SUM(AC265:AE267)-AD266=3),1,0)</f>
        <v/>
      </c>
      <c r="AE279">
        <f>IF(OR(AND(AE266=1,SUM(AD265:AF267)-AE266=2),SUM(AD265:AF267)-AE266=3),1,0)</f>
        <v/>
      </c>
      <c r="AF279">
        <f>IF(OR(AND(AF266=1,SUM(AE265:AG267)-AF266=2),SUM(AE265:AG267)-AF266=3),1,0)</f>
        <v/>
      </c>
      <c r="AG279">
        <f>IF(OR(AND(AG266=1,SUM(AF265:AH267)-AG266=2),SUM(AF265:AH267)-AG266=3),1,0)</f>
        <v/>
      </c>
      <c r="AH279">
        <f>IF(OR(AND(AH266=1,SUM(AG265:AI267)-AH266=2),SUM(AG265:AI267)-AH266=3),1,0)</f>
        <v/>
      </c>
      <c r="AI279">
        <f>IF(OR(AND(AI266=1,SUM(AH265:AJ267)-AI266=2),SUM(AH265:AJ267)-AI266=3),1,0)</f>
        <v/>
      </c>
      <c r="AJ279">
        <f>IF(OR(AND(AJ266=1,SUM(AI265:AK267)-AJ266=2),SUM(AI265:AK267)-AJ266=3),1,0)</f>
        <v/>
      </c>
      <c r="AK279">
        <f>IF(OR(AND(AK266=1,SUM(AJ265:AL267)-AK266=2),SUM(AJ265:AL267)-AK266=3),1,0)</f>
        <v/>
      </c>
      <c r="AL279">
        <f>IF(OR(AND(AL266=1,SUM(AK265:AM267)-AL266=2),SUM(AK265:AM267)-AL266=3),1,0)</f>
        <v/>
      </c>
      <c r="AM279">
        <f>IF(OR(AND(AM266=1,SUM(AL265:AN267)-AM266=2),SUM(AL265:AN267)-AM266=3),1,0)</f>
        <v/>
      </c>
      <c r="AN279">
        <f>IF(OR(AND(AN266=1,SUM(AM265:AO267)-AN266=2),SUM(AM265:AO267)-AN266=3),1,0)</f>
        <v/>
      </c>
      <c r="AO279">
        <f>IF(OR(AND(AO266=1,SUM(AN265:AP267)-AO266=2),SUM(AN265:AP267)-AO266=3),1,0)</f>
        <v/>
      </c>
      <c r="AP279">
        <f>IF(OR(AND(AP266=1,SUM(AO265:AQ267)-AP266=2),SUM(AO265:AQ267)-AP266=3),1,0)</f>
        <v/>
      </c>
      <c r="AQ279" t="n">
        <v>0</v>
      </c>
    </row>
    <row r="280">
      <c r="B280" t="n">
        <v>0</v>
      </c>
      <c r="C280">
        <f>IF(OR(AND(C267=1,SUM(B266:D268)-C267=2),SUM(B266:D268)-C267=3),1,0)</f>
        <v/>
      </c>
      <c r="D280">
        <f>IF(OR(AND(D267=1,SUM(C266:E268)-D267=2),SUM(C266:E268)-D267=3),1,0)</f>
        <v/>
      </c>
      <c r="E280">
        <f>IF(OR(AND(E267=1,SUM(D266:F268)-E267=2),SUM(D266:F268)-E267=3),1,0)</f>
        <v/>
      </c>
      <c r="F280">
        <f>IF(OR(AND(F267=1,SUM(E266:G268)-F267=2),SUM(E266:G268)-F267=3),1,0)</f>
        <v/>
      </c>
      <c r="G280">
        <f>IF(OR(AND(G267=1,SUM(F266:H268)-G267=2),SUM(F266:H268)-G267=3),1,0)</f>
        <v/>
      </c>
      <c r="H280">
        <f>IF(OR(AND(H267=1,SUM(G266:I268)-H267=2),SUM(G266:I268)-H267=3),1,0)</f>
        <v/>
      </c>
      <c r="I280">
        <f>IF(OR(AND(I267=1,SUM(H266:J268)-I267=2),SUM(H266:J268)-I267=3),1,0)</f>
        <v/>
      </c>
      <c r="J280">
        <f>IF(OR(AND(J267=1,SUM(I266:K268)-J267=2),SUM(I266:K268)-J267=3),1,0)</f>
        <v/>
      </c>
      <c r="K280">
        <f>IF(OR(AND(K267=1,SUM(J266:L268)-K267=2),SUM(J266:L268)-K267=3),1,0)</f>
        <v/>
      </c>
      <c r="L280">
        <f>IF(OR(AND(L267=1,SUM(K266:M268)-L267=2),SUM(K266:M268)-L267=3),1,0)</f>
        <v/>
      </c>
      <c r="M280">
        <f>IF(OR(AND(M267=1,SUM(L266:N268)-M267=2),SUM(L266:N268)-M267=3),1,0)</f>
        <v/>
      </c>
      <c r="N280">
        <f>IF(OR(AND(N267=1,SUM(M266:O268)-N267=2),SUM(M266:O268)-N267=3),1,0)</f>
        <v/>
      </c>
      <c r="O280">
        <f>IF(OR(AND(O267=1,SUM(N266:P268)-O267=2),SUM(N266:P268)-O267=3),1,0)</f>
        <v/>
      </c>
      <c r="P280">
        <f>IF(OR(AND(P267=1,SUM(O266:Q268)-P267=2),SUM(O266:Q268)-P267=3),1,0)</f>
        <v/>
      </c>
      <c r="Q280">
        <f>IF(OR(AND(Q267=1,SUM(P266:R268)-Q267=2),SUM(P266:R268)-Q267=3),1,0)</f>
        <v/>
      </c>
      <c r="R280">
        <f>IF(OR(AND(R267=1,SUM(Q266:S268)-R267=2),SUM(Q266:S268)-R267=3),1,0)</f>
        <v/>
      </c>
      <c r="S280">
        <f>IF(OR(AND(S267=1,SUM(R266:T268)-S267=2),SUM(R266:T268)-S267=3),1,0)</f>
        <v/>
      </c>
      <c r="T280">
        <f>IF(OR(AND(T267=1,SUM(S266:U268)-T267=2),SUM(S266:U268)-T267=3),1,0)</f>
        <v/>
      </c>
      <c r="U280">
        <f>IF(OR(AND(U267=1,SUM(T266:V268)-U267=2),SUM(T266:V268)-U267=3),1,0)</f>
        <v/>
      </c>
      <c r="V280">
        <f>IF(OR(AND(V267=1,SUM(U266:W268)-V267=2),SUM(U266:W268)-V267=3),1,0)</f>
        <v/>
      </c>
      <c r="W280">
        <f>IF(OR(AND(W267=1,SUM(V266:X268)-W267=2),SUM(V266:X268)-W267=3),1,0)</f>
        <v/>
      </c>
      <c r="X280">
        <f>IF(OR(AND(X267=1,SUM(W266:Y268)-X267=2),SUM(W266:Y268)-X267=3),1,0)</f>
        <v/>
      </c>
      <c r="Y280">
        <f>IF(OR(AND(Y267=1,SUM(X266:Z268)-Y267=2),SUM(X266:Z268)-Y267=3),1,0)</f>
        <v/>
      </c>
      <c r="Z280">
        <f>IF(OR(AND(Z267=1,SUM(Y266:AA268)-Z267=2),SUM(Y266:AA268)-Z267=3),1,0)</f>
        <v/>
      </c>
      <c r="AA280">
        <f>IF(OR(AND(AA267=1,SUM(Z266:AB268)-AA267=2),SUM(Z266:AB268)-AA267=3),1,0)</f>
        <v/>
      </c>
      <c r="AB280">
        <f>IF(OR(AND(AB267=1,SUM(AA266:AC268)-AB267=2),SUM(AA266:AC268)-AB267=3),1,0)</f>
        <v/>
      </c>
      <c r="AC280">
        <f>IF(OR(AND(AC267=1,SUM(AB266:AD268)-AC267=2),SUM(AB266:AD268)-AC267=3),1,0)</f>
        <v/>
      </c>
      <c r="AD280">
        <f>IF(OR(AND(AD267=1,SUM(AC266:AE268)-AD267=2),SUM(AC266:AE268)-AD267=3),1,0)</f>
        <v/>
      </c>
      <c r="AE280">
        <f>IF(OR(AND(AE267=1,SUM(AD266:AF268)-AE267=2),SUM(AD266:AF268)-AE267=3),1,0)</f>
        <v/>
      </c>
      <c r="AF280">
        <f>IF(OR(AND(AF267=1,SUM(AE266:AG268)-AF267=2),SUM(AE266:AG268)-AF267=3),1,0)</f>
        <v/>
      </c>
      <c r="AG280">
        <f>IF(OR(AND(AG267=1,SUM(AF266:AH268)-AG267=2),SUM(AF266:AH268)-AG267=3),1,0)</f>
        <v/>
      </c>
      <c r="AH280">
        <f>IF(OR(AND(AH267=1,SUM(AG266:AI268)-AH267=2),SUM(AG266:AI268)-AH267=3),1,0)</f>
        <v/>
      </c>
      <c r="AI280">
        <f>IF(OR(AND(AI267=1,SUM(AH266:AJ268)-AI267=2),SUM(AH266:AJ268)-AI267=3),1,0)</f>
        <v/>
      </c>
      <c r="AJ280">
        <f>IF(OR(AND(AJ267=1,SUM(AI266:AK268)-AJ267=2),SUM(AI266:AK268)-AJ267=3),1,0)</f>
        <v/>
      </c>
      <c r="AK280">
        <f>IF(OR(AND(AK267=1,SUM(AJ266:AL268)-AK267=2),SUM(AJ266:AL268)-AK267=3),1,0)</f>
        <v/>
      </c>
      <c r="AL280">
        <f>IF(OR(AND(AL267=1,SUM(AK266:AM268)-AL267=2),SUM(AK266:AM268)-AL267=3),1,0)</f>
        <v/>
      </c>
      <c r="AM280">
        <f>IF(OR(AND(AM267=1,SUM(AL266:AN268)-AM267=2),SUM(AL266:AN268)-AM267=3),1,0)</f>
        <v/>
      </c>
      <c r="AN280">
        <f>IF(OR(AND(AN267=1,SUM(AM266:AO268)-AN267=2),SUM(AM266:AO268)-AN267=3),1,0)</f>
        <v/>
      </c>
      <c r="AO280">
        <f>IF(OR(AND(AO267=1,SUM(AN266:AP268)-AO267=2),SUM(AN266:AP268)-AO267=3),1,0)</f>
        <v/>
      </c>
      <c r="AP280">
        <f>IF(OR(AND(AP267=1,SUM(AO266:AQ268)-AP267=2),SUM(AO266:AQ268)-AP267=3),1,0)</f>
        <v/>
      </c>
      <c r="AQ280" t="n">
        <v>0</v>
      </c>
    </row>
    <row r="281">
      <c r="B281" t="n">
        <v>0</v>
      </c>
      <c r="C281">
        <f>IF(OR(AND(C268=1,SUM(B267:D269)-C268=2),SUM(B267:D269)-C268=3),1,0)</f>
        <v/>
      </c>
      <c r="D281">
        <f>IF(OR(AND(D268=1,SUM(C267:E269)-D268=2),SUM(C267:E269)-D268=3),1,0)</f>
        <v/>
      </c>
      <c r="E281">
        <f>IF(OR(AND(E268=1,SUM(D267:F269)-E268=2),SUM(D267:F269)-E268=3),1,0)</f>
        <v/>
      </c>
      <c r="F281">
        <f>IF(OR(AND(F268=1,SUM(E267:G269)-F268=2),SUM(E267:G269)-F268=3),1,0)</f>
        <v/>
      </c>
      <c r="G281">
        <f>IF(OR(AND(G268=1,SUM(F267:H269)-G268=2),SUM(F267:H269)-G268=3),1,0)</f>
        <v/>
      </c>
      <c r="H281">
        <f>IF(OR(AND(H268=1,SUM(G267:I269)-H268=2),SUM(G267:I269)-H268=3),1,0)</f>
        <v/>
      </c>
      <c r="I281">
        <f>IF(OR(AND(I268=1,SUM(H267:J269)-I268=2),SUM(H267:J269)-I268=3),1,0)</f>
        <v/>
      </c>
      <c r="J281">
        <f>IF(OR(AND(J268=1,SUM(I267:K269)-J268=2),SUM(I267:K269)-J268=3),1,0)</f>
        <v/>
      </c>
      <c r="K281">
        <f>IF(OR(AND(K268=1,SUM(J267:L269)-K268=2),SUM(J267:L269)-K268=3),1,0)</f>
        <v/>
      </c>
      <c r="L281">
        <f>IF(OR(AND(L268=1,SUM(K267:M269)-L268=2),SUM(K267:M269)-L268=3),1,0)</f>
        <v/>
      </c>
      <c r="M281">
        <f>IF(OR(AND(M268=1,SUM(L267:N269)-M268=2),SUM(L267:N269)-M268=3),1,0)</f>
        <v/>
      </c>
      <c r="N281">
        <f>IF(OR(AND(N268=1,SUM(M267:O269)-N268=2),SUM(M267:O269)-N268=3),1,0)</f>
        <v/>
      </c>
      <c r="O281">
        <f>IF(OR(AND(O268=1,SUM(N267:P269)-O268=2),SUM(N267:P269)-O268=3),1,0)</f>
        <v/>
      </c>
      <c r="P281">
        <f>IF(OR(AND(P268=1,SUM(O267:Q269)-P268=2),SUM(O267:Q269)-P268=3),1,0)</f>
        <v/>
      </c>
      <c r="Q281">
        <f>IF(OR(AND(Q268=1,SUM(P267:R269)-Q268=2),SUM(P267:R269)-Q268=3),1,0)</f>
        <v/>
      </c>
      <c r="R281">
        <f>IF(OR(AND(R268=1,SUM(Q267:S269)-R268=2),SUM(Q267:S269)-R268=3),1,0)</f>
        <v/>
      </c>
      <c r="S281">
        <f>IF(OR(AND(S268=1,SUM(R267:T269)-S268=2),SUM(R267:T269)-S268=3),1,0)</f>
        <v/>
      </c>
      <c r="T281">
        <f>IF(OR(AND(T268=1,SUM(S267:U269)-T268=2),SUM(S267:U269)-T268=3),1,0)</f>
        <v/>
      </c>
      <c r="U281">
        <f>IF(OR(AND(U268=1,SUM(T267:V269)-U268=2),SUM(T267:V269)-U268=3),1,0)</f>
        <v/>
      </c>
      <c r="V281">
        <f>IF(OR(AND(V268=1,SUM(U267:W269)-V268=2),SUM(U267:W269)-V268=3),1,0)</f>
        <v/>
      </c>
      <c r="W281">
        <f>IF(OR(AND(W268=1,SUM(V267:X269)-W268=2),SUM(V267:X269)-W268=3),1,0)</f>
        <v/>
      </c>
      <c r="X281">
        <f>IF(OR(AND(X268=1,SUM(W267:Y269)-X268=2),SUM(W267:Y269)-X268=3),1,0)</f>
        <v/>
      </c>
      <c r="Y281">
        <f>IF(OR(AND(Y268=1,SUM(X267:Z269)-Y268=2),SUM(X267:Z269)-Y268=3),1,0)</f>
        <v/>
      </c>
      <c r="Z281">
        <f>IF(OR(AND(Z268=1,SUM(Y267:AA269)-Z268=2),SUM(Y267:AA269)-Z268=3),1,0)</f>
        <v/>
      </c>
      <c r="AA281">
        <f>IF(OR(AND(AA268=1,SUM(Z267:AB269)-AA268=2),SUM(Z267:AB269)-AA268=3),1,0)</f>
        <v/>
      </c>
      <c r="AB281">
        <f>IF(OR(AND(AB268=1,SUM(AA267:AC269)-AB268=2),SUM(AA267:AC269)-AB268=3),1,0)</f>
        <v/>
      </c>
      <c r="AC281">
        <f>IF(OR(AND(AC268=1,SUM(AB267:AD269)-AC268=2),SUM(AB267:AD269)-AC268=3),1,0)</f>
        <v/>
      </c>
      <c r="AD281">
        <f>IF(OR(AND(AD268=1,SUM(AC267:AE269)-AD268=2),SUM(AC267:AE269)-AD268=3),1,0)</f>
        <v/>
      </c>
      <c r="AE281">
        <f>IF(OR(AND(AE268=1,SUM(AD267:AF269)-AE268=2),SUM(AD267:AF269)-AE268=3),1,0)</f>
        <v/>
      </c>
      <c r="AF281">
        <f>IF(OR(AND(AF268=1,SUM(AE267:AG269)-AF268=2),SUM(AE267:AG269)-AF268=3),1,0)</f>
        <v/>
      </c>
      <c r="AG281">
        <f>IF(OR(AND(AG268=1,SUM(AF267:AH269)-AG268=2),SUM(AF267:AH269)-AG268=3),1,0)</f>
        <v/>
      </c>
      <c r="AH281">
        <f>IF(OR(AND(AH268=1,SUM(AG267:AI269)-AH268=2),SUM(AG267:AI269)-AH268=3),1,0)</f>
        <v/>
      </c>
      <c r="AI281">
        <f>IF(OR(AND(AI268=1,SUM(AH267:AJ269)-AI268=2),SUM(AH267:AJ269)-AI268=3),1,0)</f>
        <v/>
      </c>
      <c r="AJ281">
        <f>IF(OR(AND(AJ268=1,SUM(AI267:AK269)-AJ268=2),SUM(AI267:AK269)-AJ268=3),1,0)</f>
        <v/>
      </c>
      <c r="AK281">
        <f>IF(OR(AND(AK268=1,SUM(AJ267:AL269)-AK268=2),SUM(AJ267:AL269)-AK268=3),1,0)</f>
        <v/>
      </c>
      <c r="AL281">
        <f>IF(OR(AND(AL268=1,SUM(AK267:AM269)-AL268=2),SUM(AK267:AM269)-AL268=3),1,0)</f>
        <v/>
      </c>
      <c r="AM281">
        <f>IF(OR(AND(AM268=1,SUM(AL267:AN269)-AM268=2),SUM(AL267:AN269)-AM268=3),1,0)</f>
        <v/>
      </c>
      <c r="AN281">
        <f>IF(OR(AND(AN268=1,SUM(AM267:AO269)-AN268=2),SUM(AM267:AO269)-AN268=3),1,0)</f>
        <v/>
      </c>
      <c r="AO281">
        <f>IF(OR(AND(AO268=1,SUM(AN267:AP269)-AO268=2),SUM(AN267:AP269)-AO268=3),1,0)</f>
        <v/>
      </c>
      <c r="AP281">
        <f>IF(OR(AND(AP268=1,SUM(AO267:AQ269)-AP268=2),SUM(AO267:AQ269)-AP268=3),1,0)</f>
        <v/>
      </c>
      <c r="AQ281" t="n">
        <v>0</v>
      </c>
    </row>
    <row r="282">
      <c r="B282" t="n">
        <v>0</v>
      </c>
      <c r="C282">
        <f>IF(OR(AND(C269=1,SUM(B268:D270)-C269=2),SUM(B268:D270)-C269=3),1,0)</f>
        <v/>
      </c>
      <c r="D282">
        <f>IF(OR(AND(D269=1,SUM(C268:E270)-D269=2),SUM(C268:E270)-D269=3),1,0)</f>
        <v/>
      </c>
      <c r="E282">
        <f>IF(OR(AND(E269=1,SUM(D268:F270)-E269=2),SUM(D268:F270)-E269=3),1,0)</f>
        <v/>
      </c>
      <c r="F282">
        <f>IF(OR(AND(F269=1,SUM(E268:G270)-F269=2),SUM(E268:G270)-F269=3),1,0)</f>
        <v/>
      </c>
      <c r="G282">
        <f>IF(OR(AND(G269=1,SUM(F268:H270)-G269=2),SUM(F268:H270)-G269=3),1,0)</f>
        <v/>
      </c>
      <c r="H282">
        <f>IF(OR(AND(H269=1,SUM(G268:I270)-H269=2),SUM(G268:I270)-H269=3),1,0)</f>
        <v/>
      </c>
      <c r="I282">
        <f>IF(OR(AND(I269=1,SUM(H268:J270)-I269=2),SUM(H268:J270)-I269=3),1,0)</f>
        <v/>
      </c>
      <c r="J282">
        <f>IF(OR(AND(J269=1,SUM(I268:K270)-J269=2),SUM(I268:K270)-J269=3),1,0)</f>
        <v/>
      </c>
      <c r="K282">
        <f>IF(OR(AND(K269=1,SUM(J268:L270)-K269=2),SUM(J268:L270)-K269=3),1,0)</f>
        <v/>
      </c>
      <c r="L282">
        <f>IF(OR(AND(L269=1,SUM(K268:M270)-L269=2),SUM(K268:M270)-L269=3),1,0)</f>
        <v/>
      </c>
      <c r="M282">
        <f>IF(OR(AND(M269=1,SUM(L268:N270)-M269=2),SUM(L268:N270)-M269=3),1,0)</f>
        <v/>
      </c>
      <c r="N282">
        <f>IF(OR(AND(N269=1,SUM(M268:O270)-N269=2),SUM(M268:O270)-N269=3),1,0)</f>
        <v/>
      </c>
      <c r="O282">
        <f>IF(OR(AND(O269=1,SUM(N268:P270)-O269=2),SUM(N268:P270)-O269=3),1,0)</f>
        <v/>
      </c>
      <c r="P282">
        <f>IF(OR(AND(P269=1,SUM(O268:Q270)-P269=2),SUM(O268:Q270)-P269=3),1,0)</f>
        <v/>
      </c>
      <c r="Q282">
        <f>IF(OR(AND(Q269=1,SUM(P268:R270)-Q269=2),SUM(P268:R270)-Q269=3),1,0)</f>
        <v/>
      </c>
      <c r="R282">
        <f>IF(OR(AND(R269=1,SUM(Q268:S270)-R269=2),SUM(Q268:S270)-R269=3),1,0)</f>
        <v/>
      </c>
      <c r="S282">
        <f>IF(OR(AND(S269=1,SUM(R268:T270)-S269=2),SUM(R268:T270)-S269=3),1,0)</f>
        <v/>
      </c>
      <c r="T282">
        <f>IF(OR(AND(T269=1,SUM(S268:U270)-T269=2),SUM(S268:U270)-T269=3),1,0)</f>
        <v/>
      </c>
      <c r="U282">
        <f>IF(OR(AND(U269=1,SUM(T268:V270)-U269=2),SUM(T268:V270)-U269=3),1,0)</f>
        <v/>
      </c>
      <c r="V282">
        <f>IF(OR(AND(V269=1,SUM(U268:W270)-V269=2),SUM(U268:W270)-V269=3),1,0)</f>
        <v/>
      </c>
      <c r="W282">
        <f>IF(OR(AND(W269=1,SUM(V268:X270)-W269=2),SUM(V268:X270)-W269=3),1,0)</f>
        <v/>
      </c>
      <c r="X282">
        <f>IF(OR(AND(X269=1,SUM(W268:Y270)-X269=2),SUM(W268:Y270)-X269=3),1,0)</f>
        <v/>
      </c>
      <c r="Y282">
        <f>IF(OR(AND(Y269=1,SUM(X268:Z270)-Y269=2),SUM(X268:Z270)-Y269=3),1,0)</f>
        <v/>
      </c>
      <c r="Z282">
        <f>IF(OR(AND(Z269=1,SUM(Y268:AA270)-Z269=2),SUM(Y268:AA270)-Z269=3),1,0)</f>
        <v/>
      </c>
      <c r="AA282">
        <f>IF(OR(AND(AA269=1,SUM(Z268:AB270)-AA269=2),SUM(Z268:AB270)-AA269=3),1,0)</f>
        <v/>
      </c>
      <c r="AB282">
        <f>IF(OR(AND(AB269=1,SUM(AA268:AC270)-AB269=2),SUM(AA268:AC270)-AB269=3),1,0)</f>
        <v/>
      </c>
      <c r="AC282">
        <f>IF(OR(AND(AC269=1,SUM(AB268:AD270)-AC269=2),SUM(AB268:AD270)-AC269=3),1,0)</f>
        <v/>
      </c>
      <c r="AD282">
        <f>IF(OR(AND(AD269=1,SUM(AC268:AE270)-AD269=2),SUM(AC268:AE270)-AD269=3),1,0)</f>
        <v/>
      </c>
      <c r="AE282">
        <f>IF(OR(AND(AE269=1,SUM(AD268:AF270)-AE269=2),SUM(AD268:AF270)-AE269=3),1,0)</f>
        <v/>
      </c>
      <c r="AF282">
        <f>IF(OR(AND(AF269=1,SUM(AE268:AG270)-AF269=2),SUM(AE268:AG270)-AF269=3),1,0)</f>
        <v/>
      </c>
      <c r="AG282">
        <f>IF(OR(AND(AG269=1,SUM(AF268:AH270)-AG269=2),SUM(AF268:AH270)-AG269=3),1,0)</f>
        <v/>
      </c>
      <c r="AH282">
        <f>IF(OR(AND(AH269=1,SUM(AG268:AI270)-AH269=2),SUM(AG268:AI270)-AH269=3),1,0)</f>
        <v/>
      </c>
      <c r="AI282">
        <f>IF(OR(AND(AI269=1,SUM(AH268:AJ270)-AI269=2),SUM(AH268:AJ270)-AI269=3),1,0)</f>
        <v/>
      </c>
      <c r="AJ282">
        <f>IF(OR(AND(AJ269=1,SUM(AI268:AK270)-AJ269=2),SUM(AI268:AK270)-AJ269=3),1,0)</f>
        <v/>
      </c>
      <c r="AK282">
        <f>IF(OR(AND(AK269=1,SUM(AJ268:AL270)-AK269=2),SUM(AJ268:AL270)-AK269=3),1,0)</f>
        <v/>
      </c>
      <c r="AL282">
        <f>IF(OR(AND(AL269=1,SUM(AK268:AM270)-AL269=2),SUM(AK268:AM270)-AL269=3),1,0)</f>
        <v/>
      </c>
      <c r="AM282">
        <f>IF(OR(AND(AM269=1,SUM(AL268:AN270)-AM269=2),SUM(AL268:AN270)-AM269=3),1,0)</f>
        <v/>
      </c>
      <c r="AN282">
        <f>IF(OR(AND(AN269=1,SUM(AM268:AO270)-AN269=2),SUM(AM268:AO270)-AN269=3),1,0)</f>
        <v/>
      </c>
      <c r="AO282">
        <f>IF(OR(AND(AO269=1,SUM(AN268:AP270)-AO269=2),SUM(AN268:AP270)-AO269=3),1,0)</f>
        <v/>
      </c>
      <c r="AP282">
        <f>IF(OR(AND(AP269=1,SUM(AO268:AQ270)-AP269=2),SUM(AO268:AQ270)-AP269=3),1,0)</f>
        <v/>
      </c>
      <c r="AQ282" t="n">
        <v>0</v>
      </c>
    </row>
    <row r="283">
      <c r="B283" t="n">
        <v>0</v>
      </c>
      <c r="C283">
        <f>IF(OR(AND(C270=1,SUM(B269:D271)-C270=2),SUM(B269:D271)-C270=3),1,0)</f>
        <v/>
      </c>
      <c r="D283">
        <f>IF(OR(AND(D270=1,SUM(C269:E271)-D270=2),SUM(C269:E271)-D270=3),1,0)</f>
        <v/>
      </c>
      <c r="E283">
        <f>IF(OR(AND(E270=1,SUM(D269:F271)-E270=2),SUM(D269:F271)-E270=3),1,0)</f>
        <v/>
      </c>
      <c r="F283">
        <f>IF(OR(AND(F270=1,SUM(E269:G271)-F270=2),SUM(E269:G271)-F270=3),1,0)</f>
        <v/>
      </c>
      <c r="G283">
        <f>IF(OR(AND(G270=1,SUM(F269:H271)-G270=2),SUM(F269:H271)-G270=3),1,0)</f>
        <v/>
      </c>
      <c r="H283">
        <f>IF(OR(AND(H270=1,SUM(G269:I271)-H270=2),SUM(G269:I271)-H270=3),1,0)</f>
        <v/>
      </c>
      <c r="I283">
        <f>IF(OR(AND(I270=1,SUM(H269:J271)-I270=2),SUM(H269:J271)-I270=3),1,0)</f>
        <v/>
      </c>
      <c r="J283">
        <f>IF(OR(AND(J270=1,SUM(I269:K271)-J270=2),SUM(I269:K271)-J270=3),1,0)</f>
        <v/>
      </c>
      <c r="K283">
        <f>IF(OR(AND(K270=1,SUM(J269:L271)-K270=2),SUM(J269:L271)-K270=3),1,0)</f>
        <v/>
      </c>
      <c r="L283">
        <f>IF(OR(AND(L270=1,SUM(K269:M271)-L270=2),SUM(K269:M271)-L270=3),1,0)</f>
        <v/>
      </c>
      <c r="M283">
        <f>IF(OR(AND(M270=1,SUM(L269:N271)-M270=2),SUM(L269:N271)-M270=3),1,0)</f>
        <v/>
      </c>
      <c r="N283">
        <f>IF(OR(AND(N270=1,SUM(M269:O271)-N270=2),SUM(M269:O271)-N270=3),1,0)</f>
        <v/>
      </c>
      <c r="O283">
        <f>IF(OR(AND(O270=1,SUM(N269:P271)-O270=2),SUM(N269:P271)-O270=3),1,0)</f>
        <v/>
      </c>
      <c r="P283">
        <f>IF(OR(AND(P270=1,SUM(O269:Q271)-P270=2),SUM(O269:Q271)-P270=3),1,0)</f>
        <v/>
      </c>
      <c r="Q283">
        <f>IF(OR(AND(Q270=1,SUM(P269:R271)-Q270=2),SUM(P269:R271)-Q270=3),1,0)</f>
        <v/>
      </c>
      <c r="R283">
        <f>IF(OR(AND(R270=1,SUM(Q269:S271)-R270=2),SUM(Q269:S271)-R270=3),1,0)</f>
        <v/>
      </c>
      <c r="S283">
        <f>IF(OR(AND(S270=1,SUM(R269:T271)-S270=2),SUM(R269:T271)-S270=3),1,0)</f>
        <v/>
      </c>
      <c r="T283">
        <f>IF(OR(AND(T270=1,SUM(S269:U271)-T270=2),SUM(S269:U271)-T270=3),1,0)</f>
        <v/>
      </c>
      <c r="U283">
        <f>IF(OR(AND(U270=1,SUM(T269:V271)-U270=2),SUM(T269:V271)-U270=3),1,0)</f>
        <v/>
      </c>
      <c r="V283">
        <f>IF(OR(AND(V270=1,SUM(U269:W271)-V270=2),SUM(U269:W271)-V270=3),1,0)</f>
        <v/>
      </c>
      <c r="W283">
        <f>IF(OR(AND(W270=1,SUM(V269:X271)-W270=2),SUM(V269:X271)-W270=3),1,0)</f>
        <v/>
      </c>
      <c r="X283">
        <f>IF(OR(AND(X270=1,SUM(W269:Y271)-X270=2),SUM(W269:Y271)-X270=3),1,0)</f>
        <v/>
      </c>
      <c r="Y283">
        <f>IF(OR(AND(Y270=1,SUM(X269:Z271)-Y270=2),SUM(X269:Z271)-Y270=3),1,0)</f>
        <v/>
      </c>
      <c r="Z283">
        <f>IF(OR(AND(Z270=1,SUM(Y269:AA271)-Z270=2),SUM(Y269:AA271)-Z270=3),1,0)</f>
        <v/>
      </c>
      <c r="AA283">
        <f>IF(OR(AND(AA270=1,SUM(Z269:AB271)-AA270=2),SUM(Z269:AB271)-AA270=3),1,0)</f>
        <v/>
      </c>
      <c r="AB283">
        <f>IF(OR(AND(AB270=1,SUM(AA269:AC271)-AB270=2),SUM(AA269:AC271)-AB270=3),1,0)</f>
        <v/>
      </c>
      <c r="AC283">
        <f>IF(OR(AND(AC270=1,SUM(AB269:AD271)-AC270=2),SUM(AB269:AD271)-AC270=3),1,0)</f>
        <v/>
      </c>
      <c r="AD283">
        <f>IF(OR(AND(AD270=1,SUM(AC269:AE271)-AD270=2),SUM(AC269:AE271)-AD270=3),1,0)</f>
        <v/>
      </c>
      <c r="AE283">
        <f>IF(OR(AND(AE270=1,SUM(AD269:AF271)-AE270=2),SUM(AD269:AF271)-AE270=3),1,0)</f>
        <v/>
      </c>
      <c r="AF283">
        <f>IF(OR(AND(AF270=1,SUM(AE269:AG271)-AF270=2),SUM(AE269:AG271)-AF270=3),1,0)</f>
        <v/>
      </c>
      <c r="AG283">
        <f>IF(OR(AND(AG270=1,SUM(AF269:AH271)-AG270=2),SUM(AF269:AH271)-AG270=3),1,0)</f>
        <v/>
      </c>
      <c r="AH283">
        <f>IF(OR(AND(AH270=1,SUM(AG269:AI271)-AH270=2),SUM(AG269:AI271)-AH270=3),1,0)</f>
        <v/>
      </c>
      <c r="AI283">
        <f>IF(OR(AND(AI270=1,SUM(AH269:AJ271)-AI270=2),SUM(AH269:AJ271)-AI270=3),1,0)</f>
        <v/>
      </c>
      <c r="AJ283">
        <f>IF(OR(AND(AJ270=1,SUM(AI269:AK271)-AJ270=2),SUM(AI269:AK271)-AJ270=3),1,0)</f>
        <v/>
      </c>
      <c r="AK283">
        <f>IF(OR(AND(AK270=1,SUM(AJ269:AL271)-AK270=2),SUM(AJ269:AL271)-AK270=3),1,0)</f>
        <v/>
      </c>
      <c r="AL283">
        <f>IF(OR(AND(AL270=1,SUM(AK269:AM271)-AL270=2),SUM(AK269:AM271)-AL270=3),1,0)</f>
        <v/>
      </c>
      <c r="AM283">
        <f>IF(OR(AND(AM270=1,SUM(AL269:AN271)-AM270=2),SUM(AL269:AN271)-AM270=3),1,0)</f>
        <v/>
      </c>
      <c r="AN283">
        <f>IF(OR(AND(AN270=1,SUM(AM269:AO271)-AN270=2),SUM(AM269:AO271)-AN270=3),1,0)</f>
        <v/>
      </c>
      <c r="AO283">
        <f>IF(OR(AND(AO270=1,SUM(AN269:AP271)-AO270=2),SUM(AN269:AP271)-AO270=3),1,0)</f>
        <v/>
      </c>
      <c r="AP283">
        <f>IF(OR(AND(AP270=1,SUM(AO269:AQ271)-AP270=2),SUM(AO269:AQ271)-AP270=3),1,0)</f>
        <v/>
      </c>
      <c r="AQ283" t="n">
        <v>0</v>
      </c>
    </row>
    <row r="284">
      <c r="B284" t="n">
        <v>0</v>
      </c>
      <c r="C284">
        <f>IF(OR(AND(C271=1,SUM(B270:D272)-C271=2),SUM(B270:D272)-C271=3),1,0)</f>
        <v/>
      </c>
      <c r="D284">
        <f>IF(OR(AND(D271=1,SUM(C270:E272)-D271=2),SUM(C270:E272)-D271=3),1,0)</f>
        <v/>
      </c>
      <c r="E284">
        <f>IF(OR(AND(E271=1,SUM(D270:F272)-E271=2),SUM(D270:F272)-E271=3),1,0)</f>
        <v/>
      </c>
      <c r="F284">
        <f>IF(OR(AND(F271=1,SUM(E270:G272)-F271=2),SUM(E270:G272)-F271=3),1,0)</f>
        <v/>
      </c>
      <c r="G284">
        <f>IF(OR(AND(G271=1,SUM(F270:H272)-G271=2),SUM(F270:H272)-G271=3),1,0)</f>
        <v/>
      </c>
      <c r="H284">
        <f>IF(OR(AND(H271=1,SUM(G270:I272)-H271=2),SUM(G270:I272)-H271=3),1,0)</f>
        <v/>
      </c>
      <c r="I284">
        <f>IF(OR(AND(I271=1,SUM(H270:J272)-I271=2),SUM(H270:J272)-I271=3),1,0)</f>
        <v/>
      </c>
      <c r="J284">
        <f>IF(OR(AND(J271=1,SUM(I270:K272)-J271=2),SUM(I270:K272)-J271=3),1,0)</f>
        <v/>
      </c>
      <c r="K284">
        <f>IF(OR(AND(K271=1,SUM(J270:L272)-K271=2),SUM(J270:L272)-K271=3),1,0)</f>
        <v/>
      </c>
      <c r="L284">
        <f>IF(OR(AND(L271=1,SUM(K270:M272)-L271=2),SUM(K270:M272)-L271=3),1,0)</f>
        <v/>
      </c>
      <c r="M284">
        <f>IF(OR(AND(M271=1,SUM(L270:N272)-M271=2),SUM(L270:N272)-M271=3),1,0)</f>
        <v/>
      </c>
      <c r="N284">
        <f>IF(OR(AND(N271=1,SUM(M270:O272)-N271=2),SUM(M270:O272)-N271=3),1,0)</f>
        <v/>
      </c>
      <c r="O284">
        <f>IF(OR(AND(O271=1,SUM(N270:P272)-O271=2),SUM(N270:P272)-O271=3),1,0)</f>
        <v/>
      </c>
      <c r="P284">
        <f>IF(OR(AND(P271=1,SUM(O270:Q272)-P271=2),SUM(O270:Q272)-P271=3),1,0)</f>
        <v/>
      </c>
      <c r="Q284">
        <f>IF(OR(AND(Q271=1,SUM(P270:R272)-Q271=2),SUM(P270:R272)-Q271=3),1,0)</f>
        <v/>
      </c>
      <c r="R284">
        <f>IF(OR(AND(R271=1,SUM(Q270:S272)-R271=2),SUM(Q270:S272)-R271=3),1,0)</f>
        <v/>
      </c>
      <c r="S284">
        <f>IF(OR(AND(S271=1,SUM(R270:T272)-S271=2),SUM(R270:T272)-S271=3),1,0)</f>
        <v/>
      </c>
      <c r="T284">
        <f>IF(OR(AND(T271=1,SUM(S270:U272)-T271=2),SUM(S270:U272)-T271=3),1,0)</f>
        <v/>
      </c>
      <c r="U284">
        <f>IF(OR(AND(U271=1,SUM(T270:V272)-U271=2),SUM(T270:V272)-U271=3),1,0)</f>
        <v/>
      </c>
      <c r="V284">
        <f>IF(OR(AND(V271=1,SUM(U270:W272)-V271=2),SUM(U270:W272)-V271=3),1,0)</f>
        <v/>
      </c>
      <c r="W284">
        <f>IF(OR(AND(W271=1,SUM(V270:X272)-W271=2),SUM(V270:X272)-W271=3),1,0)</f>
        <v/>
      </c>
      <c r="X284">
        <f>IF(OR(AND(X271=1,SUM(W270:Y272)-X271=2),SUM(W270:Y272)-X271=3),1,0)</f>
        <v/>
      </c>
      <c r="Y284">
        <f>IF(OR(AND(Y271=1,SUM(X270:Z272)-Y271=2),SUM(X270:Z272)-Y271=3),1,0)</f>
        <v/>
      </c>
      <c r="Z284">
        <f>IF(OR(AND(Z271=1,SUM(Y270:AA272)-Z271=2),SUM(Y270:AA272)-Z271=3),1,0)</f>
        <v/>
      </c>
      <c r="AA284">
        <f>IF(OR(AND(AA271=1,SUM(Z270:AB272)-AA271=2),SUM(Z270:AB272)-AA271=3),1,0)</f>
        <v/>
      </c>
      <c r="AB284">
        <f>IF(OR(AND(AB271=1,SUM(AA270:AC272)-AB271=2),SUM(AA270:AC272)-AB271=3),1,0)</f>
        <v/>
      </c>
      <c r="AC284">
        <f>IF(OR(AND(AC271=1,SUM(AB270:AD272)-AC271=2),SUM(AB270:AD272)-AC271=3),1,0)</f>
        <v/>
      </c>
      <c r="AD284">
        <f>IF(OR(AND(AD271=1,SUM(AC270:AE272)-AD271=2),SUM(AC270:AE272)-AD271=3),1,0)</f>
        <v/>
      </c>
      <c r="AE284">
        <f>IF(OR(AND(AE271=1,SUM(AD270:AF272)-AE271=2),SUM(AD270:AF272)-AE271=3),1,0)</f>
        <v/>
      </c>
      <c r="AF284">
        <f>IF(OR(AND(AF271=1,SUM(AE270:AG272)-AF271=2),SUM(AE270:AG272)-AF271=3),1,0)</f>
        <v/>
      </c>
      <c r="AG284">
        <f>IF(OR(AND(AG271=1,SUM(AF270:AH272)-AG271=2),SUM(AF270:AH272)-AG271=3),1,0)</f>
        <v/>
      </c>
      <c r="AH284">
        <f>IF(OR(AND(AH271=1,SUM(AG270:AI272)-AH271=2),SUM(AG270:AI272)-AH271=3),1,0)</f>
        <v/>
      </c>
      <c r="AI284">
        <f>IF(OR(AND(AI271=1,SUM(AH270:AJ272)-AI271=2),SUM(AH270:AJ272)-AI271=3),1,0)</f>
        <v/>
      </c>
      <c r="AJ284">
        <f>IF(OR(AND(AJ271=1,SUM(AI270:AK272)-AJ271=2),SUM(AI270:AK272)-AJ271=3),1,0)</f>
        <v/>
      </c>
      <c r="AK284">
        <f>IF(OR(AND(AK271=1,SUM(AJ270:AL272)-AK271=2),SUM(AJ270:AL272)-AK271=3),1,0)</f>
        <v/>
      </c>
      <c r="AL284">
        <f>IF(OR(AND(AL271=1,SUM(AK270:AM272)-AL271=2),SUM(AK270:AM272)-AL271=3),1,0)</f>
        <v/>
      </c>
      <c r="AM284">
        <f>IF(OR(AND(AM271=1,SUM(AL270:AN272)-AM271=2),SUM(AL270:AN272)-AM271=3),1,0)</f>
        <v/>
      </c>
      <c r="AN284">
        <f>IF(OR(AND(AN271=1,SUM(AM270:AO272)-AN271=2),SUM(AM270:AO272)-AN271=3),1,0)</f>
        <v/>
      </c>
      <c r="AO284">
        <f>IF(OR(AND(AO271=1,SUM(AN270:AP272)-AO271=2),SUM(AN270:AP272)-AO271=3),1,0)</f>
        <v/>
      </c>
      <c r="AP284">
        <f>IF(OR(AND(AP271=1,SUM(AO270:AQ272)-AP271=2),SUM(AO270:AQ272)-AP271=3),1,0)</f>
        <v/>
      </c>
      <c r="AQ284" t="n">
        <v>0</v>
      </c>
    </row>
    <row r="285">
      <c r="B285" t="n">
        <v>0</v>
      </c>
      <c r="C285">
        <f>IF(OR(AND(C272=1,SUM(B271:D273)-C272=2),SUM(B271:D273)-C272=3),1,0)</f>
        <v/>
      </c>
      <c r="D285">
        <f>IF(OR(AND(D272=1,SUM(C271:E273)-D272=2),SUM(C271:E273)-D272=3),1,0)</f>
        <v/>
      </c>
      <c r="E285">
        <f>IF(OR(AND(E272=1,SUM(D271:F273)-E272=2),SUM(D271:F273)-E272=3),1,0)</f>
        <v/>
      </c>
      <c r="F285">
        <f>IF(OR(AND(F272=1,SUM(E271:G273)-F272=2),SUM(E271:G273)-F272=3),1,0)</f>
        <v/>
      </c>
      <c r="G285">
        <f>IF(OR(AND(G272=1,SUM(F271:H273)-G272=2),SUM(F271:H273)-G272=3),1,0)</f>
        <v/>
      </c>
      <c r="H285">
        <f>IF(OR(AND(H272=1,SUM(G271:I273)-H272=2),SUM(G271:I273)-H272=3),1,0)</f>
        <v/>
      </c>
      <c r="I285">
        <f>IF(OR(AND(I272=1,SUM(H271:J273)-I272=2),SUM(H271:J273)-I272=3),1,0)</f>
        <v/>
      </c>
      <c r="J285">
        <f>IF(OR(AND(J272=1,SUM(I271:K273)-J272=2),SUM(I271:K273)-J272=3),1,0)</f>
        <v/>
      </c>
      <c r="K285">
        <f>IF(OR(AND(K272=1,SUM(J271:L273)-K272=2),SUM(J271:L273)-K272=3),1,0)</f>
        <v/>
      </c>
      <c r="L285">
        <f>IF(OR(AND(L272=1,SUM(K271:M273)-L272=2),SUM(K271:M273)-L272=3),1,0)</f>
        <v/>
      </c>
      <c r="M285">
        <f>IF(OR(AND(M272=1,SUM(L271:N273)-M272=2),SUM(L271:N273)-M272=3),1,0)</f>
        <v/>
      </c>
      <c r="N285">
        <f>IF(OR(AND(N272=1,SUM(M271:O273)-N272=2),SUM(M271:O273)-N272=3),1,0)</f>
        <v/>
      </c>
      <c r="O285">
        <f>IF(OR(AND(O272=1,SUM(N271:P273)-O272=2),SUM(N271:P273)-O272=3),1,0)</f>
        <v/>
      </c>
      <c r="P285">
        <f>IF(OR(AND(P272=1,SUM(O271:Q273)-P272=2),SUM(O271:Q273)-P272=3),1,0)</f>
        <v/>
      </c>
      <c r="Q285">
        <f>IF(OR(AND(Q272=1,SUM(P271:R273)-Q272=2),SUM(P271:R273)-Q272=3),1,0)</f>
        <v/>
      </c>
      <c r="R285">
        <f>IF(OR(AND(R272=1,SUM(Q271:S273)-R272=2),SUM(Q271:S273)-R272=3),1,0)</f>
        <v/>
      </c>
      <c r="S285">
        <f>IF(OR(AND(S272=1,SUM(R271:T273)-S272=2),SUM(R271:T273)-S272=3),1,0)</f>
        <v/>
      </c>
      <c r="T285">
        <f>IF(OR(AND(T272=1,SUM(S271:U273)-T272=2),SUM(S271:U273)-T272=3),1,0)</f>
        <v/>
      </c>
      <c r="U285">
        <f>IF(OR(AND(U272=1,SUM(T271:V273)-U272=2),SUM(T271:V273)-U272=3),1,0)</f>
        <v/>
      </c>
      <c r="V285">
        <f>IF(OR(AND(V272=1,SUM(U271:W273)-V272=2),SUM(U271:W273)-V272=3),1,0)</f>
        <v/>
      </c>
      <c r="W285">
        <f>IF(OR(AND(W272=1,SUM(V271:X273)-W272=2),SUM(V271:X273)-W272=3),1,0)</f>
        <v/>
      </c>
      <c r="X285">
        <f>IF(OR(AND(X272=1,SUM(W271:Y273)-X272=2),SUM(W271:Y273)-X272=3),1,0)</f>
        <v/>
      </c>
      <c r="Y285">
        <f>IF(OR(AND(Y272=1,SUM(X271:Z273)-Y272=2),SUM(X271:Z273)-Y272=3),1,0)</f>
        <v/>
      </c>
      <c r="Z285">
        <f>IF(OR(AND(Z272=1,SUM(Y271:AA273)-Z272=2),SUM(Y271:AA273)-Z272=3),1,0)</f>
        <v/>
      </c>
      <c r="AA285">
        <f>IF(OR(AND(AA272=1,SUM(Z271:AB273)-AA272=2),SUM(Z271:AB273)-AA272=3),1,0)</f>
        <v/>
      </c>
      <c r="AB285">
        <f>IF(OR(AND(AB272=1,SUM(AA271:AC273)-AB272=2),SUM(AA271:AC273)-AB272=3),1,0)</f>
        <v/>
      </c>
      <c r="AC285">
        <f>IF(OR(AND(AC272=1,SUM(AB271:AD273)-AC272=2),SUM(AB271:AD273)-AC272=3),1,0)</f>
        <v/>
      </c>
      <c r="AD285">
        <f>IF(OR(AND(AD272=1,SUM(AC271:AE273)-AD272=2),SUM(AC271:AE273)-AD272=3),1,0)</f>
        <v/>
      </c>
      <c r="AE285">
        <f>IF(OR(AND(AE272=1,SUM(AD271:AF273)-AE272=2),SUM(AD271:AF273)-AE272=3),1,0)</f>
        <v/>
      </c>
      <c r="AF285">
        <f>IF(OR(AND(AF272=1,SUM(AE271:AG273)-AF272=2),SUM(AE271:AG273)-AF272=3),1,0)</f>
        <v/>
      </c>
      <c r="AG285">
        <f>IF(OR(AND(AG272=1,SUM(AF271:AH273)-AG272=2),SUM(AF271:AH273)-AG272=3),1,0)</f>
        <v/>
      </c>
      <c r="AH285">
        <f>IF(OR(AND(AH272=1,SUM(AG271:AI273)-AH272=2),SUM(AG271:AI273)-AH272=3),1,0)</f>
        <v/>
      </c>
      <c r="AI285">
        <f>IF(OR(AND(AI272=1,SUM(AH271:AJ273)-AI272=2),SUM(AH271:AJ273)-AI272=3),1,0)</f>
        <v/>
      </c>
      <c r="AJ285">
        <f>IF(OR(AND(AJ272=1,SUM(AI271:AK273)-AJ272=2),SUM(AI271:AK273)-AJ272=3),1,0)</f>
        <v/>
      </c>
      <c r="AK285">
        <f>IF(OR(AND(AK272=1,SUM(AJ271:AL273)-AK272=2),SUM(AJ271:AL273)-AK272=3),1,0)</f>
        <v/>
      </c>
      <c r="AL285">
        <f>IF(OR(AND(AL272=1,SUM(AK271:AM273)-AL272=2),SUM(AK271:AM273)-AL272=3),1,0)</f>
        <v/>
      </c>
      <c r="AM285">
        <f>IF(OR(AND(AM272=1,SUM(AL271:AN273)-AM272=2),SUM(AL271:AN273)-AM272=3),1,0)</f>
        <v/>
      </c>
      <c r="AN285">
        <f>IF(OR(AND(AN272=1,SUM(AM271:AO273)-AN272=2),SUM(AM271:AO273)-AN272=3),1,0)</f>
        <v/>
      </c>
      <c r="AO285">
        <f>IF(OR(AND(AO272=1,SUM(AN271:AP273)-AO272=2),SUM(AN271:AP273)-AO272=3),1,0)</f>
        <v/>
      </c>
      <c r="AP285">
        <f>IF(OR(AND(AP272=1,SUM(AO271:AQ273)-AP272=2),SUM(AO271:AQ273)-AP272=3),1,0)</f>
        <v/>
      </c>
      <c r="AQ285" t="n">
        <v>0</v>
      </c>
    </row>
    <row r="286">
      <c r="B286" t="n">
        <v>0</v>
      </c>
      <c r="C286">
        <f>IF(OR(AND(C273=1,SUM(B272:D274)-C273=2),SUM(B272:D274)-C273=3),1,0)</f>
        <v/>
      </c>
      <c r="D286">
        <f>IF(OR(AND(D273=1,SUM(C272:E274)-D273=2),SUM(C272:E274)-D273=3),1,0)</f>
        <v/>
      </c>
      <c r="E286">
        <f>IF(OR(AND(E273=1,SUM(D272:F274)-E273=2),SUM(D272:F274)-E273=3),1,0)</f>
        <v/>
      </c>
      <c r="F286">
        <f>IF(OR(AND(F273=1,SUM(E272:G274)-F273=2),SUM(E272:G274)-F273=3),1,0)</f>
        <v/>
      </c>
      <c r="G286">
        <f>IF(OR(AND(G273=1,SUM(F272:H274)-G273=2),SUM(F272:H274)-G273=3),1,0)</f>
        <v/>
      </c>
      <c r="H286">
        <f>IF(OR(AND(H273=1,SUM(G272:I274)-H273=2),SUM(G272:I274)-H273=3),1,0)</f>
        <v/>
      </c>
      <c r="I286">
        <f>IF(OR(AND(I273=1,SUM(H272:J274)-I273=2),SUM(H272:J274)-I273=3),1,0)</f>
        <v/>
      </c>
      <c r="J286">
        <f>IF(OR(AND(J273=1,SUM(I272:K274)-J273=2),SUM(I272:K274)-J273=3),1,0)</f>
        <v/>
      </c>
      <c r="K286">
        <f>IF(OR(AND(K273=1,SUM(J272:L274)-K273=2),SUM(J272:L274)-K273=3),1,0)</f>
        <v/>
      </c>
      <c r="L286">
        <f>IF(OR(AND(L273=1,SUM(K272:M274)-L273=2),SUM(K272:M274)-L273=3),1,0)</f>
        <v/>
      </c>
      <c r="M286">
        <f>IF(OR(AND(M273=1,SUM(L272:N274)-M273=2),SUM(L272:N274)-M273=3),1,0)</f>
        <v/>
      </c>
      <c r="N286">
        <f>IF(OR(AND(N273=1,SUM(M272:O274)-N273=2),SUM(M272:O274)-N273=3),1,0)</f>
        <v/>
      </c>
      <c r="O286">
        <f>IF(OR(AND(O273=1,SUM(N272:P274)-O273=2),SUM(N272:P274)-O273=3),1,0)</f>
        <v/>
      </c>
      <c r="P286">
        <f>IF(OR(AND(P273=1,SUM(O272:Q274)-P273=2),SUM(O272:Q274)-P273=3),1,0)</f>
        <v/>
      </c>
      <c r="Q286">
        <f>IF(OR(AND(Q273=1,SUM(P272:R274)-Q273=2),SUM(P272:R274)-Q273=3),1,0)</f>
        <v/>
      </c>
      <c r="R286">
        <f>IF(OR(AND(R273=1,SUM(Q272:S274)-R273=2),SUM(Q272:S274)-R273=3),1,0)</f>
        <v/>
      </c>
      <c r="S286">
        <f>IF(OR(AND(S273=1,SUM(R272:T274)-S273=2),SUM(R272:T274)-S273=3),1,0)</f>
        <v/>
      </c>
      <c r="T286">
        <f>IF(OR(AND(T273=1,SUM(S272:U274)-T273=2),SUM(S272:U274)-T273=3),1,0)</f>
        <v/>
      </c>
      <c r="U286">
        <f>IF(OR(AND(U273=1,SUM(T272:V274)-U273=2),SUM(T272:V274)-U273=3),1,0)</f>
        <v/>
      </c>
      <c r="V286">
        <f>IF(OR(AND(V273=1,SUM(U272:W274)-V273=2),SUM(U272:W274)-V273=3),1,0)</f>
        <v/>
      </c>
      <c r="W286">
        <f>IF(OR(AND(W273=1,SUM(V272:X274)-W273=2),SUM(V272:X274)-W273=3),1,0)</f>
        <v/>
      </c>
      <c r="X286">
        <f>IF(OR(AND(X273=1,SUM(W272:Y274)-X273=2),SUM(W272:Y274)-X273=3),1,0)</f>
        <v/>
      </c>
      <c r="Y286">
        <f>IF(OR(AND(Y273=1,SUM(X272:Z274)-Y273=2),SUM(X272:Z274)-Y273=3),1,0)</f>
        <v/>
      </c>
      <c r="Z286">
        <f>IF(OR(AND(Z273=1,SUM(Y272:AA274)-Z273=2),SUM(Y272:AA274)-Z273=3),1,0)</f>
        <v/>
      </c>
      <c r="AA286">
        <f>IF(OR(AND(AA273=1,SUM(Z272:AB274)-AA273=2),SUM(Z272:AB274)-AA273=3),1,0)</f>
        <v/>
      </c>
      <c r="AB286">
        <f>IF(OR(AND(AB273=1,SUM(AA272:AC274)-AB273=2),SUM(AA272:AC274)-AB273=3),1,0)</f>
        <v/>
      </c>
      <c r="AC286">
        <f>IF(OR(AND(AC273=1,SUM(AB272:AD274)-AC273=2),SUM(AB272:AD274)-AC273=3),1,0)</f>
        <v/>
      </c>
      <c r="AD286">
        <f>IF(OR(AND(AD273=1,SUM(AC272:AE274)-AD273=2),SUM(AC272:AE274)-AD273=3),1,0)</f>
        <v/>
      </c>
      <c r="AE286">
        <f>IF(OR(AND(AE273=1,SUM(AD272:AF274)-AE273=2),SUM(AD272:AF274)-AE273=3),1,0)</f>
        <v/>
      </c>
      <c r="AF286">
        <f>IF(OR(AND(AF273=1,SUM(AE272:AG274)-AF273=2),SUM(AE272:AG274)-AF273=3),1,0)</f>
        <v/>
      </c>
      <c r="AG286">
        <f>IF(OR(AND(AG273=1,SUM(AF272:AH274)-AG273=2),SUM(AF272:AH274)-AG273=3),1,0)</f>
        <v/>
      </c>
      <c r="AH286">
        <f>IF(OR(AND(AH273=1,SUM(AG272:AI274)-AH273=2),SUM(AG272:AI274)-AH273=3),1,0)</f>
        <v/>
      </c>
      <c r="AI286">
        <f>IF(OR(AND(AI273=1,SUM(AH272:AJ274)-AI273=2),SUM(AH272:AJ274)-AI273=3),1,0)</f>
        <v/>
      </c>
      <c r="AJ286">
        <f>IF(OR(AND(AJ273=1,SUM(AI272:AK274)-AJ273=2),SUM(AI272:AK274)-AJ273=3),1,0)</f>
        <v/>
      </c>
      <c r="AK286">
        <f>IF(OR(AND(AK273=1,SUM(AJ272:AL274)-AK273=2),SUM(AJ272:AL274)-AK273=3),1,0)</f>
        <v/>
      </c>
      <c r="AL286">
        <f>IF(OR(AND(AL273=1,SUM(AK272:AM274)-AL273=2),SUM(AK272:AM274)-AL273=3),1,0)</f>
        <v/>
      </c>
      <c r="AM286">
        <f>IF(OR(AND(AM273=1,SUM(AL272:AN274)-AM273=2),SUM(AL272:AN274)-AM273=3),1,0)</f>
        <v/>
      </c>
      <c r="AN286">
        <f>IF(OR(AND(AN273=1,SUM(AM272:AO274)-AN273=2),SUM(AM272:AO274)-AN273=3),1,0)</f>
        <v/>
      </c>
      <c r="AO286">
        <f>IF(OR(AND(AO273=1,SUM(AN272:AP274)-AO273=2),SUM(AN272:AP274)-AO273=3),1,0)</f>
        <v/>
      </c>
      <c r="AP286">
        <f>IF(OR(AND(AP273=1,SUM(AO272:AQ274)-AP273=2),SUM(AO272:AQ274)-AP273=3),1,0)</f>
        <v/>
      </c>
      <c r="AQ286" t="n">
        <v>0</v>
      </c>
    </row>
    <row r="287">
      <c r="B287" t="n">
        <v>0</v>
      </c>
      <c r="C287" t="n">
        <v>0</v>
      </c>
      <c r="D287" t="n">
        <v>0</v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n">
        <v>0</v>
      </c>
      <c r="Y287" t="n">
        <v>0</v>
      </c>
      <c r="Z287" t="n">
        <v>0</v>
      </c>
      <c r="AA287" t="n">
        <v>0</v>
      </c>
      <c r="AB287" t="n">
        <v>0</v>
      </c>
      <c r="AC287" t="n">
        <v>0</v>
      </c>
      <c r="AD287" t="n">
        <v>0</v>
      </c>
      <c r="AE287" t="n">
        <v>0</v>
      </c>
      <c r="AF287" t="n">
        <v>0</v>
      </c>
      <c r="AG287" t="n">
        <v>0</v>
      </c>
      <c r="AH287" t="n">
        <v>0</v>
      </c>
      <c r="AI287" t="n">
        <v>0</v>
      </c>
      <c r="AJ287" t="n">
        <v>0</v>
      </c>
      <c r="AK287" t="n">
        <v>0</v>
      </c>
      <c r="AL287" t="n">
        <v>0</v>
      </c>
      <c r="AM287" t="n">
        <v>0</v>
      </c>
      <c r="AN287" t="n">
        <v>0</v>
      </c>
      <c r="AO287" t="n">
        <v>0</v>
      </c>
      <c r="AP287" t="n">
        <v>0</v>
      </c>
      <c r="AQ287" t="n">
        <v>0</v>
      </c>
    </row>
    <row r="288"/>
    <row r="289">
      <c r="A289" t="inlineStr">
        <is>
          <t>gen 23</t>
        </is>
      </c>
      <c r="B289" t="n">
        <v>0</v>
      </c>
      <c r="C289" t="n">
        <v>0</v>
      </c>
      <c r="D289" t="n">
        <v>0</v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</v>
      </c>
      <c r="AH289" t="n">
        <v>0</v>
      </c>
      <c r="AI289" t="n">
        <v>0</v>
      </c>
      <c r="AJ289" t="n">
        <v>0</v>
      </c>
      <c r="AK289" t="n">
        <v>0</v>
      </c>
      <c r="AL289" t="n">
        <v>0</v>
      </c>
      <c r="AM289" t="n">
        <v>0</v>
      </c>
      <c r="AN289" t="n">
        <v>0</v>
      </c>
      <c r="AO289" t="n">
        <v>0</v>
      </c>
      <c r="AP289" t="n">
        <v>0</v>
      </c>
      <c r="AQ289" t="n">
        <v>0</v>
      </c>
    </row>
    <row r="290">
      <c r="B290" t="n">
        <v>0</v>
      </c>
      <c r="C290">
        <f>IF(OR(AND(C277=1,SUM(B276:D278)-C277=2),SUM(B276:D278)-C277=3),1,0)</f>
        <v/>
      </c>
      <c r="D290">
        <f>IF(OR(AND(D277=1,SUM(C276:E278)-D277=2),SUM(C276:E278)-D277=3),1,0)</f>
        <v/>
      </c>
      <c r="E290">
        <f>IF(OR(AND(E277=1,SUM(D276:F278)-E277=2),SUM(D276:F278)-E277=3),1,0)</f>
        <v/>
      </c>
      <c r="F290">
        <f>IF(OR(AND(F277=1,SUM(E276:G278)-F277=2),SUM(E276:G278)-F277=3),1,0)</f>
        <v/>
      </c>
      <c r="G290">
        <f>IF(OR(AND(G277=1,SUM(F276:H278)-G277=2),SUM(F276:H278)-G277=3),1,0)</f>
        <v/>
      </c>
      <c r="H290">
        <f>IF(OR(AND(H277=1,SUM(G276:I278)-H277=2),SUM(G276:I278)-H277=3),1,0)</f>
        <v/>
      </c>
      <c r="I290">
        <f>IF(OR(AND(I277=1,SUM(H276:J278)-I277=2),SUM(H276:J278)-I277=3),1,0)</f>
        <v/>
      </c>
      <c r="J290">
        <f>IF(OR(AND(J277=1,SUM(I276:K278)-J277=2),SUM(I276:K278)-J277=3),1,0)</f>
        <v/>
      </c>
      <c r="K290">
        <f>IF(OR(AND(K277=1,SUM(J276:L278)-K277=2),SUM(J276:L278)-K277=3),1,0)</f>
        <v/>
      </c>
      <c r="L290">
        <f>IF(OR(AND(L277=1,SUM(K276:M278)-L277=2),SUM(K276:M278)-L277=3),1,0)</f>
        <v/>
      </c>
      <c r="M290">
        <f>IF(OR(AND(M277=1,SUM(L276:N278)-M277=2),SUM(L276:N278)-M277=3),1,0)</f>
        <v/>
      </c>
      <c r="N290">
        <f>IF(OR(AND(N277=1,SUM(M276:O278)-N277=2),SUM(M276:O278)-N277=3),1,0)</f>
        <v/>
      </c>
      <c r="O290">
        <f>IF(OR(AND(O277=1,SUM(N276:P278)-O277=2),SUM(N276:P278)-O277=3),1,0)</f>
        <v/>
      </c>
      <c r="P290">
        <f>IF(OR(AND(P277=1,SUM(O276:Q278)-P277=2),SUM(O276:Q278)-P277=3),1,0)</f>
        <v/>
      </c>
      <c r="Q290">
        <f>IF(OR(AND(Q277=1,SUM(P276:R278)-Q277=2),SUM(P276:R278)-Q277=3),1,0)</f>
        <v/>
      </c>
      <c r="R290">
        <f>IF(OR(AND(R277=1,SUM(Q276:S278)-R277=2),SUM(Q276:S278)-R277=3),1,0)</f>
        <v/>
      </c>
      <c r="S290">
        <f>IF(OR(AND(S277=1,SUM(R276:T278)-S277=2),SUM(R276:T278)-S277=3),1,0)</f>
        <v/>
      </c>
      <c r="T290">
        <f>IF(OR(AND(T277=1,SUM(S276:U278)-T277=2),SUM(S276:U278)-T277=3),1,0)</f>
        <v/>
      </c>
      <c r="U290">
        <f>IF(OR(AND(U277=1,SUM(T276:V278)-U277=2),SUM(T276:V278)-U277=3),1,0)</f>
        <v/>
      </c>
      <c r="V290">
        <f>IF(OR(AND(V277=1,SUM(U276:W278)-V277=2),SUM(U276:W278)-V277=3),1,0)</f>
        <v/>
      </c>
      <c r="W290">
        <f>IF(OR(AND(W277=1,SUM(V276:X278)-W277=2),SUM(V276:X278)-W277=3),1,0)</f>
        <v/>
      </c>
      <c r="X290">
        <f>IF(OR(AND(X277=1,SUM(W276:Y278)-X277=2),SUM(W276:Y278)-X277=3),1,0)</f>
        <v/>
      </c>
      <c r="Y290">
        <f>IF(OR(AND(Y277=1,SUM(X276:Z278)-Y277=2),SUM(X276:Z278)-Y277=3),1,0)</f>
        <v/>
      </c>
      <c r="Z290">
        <f>IF(OR(AND(Z277=1,SUM(Y276:AA278)-Z277=2),SUM(Y276:AA278)-Z277=3),1,0)</f>
        <v/>
      </c>
      <c r="AA290">
        <f>IF(OR(AND(AA277=1,SUM(Z276:AB278)-AA277=2),SUM(Z276:AB278)-AA277=3),1,0)</f>
        <v/>
      </c>
      <c r="AB290">
        <f>IF(OR(AND(AB277=1,SUM(AA276:AC278)-AB277=2),SUM(AA276:AC278)-AB277=3),1,0)</f>
        <v/>
      </c>
      <c r="AC290">
        <f>IF(OR(AND(AC277=1,SUM(AB276:AD278)-AC277=2),SUM(AB276:AD278)-AC277=3),1,0)</f>
        <v/>
      </c>
      <c r="AD290">
        <f>IF(OR(AND(AD277=1,SUM(AC276:AE278)-AD277=2),SUM(AC276:AE278)-AD277=3),1,0)</f>
        <v/>
      </c>
      <c r="AE290">
        <f>IF(OR(AND(AE277=1,SUM(AD276:AF278)-AE277=2),SUM(AD276:AF278)-AE277=3),1,0)</f>
        <v/>
      </c>
      <c r="AF290">
        <f>IF(OR(AND(AF277=1,SUM(AE276:AG278)-AF277=2),SUM(AE276:AG278)-AF277=3),1,0)</f>
        <v/>
      </c>
      <c r="AG290">
        <f>IF(OR(AND(AG277=1,SUM(AF276:AH278)-AG277=2),SUM(AF276:AH278)-AG277=3),1,0)</f>
        <v/>
      </c>
      <c r="AH290">
        <f>IF(OR(AND(AH277=1,SUM(AG276:AI278)-AH277=2),SUM(AG276:AI278)-AH277=3),1,0)</f>
        <v/>
      </c>
      <c r="AI290">
        <f>IF(OR(AND(AI277=1,SUM(AH276:AJ278)-AI277=2),SUM(AH276:AJ278)-AI277=3),1,0)</f>
        <v/>
      </c>
      <c r="AJ290">
        <f>IF(OR(AND(AJ277=1,SUM(AI276:AK278)-AJ277=2),SUM(AI276:AK278)-AJ277=3),1,0)</f>
        <v/>
      </c>
      <c r="AK290">
        <f>IF(OR(AND(AK277=1,SUM(AJ276:AL278)-AK277=2),SUM(AJ276:AL278)-AK277=3),1,0)</f>
        <v/>
      </c>
      <c r="AL290">
        <f>IF(OR(AND(AL277=1,SUM(AK276:AM278)-AL277=2),SUM(AK276:AM278)-AL277=3),1,0)</f>
        <v/>
      </c>
      <c r="AM290">
        <f>IF(OR(AND(AM277=1,SUM(AL276:AN278)-AM277=2),SUM(AL276:AN278)-AM277=3),1,0)</f>
        <v/>
      </c>
      <c r="AN290">
        <f>IF(OR(AND(AN277=1,SUM(AM276:AO278)-AN277=2),SUM(AM276:AO278)-AN277=3),1,0)</f>
        <v/>
      </c>
      <c r="AO290">
        <f>IF(OR(AND(AO277=1,SUM(AN276:AP278)-AO277=2),SUM(AN276:AP278)-AO277=3),1,0)</f>
        <v/>
      </c>
      <c r="AP290">
        <f>IF(OR(AND(AP277=1,SUM(AO276:AQ278)-AP277=2),SUM(AO276:AQ278)-AP277=3),1,0)</f>
        <v/>
      </c>
      <c r="AQ290" t="n">
        <v>0</v>
      </c>
    </row>
    <row r="291">
      <c r="B291" t="n">
        <v>0</v>
      </c>
      <c r="C291">
        <f>IF(OR(AND(C278=1,SUM(B277:D279)-C278=2),SUM(B277:D279)-C278=3),1,0)</f>
        <v/>
      </c>
      <c r="D291">
        <f>IF(OR(AND(D278=1,SUM(C277:E279)-D278=2),SUM(C277:E279)-D278=3),1,0)</f>
        <v/>
      </c>
      <c r="E291">
        <f>IF(OR(AND(E278=1,SUM(D277:F279)-E278=2),SUM(D277:F279)-E278=3),1,0)</f>
        <v/>
      </c>
      <c r="F291">
        <f>IF(OR(AND(F278=1,SUM(E277:G279)-F278=2),SUM(E277:G279)-F278=3),1,0)</f>
        <v/>
      </c>
      <c r="G291">
        <f>IF(OR(AND(G278=1,SUM(F277:H279)-G278=2),SUM(F277:H279)-G278=3),1,0)</f>
        <v/>
      </c>
      <c r="H291">
        <f>IF(OR(AND(H278=1,SUM(G277:I279)-H278=2),SUM(G277:I279)-H278=3),1,0)</f>
        <v/>
      </c>
      <c r="I291">
        <f>IF(OR(AND(I278=1,SUM(H277:J279)-I278=2),SUM(H277:J279)-I278=3),1,0)</f>
        <v/>
      </c>
      <c r="J291">
        <f>IF(OR(AND(J278=1,SUM(I277:K279)-J278=2),SUM(I277:K279)-J278=3),1,0)</f>
        <v/>
      </c>
      <c r="K291">
        <f>IF(OR(AND(K278=1,SUM(J277:L279)-K278=2),SUM(J277:L279)-K278=3),1,0)</f>
        <v/>
      </c>
      <c r="L291">
        <f>IF(OR(AND(L278=1,SUM(K277:M279)-L278=2),SUM(K277:M279)-L278=3),1,0)</f>
        <v/>
      </c>
      <c r="M291">
        <f>IF(OR(AND(M278=1,SUM(L277:N279)-M278=2),SUM(L277:N279)-M278=3),1,0)</f>
        <v/>
      </c>
      <c r="N291">
        <f>IF(OR(AND(N278=1,SUM(M277:O279)-N278=2),SUM(M277:O279)-N278=3),1,0)</f>
        <v/>
      </c>
      <c r="O291">
        <f>IF(OR(AND(O278=1,SUM(N277:P279)-O278=2),SUM(N277:P279)-O278=3),1,0)</f>
        <v/>
      </c>
      <c r="P291">
        <f>IF(OR(AND(P278=1,SUM(O277:Q279)-P278=2),SUM(O277:Q279)-P278=3),1,0)</f>
        <v/>
      </c>
      <c r="Q291">
        <f>IF(OR(AND(Q278=1,SUM(P277:R279)-Q278=2),SUM(P277:R279)-Q278=3),1,0)</f>
        <v/>
      </c>
      <c r="R291">
        <f>IF(OR(AND(R278=1,SUM(Q277:S279)-R278=2),SUM(Q277:S279)-R278=3),1,0)</f>
        <v/>
      </c>
      <c r="S291">
        <f>IF(OR(AND(S278=1,SUM(R277:T279)-S278=2),SUM(R277:T279)-S278=3),1,0)</f>
        <v/>
      </c>
      <c r="T291">
        <f>IF(OR(AND(T278=1,SUM(S277:U279)-T278=2),SUM(S277:U279)-T278=3),1,0)</f>
        <v/>
      </c>
      <c r="U291">
        <f>IF(OR(AND(U278=1,SUM(T277:V279)-U278=2),SUM(T277:V279)-U278=3),1,0)</f>
        <v/>
      </c>
      <c r="V291">
        <f>IF(OR(AND(V278=1,SUM(U277:W279)-V278=2),SUM(U277:W279)-V278=3),1,0)</f>
        <v/>
      </c>
      <c r="W291">
        <f>IF(OR(AND(W278=1,SUM(V277:X279)-W278=2),SUM(V277:X279)-W278=3),1,0)</f>
        <v/>
      </c>
      <c r="X291">
        <f>IF(OR(AND(X278=1,SUM(W277:Y279)-X278=2),SUM(W277:Y279)-X278=3),1,0)</f>
        <v/>
      </c>
      <c r="Y291">
        <f>IF(OR(AND(Y278=1,SUM(X277:Z279)-Y278=2),SUM(X277:Z279)-Y278=3),1,0)</f>
        <v/>
      </c>
      <c r="Z291">
        <f>IF(OR(AND(Z278=1,SUM(Y277:AA279)-Z278=2),SUM(Y277:AA279)-Z278=3),1,0)</f>
        <v/>
      </c>
      <c r="AA291">
        <f>IF(OR(AND(AA278=1,SUM(Z277:AB279)-AA278=2),SUM(Z277:AB279)-AA278=3),1,0)</f>
        <v/>
      </c>
      <c r="AB291">
        <f>IF(OR(AND(AB278=1,SUM(AA277:AC279)-AB278=2),SUM(AA277:AC279)-AB278=3),1,0)</f>
        <v/>
      </c>
      <c r="AC291">
        <f>IF(OR(AND(AC278=1,SUM(AB277:AD279)-AC278=2),SUM(AB277:AD279)-AC278=3),1,0)</f>
        <v/>
      </c>
      <c r="AD291">
        <f>IF(OR(AND(AD278=1,SUM(AC277:AE279)-AD278=2),SUM(AC277:AE279)-AD278=3),1,0)</f>
        <v/>
      </c>
      <c r="AE291">
        <f>IF(OR(AND(AE278=1,SUM(AD277:AF279)-AE278=2),SUM(AD277:AF279)-AE278=3),1,0)</f>
        <v/>
      </c>
      <c r="AF291">
        <f>IF(OR(AND(AF278=1,SUM(AE277:AG279)-AF278=2),SUM(AE277:AG279)-AF278=3),1,0)</f>
        <v/>
      </c>
      <c r="AG291">
        <f>IF(OR(AND(AG278=1,SUM(AF277:AH279)-AG278=2),SUM(AF277:AH279)-AG278=3),1,0)</f>
        <v/>
      </c>
      <c r="AH291">
        <f>IF(OR(AND(AH278=1,SUM(AG277:AI279)-AH278=2),SUM(AG277:AI279)-AH278=3),1,0)</f>
        <v/>
      </c>
      <c r="AI291">
        <f>IF(OR(AND(AI278=1,SUM(AH277:AJ279)-AI278=2),SUM(AH277:AJ279)-AI278=3),1,0)</f>
        <v/>
      </c>
      <c r="AJ291">
        <f>IF(OR(AND(AJ278=1,SUM(AI277:AK279)-AJ278=2),SUM(AI277:AK279)-AJ278=3),1,0)</f>
        <v/>
      </c>
      <c r="AK291">
        <f>IF(OR(AND(AK278=1,SUM(AJ277:AL279)-AK278=2),SUM(AJ277:AL279)-AK278=3),1,0)</f>
        <v/>
      </c>
      <c r="AL291">
        <f>IF(OR(AND(AL278=1,SUM(AK277:AM279)-AL278=2),SUM(AK277:AM279)-AL278=3),1,0)</f>
        <v/>
      </c>
      <c r="AM291">
        <f>IF(OR(AND(AM278=1,SUM(AL277:AN279)-AM278=2),SUM(AL277:AN279)-AM278=3),1,0)</f>
        <v/>
      </c>
      <c r="AN291">
        <f>IF(OR(AND(AN278=1,SUM(AM277:AO279)-AN278=2),SUM(AM277:AO279)-AN278=3),1,0)</f>
        <v/>
      </c>
      <c r="AO291">
        <f>IF(OR(AND(AO278=1,SUM(AN277:AP279)-AO278=2),SUM(AN277:AP279)-AO278=3),1,0)</f>
        <v/>
      </c>
      <c r="AP291">
        <f>IF(OR(AND(AP278=1,SUM(AO277:AQ279)-AP278=2),SUM(AO277:AQ279)-AP278=3),1,0)</f>
        <v/>
      </c>
      <c r="AQ291" t="n">
        <v>0</v>
      </c>
    </row>
    <row r="292">
      <c r="B292" t="n">
        <v>0</v>
      </c>
      <c r="C292">
        <f>IF(OR(AND(C279=1,SUM(B278:D280)-C279=2),SUM(B278:D280)-C279=3),1,0)</f>
        <v/>
      </c>
      <c r="D292">
        <f>IF(OR(AND(D279=1,SUM(C278:E280)-D279=2),SUM(C278:E280)-D279=3),1,0)</f>
        <v/>
      </c>
      <c r="E292">
        <f>IF(OR(AND(E279=1,SUM(D278:F280)-E279=2),SUM(D278:F280)-E279=3),1,0)</f>
        <v/>
      </c>
      <c r="F292">
        <f>IF(OR(AND(F279=1,SUM(E278:G280)-F279=2),SUM(E278:G280)-F279=3),1,0)</f>
        <v/>
      </c>
      <c r="G292">
        <f>IF(OR(AND(G279=1,SUM(F278:H280)-G279=2),SUM(F278:H280)-G279=3),1,0)</f>
        <v/>
      </c>
      <c r="H292">
        <f>IF(OR(AND(H279=1,SUM(G278:I280)-H279=2),SUM(G278:I280)-H279=3),1,0)</f>
        <v/>
      </c>
      <c r="I292">
        <f>IF(OR(AND(I279=1,SUM(H278:J280)-I279=2),SUM(H278:J280)-I279=3),1,0)</f>
        <v/>
      </c>
      <c r="J292">
        <f>IF(OR(AND(J279=1,SUM(I278:K280)-J279=2),SUM(I278:K280)-J279=3),1,0)</f>
        <v/>
      </c>
      <c r="K292">
        <f>IF(OR(AND(K279=1,SUM(J278:L280)-K279=2),SUM(J278:L280)-K279=3),1,0)</f>
        <v/>
      </c>
      <c r="L292">
        <f>IF(OR(AND(L279=1,SUM(K278:M280)-L279=2),SUM(K278:M280)-L279=3),1,0)</f>
        <v/>
      </c>
      <c r="M292">
        <f>IF(OR(AND(M279=1,SUM(L278:N280)-M279=2),SUM(L278:N280)-M279=3),1,0)</f>
        <v/>
      </c>
      <c r="N292">
        <f>IF(OR(AND(N279=1,SUM(M278:O280)-N279=2),SUM(M278:O280)-N279=3),1,0)</f>
        <v/>
      </c>
      <c r="O292">
        <f>IF(OR(AND(O279=1,SUM(N278:P280)-O279=2),SUM(N278:P280)-O279=3),1,0)</f>
        <v/>
      </c>
      <c r="P292">
        <f>IF(OR(AND(P279=1,SUM(O278:Q280)-P279=2),SUM(O278:Q280)-P279=3),1,0)</f>
        <v/>
      </c>
      <c r="Q292">
        <f>IF(OR(AND(Q279=1,SUM(P278:R280)-Q279=2),SUM(P278:R280)-Q279=3),1,0)</f>
        <v/>
      </c>
      <c r="R292">
        <f>IF(OR(AND(R279=1,SUM(Q278:S280)-R279=2),SUM(Q278:S280)-R279=3),1,0)</f>
        <v/>
      </c>
      <c r="S292">
        <f>IF(OR(AND(S279=1,SUM(R278:T280)-S279=2),SUM(R278:T280)-S279=3),1,0)</f>
        <v/>
      </c>
      <c r="T292">
        <f>IF(OR(AND(T279=1,SUM(S278:U280)-T279=2),SUM(S278:U280)-T279=3),1,0)</f>
        <v/>
      </c>
      <c r="U292">
        <f>IF(OR(AND(U279=1,SUM(T278:V280)-U279=2),SUM(T278:V280)-U279=3),1,0)</f>
        <v/>
      </c>
      <c r="V292">
        <f>IF(OR(AND(V279=1,SUM(U278:W280)-V279=2),SUM(U278:W280)-V279=3),1,0)</f>
        <v/>
      </c>
      <c r="W292">
        <f>IF(OR(AND(W279=1,SUM(V278:X280)-W279=2),SUM(V278:X280)-W279=3),1,0)</f>
        <v/>
      </c>
      <c r="X292">
        <f>IF(OR(AND(X279=1,SUM(W278:Y280)-X279=2),SUM(W278:Y280)-X279=3),1,0)</f>
        <v/>
      </c>
      <c r="Y292">
        <f>IF(OR(AND(Y279=1,SUM(X278:Z280)-Y279=2),SUM(X278:Z280)-Y279=3),1,0)</f>
        <v/>
      </c>
      <c r="Z292">
        <f>IF(OR(AND(Z279=1,SUM(Y278:AA280)-Z279=2),SUM(Y278:AA280)-Z279=3),1,0)</f>
        <v/>
      </c>
      <c r="AA292">
        <f>IF(OR(AND(AA279=1,SUM(Z278:AB280)-AA279=2),SUM(Z278:AB280)-AA279=3),1,0)</f>
        <v/>
      </c>
      <c r="AB292">
        <f>IF(OR(AND(AB279=1,SUM(AA278:AC280)-AB279=2),SUM(AA278:AC280)-AB279=3),1,0)</f>
        <v/>
      </c>
      <c r="AC292">
        <f>IF(OR(AND(AC279=1,SUM(AB278:AD280)-AC279=2),SUM(AB278:AD280)-AC279=3),1,0)</f>
        <v/>
      </c>
      <c r="AD292">
        <f>IF(OR(AND(AD279=1,SUM(AC278:AE280)-AD279=2),SUM(AC278:AE280)-AD279=3),1,0)</f>
        <v/>
      </c>
      <c r="AE292">
        <f>IF(OR(AND(AE279=1,SUM(AD278:AF280)-AE279=2),SUM(AD278:AF280)-AE279=3),1,0)</f>
        <v/>
      </c>
      <c r="AF292">
        <f>IF(OR(AND(AF279=1,SUM(AE278:AG280)-AF279=2),SUM(AE278:AG280)-AF279=3),1,0)</f>
        <v/>
      </c>
      <c r="AG292">
        <f>IF(OR(AND(AG279=1,SUM(AF278:AH280)-AG279=2),SUM(AF278:AH280)-AG279=3),1,0)</f>
        <v/>
      </c>
      <c r="AH292">
        <f>IF(OR(AND(AH279=1,SUM(AG278:AI280)-AH279=2),SUM(AG278:AI280)-AH279=3),1,0)</f>
        <v/>
      </c>
      <c r="AI292">
        <f>IF(OR(AND(AI279=1,SUM(AH278:AJ280)-AI279=2),SUM(AH278:AJ280)-AI279=3),1,0)</f>
        <v/>
      </c>
      <c r="AJ292">
        <f>IF(OR(AND(AJ279=1,SUM(AI278:AK280)-AJ279=2),SUM(AI278:AK280)-AJ279=3),1,0)</f>
        <v/>
      </c>
      <c r="AK292">
        <f>IF(OR(AND(AK279=1,SUM(AJ278:AL280)-AK279=2),SUM(AJ278:AL280)-AK279=3),1,0)</f>
        <v/>
      </c>
      <c r="AL292">
        <f>IF(OR(AND(AL279=1,SUM(AK278:AM280)-AL279=2),SUM(AK278:AM280)-AL279=3),1,0)</f>
        <v/>
      </c>
      <c r="AM292">
        <f>IF(OR(AND(AM279=1,SUM(AL278:AN280)-AM279=2),SUM(AL278:AN280)-AM279=3),1,0)</f>
        <v/>
      </c>
      <c r="AN292">
        <f>IF(OR(AND(AN279=1,SUM(AM278:AO280)-AN279=2),SUM(AM278:AO280)-AN279=3),1,0)</f>
        <v/>
      </c>
      <c r="AO292">
        <f>IF(OR(AND(AO279=1,SUM(AN278:AP280)-AO279=2),SUM(AN278:AP280)-AO279=3),1,0)</f>
        <v/>
      </c>
      <c r="AP292">
        <f>IF(OR(AND(AP279=1,SUM(AO278:AQ280)-AP279=2),SUM(AO278:AQ280)-AP279=3),1,0)</f>
        <v/>
      </c>
      <c r="AQ292" t="n">
        <v>0</v>
      </c>
    </row>
    <row r="293">
      <c r="B293" t="n">
        <v>0</v>
      </c>
      <c r="C293">
        <f>IF(OR(AND(C280=1,SUM(B279:D281)-C280=2),SUM(B279:D281)-C280=3),1,0)</f>
        <v/>
      </c>
      <c r="D293">
        <f>IF(OR(AND(D280=1,SUM(C279:E281)-D280=2),SUM(C279:E281)-D280=3),1,0)</f>
        <v/>
      </c>
      <c r="E293">
        <f>IF(OR(AND(E280=1,SUM(D279:F281)-E280=2),SUM(D279:F281)-E280=3),1,0)</f>
        <v/>
      </c>
      <c r="F293">
        <f>IF(OR(AND(F280=1,SUM(E279:G281)-F280=2),SUM(E279:G281)-F280=3),1,0)</f>
        <v/>
      </c>
      <c r="G293">
        <f>IF(OR(AND(G280=1,SUM(F279:H281)-G280=2),SUM(F279:H281)-G280=3),1,0)</f>
        <v/>
      </c>
      <c r="H293">
        <f>IF(OR(AND(H280=1,SUM(G279:I281)-H280=2),SUM(G279:I281)-H280=3),1,0)</f>
        <v/>
      </c>
      <c r="I293">
        <f>IF(OR(AND(I280=1,SUM(H279:J281)-I280=2),SUM(H279:J281)-I280=3),1,0)</f>
        <v/>
      </c>
      <c r="J293">
        <f>IF(OR(AND(J280=1,SUM(I279:K281)-J280=2),SUM(I279:K281)-J280=3),1,0)</f>
        <v/>
      </c>
      <c r="K293">
        <f>IF(OR(AND(K280=1,SUM(J279:L281)-K280=2),SUM(J279:L281)-K280=3),1,0)</f>
        <v/>
      </c>
      <c r="L293">
        <f>IF(OR(AND(L280=1,SUM(K279:M281)-L280=2),SUM(K279:M281)-L280=3),1,0)</f>
        <v/>
      </c>
      <c r="M293">
        <f>IF(OR(AND(M280=1,SUM(L279:N281)-M280=2),SUM(L279:N281)-M280=3),1,0)</f>
        <v/>
      </c>
      <c r="N293">
        <f>IF(OR(AND(N280=1,SUM(M279:O281)-N280=2),SUM(M279:O281)-N280=3),1,0)</f>
        <v/>
      </c>
      <c r="O293">
        <f>IF(OR(AND(O280=1,SUM(N279:P281)-O280=2),SUM(N279:P281)-O280=3),1,0)</f>
        <v/>
      </c>
      <c r="P293">
        <f>IF(OR(AND(P280=1,SUM(O279:Q281)-P280=2),SUM(O279:Q281)-P280=3),1,0)</f>
        <v/>
      </c>
      <c r="Q293">
        <f>IF(OR(AND(Q280=1,SUM(P279:R281)-Q280=2),SUM(P279:R281)-Q280=3),1,0)</f>
        <v/>
      </c>
      <c r="R293">
        <f>IF(OR(AND(R280=1,SUM(Q279:S281)-R280=2),SUM(Q279:S281)-R280=3),1,0)</f>
        <v/>
      </c>
      <c r="S293">
        <f>IF(OR(AND(S280=1,SUM(R279:T281)-S280=2),SUM(R279:T281)-S280=3),1,0)</f>
        <v/>
      </c>
      <c r="T293">
        <f>IF(OR(AND(T280=1,SUM(S279:U281)-T280=2),SUM(S279:U281)-T280=3),1,0)</f>
        <v/>
      </c>
      <c r="U293">
        <f>IF(OR(AND(U280=1,SUM(T279:V281)-U280=2),SUM(T279:V281)-U280=3),1,0)</f>
        <v/>
      </c>
      <c r="V293">
        <f>IF(OR(AND(V280=1,SUM(U279:W281)-V280=2),SUM(U279:W281)-V280=3),1,0)</f>
        <v/>
      </c>
      <c r="W293">
        <f>IF(OR(AND(W280=1,SUM(V279:X281)-W280=2),SUM(V279:X281)-W280=3),1,0)</f>
        <v/>
      </c>
      <c r="X293">
        <f>IF(OR(AND(X280=1,SUM(W279:Y281)-X280=2),SUM(W279:Y281)-X280=3),1,0)</f>
        <v/>
      </c>
      <c r="Y293">
        <f>IF(OR(AND(Y280=1,SUM(X279:Z281)-Y280=2),SUM(X279:Z281)-Y280=3),1,0)</f>
        <v/>
      </c>
      <c r="Z293">
        <f>IF(OR(AND(Z280=1,SUM(Y279:AA281)-Z280=2),SUM(Y279:AA281)-Z280=3),1,0)</f>
        <v/>
      </c>
      <c r="AA293">
        <f>IF(OR(AND(AA280=1,SUM(Z279:AB281)-AA280=2),SUM(Z279:AB281)-AA280=3),1,0)</f>
        <v/>
      </c>
      <c r="AB293">
        <f>IF(OR(AND(AB280=1,SUM(AA279:AC281)-AB280=2),SUM(AA279:AC281)-AB280=3),1,0)</f>
        <v/>
      </c>
      <c r="AC293">
        <f>IF(OR(AND(AC280=1,SUM(AB279:AD281)-AC280=2),SUM(AB279:AD281)-AC280=3),1,0)</f>
        <v/>
      </c>
      <c r="AD293">
        <f>IF(OR(AND(AD280=1,SUM(AC279:AE281)-AD280=2),SUM(AC279:AE281)-AD280=3),1,0)</f>
        <v/>
      </c>
      <c r="AE293">
        <f>IF(OR(AND(AE280=1,SUM(AD279:AF281)-AE280=2),SUM(AD279:AF281)-AE280=3),1,0)</f>
        <v/>
      </c>
      <c r="AF293">
        <f>IF(OR(AND(AF280=1,SUM(AE279:AG281)-AF280=2),SUM(AE279:AG281)-AF280=3),1,0)</f>
        <v/>
      </c>
      <c r="AG293">
        <f>IF(OR(AND(AG280=1,SUM(AF279:AH281)-AG280=2),SUM(AF279:AH281)-AG280=3),1,0)</f>
        <v/>
      </c>
      <c r="AH293">
        <f>IF(OR(AND(AH280=1,SUM(AG279:AI281)-AH280=2),SUM(AG279:AI281)-AH280=3),1,0)</f>
        <v/>
      </c>
      <c r="AI293">
        <f>IF(OR(AND(AI280=1,SUM(AH279:AJ281)-AI280=2),SUM(AH279:AJ281)-AI280=3),1,0)</f>
        <v/>
      </c>
      <c r="AJ293">
        <f>IF(OR(AND(AJ280=1,SUM(AI279:AK281)-AJ280=2),SUM(AI279:AK281)-AJ280=3),1,0)</f>
        <v/>
      </c>
      <c r="AK293">
        <f>IF(OR(AND(AK280=1,SUM(AJ279:AL281)-AK280=2),SUM(AJ279:AL281)-AK280=3),1,0)</f>
        <v/>
      </c>
      <c r="AL293">
        <f>IF(OR(AND(AL280=1,SUM(AK279:AM281)-AL280=2),SUM(AK279:AM281)-AL280=3),1,0)</f>
        <v/>
      </c>
      <c r="AM293">
        <f>IF(OR(AND(AM280=1,SUM(AL279:AN281)-AM280=2),SUM(AL279:AN281)-AM280=3),1,0)</f>
        <v/>
      </c>
      <c r="AN293">
        <f>IF(OR(AND(AN280=1,SUM(AM279:AO281)-AN280=2),SUM(AM279:AO281)-AN280=3),1,0)</f>
        <v/>
      </c>
      <c r="AO293">
        <f>IF(OR(AND(AO280=1,SUM(AN279:AP281)-AO280=2),SUM(AN279:AP281)-AO280=3),1,0)</f>
        <v/>
      </c>
      <c r="AP293">
        <f>IF(OR(AND(AP280=1,SUM(AO279:AQ281)-AP280=2),SUM(AO279:AQ281)-AP280=3),1,0)</f>
        <v/>
      </c>
      <c r="AQ293" t="n">
        <v>0</v>
      </c>
    </row>
    <row r="294">
      <c r="B294" t="n">
        <v>0</v>
      </c>
      <c r="C294">
        <f>IF(OR(AND(C281=1,SUM(B280:D282)-C281=2),SUM(B280:D282)-C281=3),1,0)</f>
        <v/>
      </c>
      <c r="D294">
        <f>IF(OR(AND(D281=1,SUM(C280:E282)-D281=2),SUM(C280:E282)-D281=3),1,0)</f>
        <v/>
      </c>
      <c r="E294">
        <f>IF(OR(AND(E281=1,SUM(D280:F282)-E281=2),SUM(D280:F282)-E281=3),1,0)</f>
        <v/>
      </c>
      <c r="F294">
        <f>IF(OR(AND(F281=1,SUM(E280:G282)-F281=2),SUM(E280:G282)-F281=3),1,0)</f>
        <v/>
      </c>
      <c r="G294">
        <f>IF(OR(AND(G281=1,SUM(F280:H282)-G281=2),SUM(F280:H282)-G281=3),1,0)</f>
        <v/>
      </c>
      <c r="H294">
        <f>IF(OR(AND(H281=1,SUM(G280:I282)-H281=2),SUM(G280:I282)-H281=3),1,0)</f>
        <v/>
      </c>
      <c r="I294">
        <f>IF(OR(AND(I281=1,SUM(H280:J282)-I281=2),SUM(H280:J282)-I281=3),1,0)</f>
        <v/>
      </c>
      <c r="J294">
        <f>IF(OR(AND(J281=1,SUM(I280:K282)-J281=2),SUM(I280:K282)-J281=3),1,0)</f>
        <v/>
      </c>
      <c r="K294">
        <f>IF(OR(AND(K281=1,SUM(J280:L282)-K281=2),SUM(J280:L282)-K281=3),1,0)</f>
        <v/>
      </c>
      <c r="L294">
        <f>IF(OR(AND(L281=1,SUM(K280:M282)-L281=2),SUM(K280:M282)-L281=3),1,0)</f>
        <v/>
      </c>
      <c r="M294">
        <f>IF(OR(AND(M281=1,SUM(L280:N282)-M281=2),SUM(L280:N282)-M281=3),1,0)</f>
        <v/>
      </c>
      <c r="N294">
        <f>IF(OR(AND(N281=1,SUM(M280:O282)-N281=2),SUM(M280:O282)-N281=3),1,0)</f>
        <v/>
      </c>
      <c r="O294">
        <f>IF(OR(AND(O281=1,SUM(N280:P282)-O281=2),SUM(N280:P282)-O281=3),1,0)</f>
        <v/>
      </c>
      <c r="P294">
        <f>IF(OR(AND(P281=1,SUM(O280:Q282)-P281=2),SUM(O280:Q282)-P281=3),1,0)</f>
        <v/>
      </c>
      <c r="Q294">
        <f>IF(OR(AND(Q281=1,SUM(P280:R282)-Q281=2),SUM(P280:R282)-Q281=3),1,0)</f>
        <v/>
      </c>
      <c r="R294">
        <f>IF(OR(AND(R281=1,SUM(Q280:S282)-R281=2),SUM(Q280:S282)-R281=3),1,0)</f>
        <v/>
      </c>
      <c r="S294">
        <f>IF(OR(AND(S281=1,SUM(R280:T282)-S281=2),SUM(R280:T282)-S281=3),1,0)</f>
        <v/>
      </c>
      <c r="T294">
        <f>IF(OR(AND(T281=1,SUM(S280:U282)-T281=2),SUM(S280:U282)-T281=3),1,0)</f>
        <v/>
      </c>
      <c r="U294">
        <f>IF(OR(AND(U281=1,SUM(T280:V282)-U281=2),SUM(T280:V282)-U281=3),1,0)</f>
        <v/>
      </c>
      <c r="V294">
        <f>IF(OR(AND(V281=1,SUM(U280:W282)-V281=2),SUM(U280:W282)-V281=3),1,0)</f>
        <v/>
      </c>
      <c r="W294">
        <f>IF(OR(AND(W281=1,SUM(V280:X282)-W281=2),SUM(V280:X282)-W281=3),1,0)</f>
        <v/>
      </c>
      <c r="X294">
        <f>IF(OR(AND(X281=1,SUM(W280:Y282)-X281=2),SUM(W280:Y282)-X281=3),1,0)</f>
        <v/>
      </c>
      <c r="Y294">
        <f>IF(OR(AND(Y281=1,SUM(X280:Z282)-Y281=2),SUM(X280:Z282)-Y281=3),1,0)</f>
        <v/>
      </c>
      <c r="Z294">
        <f>IF(OR(AND(Z281=1,SUM(Y280:AA282)-Z281=2),SUM(Y280:AA282)-Z281=3),1,0)</f>
        <v/>
      </c>
      <c r="AA294">
        <f>IF(OR(AND(AA281=1,SUM(Z280:AB282)-AA281=2),SUM(Z280:AB282)-AA281=3),1,0)</f>
        <v/>
      </c>
      <c r="AB294">
        <f>IF(OR(AND(AB281=1,SUM(AA280:AC282)-AB281=2),SUM(AA280:AC282)-AB281=3),1,0)</f>
        <v/>
      </c>
      <c r="AC294">
        <f>IF(OR(AND(AC281=1,SUM(AB280:AD282)-AC281=2),SUM(AB280:AD282)-AC281=3),1,0)</f>
        <v/>
      </c>
      <c r="AD294">
        <f>IF(OR(AND(AD281=1,SUM(AC280:AE282)-AD281=2),SUM(AC280:AE282)-AD281=3),1,0)</f>
        <v/>
      </c>
      <c r="AE294">
        <f>IF(OR(AND(AE281=1,SUM(AD280:AF282)-AE281=2),SUM(AD280:AF282)-AE281=3),1,0)</f>
        <v/>
      </c>
      <c r="AF294">
        <f>IF(OR(AND(AF281=1,SUM(AE280:AG282)-AF281=2),SUM(AE280:AG282)-AF281=3),1,0)</f>
        <v/>
      </c>
      <c r="AG294">
        <f>IF(OR(AND(AG281=1,SUM(AF280:AH282)-AG281=2),SUM(AF280:AH282)-AG281=3),1,0)</f>
        <v/>
      </c>
      <c r="AH294">
        <f>IF(OR(AND(AH281=1,SUM(AG280:AI282)-AH281=2),SUM(AG280:AI282)-AH281=3),1,0)</f>
        <v/>
      </c>
      <c r="AI294">
        <f>IF(OR(AND(AI281=1,SUM(AH280:AJ282)-AI281=2),SUM(AH280:AJ282)-AI281=3),1,0)</f>
        <v/>
      </c>
      <c r="AJ294">
        <f>IF(OR(AND(AJ281=1,SUM(AI280:AK282)-AJ281=2),SUM(AI280:AK282)-AJ281=3),1,0)</f>
        <v/>
      </c>
      <c r="AK294">
        <f>IF(OR(AND(AK281=1,SUM(AJ280:AL282)-AK281=2),SUM(AJ280:AL282)-AK281=3),1,0)</f>
        <v/>
      </c>
      <c r="AL294">
        <f>IF(OR(AND(AL281=1,SUM(AK280:AM282)-AL281=2),SUM(AK280:AM282)-AL281=3),1,0)</f>
        <v/>
      </c>
      <c r="AM294">
        <f>IF(OR(AND(AM281=1,SUM(AL280:AN282)-AM281=2),SUM(AL280:AN282)-AM281=3),1,0)</f>
        <v/>
      </c>
      <c r="AN294">
        <f>IF(OR(AND(AN281=1,SUM(AM280:AO282)-AN281=2),SUM(AM280:AO282)-AN281=3),1,0)</f>
        <v/>
      </c>
      <c r="AO294">
        <f>IF(OR(AND(AO281=1,SUM(AN280:AP282)-AO281=2),SUM(AN280:AP282)-AO281=3),1,0)</f>
        <v/>
      </c>
      <c r="AP294">
        <f>IF(OR(AND(AP281=1,SUM(AO280:AQ282)-AP281=2),SUM(AO280:AQ282)-AP281=3),1,0)</f>
        <v/>
      </c>
      <c r="AQ294" t="n">
        <v>0</v>
      </c>
    </row>
    <row r="295">
      <c r="B295" t="n">
        <v>0</v>
      </c>
      <c r="C295">
        <f>IF(OR(AND(C282=1,SUM(B281:D283)-C282=2),SUM(B281:D283)-C282=3),1,0)</f>
        <v/>
      </c>
      <c r="D295">
        <f>IF(OR(AND(D282=1,SUM(C281:E283)-D282=2),SUM(C281:E283)-D282=3),1,0)</f>
        <v/>
      </c>
      <c r="E295">
        <f>IF(OR(AND(E282=1,SUM(D281:F283)-E282=2),SUM(D281:F283)-E282=3),1,0)</f>
        <v/>
      </c>
      <c r="F295">
        <f>IF(OR(AND(F282=1,SUM(E281:G283)-F282=2),SUM(E281:G283)-F282=3),1,0)</f>
        <v/>
      </c>
      <c r="G295">
        <f>IF(OR(AND(G282=1,SUM(F281:H283)-G282=2),SUM(F281:H283)-G282=3),1,0)</f>
        <v/>
      </c>
      <c r="H295">
        <f>IF(OR(AND(H282=1,SUM(G281:I283)-H282=2),SUM(G281:I283)-H282=3),1,0)</f>
        <v/>
      </c>
      <c r="I295">
        <f>IF(OR(AND(I282=1,SUM(H281:J283)-I282=2),SUM(H281:J283)-I282=3),1,0)</f>
        <v/>
      </c>
      <c r="J295">
        <f>IF(OR(AND(J282=1,SUM(I281:K283)-J282=2),SUM(I281:K283)-J282=3),1,0)</f>
        <v/>
      </c>
      <c r="K295">
        <f>IF(OR(AND(K282=1,SUM(J281:L283)-K282=2),SUM(J281:L283)-K282=3),1,0)</f>
        <v/>
      </c>
      <c r="L295">
        <f>IF(OR(AND(L282=1,SUM(K281:M283)-L282=2),SUM(K281:M283)-L282=3),1,0)</f>
        <v/>
      </c>
      <c r="M295">
        <f>IF(OR(AND(M282=1,SUM(L281:N283)-M282=2),SUM(L281:N283)-M282=3),1,0)</f>
        <v/>
      </c>
      <c r="N295">
        <f>IF(OR(AND(N282=1,SUM(M281:O283)-N282=2),SUM(M281:O283)-N282=3),1,0)</f>
        <v/>
      </c>
      <c r="O295">
        <f>IF(OR(AND(O282=1,SUM(N281:P283)-O282=2),SUM(N281:P283)-O282=3),1,0)</f>
        <v/>
      </c>
      <c r="P295">
        <f>IF(OR(AND(P282=1,SUM(O281:Q283)-P282=2),SUM(O281:Q283)-P282=3),1,0)</f>
        <v/>
      </c>
      <c r="Q295">
        <f>IF(OR(AND(Q282=1,SUM(P281:R283)-Q282=2),SUM(P281:R283)-Q282=3),1,0)</f>
        <v/>
      </c>
      <c r="R295">
        <f>IF(OR(AND(R282=1,SUM(Q281:S283)-R282=2),SUM(Q281:S283)-R282=3),1,0)</f>
        <v/>
      </c>
      <c r="S295">
        <f>IF(OR(AND(S282=1,SUM(R281:T283)-S282=2),SUM(R281:T283)-S282=3),1,0)</f>
        <v/>
      </c>
      <c r="T295">
        <f>IF(OR(AND(T282=1,SUM(S281:U283)-T282=2),SUM(S281:U283)-T282=3),1,0)</f>
        <v/>
      </c>
      <c r="U295">
        <f>IF(OR(AND(U282=1,SUM(T281:V283)-U282=2),SUM(T281:V283)-U282=3),1,0)</f>
        <v/>
      </c>
      <c r="V295">
        <f>IF(OR(AND(V282=1,SUM(U281:W283)-V282=2),SUM(U281:W283)-V282=3),1,0)</f>
        <v/>
      </c>
      <c r="W295">
        <f>IF(OR(AND(W282=1,SUM(V281:X283)-W282=2),SUM(V281:X283)-W282=3),1,0)</f>
        <v/>
      </c>
      <c r="X295">
        <f>IF(OR(AND(X282=1,SUM(W281:Y283)-X282=2),SUM(W281:Y283)-X282=3),1,0)</f>
        <v/>
      </c>
      <c r="Y295">
        <f>IF(OR(AND(Y282=1,SUM(X281:Z283)-Y282=2),SUM(X281:Z283)-Y282=3),1,0)</f>
        <v/>
      </c>
      <c r="Z295">
        <f>IF(OR(AND(Z282=1,SUM(Y281:AA283)-Z282=2),SUM(Y281:AA283)-Z282=3),1,0)</f>
        <v/>
      </c>
      <c r="AA295">
        <f>IF(OR(AND(AA282=1,SUM(Z281:AB283)-AA282=2),SUM(Z281:AB283)-AA282=3),1,0)</f>
        <v/>
      </c>
      <c r="AB295">
        <f>IF(OR(AND(AB282=1,SUM(AA281:AC283)-AB282=2),SUM(AA281:AC283)-AB282=3),1,0)</f>
        <v/>
      </c>
      <c r="AC295">
        <f>IF(OR(AND(AC282=1,SUM(AB281:AD283)-AC282=2),SUM(AB281:AD283)-AC282=3),1,0)</f>
        <v/>
      </c>
      <c r="AD295">
        <f>IF(OR(AND(AD282=1,SUM(AC281:AE283)-AD282=2),SUM(AC281:AE283)-AD282=3),1,0)</f>
        <v/>
      </c>
      <c r="AE295">
        <f>IF(OR(AND(AE282=1,SUM(AD281:AF283)-AE282=2),SUM(AD281:AF283)-AE282=3),1,0)</f>
        <v/>
      </c>
      <c r="AF295">
        <f>IF(OR(AND(AF282=1,SUM(AE281:AG283)-AF282=2),SUM(AE281:AG283)-AF282=3),1,0)</f>
        <v/>
      </c>
      <c r="AG295">
        <f>IF(OR(AND(AG282=1,SUM(AF281:AH283)-AG282=2),SUM(AF281:AH283)-AG282=3),1,0)</f>
        <v/>
      </c>
      <c r="AH295">
        <f>IF(OR(AND(AH282=1,SUM(AG281:AI283)-AH282=2),SUM(AG281:AI283)-AH282=3),1,0)</f>
        <v/>
      </c>
      <c r="AI295">
        <f>IF(OR(AND(AI282=1,SUM(AH281:AJ283)-AI282=2),SUM(AH281:AJ283)-AI282=3),1,0)</f>
        <v/>
      </c>
      <c r="AJ295">
        <f>IF(OR(AND(AJ282=1,SUM(AI281:AK283)-AJ282=2),SUM(AI281:AK283)-AJ282=3),1,0)</f>
        <v/>
      </c>
      <c r="AK295">
        <f>IF(OR(AND(AK282=1,SUM(AJ281:AL283)-AK282=2),SUM(AJ281:AL283)-AK282=3),1,0)</f>
        <v/>
      </c>
      <c r="AL295">
        <f>IF(OR(AND(AL282=1,SUM(AK281:AM283)-AL282=2),SUM(AK281:AM283)-AL282=3),1,0)</f>
        <v/>
      </c>
      <c r="AM295">
        <f>IF(OR(AND(AM282=1,SUM(AL281:AN283)-AM282=2),SUM(AL281:AN283)-AM282=3),1,0)</f>
        <v/>
      </c>
      <c r="AN295">
        <f>IF(OR(AND(AN282=1,SUM(AM281:AO283)-AN282=2),SUM(AM281:AO283)-AN282=3),1,0)</f>
        <v/>
      </c>
      <c r="AO295">
        <f>IF(OR(AND(AO282=1,SUM(AN281:AP283)-AO282=2),SUM(AN281:AP283)-AO282=3),1,0)</f>
        <v/>
      </c>
      <c r="AP295">
        <f>IF(OR(AND(AP282=1,SUM(AO281:AQ283)-AP282=2),SUM(AO281:AQ283)-AP282=3),1,0)</f>
        <v/>
      </c>
      <c r="AQ295" t="n">
        <v>0</v>
      </c>
    </row>
    <row r="296">
      <c r="B296" t="n">
        <v>0</v>
      </c>
      <c r="C296">
        <f>IF(OR(AND(C283=1,SUM(B282:D284)-C283=2),SUM(B282:D284)-C283=3),1,0)</f>
        <v/>
      </c>
      <c r="D296">
        <f>IF(OR(AND(D283=1,SUM(C282:E284)-D283=2),SUM(C282:E284)-D283=3),1,0)</f>
        <v/>
      </c>
      <c r="E296">
        <f>IF(OR(AND(E283=1,SUM(D282:F284)-E283=2),SUM(D282:F284)-E283=3),1,0)</f>
        <v/>
      </c>
      <c r="F296">
        <f>IF(OR(AND(F283=1,SUM(E282:G284)-F283=2),SUM(E282:G284)-F283=3),1,0)</f>
        <v/>
      </c>
      <c r="G296">
        <f>IF(OR(AND(G283=1,SUM(F282:H284)-G283=2),SUM(F282:H284)-G283=3),1,0)</f>
        <v/>
      </c>
      <c r="H296">
        <f>IF(OR(AND(H283=1,SUM(G282:I284)-H283=2),SUM(G282:I284)-H283=3),1,0)</f>
        <v/>
      </c>
      <c r="I296">
        <f>IF(OR(AND(I283=1,SUM(H282:J284)-I283=2),SUM(H282:J284)-I283=3),1,0)</f>
        <v/>
      </c>
      <c r="J296">
        <f>IF(OR(AND(J283=1,SUM(I282:K284)-J283=2),SUM(I282:K284)-J283=3),1,0)</f>
        <v/>
      </c>
      <c r="K296">
        <f>IF(OR(AND(K283=1,SUM(J282:L284)-K283=2),SUM(J282:L284)-K283=3),1,0)</f>
        <v/>
      </c>
      <c r="L296">
        <f>IF(OR(AND(L283=1,SUM(K282:M284)-L283=2),SUM(K282:M284)-L283=3),1,0)</f>
        <v/>
      </c>
      <c r="M296">
        <f>IF(OR(AND(M283=1,SUM(L282:N284)-M283=2),SUM(L282:N284)-M283=3),1,0)</f>
        <v/>
      </c>
      <c r="N296">
        <f>IF(OR(AND(N283=1,SUM(M282:O284)-N283=2),SUM(M282:O284)-N283=3),1,0)</f>
        <v/>
      </c>
      <c r="O296">
        <f>IF(OR(AND(O283=1,SUM(N282:P284)-O283=2),SUM(N282:P284)-O283=3),1,0)</f>
        <v/>
      </c>
      <c r="P296">
        <f>IF(OR(AND(P283=1,SUM(O282:Q284)-P283=2),SUM(O282:Q284)-P283=3),1,0)</f>
        <v/>
      </c>
      <c r="Q296">
        <f>IF(OR(AND(Q283=1,SUM(P282:R284)-Q283=2),SUM(P282:R284)-Q283=3),1,0)</f>
        <v/>
      </c>
      <c r="R296">
        <f>IF(OR(AND(R283=1,SUM(Q282:S284)-R283=2),SUM(Q282:S284)-R283=3),1,0)</f>
        <v/>
      </c>
      <c r="S296">
        <f>IF(OR(AND(S283=1,SUM(R282:T284)-S283=2),SUM(R282:T284)-S283=3),1,0)</f>
        <v/>
      </c>
      <c r="T296">
        <f>IF(OR(AND(T283=1,SUM(S282:U284)-T283=2),SUM(S282:U284)-T283=3),1,0)</f>
        <v/>
      </c>
      <c r="U296">
        <f>IF(OR(AND(U283=1,SUM(T282:V284)-U283=2),SUM(T282:V284)-U283=3),1,0)</f>
        <v/>
      </c>
      <c r="V296">
        <f>IF(OR(AND(V283=1,SUM(U282:W284)-V283=2),SUM(U282:W284)-V283=3),1,0)</f>
        <v/>
      </c>
      <c r="W296">
        <f>IF(OR(AND(W283=1,SUM(V282:X284)-W283=2),SUM(V282:X284)-W283=3),1,0)</f>
        <v/>
      </c>
      <c r="X296">
        <f>IF(OR(AND(X283=1,SUM(W282:Y284)-X283=2),SUM(W282:Y284)-X283=3),1,0)</f>
        <v/>
      </c>
      <c r="Y296">
        <f>IF(OR(AND(Y283=1,SUM(X282:Z284)-Y283=2),SUM(X282:Z284)-Y283=3),1,0)</f>
        <v/>
      </c>
      <c r="Z296">
        <f>IF(OR(AND(Z283=1,SUM(Y282:AA284)-Z283=2),SUM(Y282:AA284)-Z283=3),1,0)</f>
        <v/>
      </c>
      <c r="AA296">
        <f>IF(OR(AND(AA283=1,SUM(Z282:AB284)-AA283=2),SUM(Z282:AB284)-AA283=3),1,0)</f>
        <v/>
      </c>
      <c r="AB296">
        <f>IF(OR(AND(AB283=1,SUM(AA282:AC284)-AB283=2),SUM(AA282:AC284)-AB283=3),1,0)</f>
        <v/>
      </c>
      <c r="AC296">
        <f>IF(OR(AND(AC283=1,SUM(AB282:AD284)-AC283=2),SUM(AB282:AD284)-AC283=3),1,0)</f>
        <v/>
      </c>
      <c r="AD296">
        <f>IF(OR(AND(AD283=1,SUM(AC282:AE284)-AD283=2),SUM(AC282:AE284)-AD283=3),1,0)</f>
        <v/>
      </c>
      <c r="AE296">
        <f>IF(OR(AND(AE283=1,SUM(AD282:AF284)-AE283=2),SUM(AD282:AF284)-AE283=3),1,0)</f>
        <v/>
      </c>
      <c r="AF296">
        <f>IF(OR(AND(AF283=1,SUM(AE282:AG284)-AF283=2),SUM(AE282:AG284)-AF283=3),1,0)</f>
        <v/>
      </c>
      <c r="AG296">
        <f>IF(OR(AND(AG283=1,SUM(AF282:AH284)-AG283=2),SUM(AF282:AH284)-AG283=3),1,0)</f>
        <v/>
      </c>
      <c r="AH296">
        <f>IF(OR(AND(AH283=1,SUM(AG282:AI284)-AH283=2),SUM(AG282:AI284)-AH283=3),1,0)</f>
        <v/>
      </c>
      <c r="AI296">
        <f>IF(OR(AND(AI283=1,SUM(AH282:AJ284)-AI283=2),SUM(AH282:AJ284)-AI283=3),1,0)</f>
        <v/>
      </c>
      <c r="AJ296">
        <f>IF(OR(AND(AJ283=1,SUM(AI282:AK284)-AJ283=2),SUM(AI282:AK284)-AJ283=3),1,0)</f>
        <v/>
      </c>
      <c r="AK296">
        <f>IF(OR(AND(AK283=1,SUM(AJ282:AL284)-AK283=2),SUM(AJ282:AL284)-AK283=3),1,0)</f>
        <v/>
      </c>
      <c r="AL296">
        <f>IF(OR(AND(AL283=1,SUM(AK282:AM284)-AL283=2),SUM(AK282:AM284)-AL283=3),1,0)</f>
        <v/>
      </c>
      <c r="AM296">
        <f>IF(OR(AND(AM283=1,SUM(AL282:AN284)-AM283=2),SUM(AL282:AN284)-AM283=3),1,0)</f>
        <v/>
      </c>
      <c r="AN296">
        <f>IF(OR(AND(AN283=1,SUM(AM282:AO284)-AN283=2),SUM(AM282:AO284)-AN283=3),1,0)</f>
        <v/>
      </c>
      <c r="AO296">
        <f>IF(OR(AND(AO283=1,SUM(AN282:AP284)-AO283=2),SUM(AN282:AP284)-AO283=3),1,0)</f>
        <v/>
      </c>
      <c r="AP296">
        <f>IF(OR(AND(AP283=1,SUM(AO282:AQ284)-AP283=2),SUM(AO282:AQ284)-AP283=3),1,0)</f>
        <v/>
      </c>
      <c r="AQ296" t="n">
        <v>0</v>
      </c>
    </row>
    <row r="297">
      <c r="B297" t="n">
        <v>0</v>
      </c>
      <c r="C297">
        <f>IF(OR(AND(C284=1,SUM(B283:D285)-C284=2),SUM(B283:D285)-C284=3),1,0)</f>
        <v/>
      </c>
      <c r="D297">
        <f>IF(OR(AND(D284=1,SUM(C283:E285)-D284=2),SUM(C283:E285)-D284=3),1,0)</f>
        <v/>
      </c>
      <c r="E297">
        <f>IF(OR(AND(E284=1,SUM(D283:F285)-E284=2),SUM(D283:F285)-E284=3),1,0)</f>
        <v/>
      </c>
      <c r="F297">
        <f>IF(OR(AND(F284=1,SUM(E283:G285)-F284=2),SUM(E283:G285)-F284=3),1,0)</f>
        <v/>
      </c>
      <c r="G297">
        <f>IF(OR(AND(G284=1,SUM(F283:H285)-G284=2),SUM(F283:H285)-G284=3),1,0)</f>
        <v/>
      </c>
      <c r="H297">
        <f>IF(OR(AND(H284=1,SUM(G283:I285)-H284=2),SUM(G283:I285)-H284=3),1,0)</f>
        <v/>
      </c>
      <c r="I297">
        <f>IF(OR(AND(I284=1,SUM(H283:J285)-I284=2),SUM(H283:J285)-I284=3),1,0)</f>
        <v/>
      </c>
      <c r="J297">
        <f>IF(OR(AND(J284=1,SUM(I283:K285)-J284=2),SUM(I283:K285)-J284=3),1,0)</f>
        <v/>
      </c>
      <c r="K297">
        <f>IF(OR(AND(K284=1,SUM(J283:L285)-K284=2),SUM(J283:L285)-K284=3),1,0)</f>
        <v/>
      </c>
      <c r="L297">
        <f>IF(OR(AND(L284=1,SUM(K283:M285)-L284=2),SUM(K283:M285)-L284=3),1,0)</f>
        <v/>
      </c>
      <c r="M297">
        <f>IF(OR(AND(M284=1,SUM(L283:N285)-M284=2),SUM(L283:N285)-M284=3),1,0)</f>
        <v/>
      </c>
      <c r="N297">
        <f>IF(OR(AND(N284=1,SUM(M283:O285)-N284=2),SUM(M283:O285)-N284=3),1,0)</f>
        <v/>
      </c>
      <c r="O297">
        <f>IF(OR(AND(O284=1,SUM(N283:P285)-O284=2),SUM(N283:P285)-O284=3),1,0)</f>
        <v/>
      </c>
      <c r="P297">
        <f>IF(OR(AND(P284=1,SUM(O283:Q285)-P284=2),SUM(O283:Q285)-P284=3),1,0)</f>
        <v/>
      </c>
      <c r="Q297">
        <f>IF(OR(AND(Q284=1,SUM(P283:R285)-Q284=2),SUM(P283:R285)-Q284=3),1,0)</f>
        <v/>
      </c>
      <c r="R297">
        <f>IF(OR(AND(R284=1,SUM(Q283:S285)-R284=2),SUM(Q283:S285)-R284=3),1,0)</f>
        <v/>
      </c>
      <c r="S297">
        <f>IF(OR(AND(S284=1,SUM(R283:T285)-S284=2),SUM(R283:T285)-S284=3),1,0)</f>
        <v/>
      </c>
      <c r="T297">
        <f>IF(OR(AND(T284=1,SUM(S283:U285)-T284=2),SUM(S283:U285)-T284=3),1,0)</f>
        <v/>
      </c>
      <c r="U297">
        <f>IF(OR(AND(U284=1,SUM(T283:V285)-U284=2),SUM(T283:V285)-U284=3),1,0)</f>
        <v/>
      </c>
      <c r="V297">
        <f>IF(OR(AND(V284=1,SUM(U283:W285)-V284=2),SUM(U283:W285)-V284=3),1,0)</f>
        <v/>
      </c>
      <c r="W297">
        <f>IF(OR(AND(W284=1,SUM(V283:X285)-W284=2),SUM(V283:X285)-W284=3),1,0)</f>
        <v/>
      </c>
      <c r="X297">
        <f>IF(OR(AND(X284=1,SUM(W283:Y285)-X284=2),SUM(W283:Y285)-X284=3),1,0)</f>
        <v/>
      </c>
      <c r="Y297">
        <f>IF(OR(AND(Y284=1,SUM(X283:Z285)-Y284=2),SUM(X283:Z285)-Y284=3),1,0)</f>
        <v/>
      </c>
      <c r="Z297">
        <f>IF(OR(AND(Z284=1,SUM(Y283:AA285)-Z284=2),SUM(Y283:AA285)-Z284=3),1,0)</f>
        <v/>
      </c>
      <c r="AA297">
        <f>IF(OR(AND(AA284=1,SUM(Z283:AB285)-AA284=2),SUM(Z283:AB285)-AA284=3),1,0)</f>
        <v/>
      </c>
      <c r="AB297">
        <f>IF(OR(AND(AB284=1,SUM(AA283:AC285)-AB284=2),SUM(AA283:AC285)-AB284=3),1,0)</f>
        <v/>
      </c>
      <c r="AC297">
        <f>IF(OR(AND(AC284=1,SUM(AB283:AD285)-AC284=2),SUM(AB283:AD285)-AC284=3),1,0)</f>
        <v/>
      </c>
      <c r="AD297">
        <f>IF(OR(AND(AD284=1,SUM(AC283:AE285)-AD284=2),SUM(AC283:AE285)-AD284=3),1,0)</f>
        <v/>
      </c>
      <c r="AE297">
        <f>IF(OR(AND(AE284=1,SUM(AD283:AF285)-AE284=2),SUM(AD283:AF285)-AE284=3),1,0)</f>
        <v/>
      </c>
      <c r="AF297">
        <f>IF(OR(AND(AF284=1,SUM(AE283:AG285)-AF284=2),SUM(AE283:AG285)-AF284=3),1,0)</f>
        <v/>
      </c>
      <c r="AG297">
        <f>IF(OR(AND(AG284=1,SUM(AF283:AH285)-AG284=2),SUM(AF283:AH285)-AG284=3),1,0)</f>
        <v/>
      </c>
      <c r="AH297">
        <f>IF(OR(AND(AH284=1,SUM(AG283:AI285)-AH284=2),SUM(AG283:AI285)-AH284=3),1,0)</f>
        <v/>
      </c>
      <c r="AI297">
        <f>IF(OR(AND(AI284=1,SUM(AH283:AJ285)-AI284=2),SUM(AH283:AJ285)-AI284=3),1,0)</f>
        <v/>
      </c>
      <c r="AJ297">
        <f>IF(OR(AND(AJ284=1,SUM(AI283:AK285)-AJ284=2),SUM(AI283:AK285)-AJ284=3),1,0)</f>
        <v/>
      </c>
      <c r="AK297">
        <f>IF(OR(AND(AK284=1,SUM(AJ283:AL285)-AK284=2),SUM(AJ283:AL285)-AK284=3),1,0)</f>
        <v/>
      </c>
      <c r="AL297">
        <f>IF(OR(AND(AL284=1,SUM(AK283:AM285)-AL284=2),SUM(AK283:AM285)-AL284=3),1,0)</f>
        <v/>
      </c>
      <c r="AM297">
        <f>IF(OR(AND(AM284=1,SUM(AL283:AN285)-AM284=2),SUM(AL283:AN285)-AM284=3),1,0)</f>
        <v/>
      </c>
      <c r="AN297">
        <f>IF(OR(AND(AN284=1,SUM(AM283:AO285)-AN284=2),SUM(AM283:AO285)-AN284=3),1,0)</f>
        <v/>
      </c>
      <c r="AO297">
        <f>IF(OR(AND(AO284=1,SUM(AN283:AP285)-AO284=2),SUM(AN283:AP285)-AO284=3),1,0)</f>
        <v/>
      </c>
      <c r="AP297">
        <f>IF(OR(AND(AP284=1,SUM(AO283:AQ285)-AP284=2),SUM(AO283:AQ285)-AP284=3),1,0)</f>
        <v/>
      </c>
      <c r="AQ297" t="n">
        <v>0</v>
      </c>
    </row>
    <row r="298">
      <c r="B298" t="n">
        <v>0</v>
      </c>
      <c r="C298">
        <f>IF(OR(AND(C285=1,SUM(B284:D286)-C285=2),SUM(B284:D286)-C285=3),1,0)</f>
        <v/>
      </c>
      <c r="D298">
        <f>IF(OR(AND(D285=1,SUM(C284:E286)-D285=2),SUM(C284:E286)-D285=3),1,0)</f>
        <v/>
      </c>
      <c r="E298">
        <f>IF(OR(AND(E285=1,SUM(D284:F286)-E285=2),SUM(D284:F286)-E285=3),1,0)</f>
        <v/>
      </c>
      <c r="F298">
        <f>IF(OR(AND(F285=1,SUM(E284:G286)-F285=2),SUM(E284:G286)-F285=3),1,0)</f>
        <v/>
      </c>
      <c r="G298">
        <f>IF(OR(AND(G285=1,SUM(F284:H286)-G285=2),SUM(F284:H286)-G285=3),1,0)</f>
        <v/>
      </c>
      <c r="H298">
        <f>IF(OR(AND(H285=1,SUM(G284:I286)-H285=2),SUM(G284:I286)-H285=3),1,0)</f>
        <v/>
      </c>
      <c r="I298">
        <f>IF(OR(AND(I285=1,SUM(H284:J286)-I285=2),SUM(H284:J286)-I285=3),1,0)</f>
        <v/>
      </c>
      <c r="J298">
        <f>IF(OR(AND(J285=1,SUM(I284:K286)-J285=2),SUM(I284:K286)-J285=3),1,0)</f>
        <v/>
      </c>
      <c r="K298">
        <f>IF(OR(AND(K285=1,SUM(J284:L286)-K285=2),SUM(J284:L286)-K285=3),1,0)</f>
        <v/>
      </c>
      <c r="L298">
        <f>IF(OR(AND(L285=1,SUM(K284:M286)-L285=2),SUM(K284:M286)-L285=3),1,0)</f>
        <v/>
      </c>
      <c r="M298">
        <f>IF(OR(AND(M285=1,SUM(L284:N286)-M285=2),SUM(L284:N286)-M285=3),1,0)</f>
        <v/>
      </c>
      <c r="N298">
        <f>IF(OR(AND(N285=1,SUM(M284:O286)-N285=2),SUM(M284:O286)-N285=3),1,0)</f>
        <v/>
      </c>
      <c r="O298">
        <f>IF(OR(AND(O285=1,SUM(N284:P286)-O285=2),SUM(N284:P286)-O285=3),1,0)</f>
        <v/>
      </c>
      <c r="P298">
        <f>IF(OR(AND(P285=1,SUM(O284:Q286)-P285=2),SUM(O284:Q286)-P285=3),1,0)</f>
        <v/>
      </c>
      <c r="Q298">
        <f>IF(OR(AND(Q285=1,SUM(P284:R286)-Q285=2),SUM(P284:R286)-Q285=3),1,0)</f>
        <v/>
      </c>
      <c r="R298">
        <f>IF(OR(AND(R285=1,SUM(Q284:S286)-R285=2),SUM(Q284:S286)-R285=3),1,0)</f>
        <v/>
      </c>
      <c r="S298">
        <f>IF(OR(AND(S285=1,SUM(R284:T286)-S285=2),SUM(R284:T286)-S285=3),1,0)</f>
        <v/>
      </c>
      <c r="T298">
        <f>IF(OR(AND(T285=1,SUM(S284:U286)-T285=2),SUM(S284:U286)-T285=3),1,0)</f>
        <v/>
      </c>
      <c r="U298">
        <f>IF(OR(AND(U285=1,SUM(T284:V286)-U285=2),SUM(T284:V286)-U285=3),1,0)</f>
        <v/>
      </c>
      <c r="V298">
        <f>IF(OR(AND(V285=1,SUM(U284:W286)-V285=2),SUM(U284:W286)-V285=3),1,0)</f>
        <v/>
      </c>
      <c r="W298">
        <f>IF(OR(AND(W285=1,SUM(V284:X286)-W285=2),SUM(V284:X286)-W285=3),1,0)</f>
        <v/>
      </c>
      <c r="X298">
        <f>IF(OR(AND(X285=1,SUM(W284:Y286)-X285=2),SUM(W284:Y286)-X285=3),1,0)</f>
        <v/>
      </c>
      <c r="Y298">
        <f>IF(OR(AND(Y285=1,SUM(X284:Z286)-Y285=2),SUM(X284:Z286)-Y285=3),1,0)</f>
        <v/>
      </c>
      <c r="Z298">
        <f>IF(OR(AND(Z285=1,SUM(Y284:AA286)-Z285=2),SUM(Y284:AA286)-Z285=3),1,0)</f>
        <v/>
      </c>
      <c r="AA298">
        <f>IF(OR(AND(AA285=1,SUM(Z284:AB286)-AA285=2),SUM(Z284:AB286)-AA285=3),1,0)</f>
        <v/>
      </c>
      <c r="AB298">
        <f>IF(OR(AND(AB285=1,SUM(AA284:AC286)-AB285=2),SUM(AA284:AC286)-AB285=3),1,0)</f>
        <v/>
      </c>
      <c r="AC298">
        <f>IF(OR(AND(AC285=1,SUM(AB284:AD286)-AC285=2),SUM(AB284:AD286)-AC285=3),1,0)</f>
        <v/>
      </c>
      <c r="AD298">
        <f>IF(OR(AND(AD285=1,SUM(AC284:AE286)-AD285=2),SUM(AC284:AE286)-AD285=3),1,0)</f>
        <v/>
      </c>
      <c r="AE298">
        <f>IF(OR(AND(AE285=1,SUM(AD284:AF286)-AE285=2),SUM(AD284:AF286)-AE285=3),1,0)</f>
        <v/>
      </c>
      <c r="AF298">
        <f>IF(OR(AND(AF285=1,SUM(AE284:AG286)-AF285=2),SUM(AE284:AG286)-AF285=3),1,0)</f>
        <v/>
      </c>
      <c r="AG298">
        <f>IF(OR(AND(AG285=1,SUM(AF284:AH286)-AG285=2),SUM(AF284:AH286)-AG285=3),1,0)</f>
        <v/>
      </c>
      <c r="AH298">
        <f>IF(OR(AND(AH285=1,SUM(AG284:AI286)-AH285=2),SUM(AG284:AI286)-AH285=3),1,0)</f>
        <v/>
      </c>
      <c r="AI298">
        <f>IF(OR(AND(AI285=1,SUM(AH284:AJ286)-AI285=2),SUM(AH284:AJ286)-AI285=3),1,0)</f>
        <v/>
      </c>
      <c r="AJ298">
        <f>IF(OR(AND(AJ285=1,SUM(AI284:AK286)-AJ285=2),SUM(AI284:AK286)-AJ285=3),1,0)</f>
        <v/>
      </c>
      <c r="AK298">
        <f>IF(OR(AND(AK285=1,SUM(AJ284:AL286)-AK285=2),SUM(AJ284:AL286)-AK285=3),1,0)</f>
        <v/>
      </c>
      <c r="AL298">
        <f>IF(OR(AND(AL285=1,SUM(AK284:AM286)-AL285=2),SUM(AK284:AM286)-AL285=3),1,0)</f>
        <v/>
      </c>
      <c r="AM298">
        <f>IF(OR(AND(AM285=1,SUM(AL284:AN286)-AM285=2),SUM(AL284:AN286)-AM285=3),1,0)</f>
        <v/>
      </c>
      <c r="AN298">
        <f>IF(OR(AND(AN285=1,SUM(AM284:AO286)-AN285=2),SUM(AM284:AO286)-AN285=3),1,0)</f>
        <v/>
      </c>
      <c r="AO298">
        <f>IF(OR(AND(AO285=1,SUM(AN284:AP286)-AO285=2),SUM(AN284:AP286)-AO285=3),1,0)</f>
        <v/>
      </c>
      <c r="AP298">
        <f>IF(OR(AND(AP285=1,SUM(AO284:AQ286)-AP285=2),SUM(AO284:AQ286)-AP285=3),1,0)</f>
        <v/>
      </c>
      <c r="AQ298" t="n">
        <v>0</v>
      </c>
    </row>
    <row r="299">
      <c r="B299" t="n">
        <v>0</v>
      </c>
      <c r="C299">
        <f>IF(OR(AND(C286=1,SUM(B285:D287)-C286=2),SUM(B285:D287)-C286=3),1,0)</f>
        <v/>
      </c>
      <c r="D299">
        <f>IF(OR(AND(D286=1,SUM(C285:E287)-D286=2),SUM(C285:E287)-D286=3),1,0)</f>
        <v/>
      </c>
      <c r="E299">
        <f>IF(OR(AND(E286=1,SUM(D285:F287)-E286=2),SUM(D285:F287)-E286=3),1,0)</f>
        <v/>
      </c>
      <c r="F299">
        <f>IF(OR(AND(F286=1,SUM(E285:G287)-F286=2),SUM(E285:G287)-F286=3),1,0)</f>
        <v/>
      </c>
      <c r="G299">
        <f>IF(OR(AND(G286=1,SUM(F285:H287)-G286=2),SUM(F285:H287)-G286=3),1,0)</f>
        <v/>
      </c>
      <c r="H299">
        <f>IF(OR(AND(H286=1,SUM(G285:I287)-H286=2),SUM(G285:I287)-H286=3),1,0)</f>
        <v/>
      </c>
      <c r="I299">
        <f>IF(OR(AND(I286=1,SUM(H285:J287)-I286=2),SUM(H285:J287)-I286=3),1,0)</f>
        <v/>
      </c>
      <c r="J299">
        <f>IF(OR(AND(J286=1,SUM(I285:K287)-J286=2),SUM(I285:K287)-J286=3),1,0)</f>
        <v/>
      </c>
      <c r="K299">
        <f>IF(OR(AND(K286=1,SUM(J285:L287)-K286=2),SUM(J285:L287)-K286=3),1,0)</f>
        <v/>
      </c>
      <c r="L299">
        <f>IF(OR(AND(L286=1,SUM(K285:M287)-L286=2),SUM(K285:M287)-L286=3),1,0)</f>
        <v/>
      </c>
      <c r="M299">
        <f>IF(OR(AND(M286=1,SUM(L285:N287)-M286=2),SUM(L285:N287)-M286=3),1,0)</f>
        <v/>
      </c>
      <c r="N299">
        <f>IF(OR(AND(N286=1,SUM(M285:O287)-N286=2),SUM(M285:O287)-N286=3),1,0)</f>
        <v/>
      </c>
      <c r="O299">
        <f>IF(OR(AND(O286=1,SUM(N285:P287)-O286=2),SUM(N285:P287)-O286=3),1,0)</f>
        <v/>
      </c>
      <c r="P299">
        <f>IF(OR(AND(P286=1,SUM(O285:Q287)-P286=2),SUM(O285:Q287)-P286=3),1,0)</f>
        <v/>
      </c>
      <c r="Q299">
        <f>IF(OR(AND(Q286=1,SUM(P285:R287)-Q286=2),SUM(P285:R287)-Q286=3),1,0)</f>
        <v/>
      </c>
      <c r="R299">
        <f>IF(OR(AND(R286=1,SUM(Q285:S287)-R286=2),SUM(Q285:S287)-R286=3),1,0)</f>
        <v/>
      </c>
      <c r="S299">
        <f>IF(OR(AND(S286=1,SUM(R285:T287)-S286=2),SUM(R285:T287)-S286=3),1,0)</f>
        <v/>
      </c>
      <c r="T299">
        <f>IF(OR(AND(T286=1,SUM(S285:U287)-T286=2),SUM(S285:U287)-T286=3),1,0)</f>
        <v/>
      </c>
      <c r="U299">
        <f>IF(OR(AND(U286=1,SUM(T285:V287)-U286=2),SUM(T285:V287)-U286=3),1,0)</f>
        <v/>
      </c>
      <c r="V299">
        <f>IF(OR(AND(V286=1,SUM(U285:W287)-V286=2),SUM(U285:W287)-V286=3),1,0)</f>
        <v/>
      </c>
      <c r="W299">
        <f>IF(OR(AND(W286=1,SUM(V285:X287)-W286=2),SUM(V285:X287)-W286=3),1,0)</f>
        <v/>
      </c>
      <c r="X299">
        <f>IF(OR(AND(X286=1,SUM(W285:Y287)-X286=2),SUM(W285:Y287)-X286=3),1,0)</f>
        <v/>
      </c>
      <c r="Y299">
        <f>IF(OR(AND(Y286=1,SUM(X285:Z287)-Y286=2),SUM(X285:Z287)-Y286=3),1,0)</f>
        <v/>
      </c>
      <c r="Z299">
        <f>IF(OR(AND(Z286=1,SUM(Y285:AA287)-Z286=2),SUM(Y285:AA287)-Z286=3),1,0)</f>
        <v/>
      </c>
      <c r="AA299">
        <f>IF(OR(AND(AA286=1,SUM(Z285:AB287)-AA286=2),SUM(Z285:AB287)-AA286=3),1,0)</f>
        <v/>
      </c>
      <c r="AB299">
        <f>IF(OR(AND(AB286=1,SUM(AA285:AC287)-AB286=2),SUM(AA285:AC287)-AB286=3),1,0)</f>
        <v/>
      </c>
      <c r="AC299">
        <f>IF(OR(AND(AC286=1,SUM(AB285:AD287)-AC286=2),SUM(AB285:AD287)-AC286=3),1,0)</f>
        <v/>
      </c>
      <c r="AD299">
        <f>IF(OR(AND(AD286=1,SUM(AC285:AE287)-AD286=2),SUM(AC285:AE287)-AD286=3),1,0)</f>
        <v/>
      </c>
      <c r="AE299">
        <f>IF(OR(AND(AE286=1,SUM(AD285:AF287)-AE286=2),SUM(AD285:AF287)-AE286=3),1,0)</f>
        <v/>
      </c>
      <c r="AF299">
        <f>IF(OR(AND(AF286=1,SUM(AE285:AG287)-AF286=2),SUM(AE285:AG287)-AF286=3),1,0)</f>
        <v/>
      </c>
      <c r="AG299">
        <f>IF(OR(AND(AG286=1,SUM(AF285:AH287)-AG286=2),SUM(AF285:AH287)-AG286=3),1,0)</f>
        <v/>
      </c>
      <c r="AH299">
        <f>IF(OR(AND(AH286=1,SUM(AG285:AI287)-AH286=2),SUM(AG285:AI287)-AH286=3),1,0)</f>
        <v/>
      </c>
      <c r="AI299">
        <f>IF(OR(AND(AI286=1,SUM(AH285:AJ287)-AI286=2),SUM(AH285:AJ287)-AI286=3),1,0)</f>
        <v/>
      </c>
      <c r="AJ299">
        <f>IF(OR(AND(AJ286=1,SUM(AI285:AK287)-AJ286=2),SUM(AI285:AK287)-AJ286=3),1,0)</f>
        <v/>
      </c>
      <c r="AK299">
        <f>IF(OR(AND(AK286=1,SUM(AJ285:AL287)-AK286=2),SUM(AJ285:AL287)-AK286=3),1,0)</f>
        <v/>
      </c>
      <c r="AL299">
        <f>IF(OR(AND(AL286=1,SUM(AK285:AM287)-AL286=2),SUM(AK285:AM287)-AL286=3),1,0)</f>
        <v/>
      </c>
      <c r="AM299">
        <f>IF(OR(AND(AM286=1,SUM(AL285:AN287)-AM286=2),SUM(AL285:AN287)-AM286=3),1,0)</f>
        <v/>
      </c>
      <c r="AN299">
        <f>IF(OR(AND(AN286=1,SUM(AM285:AO287)-AN286=2),SUM(AM285:AO287)-AN286=3),1,0)</f>
        <v/>
      </c>
      <c r="AO299">
        <f>IF(OR(AND(AO286=1,SUM(AN285:AP287)-AO286=2),SUM(AN285:AP287)-AO286=3),1,0)</f>
        <v/>
      </c>
      <c r="AP299">
        <f>IF(OR(AND(AP286=1,SUM(AO285:AQ287)-AP286=2),SUM(AO285:AQ287)-AP286=3),1,0)</f>
        <v/>
      </c>
      <c r="AQ299" t="n">
        <v>0</v>
      </c>
    </row>
    <row r="300">
      <c r="B300" t="n">
        <v>0</v>
      </c>
      <c r="C300" t="n">
        <v>0</v>
      </c>
      <c r="D300" t="n">
        <v>0</v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</v>
      </c>
      <c r="AH300" t="n">
        <v>0</v>
      </c>
      <c r="AI300" t="n">
        <v>0</v>
      </c>
      <c r="AJ300" t="n">
        <v>0</v>
      </c>
      <c r="AK300" t="n">
        <v>0</v>
      </c>
      <c r="AL300" t="n">
        <v>0</v>
      </c>
      <c r="AM300" t="n">
        <v>0</v>
      </c>
      <c r="AN300" t="n">
        <v>0</v>
      </c>
      <c r="AO300" t="n">
        <v>0</v>
      </c>
      <c r="AP300" t="n">
        <v>0</v>
      </c>
      <c r="AQ300" t="n">
        <v>0</v>
      </c>
    </row>
    <row r="301"/>
    <row r="302">
      <c r="A302" t="inlineStr">
        <is>
          <t>gen 24</t>
        </is>
      </c>
      <c r="B302" t="n">
        <v>0</v>
      </c>
      <c r="C302" t="n">
        <v>0</v>
      </c>
      <c r="D302" t="n">
        <v>0</v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n">
        <v>0</v>
      </c>
      <c r="Y302" t="n">
        <v>0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</v>
      </c>
      <c r="AH302" t="n">
        <v>0</v>
      </c>
      <c r="AI302" t="n">
        <v>0</v>
      </c>
      <c r="AJ302" t="n">
        <v>0</v>
      </c>
      <c r="AK302" t="n">
        <v>0</v>
      </c>
      <c r="AL302" t="n">
        <v>0</v>
      </c>
      <c r="AM302" t="n">
        <v>0</v>
      </c>
      <c r="AN302" t="n">
        <v>0</v>
      </c>
      <c r="AO302" t="n">
        <v>0</v>
      </c>
      <c r="AP302" t="n">
        <v>0</v>
      </c>
      <c r="AQ302" t="n">
        <v>0</v>
      </c>
    </row>
    <row r="303">
      <c r="B303" t="n">
        <v>0</v>
      </c>
      <c r="C303">
        <f>IF(OR(AND(C290=1,SUM(B289:D291)-C290=2),SUM(B289:D291)-C290=3),1,0)</f>
        <v/>
      </c>
      <c r="D303">
        <f>IF(OR(AND(D290=1,SUM(C289:E291)-D290=2),SUM(C289:E291)-D290=3),1,0)</f>
        <v/>
      </c>
      <c r="E303">
        <f>IF(OR(AND(E290=1,SUM(D289:F291)-E290=2),SUM(D289:F291)-E290=3),1,0)</f>
        <v/>
      </c>
      <c r="F303">
        <f>IF(OR(AND(F290=1,SUM(E289:G291)-F290=2),SUM(E289:G291)-F290=3),1,0)</f>
        <v/>
      </c>
      <c r="G303">
        <f>IF(OR(AND(G290=1,SUM(F289:H291)-G290=2),SUM(F289:H291)-G290=3),1,0)</f>
        <v/>
      </c>
      <c r="H303">
        <f>IF(OR(AND(H290=1,SUM(G289:I291)-H290=2),SUM(G289:I291)-H290=3),1,0)</f>
        <v/>
      </c>
      <c r="I303">
        <f>IF(OR(AND(I290=1,SUM(H289:J291)-I290=2),SUM(H289:J291)-I290=3),1,0)</f>
        <v/>
      </c>
      <c r="J303">
        <f>IF(OR(AND(J290=1,SUM(I289:K291)-J290=2),SUM(I289:K291)-J290=3),1,0)</f>
        <v/>
      </c>
      <c r="K303">
        <f>IF(OR(AND(K290=1,SUM(J289:L291)-K290=2),SUM(J289:L291)-K290=3),1,0)</f>
        <v/>
      </c>
      <c r="L303">
        <f>IF(OR(AND(L290=1,SUM(K289:M291)-L290=2),SUM(K289:M291)-L290=3),1,0)</f>
        <v/>
      </c>
      <c r="M303">
        <f>IF(OR(AND(M290=1,SUM(L289:N291)-M290=2),SUM(L289:N291)-M290=3),1,0)</f>
        <v/>
      </c>
      <c r="N303">
        <f>IF(OR(AND(N290=1,SUM(M289:O291)-N290=2),SUM(M289:O291)-N290=3),1,0)</f>
        <v/>
      </c>
      <c r="O303">
        <f>IF(OR(AND(O290=1,SUM(N289:P291)-O290=2),SUM(N289:P291)-O290=3),1,0)</f>
        <v/>
      </c>
      <c r="P303">
        <f>IF(OR(AND(P290=1,SUM(O289:Q291)-P290=2),SUM(O289:Q291)-P290=3),1,0)</f>
        <v/>
      </c>
      <c r="Q303">
        <f>IF(OR(AND(Q290=1,SUM(P289:R291)-Q290=2),SUM(P289:R291)-Q290=3),1,0)</f>
        <v/>
      </c>
      <c r="R303">
        <f>IF(OR(AND(R290=1,SUM(Q289:S291)-R290=2),SUM(Q289:S291)-R290=3),1,0)</f>
        <v/>
      </c>
      <c r="S303">
        <f>IF(OR(AND(S290=1,SUM(R289:T291)-S290=2),SUM(R289:T291)-S290=3),1,0)</f>
        <v/>
      </c>
      <c r="T303">
        <f>IF(OR(AND(T290=1,SUM(S289:U291)-T290=2),SUM(S289:U291)-T290=3),1,0)</f>
        <v/>
      </c>
      <c r="U303">
        <f>IF(OR(AND(U290=1,SUM(T289:V291)-U290=2),SUM(T289:V291)-U290=3),1,0)</f>
        <v/>
      </c>
      <c r="V303">
        <f>IF(OR(AND(V290=1,SUM(U289:W291)-V290=2),SUM(U289:W291)-V290=3),1,0)</f>
        <v/>
      </c>
      <c r="W303">
        <f>IF(OR(AND(W290=1,SUM(V289:X291)-W290=2),SUM(V289:X291)-W290=3),1,0)</f>
        <v/>
      </c>
      <c r="X303">
        <f>IF(OR(AND(X290=1,SUM(W289:Y291)-X290=2),SUM(W289:Y291)-X290=3),1,0)</f>
        <v/>
      </c>
      <c r="Y303">
        <f>IF(OR(AND(Y290=1,SUM(X289:Z291)-Y290=2),SUM(X289:Z291)-Y290=3),1,0)</f>
        <v/>
      </c>
      <c r="Z303">
        <f>IF(OR(AND(Z290=1,SUM(Y289:AA291)-Z290=2),SUM(Y289:AA291)-Z290=3),1,0)</f>
        <v/>
      </c>
      <c r="AA303">
        <f>IF(OR(AND(AA290=1,SUM(Z289:AB291)-AA290=2),SUM(Z289:AB291)-AA290=3),1,0)</f>
        <v/>
      </c>
      <c r="AB303">
        <f>IF(OR(AND(AB290=1,SUM(AA289:AC291)-AB290=2),SUM(AA289:AC291)-AB290=3),1,0)</f>
        <v/>
      </c>
      <c r="AC303">
        <f>IF(OR(AND(AC290=1,SUM(AB289:AD291)-AC290=2),SUM(AB289:AD291)-AC290=3),1,0)</f>
        <v/>
      </c>
      <c r="AD303">
        <f>IF(OR(AND(AD290=1,SUM(AC289:AE291)-AD290=2),SUM(AC289:AE291)-AD290=3),1,0)</f>
        <v/>
      </c>
      <c r="AE303">
        <f>IF(OR(AND(AE290=1,SUM(AD289:AF291)-AE290=2),SUM(AD289:AF291)-AE290=3),1,0)</f>
        <v/>
      </c>
      <c r="AF303">
        <f>IF(OR(AND(AF290=1,SUM(AE289:AG291)-AF290=2),SUM(AE289:AG291)-AF290=3),1,0)</f>
        <v/>
      </c>
      <c r="AG303">
        <f>IF(OR(AND(AG290=1,SUM(AF289:AH291)-AG290=2),SUM(AF289:AH291)-AG290=3),1,0)</f>
        <v/>
      </c>
      <c r="AH303">
        <f>IF(OR(AND(AH290=1,SUM(AG289:AI291)-AH290=2),SUM(AG289:AI291)-AH290=3),1,0)</f>
        <v/>
      </c>
      <c r="AI303">
        <f>IF(OR(AND(AI290=1,SUM(AH289:AJ291)-AI290=2),SUM(AH289:AJ291)-AI290=3),1,0)</f>
        <v/>
      </c>
      <c r="AJ303">
        <f>IF(OR(AND(AJ290=1,SUM(AI289:AK291)-AJ290=2),SUM(AI289:AK291)-AJ290=3),1,0)</f>
        <v/>
      </c>
      <c r="AK303">
        <f>IF(OR(AND(AK290=1,SUM(AJ289:AL291)-AK290=2),SUM(AJ289:AL291)-AK290=3),1,0)</f>
        <v/>
      </c>
      <c r="AL303">
        <f>IF(OR(AND(AL290=1,SUM(AK289:AM291)-AL290=2),SUM(AK289:AM291)-AL290=3),1,0)</f>
        <v/>
      </c>
      <c r="AM303">
        <f>IF(OR(AND(AM290=1,SUM(AL289:AN291)-AM290=2),SUM(AL289:AN291)-AM290=3),1,0)</f>
        <v/>
      </c>
      <c r="AN303">
        <f>IF(OR(AND(AN290=1,SUM(AM289:AO291)-AN290=2),SUM(AM289:AO291)-AN290=3),1,0)</f>
        <v/>
      </c>
      <c r="AO303">
        <f>IF(OR(AND(AO290=1,SUM(AN289:AP291)-AO290=2),SUM(AN289:AP291)-AO290=3),1,0)</f>
        <v/>
      </c>
      <c r="AP303">
        <f>IF(OR(AND(AP290=1,SUM(AO289:AQ291)-AP290=2),SUM(AO289:AQ291)-AP290=3),1,0)</f>
        <v/>
      </c>
      <c r="AQ303" t="n">
        <v>0</v>
      </c>
    </row>
    <row r="304">
      <c r="B304" t="n">
        <v>0</v>
      </c>
      <c r="C304">
        <f>IF(OR(AND(C291=1,SUM(B290:D292)-C291=2),SUM(B290:D292)-C291=3),1,0)</f>
        <v/>
      </c>
      <c r="D304">
        <f>IF(OR(AND(D291=1,SUM(C290:E292)-D291=2),SUM(C290:E292)-D291=3),1,0)</f>
        <v/>
      </c>
      <c r="E304">
        <f>IF(OR(AND(E291=1,SUM(D290:F292)-E291=2),SUM(D290:F292)-E291=3),1,0)</f>
        <v/>
      </c>
      <c r="F304">
        <f>IF(OR(AND(F291=1,SUM(E290:G292)-F291=2),SUM(E290:G292)-F291=3),1,0)</f>
        <v/>
      </c>
      <c r="G304">
        <f>IF(OR(AND(G291=1,SUM(F290:H292)-G291=2),SUM(F290:H292)-G291=3),1,0)</f>
        <v/>
      </c>
      <c r="H304">
        <f>IF(OR(AND(H291=1,SUM(G290:I292)-H291=2),SUM(G290:I292)-H291=3),1,0)</f>
        <v/>
      </c>
      <c r="I304">
        <f>IF(OR(AND(I291=1,SUM(H290:J292)-I291=2),SUM(H290:J292)-I291=3),1,0)</f>
        <v/>
      </c>
      <c r="J304">
        <f>IF(OR(AND(J291=1,SUM(I290:K292)-J291=2),SUM(I290:K292)-J291=3),1,0)</f>
        <v/>
      </c>
      <c r="K304">
        <f>IF(OR(AND(K291=1,SUM(J290:L292)-K291=2),SUM(J290:L292)-K291=3),1,0)</f>
        <v/>
      </c>
      <c r="L304">
        <f>IF(OR(AND(L291=1,SUM(K290:M292)-L291=2),SUM(K290:M292)-L291=3),1,0)</f>
        <v/>
      </c>
      <c r="M304">
        <f>IF(OR(AND(M291=1,SUM(L290:N292)-M291=2),SUM(L290:N292)-M291=3),1,0)</f>
        <v/>
      </c>
      <c r="N304">
        <f>IF(OR(AND(N291=1,SUM(M290:O292)-N291=2),SUM(M290:O292)-N291=3),1,0)</f>
        <v/>
      </c>
      <c r="O304">
        <f>IF(OR(AND(O291=1,SUM(N290:P292)-O291=2),SUM(N290:P292)-O291=3),1,0)</f>
        <v/>
      </c>
      <c r="P304">
        <f>IF(OR(AND(P291=1,SUM(O290:Q292)-P291=2),SUM(O290:Q292)-P291=3),1,0)</f>
        <v/>
      </c>
      <c r="Q304">
        <f>IF(OR(AND(Q291=1,SUM(P290:R292)-Q291=2),SUM(P290:R292)-Q291=3),1,0)</f>
        <v/>
      </c>
      <c r="R304">
        <f>IF(OR(AND(R291=1,SUM(Q290:S292)-R291=2),SUM(Q290:S292)-R291=3),1,0)</f>
        <v/>
      </c>
      <c r="S304">
        <f>IF(OR(AND(S291=1,SUM(R290:T292)-S291=2),SUM(R290:T292)-S291=3),1,0)</f>
        <v/>
      </c>
      <c r="T304">
        <f>IF(OR(AND(T291=1,SUM(S290:U292)-T291=2),SUM(S290:U292)-T291=3),1,0)</f>
        <v/>
      </c>
      <c r="U304">
        <f>IF(OR(AND(U291=1,SUM(T290:V292)-U291=2),SUM(T290:V292)-U291=3),1,0)</f>
        <v/>
      </c>
      <c r="V304">
        <f>IF(OR(AND(V291=1,SUM(U290:W292)-V291=2),SUM(U290:W292)-V291=3),1,0)</f>
        <v/>
      </c>
      <c r="W304">
        <f>IF(OR(AND(W291=1,SUM(V290:X292)-W291=2),SUM(V290:X292)-W291=3),1,0)</f>
        <v/>
      </c>
      <c r="X304">
        <f>IF(OR(AND(X291=1,SUM(W290:Y292)-X291=2),SUM(W290:Y292)-X291=3),1,0)</f>
        <v/>
      </c>
      <c r="Y304">
        <f>IF(OR(AND(Y291=1,SUM(X290:Z292)-Y291=2),SUM(X290:Z292)-Y291=3),1,0)</f>
        <v/>
      </c>
      <c r="Z304">
        <f>IF(OR(AND(Z291=1,SUM(Y290:AA292)-Z291=2),SUM(Y290:AA292)-Z291=3),1,0)</f>
        <v/>
      </c>
      <c r="AA304">
        <f>IF(OR(AND(AA291=1,SUM(Z290:AB292)-AA291=2),SUM(Z290:AB292)-AA291=3),1,0)</f>
        <v/>
      </c>
      <c r="AB304">
        <f>IF(OR(AND(AB291=1,SUM(AA290:AC292)-AB291=2),SUM(AA290:AC292)-AB291=3),1,0)</f>
        <v/>
      </c>
      <c r="AC304">
        <f>IF(OR(AND(AC291=1,SUM(AB290:AD292)-AC291=2),SUM(AB290:AD292)-AC291=3),1,0)</f>
        <v/>
      </c>
      <c r="AD304">
        <f>IF(OR(AND(AD291=1,SUM(AC290:AE292)-AD291=2),SUM(AC290:AE292)-AD291=3),1,0)</f>
        <v/>
      </c>
      <c r="AE304">
        <f>IF(OR(AND(AE291=1,SUM(AD290:AF292)-AE291=2),SUM(AD290:AF292)-AE291=3),1,0)</f>
        <v/>
      </c>
      <c r="AF304">
        <f>IF(OR(AND(AF291=1,SUM(AE290:AG292)-AF291=2),SUM(AE290:AG292)-AF291=3),1,0)</f>
        <v/>
      </c>
      <c r="AG304">
        <f>IF(OR(AND(AG291=1,SUM(AF290:AH292)-AG291=2),SUM(AF290:AH292)-AG291=3),1,0)</f>
        <v/>
      </c>
      <c r="AH304">
        <f>IF(OR(AND(AH291=1,SUM(AG290:AI292)-AH291=2),SUM(AG290:AI292)-AH291=3),1,0)</f>
        <v/>
      </c>
      <c r="AI304">
        <f>IF(OR(AND(AI291=1,SUM(AH290:AJ292)-AI291=2),SUM(AH290:AJ292)-AI291=3),1,0)</f>
        <v/>
      </c>
      <c r="AJ304">
        <f>IF(OR(AND(AJ291=1,SUM(AI290:AK292)-AJ291=2),SUM(AI290:AK292)-AJ291=3),1,0)</f>
        <v/>
      </c>
      <c r="AK304">
        <f>IF(OR(AND(AK291=1,SUM(AJ290:AL292)-AK291=2),SUM(AJ290:AL292)-AK291=3),1,0)</f>
        <v/>
      </c>
      <c r="AL304">
        <f>IF(OR(AND(AL291=1,SUM(AK290:AM292)-AL291=2),SUM(AK290:AM292)-AL291=3),1,0)</f>
        <v/>
      </c>
      <c r="AM304">
        <f>IF(OR(AND(AM291=1,SUM(AL290:AN292)-AM291=2),SUM(AL290:AN292)-AM291=3),1,0)</f>
        <v/>
      </c>
      <c r="AN304">
        <f>IF(OR(AND(AN291=1,SUM(AM290:AO292)-AN291=2),SUM(AM290:AO292)-AN291=3),1,0)</f>
        <v/>
      </c>
      <c r="AO304">
        <f>IF(OR(AND(AO291=1,SUM(AN290:AP292)-AO291=2),SUM(AN290:AP292)-AO291=3),1,0)</f>
        <v/>
      </c>
      <c r="AP304">
        <f>IF(OR(AND(AP291=1,SUM(AO290:AQ292)-AP291=2),SUM(AO290:AQ292)-AP291=3),1,0)</f>
        <v/>
      </c>
      <c r="AQ304" t="n">
        <v>0</v>
      </c>
    </row>
    <row r="305">
      <c r="B305" t="n">
        <v>0</v>
      </c>
      <c r="C305">
        <f>IF(OR(AND(C292=1,SUM(B291:D293)-C292=2),SUM(B291:D293)-C292=3),1,0)</f>
        <v/>
      </c>
      <c r="D305">
        <f>IF(OR(AND(D292=1,SUM(C291:E293)-D292=2),SUM(C291:E293)-D292=3),1,0)</f>
        <v/>
      </c>
      <c r="E305">
        <f>IF(OR(AND(E292=1,SUM(D291:F293)-E292=2),SUM(D291:F293)-E292=3),1,0)</f>
        <v/>
      </c>
      <c r="F305">
        <f>IF(OR(AND(F292=1,SUM(E291:G293)-F292=2),SUM(E291:G293)-F292=3),1,0)</f>
        <v/>
      </c>
      <c r="G305">
        <f>IF(OR(AND(G292=1,SUM(F291:H293)-G292=2),SUM(F291:H293)-G292=3),1,0)</f>
        <v/>
      </c>
      <c r="H305">
        <f>IF(OR(AND(H292=1,SUM(G291:I293)-H292=2),SUM(G291:I293)-H292=3),1,0)</f>
        <v/>
      </c>
      <c r="I305">
        <f>IF(OR(AND(I292=1,SUM(H291:J293)-I292=2),SUM(H291:J293)-I292=3),1,0)</f>
        <v/>
      </c>
      <c r="J305">
        <f>IF(OR(AND(J292=1,SUM(I291:K293)-J292=2),SUM(I291:K293)-J292=3),1,0)</f>
        <v/>
      </c>
      <c r="K305">
        <f>IF(OR(AND(K292=1,SUM(J291:L293)-K292=2),SUM(J291:L293)-K292=3),1,0)</f>
        <v/>
      </c>
      <c r="L305">
        <f>IF(OR(AND(L292=1,SUM(K291:M293)-L292=2),SUM(K291:M293)-L292=3),1,0)</f>
        <v/>
      </c>
      <c r="M305">
        <f>IF(OR(AND(M292=1,SUM(L291:N293)-M292=2),SUM(L291:N293)-M292=3),1,0)</f>
        <v/>
      </c>
      <c r="N305">
        <f>IF(OR(AND(N292=1,SUM(M291:O293)-N292=2),SUM(M291:O293)-N292=3),1,0)</f>
        <v/>
      </c>
      <c r="O305">
        <f>IF(OR(AND(O292=1,SUM(N291:P293)-O292=2),SUM(N291:P293)-O292=3),1,0)</f>
        <v/>
      </c>
      <c r="P305">
        <f>IF(OR(AND(P292=1,SUM(O291:Q293)-P292=2),SUM(O291:Q293)-P292=3),1,0)</f>
        <v/>
      </c>
      <c r="Q305">
        <f>IF(OR(AND(Q292=1,SUM(P291:R293)-Q292=2),SUM(P291:R293)-Q292=3),1,0)</f>
        <v/>
      </c>
      <c r="R305">
        <f>IF(OR(AND(R292=1,SUM(Q291:S293)-R292=2),SUM(Q291:S293)-R292=3),1,0)</f>
        <v/>
      </c>
      <c r="S305">
        <f>IF(OR(AND(S292=1,SUM(R291:T293)-S292=2),SUM(R291:T293)-S292=3),1,0)</f>
        <v/>
      </c>
      <c r="T305">
        <f>IF(OR(AND(T292=1,SUM(S291:U293)-T292=2),SUM(S291:U293)-T292=3),1,0)</f>
        <v/>
      </c>
      <c r="U305">
        <f>IF(OR(AND(U292=1,SUM(T291:V293)-U292=2),SUM(T291:V293)-U292=3),1,0)</f>
        <v/>
      </c>
      <c r="V305">
        <f>IF(OR(AND(V292=1,SUM(U291:W293)-V292=2),SUM(U291:W293)-V292=3),1,0)</f>
        <v/>
      </c>
      <c r="W305">
        <f>IF(OR(AND(W292=1,SUM(V291:X293)-W292=2),SUM(V291:X293)-W292=3),1,0)</f>
        <v/>
      </c>
      <c r="X305">
        <f>IF(OR(AND(X292=1,SUM(W291:Y293)-X292=2),SUM(W291:Y293)-X292=3),1,0)</f>
        <v/>
      </c>
      <c r="Y305">
        <f>IF(OR(AND(Y292=1,SUM(X291:Z293)-Y292=2),SUM(X291:Z293)-Y292=3),1,0)</f>
        <v/>
      </c>
      <c r="Z305">
        <f>IF(OR(AND(Z292=1,SUM(Y291:AA293)-Z292=2),SUM(Y291:AA293)-Z292=3),1,0)</f>
        <v/>
      </c>
      <c r="AA305">
        <f>IF(OR(AND(AA292=1,SUM(Z291:AB293)-AA292=2),SUM(Z291:AB293)-AA292=3),1,0)</f>
        <v/>
      </c>
      <c r="AB305">
        <f>IF(OR(AND(AB292=1,SUM(AA291:AC293)-AB292=2),SUM(AA291:AC293)-AB292=3),1,0)</f>
        <v/>
      </c>
      <c r="AC305">
        <f>IF(OR(AND(AC292=1,SUM(AB291:AD293)-AC292=2),SUM(AB291:AD293)-AC292=3),1,0)</f>
        <v/>
      </c>
      <c r="AD305">
        <f>IF(OR(AND(AD292=1,SUM(AC291:AE293)-AD292=2),SUM(AC291:AE293)-AD292=3),1,0)</f>
        <v/>
      </c>
      <c r="AE305">
        <f>IF(OR(AND(AE292=1,SUM(AD291:AF293)-AE292=2),SUM(AD291:AF293)-AE292=3),1,0)</f>
        <v/>
      </c>
      <c r="AF305">
        <f>IF(OR(AND(AF292=1,SUM(AE291:AG293)-AF292=2),SUM(AE291:AG293)-AF292=3),1,0)</f>
        <v/>
      </c>
      <c r="AG305">
        <f>IF(OR(AND(AG292=1,SUM(AF291:AH293)-AG292=2),SUM(AF291:AH293)-AG292=3),1,0)</f>
        <v/>
      </c>
      <c r="AH305">
        <f>IF(OR(AND(AH292=1,SUM(AG291:AI293)-AH292=2),SUM(AG291:AI293)-AH292=3),1,0)</f>
        <v/>
      </c>
      <c r="AI305">
        <f>IF(OR(AND(AI292=1,SUM(AH291:AJ293)-AI292=2),SUM(AH291:AJ293)-AI292=3),1,0)</f>
        <v/>
      </c>
      <c r="AJ305">
        <f>IF(OR(AND(AJ292=1,SUM(AI291:AK293)-AJ292=2),SUM(AI291:AK293)-AJ292=3),1,0)</f>
        <v/>
      </c>
      <c r="AK305">
        <f>IF(OR(AND(AK292=1,SUM(AJ291:AL293)-AK292=2),SUM(AJ291:AL293)-AK292=3),1,0)</f>
        <v/>
      </c>
      <c r="AL305">
        <f>IF(OR(AND(AL292=1,SUM(AK291:AM293)-AL292=2),SUM(AK291:AM293)-AL292=3),1,0)</f>
        <v/>
      </c>
      <c r="AM305">
        <f>IF(OR(AND(AM292=1,SUM(AL291:AN293)-AM292=2),SUM(AL291:AN293)-AM292=3),1,0)</f>
        <v/>
      </c>
      <c r="AN305">
        <f>IF(OR(AND(AN292=1,SUM(AM291:AO293)-AN292=2),SUM(AM291:AO293)-AN292=3),1,0)</f>
        <v/>
      </c>
      <c r="AO305">
        <f>IF(OR(AND(AO292=1,SUM(AN291:AP293)-AO292=2),SUM(AN291:AP293)-AO292=3),1,0)</f>
        <v/>
      </c>
      <c r="AP305">
        <f>IF(OR(AND(AP292=1,SUM(AO291:AQ293)-AP292=2),SUM(AO291:AQ293)-AP292=3),1,0)</f>
        <v/>
      </c>
      <c r="AQ305" t="n">
        <v>0</v>
      </c>
    </row>
    <row r="306">
      <c r="B306" t="n">
        <v>0</v>
      </c>
      <c r="C306">
        <f>IF(OR(AND(C293=1,SUM(B292:D294)-C293=2),SUM(B292:D294)-C293=3),1,0)</f>
        <v/>
      </c>
      <c r="D306">
        <f>IF(OR(AND(D293=1,SUM(C292:E294)-D293=2),SUM(C292:E294)-D293=3),1,0)</f>
        <v/>
      </c>
      <c r="E306">
        <f>IF(OR(AND(E293=1,SUM(D292:F294)-E293=2),SUM(D292:F294)-E293=3),1,0)</f>
        <v/>
      </c>
      <c r="F306">
        <f>IF(OR(AND(F293=1,SUM(E292:G294)-F293=2),SUM(E292:G294)-F293=3),1,0)</f>
        <v/>
      </c>
      <c r="G306">
        <f>IF(OR(AND(G293=1,SUM(F292:H294)-G293=2),SUM(F292:H294)-G293=3),1,0)</f>
        <v/>
      </c>
      <c r="H306">
        <f>IF(OR(AND(H293=1,SUM(G292:I294)-H293=2),SUM(G292:I294)-H293=3),1,0)</f>
        <v/>
      </c>
      <c r="I306">
        <f>IF(OR(AND(I293=1,SUM(H292:J294)-I293=2),SUM(H292:J294)-I293=3),1,0)</f>
        <v/>
      </c>
      <c r="J306">
        <f>IF(OR(AND(J293=1,SUM(I292:K294)-J293=2),SUM(I292:K294)-J293=3),1,0)</f>
        <v/>
      </c>
      <c r="K306">
        <f>IF(OR(AND(K293=1,SUM(J292:L294)-K293=2),SUM(J292:L294)-K293=3),1,0)</f>
        <v/>
      </c>
      <c r="L306">
        <f>IF(OR(AND(L293=1,SUM(K292:M294)-L293=2),SUM(K292:M294)-L293=3),1,0)</f>
        <v/>
      </c>
      <c r="M306">
        <f>IF(OR(AND(M293=1,SUM(L292:N294)-M293=2),SUM(L292:N294)-M293=3),1,0)</f>
        <v/>
      </c>
      <c r="N306">
        <f>IF(OR(AND(N293=1,SUM(M292:O294)-N293=2),SUM(M292:O294)-N293=3),1,0)</f>
        <v/>
      </c>
      <c r="O306">
        <f>IF(OR(AND(O293=1,SUM(N292:P294)-O293=2),SUM(N292:P294)-O293=3),1,0)</f>
        <v/>
      </c>
      <c r="P306">
        <f>IF(OR(AND(P293=1,SUM(O292:Q294)-P293=2),SUM(O292:Q294)-P293=3),1,0)</f>
        <v/>
      </c>
      <c r="Q306">
        <f>IF(OR(AND(Q293=1,SUM(P292:R294)-Q293=2),SUM(P292:R294)-Q293=3),1,0)</f>
        <v/>
      </c>
      <c r="R306">
        <f>IF(OR(AND(R293=1,SUM(Q292:S294)-R293=2),SUM(Q292:S294)-R293=3),1,0)</f>
        <v/>
      </c>
      <c r="S306">
        <f>IF(OR(AND(S293=1,SUM(R292:T294)-S293=2),SUM(R292:T294)-S293=3),1,0)</f>
        <v/>
      </c>
      <c r="T306">
        <f>IF(OR(AND(T293=1,SUM(S292:U294)-T293=2),SUM(S292:U294)-T293=3),1,0)</f>
        <v/>
      </c>
      <c r="U306">
        <f>IF(OR(AND(U293=1,SUM(T292:V294)-U293=2),SUM(T292:V294)-U293=3),1,0)</f>
        <v/>
      </c>
      <c r="V306">
        <f>IF(OR(AND(V293=1,SUM(U292:W294)-V293=2),SUM(U292:W294)-V293=3),1,0)</f>
        <v/>
      </c>
      <c r="W306">
        <f>IF(OR(AND(W293=1,SUM(V292:X294)-W293=2),SUM(V292:X294)-W293=3),1,0)</f>
        <v/>
      </c>
      <c r="X306">
        <f>IF(OR(AND(X293=1,SUM(W292:Y294)-X293=2),SUM(W292:Y294)-X293=3),1,0)</f>
        <v/>
      </c>
      <c r="Y306">
        <f>IF(OR(AND(Y293=1,SUM(X292:Z294)-Y293=2),SUM(X292:Z294)-Y293=3),1,0)</f>
        <v/>
      </c>
      <c r="Z306">
        <f>IF(OR(AND(Z293=1,SUM(Y292:AA294)-Z293=2),SUM(Y292:AA294)-Z293=3),1,0)</f>
        <v/>
      </c>
      <c r="AA306">
        <f>IF(OR(AND(AA293=1,SUM(Z292:AB294)-AA293=2),SUM(Z292:AB294)-AA293=3),1,0)</f>
        <v/>
      </c>
      <c r="AB306">
        <f>IF(OR(AND(AB293=1,SUM(AA292:AC294)-AB293=2),SUM(AA292:AC294)-AB293=3),1,0)</f>
        <v/>
      </c>
      <c r="AC306">
        <f>IF(OR(AND(AC293=1,SUM(AB292:AD294)-AC293=2),SUM(AB292:AD294)-AC293=3),1,0)</f>
        <v/>
      </c>
      <c r="AD306">
        <f>IF(OR(AND(AD293=1,SUM(AC292:AE294)-AD293=2),SUM(AC292:AE294)-AD293=3),1,0)</f>
        <v/>
      </c>
      <c r="AE306">
        <f>IF(OR(AND(AE293=1,SUM(AD292:AF294)-AE293=2),SUM(AD292:AF294)-AE293=3),1,0)</f>
        <v/>
      </c>
      <c r="AF306">
        <f>IF(OR(AND(AF293=1,SUM(AE292:AG294)-AF293=2),SUM(AE292:AG294)-AF293=3),1,0)</f>
        <v/>
      </c>
      <c r="AG306">
        <f>IF(OR(AND(AG293=1,SUM(AF292:AH294)-AG293=2),SUM(AF292:AH294)-AG293=3),1,0)</f>
        <v/>
      </c>
      <c r="AH306">
        <f>IF(OR(AND(AH293=1,SUM(AG292:AI294)-AH293=2),SUM(AG292:AI294)-AH293=3),1,0)</f>
        <v/>
      </c>
      <c r="AI306">
        <f>IF(OR(AND(AI293=1,SUM(AH292:AJ294)-AI293=2),SUM(AH292:AJ294)-AI293=3),1,0)</f>
        <v/>
      </c>
      <c r="AJ306">
        <f>IF(OR(AND(AJ293=1,SUM(AI292:AK294)-AJ293=2),SUM(AI292:AK294)-AJ293=3),1,0)</f>
        <v/>
      </c>
      <c r="AK306">
        <f>IF(OR(AND(AK293=1,SUM(AJ292:AL294)-AK293=2),SUM(AJ292:AL294)-AK293=3),1,0)</f>
        <v/>
      </c>
      <c r="AL306">
        <f>IF(OR(AND(AL293=1,SUM(AK292:AM294)-AL293=2),SUM(AK292:AM294)-AL293=3),1,0)</f>
        <v/>
      </c>
      <c r="AM306">
        <f>IF(OR(AND(AM293=1,SUM(AL292:AN294)-AM293=2),SUM(AL292:AN294)-AM293=3),1,0)</f>
        <v/>
      </c>
      <c r="AN306">
        <f>IF(OR(AND(AN293=1,SUM(AM292:AO294)-AN293=2),SUM(AM292:AO294)-AN293=3),1,0)</f>
        <v/>
      </c>
      <c r="AO306">
        <f>IF(OR(AND(AO293=1,SUM(AN292:AP294)-AO293=2),SUM(AN292:AP294)-AO293=3),1,0)</f>
        <v/>
      </c>
      <c r="AP306">
        <f>IF(OR(AND(AP293=1,SUM(AO292:AQ294)-AP293=2),SUM(AO292:AQ294)-AP293=3),1,0)</f>
        <v/>
      </c>
      <c r="AQ306" t="n">
        <v>0</v>
      </c>
    </row>
    <row r="307">
      <c r="B307" t="n">
        <v>0</v>
      </c>
      <c r="C307">
        <f>IF(OR(AND(C294=1,SUM(B293:D295)-C294=2),SUM(B293:D295)-C294=3),1,0)</f>
        <v/>
      </c>
      <c r="D307">
        <f>IF(OR(AND(D294=1,SUM(C293:E295)-D294=2),SUM(C293:E295)-D294=3),1,0)</f>
        <v/>
      </c>
      <c r="E307">
        <f>IF(OR(AND(E294=1,SUM(D293:F295)-E294=2),SUM(D293:F295)-E294=3),1,0)</f>
        <v/>
      </c>
      <c r="F307">
        <f>IF(OR(AND(F294=1,SUM(E293:G295)-F294=2),SUM(E293:G295)-F294=3),1,0)</f>
        <v/>
      </c>
      <c r="G307">
        <f>IF(OR(AND(G294=1,SUM(F293:H295)-G294=2),SUM(F293:H295)-G294=3),1,0)</f>
        <v/>
      </c>
      <c r="H307">
        <f>IF(OR(AND(H294=1,SUM(G293:I295)-H294=2),SUM(G293:I295)-H294=3),1,0)</f>
        <v/>
      </c>
      <c r="I307">
        <f>IF(OR(AND(I294=1,SUM(H293:J295)-I294=2),SUM(H293:J295)-I294=3),1,0)</f>
        <v/>
      </c>
      <c r="J307">
        <f>IF(OR(AND(J294=1,SUM(I293:K295)-J294=2),SUM(I293:K295)-J294=3),1,0)</f>
        <v/>
      </c>
      <c r="K307">
        <f>IF(OR(AND(K294=1,SUM(J293:L295)-K294=2),SUM(J293:L295)-K294=3),1,0)</f>
        <v/>
      </c>
      <c r="L307">
        <f>IF(OR(AND(L294=1,SUM(K293:M295)-L294=2),SUM(K293:M295)-L294=3),1,0)</f>
        <v/>
      </c>
      <c r="M307">
        <f>IF(OR(AND(M294=1,SUM(L293:N295)-M294=2),SUM(L293:N295)-M294=3),1,0)</f>
        <v/>
      </c>
      <c r="N307">
        <f>IF(OR(AND(N294=1,SUM(M293:O295)-N294=2),SUM(M293:O295)-N294=3),1,0)</f>
        <v/>
      </c>
      <c r="O307">
        <f>IF(OR(AND(O294=1,SUM(N293:P295)-O294=2),SUM(N293:P295)-O294=3),1,0)</f>
        <v/>
      </c>
      <c r="P307">
        <f>IF(OR(AND(P294=1,SUM(O293:Q295)-P294=2),SUM(O293:Q295)-P294=3),1,0)</f>
        <v/>
      </c>
      <c r="Q307">
        <f>IF(OR(AND(Q294=1,SUM(P293:R295)-Q294=2),SUM(P293:R295)-Q294=3),1,0)</f>
        <v/>
      </c>
      <c r="R307">
        <f>IF(OR(AND(R294=1,SUM(Q293:S295)-R294=2),SUM(Q293:S295)-R294=3),1,0)</f>
        <v/>
      </c>
      <c r="S307">
        <f>IF(OR(AND(S294=1,SUM(R293:T295)-S294=2),SUM(R293:T295)-S294=3),1,0)</f>
        <v/>
      </c>
      <c r="T307">
        <f>IF(OR(AND(T294=1,SUM(S293:U295)-T294=2),SUM(S293:U295)-T294=3),1,0)</f>
        <v/>
      </c>
      <c r="U307">
        <f>IF(OR(AND(U294=1,SUM(T293:V295)-U294=2),SUM(T293:V295)-U294=3),1,0)</f>
        <v/>
      </c>
      <c r="V307">
        <f>IF(OR(AND(V294=1,SUM(U293:W295)-V294=2),SUM(U293:W295)-V294=3),1,0)</f>
        <v/>
      </c>
      <c r="W307">
        <f>IF(OR(AND(W294=1,SUM(V293:X295)-W294=2),SUM(V293:X295)-W294=3),1,0)</f>
        <v/>
      </c>
      <c r="X307">
        <f>IF(OR(AND(X294=1,SUM(W293:Y295)-X294=2),SUM(W293:Y295)-X294=3),1,0)</f>
        <v/>
      </c>
      <c r="Y307">
        <f>IF(OR(AND(Y294=1,SUM(X293:Z295)-Y294=2),SUM(X293:Z295)-Y294=3),1,0)</f>
        <v/>
      </c>
      <c r="Z307">
        <f>IF(OR(AND(Z294=1,SUM(Y293:AA295)-Z294=2),SUM(Y293:AA295)-Z294=3),1,0)</f>
        <v/>
      </c>
      <c r="AA307">
        <f>IF(OR(AND(AA294=1,SUM(Z293:AB295)-AA294=2),SUM(Z293:AB295)-AA294=3),1,0)</f>
        <v/>
      </c>
      <c r="AB307">
        <f>IF(OR(AND(AB294=1,SUM(AA293:AC295)-AB294=2),SUM(AA293:AC295)-AB294=3),1,0)</f>
        <v/>
      </c>
      <c r="AC307">
        <f>IF(OR(AND(AC294=1,SUM(AB293:AD295)-AC294=2),SUM(AB293:AD295)-AC294=3),1,0)</f>
        <v/>
      </c>
      <c r="AD307">
        <f>IF(OR(AND(AD294=1,SUM(AC293:AE295)-AD294=2),SUM(AC293:AE295)-AD294=3),1,0)</f>
        <v/>
      </c>
      <c r="AE307">
        <f>IF(OR(AND(AE294=1,SUM(AD293:AF295)-AE294=2),SUM(AD293:AF295)-AE294=3),1,0)</f>
        <v/>
      </c>
      <c r="AF307">
        <f>IF(OR(AND(AF294=1,SUM(AE293:AG295)-AF294=2),SUM(AE293:AG295)-AF294=3),1,0)</f>
        <v/>
      </c>
      <c r="AG307">
        <f>IF(OR(AND(AG294=1,SUM(AF293:AH295)-AG294=2),SUM(AF293:AH295)-AG294=3),1,0)</f>
        <v/>
      </c>
      <c r="AH307">
        <f>IF(OR(AND(AH294=1,SUM(AG293:AI295)-AH294=2),SUM(AG293:AI295)-AH294=3),1,0)</f>
        <v/>
      </c>
      <c r="AI307">
        <f>IF(OR(AND(AI294=1,SUM(AH293:AJ295)-AI294=2),SUM(AH293:AJ295)-AI294=3),1,0)</f>
        <v/>
      </c>
      <c r="AJ307">
        <f>IF(OR(AND(AJ294=1,SUM(AI293:AK295)-AJ294=2),SUM(AI293:AK295)-AJ294=3),1,0)</f>
        <v/>
      </c>
      <c r="AK307">
        <f>IF(OR(AND(AK294=1,SUM(AJ293:AL295)-AK294=2),SUM(AJ293:AL295)-AK294=3),1,0)</f>
        <v/>
      </c>
      <c r="AL307">
        <f>IF(OR(AND(AL294=1,SUM(AK293:AM295)-AL294=2),SUM(AK293:AM295)-AL294=3),1,0)</f>
        <v/>
      </c>
      <c r="AM307">
        <f>IF(OR(AND(AM294=1,SUM(AL293:AN295)-AM294=2),SUM(AL293:AN295)-AM294=3),1,0)</f>
        <v/>
      </c>
      <c r="AN307">
        <f>IF(OR(AND(AN294=1,SUM(AM293:AO295)-AN294=2),SUM(AM293:AO295)-AN294=3),1,0)</f>
        <v/>
      </c>
      <c r="AO307">
        <f>IF(OR(AND(AO294=1,SUM(AN293:AP295)-AO294=2),SUM(AN293:AP295)-AO294=3),1,0)</f>
        <v/>
      </c>
      <c r="AP307">
        <f>IF(OR(AND(AP294=1,SUM(AO293:AQ295)-AP294=2),SUM(AO293:AQ295)-AP294=3),1,0)</f>
        <v/>
      </c>
      <c r="AQ307" t="n">
        <v>0</v>
      </c>
    </row>
    <row r="308">
      <c r="B308" t="n">
        <v>0</v>
      </c>
      <c r="C308">
        <f>IF(OR(AND(C295=1,SUM(B294:D296)-C295=2),SUM(B294:D296)-C295=3),1,0)</f>
        <v/>
      </c>
      <c r="D308">
        <f>IF(OR(AND(D295=1,SUM(C294:E296)-D295=2),SUM(C294:E296)-D295=3),1,0)</f>
        <v/>
      </c>
      <c r="E308">
        <f>IF(OR(AND(E295=1,SUM(D294:F296)-E295=2),SUM(D294:F296)-E295=3),1,0)</f>
        <v/>
      </c>
      <c r="F308">
        <f>IF(OR(AND(F295=1,SUM(E294:G296)-F295=2),SUM(E294:G296)-F295=3),1,0)</f>
        <v/>
      </c>
      <c r="G308">
        <f>IF(OR(AND(G295=1,SUM(F294:H296)-G295=2),SUM(F294:H296)-G295=3),1,0)</f>
        <v/>
      </c>
      <c r="H308">
        <f>IF(OR(AND(H295=1,SUM(G294:I296)-H295=2),SUM(G294:I296)-H295=3),1,0)</f>
        <v/>
      </c>
      <c r="I308">
        <f>IF(OR(AND(I295=1,SUM(H294:J296)-I295=2),SUM(H294:J296)-I295=3),1,0)</f>
        <v/>
      </c>
      <c r="J308">
        <f>IF(OR(AND(J295=1,SUM(I294:K296)-J295=2),SUM(I294:K296)-J295=3),1,0)</f>
        <v/>
      </c>
      <c r="K308">
        <f>IF(OR(AND(K295=1,SUM(J294:L296)-K295=2),SUM(J294:L296)-K295=3),1,0)</f>
        <v/>
      </c>
      <c r="L308">
        <f>IF(OR(AND(L295=1,SUM(K294:M296)-L295=2),SUM(K294:M296)-L295=3),1,0)</f>
        <v/>
      </c>
      <c r="M308">
        <f>IF(OR(AND(M295=1,SUM(L294:N296)-M295=2),SUM(L294:N296)-M295=3),1,0)</f>
        <v/>
      </c>
      <c r="N308">
        <f>IF(OR(AND(N295=1,SUM(M294:O296)-N295=2),SUM(M294:O296)-N295=3),1,0)</f>
        <v/>
      </c>
      <c r="O308">
        <f>IF(OR(AND(O295=1,SUM(N294:P296)-O295=2),SUM(N294:P296)-O295=3),1,0)</f>
        <v/>
      </c>
      <c r="P308">
        <f>IF(OR(AND(P295=1,SUM(O294:Q296)-P295=2),SUM(O294:Q296)-P295=3),1,0)</f>
        <v/>
      </c>
      <c r="Q308">
        <f>IF(OR(AND(Q295=1,SUM(P294:R296)-Q295=2),SUM(P294:R296)-Q295=3),1,0)</f>
        <v/>
      </c>
      <c r="R308">
        <f>IF(OR(AND(R295=1,SUM(Q294:S296)-R295=2),SUM(Q294:S296)-R295=3),1,0)</f>
        <v/>
      </c>
      <c r="S308">
        <f>IF(OR(AND(S295=1,SUM(R294:T296)-S295=2),SUM(R294:T296)-S295=3),1,0)</f>
        <v/>
      </c>
      <c r="T308">
        <f>IF(OR(AND(T295=1,SUM(S294:U296)-T295=2),SUM(S294:U296)-T295=3),1,0)</f>
        <v/>
      </c>
      <c r="U308">
        <f>IF(OR(AND(U295=1,SUM(T294:V296)-U295=2),SUM(T294:V296)-U295=3),1,0)</f>
        <v/>
      </c>
      <c r="V308">
        <f>IF(OR(AND(V295=1,SUM(U294:W296)-V295=2),SUM(U294:W296)-V295=3),1,0)</f>
        <v/>
      </c>
      <c r="W308">
        <f>IF(OR(AND(W295=1,SUM(V294:X296)-W295=2),SUM(V294:X296)-W295=3),1,0)</f>
        <v/>
      </c>
      <c r="X308">
        <f>IF(OR(AND(X295=1,SUM(W294:Y296)-X295=2),SUM(W294:Y296)-X295=3),1,0)</f>
        <v/>
      </c>
      <c r="Y308">
        <f>IF(OR(AND(Y295=1,SUM(X294:Z296)-Y295=2),SUM(X294:Z296)-Y295=3),1,0)</f>
        <v/>
      </c>
      <c r="Z308">
        <f>IF(OR(AND(Z295=1,SUM(Y294:AA296)-Z295=2),SUM(Y294:AA296)-Z295=3),1,0)</f>
        <v/>
      </c>
      <c r="AA308">
        <f>IF(OR(AND(AA295=1,SUM(Z294:AB296)-AA295=2),SUM(Z294:AB296)-AA295=3),1,0)</f>
        <v/>
      </c>
      <c r="AB308">
        <f>IF(OR(AND(AB295=1,SUM(AA294:AC296)-AB295=2),SUM(AA294:AC296)-AB295=3),1,0)</f>
        <v/>
      </c>
      <c r="AC308">
        <f>IF(OR(AND(AC295=1,SUM(AB294:AD296)-AC295=2),SUM(AB294:AD296)-AC295=3),1,0)</f>
        <v/>
      </c>
      <c r="AD308">
        <f>IF(OR(AND(AD295=1,SUM(AC294:AE296)-AD295=2),SUM(AC294:AE296)-AD295=3),1,0)</f>
        <v/>
      </c>
      <c r="AE308">
        <f>IF(OR(AND(AE295=1,SUM(AD294:AF296)-AE295=2),SUM(AD294:AF296)-AE295=3),1,0)</f>
        <v/>
      </c>
      <c r="AF308">
        <f>IF(OR(AND(AF295=1,SUM(AE294:AG296)-AF295=2),SUM(AE294:AG296)-AF295=3),1,0)</f>
        <v/>
      </c>
      <c r="AG308">
        <f>IF(OR(AND(AG295=1,SUM(AF294:AH296)-AG295=2),SUM(AF294:AH296)-AG295=3),1,0)</f>
        <v/>
      </c>
      <c r="AH308">
        <f>IF(OR(AND(AH295=1,SUM(AG294:AI296)-AH295=2),SUM(AG294:AI296)-AH295=3),1,0)</f>
        <v/>
      </c>
      <c r="AI308">
        <f>IF(OR(AND(AI295=1,SUM(AH294:AJ296)-AI295=2),SUM(AH294:AJ296)-AI295=3),1,0)</f>
        <v/>
      </c>
      <c r="AJ308">
        <f>IF(OR(AND(AJ295=1,SUM(AI294:AK296)-AJ295=2),SUM(AI294:AK296)-AJ295=3),1,0)</f>
        <v/>
      </c>
      <c r="AK308">
        <f>IF(OR(AND(AK295=1,SUM(AJ294:AL296)-AK295=2),SUM(AJ294:AL296)-AK295=3),1,0)</f>
        <v/>
      </c>
      <c r="AL308">
        <f>IF(OR(AND(AL295=1,SUM(AK294:AM296)-AL295=2),SUM(AK294:AM296)-AL295=3),1,0)</f>
        <v/>
      </c>
      <c r="AM308">
        <f>IF(OR(AND(AM295=1,SUM(AL294:AN296)-AM295=2),SUM(AL294:AN296)-AM295=3),1,0)</f>
        <v/>
      </c>
      <c r="AN308">
        <f>IF(OR(AND(AN295=1,SUM(AM294:AO296)-AN295=2),SUM(AM294:AO296)-AN295=3),1,0)</f>
        <v/>
      </c>
      <c r="AO308">
        <f>IF(OR(AND(AO295=1,SUM(AN294:AP296)-AO295=2),SUM(AN294:AP296)-AO295=3),1,0)</f>
        <v/>
      </c>
      <c r="AP308">
        <f>IF(OR(AND(AP295=1,SUM(AO294:AQ296)-AP295=2),SUM(AO294:AQ296)-AP295=3),1,0)</f>
        <v/>
      </c>
      <c r="AQ308" t="n">
        <v>0</v>
      </c>
    </row>
    <row r="309">
      <c r="B309" t="n">
        <v>0</v>
      </c>
      <c r="C309">
        <f>IF(OR(AND(C296=1,SUM(B295:D297)-C296=2),SUM(B295:D297)-C296=3),1,0)</f>
        <v/>
      </c>
      <c r="D309">
        <f>IF(OR(AND(D296=1,SUM(C295:E297)-D296=2),SUM(C295:E297)-D296=3),1,0)</f>
        <v/>
      </c>
      <c r="E309">
        <f>IF(OR(AND(E296=1,SUM(D295:F297)-E296=2),SUM(D295:F297)-E296=3),1,0)</f>
        <v/>
      </c>
      <c r="F309">
        <f>IF(OR(AND(F296=1,SUM(E295:G297)-F296=2),SUM(E295:G297)-F296=3),1,0)</f>
        <v/>
      </c>
      <c r="G309">
        <f>IF(OR(AND(G296=1,SUM(F295:H297)-G296=2),SUM(F295:H297)-G296=3),1,0)</f>
        <v/>
      </c>
      <c r="H309">
        <f>IF(OR(AND(H296=1,SUM(G295:I297)-H296=2),SUM(G295:I297)-H296=3),1,0)</f>
        <v/>
      </c>
      <c r="I309">
        <f>IF(OR(AND(I296=1,SUM(H295:J297)-I296=2),SUM(H295:J297)-I296=3),1,0)</f>
        <v/>
      </c>
      <c r="J309">
        <f>IF(OR(AND(J296=1,SUM(I295:K297)-J296=2),SUM(I295:K297)-J296=3),1,0)</f>
        <v/>
      </c>
      <c r="K309">
        <f>IF(OR(AND(K296=1,SUM(J295:L297)-K296=2),SUM(J295:L297)-K296=3),1,0)</f>
        <v/>
      </c>
      <c r="L309">
        <f>IF(OR(AND(L296=1,SUM(K295:M297)-L296=2),SUM(K295:M297)-L296=3),1,0)</f>
        <v/>
      </c>
      <c r="M309">
        <f>IF(OR(AND(M296=1,SUM(L295:N297)-M296=2),SUM(L295:N297)-M296=3),1,0)</f>
        <v/>
      </c>
      <c r="N309">
        <f>IF(OR(AND(N296=1,SUM(M295:O297)-N296=2),SUM(M295:O297)-N296=3),1,0)</f>
        <v/>
      </c>
      <c r="O309">
        <f>IF(OR(AND(O296=1,SUM(N295:P297)-O296=2),SUM(N295:P297)-O296=3),1,0)</f>
        <v/>
      </c>
      <c r="P309">
        <f>IF(OR(AND(P296=1,SUM(O295:Q297)-P296=2),SUM(O295:Q297)-P296=3),1,0)</f>
        <v/>
      </c>
      <c r="Q309">
        <f>IF(OR(AND(Q296=1,SUM(P295:R297)-Q296=2),SUM(P295:R297)-Q296=3),1,0)</f>
        <v/>
      </c>
      <c r="R309">
        <f>IF(OR(AND(R296=1,SUM(Q295:S297)-R296=2),SUM(Q295:S297)-R296=3),1,0)</f>
        <v/>
      </c>
      <c r="S309">
        <f>IF(OR(AND(S296=1,SUM(R295:T297)-S296=2),SUM(R295:T297)-S296=3),1,0)</f>
        <v/>
      </c>
      <c r="T309">
        <f>IF(OR(AND(T296=1,SUM(S295:U297)-T296=2),SUM(S295:U297)-T296=3),1,0)</f>
        <v/>
      </c>
      <c r="U309">
        <f>IF(OR(AND(U296=1,SUM(T295:V297)-U296=2),SUM(T295:V297)-U296=3),1,0)</f>
        <v/>
      </c>
      <c r="V309">
        <f>IF(OR(AND(V296=1,SUM(U295:W297)-V296=2),SUM(U295:W297)-V296=3),1,0)</f>
        <v/>
      </c>
      <c r="W309">
        <f>IF(OR(AND(W296=1,SUM(V295:X297)-W296=2),SUM(V295:X297)-W296=3),1,0)</f>
        <v/>
      </c>
      <c r="X309">
        <f>IF(OR(AND(X296=1,SUM(W295:Y297)-X296=2),SUM(W295:Y297)-X296=3),1,0)</f>
        <v/>
      </c>
      <c r="Y309">
        <f>IF(OR(AND(Y296=1,SUM(X295:Z297)-Y296=2),SUM(X295:Z297)-Y296=3),1,0)</f>
        <v/>
      </c>
      <c r="Z309">
        <f>IF(OR(AND(Z296=1,SUM(Y295:AA297)-Z296=2),SUM(Y295:AA297)-Z296=3),1,0)</f>
        <v/>
      </c>
      <c r="AA309">
        <f>IF(OR(AND(AA296=1,SUM(Z295:AB297)-AA296=2),SUM(Z295:AB297)-AA296=3),1,0)</f>
        <v/>
      </c>
      <c r="AB309">
        <f>IF(OR(AND(AB296=1,SUM(AA295:AC297)-AB296=2),SUM(AA295:AC297)-AB296=3),1,0)</f>
        <v/>
      </c>
      <c r="AC309">
        <f>IF(OR(AND(AC296=1,SUM(AB295:AD297)-AC296=2),SUM(AB295:AD297)-AC296=3),1,0)</f>
        <v/>
      </c>
      <c r="AD309">
        <f>IF(OR(AND(AD296=1,SUM(AC295:AE297)-AD296=2),SUM(AC295:AE297)-AD296=3),1,0)</f>
        <v/>
      </c>
      <c r="AE309">
        <f>IF(OR(AND(AE296=1,SUM(AD295:AF297)-AE296=2),SUM(AD295:AF297)-AE296=3),1,0)</f>
        <v/>
      </c>
      <c r="AF309">
        <f>IF(OR(AND(AF296=1,SUM(AE295:AG297)-AF296=2),SUM(AE295:AG297)-AF296=3),1,0)</f>
        <v/>
      </c>
      <c r="AG309">
        <f>IF(OR(AND(AG296=1,SUM(AF295:AH297)-AG296=2),SUM(AF295:AH297)-AG296=3),1,0)</f>
        <v/>
      </c>
      <c r="AH309">
        <f>IF(OR(AND(AH296=1,SUM(AG295:AI297)-AH296=2),SUM(AG295:AI297)-AH296=3),1,0)</f>
        <v/>
      </c>
      <c r="AI309">
        <f>IF(OR(AND(AI296=1,SUM(AH295:AJ297)-AI296=2),SUM(AH295:AJ297)-AI296=3),1,0)</f>
        <v/>
      </c>
      <c r="AJ309">
        <f>IF(OR(AND(AJ296=1,SUM(AI295:AK297)-AJ296=2),SUM(AI295:AK297)-AJ296=3),1,0)</f>
        <v/>
      </c>
      <c r="AK309">
        <f>IF(OR(AND(AK296=1,SUM(AJ295:AL297)-AK296=2),SUM(AJ295:AL297)-AK296=3),1,0)</f>
        <v/>
      </c>
      <c r="AL309">
        <f>IF(OR(AND(AL296=1,SUM(AK295:AM297)-AL296=2),SUM(AK295:AM297)-AL296=3),1,0)</f>
        <v/>
      </c>
      <c r="AM309">
        <f>IF(OR(AND(AM296=1,SUM(AL295:AN297)-AM296=2),SUM(AL295:AN297)-AM296=3),1,0)</f>
        <v/>
      </c>
      <c r="AN309">
        <f>IF(OR(AND(AN296=1,SUM(AM295:AO297)-AN296=2),SUM(AM295:AO297)-AN296=3),1,0)</f>
        <v/>
      </c>
      <c r="AO309">
        <f>IF(OR(AND(AO296=1,SUM(AN295:AP297)-AO296=2),SUM(AN295:AP297)-AO296=3),1,0)</f>
        <v/>
      </c>
      <c r="AP309">
        <f>IF(OR(AND(AP296=1,SUM(AO295:AQ297)-AP296=2),SUM(AO295:AQ297)-AP296=3),1,0)</f>
        <v/>
      </c>
      <c r="AQ309" t="n">
        <v>0</v>
      </c>
    </row>
    <row r="310">
      <c r="B310" t="n">
        <v>0</v>
      </c>
      <c r="C310">
        <f>IF(OR(AND(C297=1,SUM(B296:D298)-C297=2),SUM(B296:D298)-C297=3),1,0)</f>
        <v/>
      </c>
      <c r="D310">
        <f>IF(OR(AND(D297=1,SUM(C296:E298)-D297=2),SUM(C296:E298)-D297=3),1,0)</f>
        <v/>
      </c>
      <c r="E310">
        <f>IF(OR(AND(E297=1,SUM(D296:F298)-E297=2),SUM(D296:F298)-E297=3),1,0)</f>
        <v/>
      </c>
      <c r="F310">
        <f>IF(OR(AND(F297=1,SUM(E296:G298)-F297=2),SUM(E296:G298)-F297=3),1,0)</f>
        <v/>
      </c>
      <c r="G310">
        <f>IF(OR(AND(G297=1,SUM(F296:H298)-G297=2),SUM(F296:H298)-G297=3),1,0)</f>
        <v/>
      </c>
      <c r="H310">
        <f>IF(OR(AND(H297=1,SUM(G296:I298)-H297=2),SUM(G296:I298)-H297=3),1,0)</f>
        <v/>
      </c>
      <c r="I310">
        <f>IF(OR(AND(I297=1,SUM(H296:J298)-I297=2),SUM(H296:J298)-I297=3),1,0)</f>
        <v/>
      </c>
      <c r="J310">
        <f>IF(OR(AND(J297=1,SUM(I296:K298)-J297=2),SUM(I296:K298)-J297=3),1,0)</f>
        <v/>
      </c>
      <c r="K310">
        <f>IF(OR(AND(K297=1,SUM(J296:L298)-K297=2),SUM(J296:L298)-K297=3),1,0)</f>
        <v/>
      </c>
      <c r="L310">
        <f>IF(OR(AND(L297=1,SUM(K296:M298)-L297=2),SUM(K296:M298)-L297=3),1,0)</f>
        <v/>
      </c>
      <c r="M310">
        <f>IF(OR(AND(M297=1,SUM(L296:N298)-M297=2),SUM(L296:N298)-M297=3),1,0)</f>
        <v/>
      </c>
      <c r="N310">
        <f>IF(OR(AND(N297=1,SUM(M296:O298)-N297=2),SUM(M296:O298)-N297=3),1,0)</f>
        <v/>
      </c>
      <c r="O310">
        <f>IF(OR(AND(O297=1,SUM(N296:P298)-O297=2),SUM(N296:P298)-O297=3),1,0)</f>
        <v/>
      </c>
      <c r="P310">
        <f>IF(OR(AND(P297=1,SUM(O296:Q298)-P297=2),SUM(O296:Q298)-P297=3),1,0)</f>
        <v/>
      </c>
      <c r="Q310">
        <f>IF(OR(AND(Q297=1,SUM(P296:R298)-Q297=2),SUM(P296:R298)-Q297=3),1,0)</f>
        <v/>
      </c>
      <c r="R310">
        <f>IF(OR(AND(R297=1,SUM(Q296:S298)-R297=2),SUM(Q296:S298)-R297=3),1,0)</f>
        <v/>
      </c>
      <c r="S310">
        <f>IF(OR(AND(S297=1,SUM(R296:T298)-S297=2),SUM(R296:T298)-S297=3),1,0)</f>
        <v/>
      </c>
      <c r="T310">
        <f>IF(OR(AND(T297=1,SUM(S296:U298)-T297=2),SUM(S296:U298)-T297=3),1,0)</f>
        <v/>
      </c>
      <c r="U310">
        <f>IF(OR(AND(U297=1,SUM(T296:V298)-U297=2),SUM(T296:V298)-U297=3),1,0)</f>
        <v/>
      </c>
      <c r="V310">
        <f>IF(OR(AND(V297=1,SUM(U296:W298)-V297=2),SUM(U296:W298)-V297=3),1,0)</f>
        <v/>
      </c>
      <c r="W310">
        <f>IF(OR(AND(W297=1,SUM(V296:X298)-W297=2),SUM(V296:X298)-W297=3),1,0)</f>
        <v/>
      </c>
      <c r="X310">
        <f>IF(OR(AND(X297=1,SUM(W296:Y298)-X297=2),SUM(W296:Y298)-X297=3),1,0)</f>
        <v/>
      </c>
      <c r="Y310">
        <f>IF(OR(AND(Y297=1,SUM(X296:Z298)-Y297=2),SUM(X296:Z298)-Y297=3),1,0)</f>
        <v/>
      </c>
      <c r="Z310">
        <f>IF(OR(AND(Z297=1,SUM(Y296:AA298)-Z297=2),SUM(Y296:AA298)-Z297=3),1,0)</f>
        <v/>
      </c>
      <c r="AA310">
        <f>IF(OR(AND(AA297=1,SUM(Z296:AB298)-AA297=2),SUM(Z296:AB298)-AA297=3),1,0)</f>
        <v/>
      </c>
      <c r="AB310">
        <f>IF(OR(AND(AB297=1,SUM(AA296:AC298)-AB297=2),SUM(AA296:AC298)-AB297=3),1,0)</f>
        <v/>
      </c>
      <c r="AC310">
        <f>IF(OR(AND(AC297=1,SUM(AB296:AD298)-AC297=2),SUM(AB296:AD298)-AC297=3),1,0)</f>
        <v/>
      </c>
      <c r="AD310">
        <f>IF(OR(AND(AD297=1,SUM(AC296:AE298)-AD297=2),SUM(AC296:AE298)-AD297=3),1,0)</f>
        <v/>
      </c>
      <c r="AE310">
        <f>IF(OR(AND(AE297=1,SUM(AD296:AF298)-AE297=2),SUM(AD296:AF298)-AE297=3),1,0)</f>
        <v/>
      </c>
      <c r="AF310">
        <f>IF(OR(AND(AF297=1,SUM(AE296:AG298)-AF297=2),SUM(AE296:AG298)-AF297=3),1,0)</f>
        <v/>
      </c>
      <c r="AG310">
        <f>IF(OR(AND(AG297=1,SUM(AF296:AH298)-AG297=2),SUM(AF296:AH298)-AG297=3),1,0)</f>
        <v/>
      </c>
      <c r="AH310">
        <f>IF(OR(AND(AH297=1,SUM(AG296:AI298)-AH297=2),SUM(AG296:AI298)-AH297=3),1,0)</f>
        <v/>
      </c>
      <c r="AI310">
        <f>IF(OR(AND(AI297=1,SUM(AH296:AJ298)-AI297=2),SUM(AH296:AJ298)-AI297=3),1,0)</f>
        <v/>
      </c>
      <c r="AJ310">
        <f>IF(OR(AND(AJ297=1,SUM(AI296:AK298)-AJ297=2),SUM(AI296:AK298)-AJ297=3),1,0)</f>
        <v/>
      </c>
      <c r="AK310">
        <f>IF(OR(AND(AK297=1,SUM(AJ296:AL298)-AK297=2),SUM(AJ296:AL298)-AK297=3),1,0)</f>
        <v/>
      </c>
      <c r="AL310">
        <f>IF(OR(AND(AL297=1,SUM(AK296:AM298)-AL297=2),SUM(AK296:AM298)-AL297=3),1,0)</f>
        <v/>
      </c>
      <c r="AM310">
        <f>IF(OR(AND(AM297=1,SUM(AL296:AN298)-AM297=2),SUM(AL296:AN298)-AM297=3),1,0)</f>
        <v/>
      </c>
      <c r="AN310">
        <f>IF(OR(AND(AN297=1,SUM(AM296:AO298)-AN297=2),SUM(AM296:AO298)-AN297=3),1,0)</f>
        <v/>
      </c>
      <c r="AO310">
        <f>IF(OR(AND(AO297=1,SUM(AN296:AP298)-AO297=2),SUM(AN296:AP298)-AO297=3),1,0)</f>
        <v/>
      </c>
      <c r="AP310">
        <f>IF(OR(AND(AP297=1,SUM(AO296:AQ298)-AP297=2),SUM(AO296:AQ298)-AP297=3),1,0)</f>
        <v/>
      </c>
      <c r="AQ310" t="n">
        <v>0</v>
      </c>
    </row>
    <row r="311">
      <c r="B311" t="n">
        <v>0</v>
      </c>
      <c r="C311">
        <f>IF(OR(AND(C298=1,SUM(B297:D299)-C298=2),SUM(B297:D299)-C298=3),1,0)</f>
        <v/>
      </c>
      <c r="D311">
        <f>IF(OR(AND(D298=1,SUM(C297:E299)-D298=2),SUM(C297:E299)-D298=3),1,0)</f>
        <v/>
      </c>
      <c r="E311">
        <f>IF(OR(AND(E298=1,SUM(D297:F299)-E298=2),SUM(D297:F299)-E298=3),1,0)</f>
        <v/>
      </c>
      <c r="F311">
        <f>IF(OR(AND(F298=1,SUM(E297:G299)-F298=2),SUM(E297:G299)-F298=3),1,0)</f>
        <v/>
      </c>
      <c r="G311">
        <f>IF(OR(AND(G298=1,SUM(F297:H299)-G298=2),SUM(F297:H299)-G298=3),1,0)</f>
        <v/>
      </c>
      <c r="H311">
        <f>IF(OR(AND(H298=1,SUM(G297:I299)-H298=2),SUM(G297:I299)-H298=3),1,0)</f>
        <v/>
      </c>
      <c r="I311">
        <f>IF(OR(AND(I298=1,SUM(H297:J299)-I298=2),SUM(H297:J299)-I298=3),1,0)</f>
        <v/>
      </c>
      <c r="J311">
        <f>IF(OR(AND(J298=1,SUM(I297:K299)-J298=2),SUM(I297:K299)-J298=3),1,0)</f>
        <v/>
      </c>
      <c r="K311">
        <f>IF(OR(AND(K298=1,SUM(J297:L299)-K298=2),SUM(J297:L299)-K298=3),1,0)</f>
        <v/>
      </c>
      <c r="L311">
        <f>IF(OR(AND(L298=1,SUM(K297:M299)-L298=2),SUM(K297:M299)-L298=3),1,0)</f>
        <v/>
      </c>
      <c r="M311">
        <f>IF(OR(AND(M298=1,SUM(L297:N299)-M298=2),SUM(L297:N299)-M298=3),1,0)</f>
        <v/>
      </c>
      <c r="N311">
        <f>IF(OR(AND(N298=1,SUM(M297:O299)-N298=2),SUM(M297:O299)-N298=3),1,0)</f>
        <v/>
      </c>
      <c r="O311">
        <f>IF(OR(AND(O298=1,SUM(N297:P299)-O298=2),SUM(N297:P299)-O298=3),1,0)</f>
        <v/>
      </c>
      <c r="P311">
        <f>IF(OR(AND(P298=1,SUM(O297:Q299)-P298=2),SUM(O297:Q299)-P298=3),1,0)</f>
        <v/>
      </c>
      <c r="Q311">
        <f>IF(OR(AND(Q298=1,SUM(P297:R299)-Q298=2),SUM(P297:R299)-Q298=3),1,0)</f>
        <v/>
      </c>
      <c r="R311">
        <f>IF(OR(AND(R298=1,SUM(Q297:S299)-R298=2),SUM(Q297:S299)-R298=3),1,0)</f>
        <v/>
      </c>
      <c r="S311">
        <f>IF(OR(AND(S298=1,SUM(R297:T299)-S298=2),SUM(R297:T299)-S298=3),1,0)</f>
        <v/>
      </c>
      <c r="T311">
        <f>IF(OR(AND(T298=1,SUM(S297:U299)-T298=2),SUM(S297:U299)-T298=3),1,0)</f>
        <v/>
      </c>
      <c r="U311">
        <f>IF(OR(AND(U298=1,SUM(T297:V299)-U298=2),SUM(T297:V299)-U298=3),1,0)</f>
        <v/>
      </c>
      <c r="V311">
        <f>IF(OR(AND(V298=1,SUM(U297:W299)-V298=2),SUM(U297:W299)-V298=3),1,0)</f>
        <v/>
      </c>
      <c r="W311">
        <f>IF(OR(AND(W298=1,SUM(V297:X299)-W298=2),SUM(V297:X299)-W298=3),1,0)</f>
        <v/>
      </c>
      <c r="X311">
        <f>IF(OR(AND(X298=1,SUM(W297:Y299)-X298=2),SUM(W297:Y299)-X298=3),1,0)</f>
        <v/>
      </c>
      <c r="Y311">
        <f>IF(OR(AND(Y298=1,SUM(X297:Z299)-Y298=2),SUM(X297:Z299)-Y298=3),1,0)</f>
        <v/>
      </c>
      <c r="Z311">
        <f>IF(OR(AND(Z298=1,SUM(Y297:AA299)-Z298=2),SUM(Y297:AA299)-Z298=3),1,0)</f>
        <v/>
      </c>
      <c r="AA311">
        <f>IF(OR(AND(AA298=1,SUM(Z297:AB299)-AA298=2),SUM(Z297:AB299)-AA298=3),1,0)</f>
        <v/>
      </c>
      <c r="AB311">
        <f>IF(OR(AND(AB298=1,SUM(AA297:AC299)-AB298=2),SUM(AA297:AC299)-AB298=3),1,0)</f>
        <v/>
      </c>
      <c r="AC311">
        <f>IF(OR(AND(AC298=1,SUM(AB297:AD299)-AC298=2),SUM(AB297:AD299)-AC298=3),1,0)</f>
        <v/>
      </c>
      <c r="AD311">
        <f>IF(OR(AND(AD298=1,SUM(AC297:AE299)-AD298=2),SUM(AC297:AE299)-AD298=3),1,0)</f>
        <v/>
      </c>
      <c r="AE311">
        <f>IF(OR(AND(AE298=1,SUM(AD297:AF299)-AE298=2),SUM(AD297:AF299)-AE298=3),1,0)</f>
        <v/>
      </c>
      <c r="AF311">
        <f>IF(OR(AND(AF298=1,SUM(AE297:AG299)-AF298=2),SUM(AE297:AG299)-AF298=3),1,0)</f>
        <v/>
      </c>
      <c r="AG311">
        <f>IF(OR(AND(AG298=1,SUM(AF297:AH299)-AG298=2),SUM(AF297:AH299)-AG298=3),1,0)</f>
        <v/>
      </c>
      <c r="AH311">
        <f>IF(OR(AND(AH298=1,SUM(AG297:AI299)-AH298=2),SUM(AG297:AI299)-AH298=3),1,0)</f>
        <v/>
      </c>
      <c r="AI311">
        <f>IF(OR(AND(AI298=1,SUM(AH297:AJ299)-AI298=2),SUM(AH297:AJ299)-AI298=3),1,0)</f>
        <v/>
      </c>
      <c r="AJ311">
        <f>IF(OR(AND(AJ298=1,SUM(AI297:AK299)-AJ298=2),SUM(AI297:AK299)-AJ298=3),1,0)</f>
        <v/>
      </c>
      <c r="AK311">
        <f>IF(OR(AND(AK298=1,SUM(AJ297:AL299)-AK298=2),SUM(AJ297:AL299)-AK298=3),1,0)</f>
        <v/>
      </c>
      <c r="AL311">
        <f>IF(OR(AND(AL298=1,SUM(AK297:AM299)-AL298=2),SUM(AK297:AM299)-AL298=3),1,0)</f>
        <v/>
      </c>
      <c r="AM311">
        <f>IF(OR(AND(AM298=1,SUM(AL297:AN299)-AM298=2),SUM(AL297:AN299)-AM298=3),1,0)</f>
        <v/>
      </c>
      <c r="AN311">
        <f>IF(OR(AND(AN298=1,SUM(AM297:AO299)-AN298=2),SUM(AM297:AO299)-AN298=3),1,0)</f>
        <v/>
      </c>
      <c r="AO311">
        <f>IF(OR(AND(AO298=1,SUM(AN297:AP299)-AO298=2),SUM(AN297:AP299)-AO298=3),1,0)</f>
        <v/>
      </c>
      <c r="AP311">
        <f>IF(OR(AND(AP298=1,SUM(AO297:AQ299)-AP298=2),SUM(AO297:AQ299)-AP298=3),1,0)</f>
        <v/>
      </c>
      <c r="AQ311" t="n">
        <v>0</v>
      </c>
    </row>
    <row r="312">
      <c r="B312" t="n">
        <v>0</v>
      </c>
      <c r="C312">
        <f>IF(OR(AND(C299=1,SUM(B298:D300)-C299=2),SUM(B298:D300)-C299=3),1,0)</f>
        <v/>
      </c>
      <c r="D312">
        <f>IF(OR(AND(D299=1,SUM(C298:E300)-D299=2),SUM(C298:E300)-D299=3),1,0)</f>
        <v/>
      </c>
      <c r="E312">
        <f>IF(OR(AND(E299=1,SUM(D298:F300)-E299=2),SUM(D298:F300)-E299=3),1,0)</f>
        <v/>
      </c>
      <c r="F312">
        <f>IF(OR(AND(F299=1,SUM(E298:G300)-F299=2),SUM(E298:G300)-F299=3),1,0)</f>
        <v/>
      </c>
      <c r="G312">
        <f>IF(OR(AND(G299=1,SUM(F298:H300)-G299=2),SUM(F298:H300)-G299=3),1,0)</f>
        <v/>
      </c>
      <c r="H312">
        <f>IF(OR(AND(H299=1,SUM(G298:I300)-H299=2),SUM(G298:I300)-H299=3),1,0)</f>
        <v/>
      </c>
      <c r="I312">
        <f>IF(OR(AND(I299=1,SUM(H298:J300)-I299=2),SUM(H298:J300)-I299=3),1,0)</f>
        <v/>
      </c>
      <c r="J312">
        <f>IF(OR(AND(J299=1,SUM(I298:K300)-J299=2),SUM(I298:K300)-J299=3),1,0)</f>
        <v/>
      </c>
      <c r="K312">
        <f>IF(OR(AND(K299=1,SUM(J298:L300)-K299=2),SUM(J298:L300)-K299=3),1,0)</f>
        <v/>
      </c>
      <c r="L312">
        <f>IF(OR(AND(L299=1,SUM(K298:M300)-L299=2),SUM(K298:M300)-L299=3),1,0)</f>
        <v/>
      </c>
      <c r="M312">
        <f>IF(OR(AND(M299=1,SUM(L298:N300)-M299=2),SUM(L298:N300)-M299=3),1,0)</f>
        <v/>
      </c>
      <c r="N312">
        <f>IF(OR(AND(N299=1,SUM(M298:O300)-N299=2),SUM(M298:O300)-N299=3),1,0)</f>
        <v/>
      </c>
      <c r="O312">
        <f>IF(OR(AND(O299=1,SUM(N298:P300)-O299=2),SUM(N298:P300)-O299=3),1,0)</f>
        <v/>
      </c>
      <c r="P312">
        <f>IF(OR(AND(P299=1,SUM(O298:Q300)-P299=2),SUM(O298:Q300)-P299=3),1,0)</f>
        <v/>
      </c>
      <c r="Q312">
        <f>IF(OR(AND(Q299=1,SUM(P298:R300)-Q299=2),SUM(P298:R300)-Q299=3),1,0)</f>
        <v/>
      </c>
      <c r="R312">
        <f>IF(OR(AND(R299=1,SUM(Q298:S300)-R299=2),SUM(Q298:S300)-R299=3),1,0)</f>
        <v/>
      </c>
      <c r="S312">
        <f>IF(OR(AND(S299=1,SUM(R298:T300)-S299=2),SUM(R298:T300)-S299=3),1,0)</f>
        <v/>
      </c>
      <c r="T312">
        <f>IF(OR(AND(T299=1,SUM(S298:U300)-T299=2),SUM(S298:U300)-T299=3),1,0)</f>
        <v/>
      </c>
      <c r="U312">
        <f>IF(OR(AND(U299=1,SUM(T298:V300)-U299=2),SUM(T298:V300)-U299=3),1,0)</f>
        <v/>
      </c>
      <c r="V312">
        <f>IF(OR(AND(V299=1,SUM(U298:W300)-V299=2),SUM(U298:W300)-V299=3),1,0)</f>
        <v/>
      </c>
      <c r="W312">
        <f>IF(OR(AND(W299=1,SUM(V298:X300)-W299=2),SUM(V298:X300)-W299=3),1,0)</f>
        <v/>
      </c>
      <c r="X312">
        <f>IF(OR(AND(X299=1,SUM(W298:Y300)-X299=2),SUM(W298:Y300)-X299=3),1,0)</f>
        <v/>
      </c>
      <c r="Y312">
        <f>IF(OR(AND(Y299=1,SUM(X298:Z300)-Y299=2),SUM(X298:Z300)-Y299=3),1,0)</f>
        <v/>
      </c>
      <c r="Z312">
        <f>IF(OR(AND(Z299=1,SUM(Y298:AA300)-Z299=2),SUM(Y298:AA300)-Z299=3),1,0)</f>
        <v/>
      </c>
      <c r="AA312">
        <f>IF(OR(AND(AA299=1,SUM(Z298:AB300)-AA299=2),SUM(Z298:AB300)-AA299=3),1,0)</f>
        <v/>
      </c>
      <c r="AB312">
        <f>IF(OR(AND(AB299=1,SUM(AA298:AC300)-AB299=2),SUM(AA298:AC300)-AB299=3),1,0)</f>
        <v/>
      </c>
      <c r="AC312">
        <f>IF(OR(AND(AC299=1,SUM(AB298:AD300)-AC299=2),SUM(AB298:AD300)-AC299=3),1,0)</f>
        <v/>
      </c>
      <c r="AD312">
        <f>IF(OR(AND(AD299=1,SUM(AC298:AE300)-AD299=2),SUM(AC298:AE300)-AD299=3),1,0)</f>
        <v/>
      </c>
      <c r="AE312">
        <f>IF(OR(AND(AE299=1,SUM(AD298:AF300)-AE299=2),SUM(AD298:AF300)-AE299=3),1,0)</f>
        <v/>
      </c>
      <c r="AF312">
        <f>IF(OR(AND(AF299=1,SUM(AE298:AG300)-AF299=2),SUM(AE298:AG300)-AF299=3),1,0)</f>
        <v/>
      </c>
      <c r="AG312">
        <f>IF(OR(AND(AG299=1,SUM(AF298:AH300)-AG299=2),SUM(AF298:AH300)-AG299=3),1,0)</f>
        <v/>
      </c>
      <c r="AH312">
        <f>IF(OR(AND(AH299=1,SUM(AG298:AI300)-AH299=2),SUM(AG298:AI300)-AH299=3),1,0)</f>
        <v/>
      </c>
      <c r="AI312">
        <f>IF(OR(AND(AI299=1,SUM(AH298:AJ300)-AI299=2),SUM(AH298:AJ300)-AI299=3),1,0)</f>
        <v/>
      </c>
      <c r="AJ312">
        <f>IF(OR(AND(AJ299=1,SUM(AI298:AK300)-AJ299=2),SUM(AI298:AK300)-AJ299=3),1,0)</f>
        <v/>
      </c>
      <c r="AK312">
        <f>IF(OR(AND(AK299=1,SUM(AJ298:AL300)-AK299=2),SUM(AJ298:AL300)-AK299=3),1,0)</f>
        <v/>
      </c>
      <c r="AL312">
        <f>IF(OR(AND(AL299=1,SUM(AK298:AM300)-AL299=2),SUM(AK298:AM300)-AL299=3),1,0)</f>
        <v/>
      </c>
      <c r="AM312">
        <f>IF(OR(AND(AM299=1,SUM(AL298:AN300)-AM299=2),SUM(AL298:AN300)-AM299=3),1,0)</f>
        <v/>
      </c>
      <c r="AN312">
        <f>IF(OR(AND(AN299=1,SUM(AM298:AO300)-AN299=2),SUM(AM298:AO300)-AN299=3),1,0)</f>
        <v/>
      </c>
      <c r="AO312">
        <f>IF(OR(AND(AO299=1,SUM(AN298:AP300)-AO299=2),SUM(AN298:AP300)-AO299=3),1,0)</f>
        <v/>
      </c>
      <c r="AP312">
        <f>IF(OR(AND(AP299=1,SUM(AO298:AQ300)-AP299=2),SUM(AO298:AQ300)-AP299=3),1,0)</f>
        <v/>
      </c>
      <c r="AQ312" t="n">
        <v>0</v>
      </c>
    </row>
    <row r="313">
      <c r="B313" t="n">
        <v>0</v>
      </c>
      <c r="C313" t="n">
        <v>0</v>
      </c>
      <c r="D313" t="n">
        <v>0</v>
      </c>
      <c r="E313" t="n">
        <v>0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</v>
      </c>
      <c r="AD313" t="n">
        <v>0</v>
      </c>
      <c r="AE313" t="n">
        <v>0</v>
      </c>
      <c r="AF313" t="n">
        <v>0</v>
      </c>
      <c r="AG313" t="n">
        <v>0</v>
      </c>
      <c r="AH313" t="n">
        <v>0</v>
      </c>
      <c r="AI313" t="n">
        <v>0</v>
      </c>
      <c r="AJ313" t="n">
        <v>0</v>
      </c>
      <c r="AK313" t="n">
        <v>0</v>
      </c>
      <c r="AL313" t="n">
        <v>0</v>
      </c>
      <c r="AM313" t="n">
        <v>0</v>
      </c>
      <c r="AN313" t="n">
        <v>0</v>
      </c>
      <c r="AO313" t="n">
        <v>0</v>
      </c>
      <c r="AP313" t="n">
        <v>0</v>
      </c>
      <c r="AQ313" t="n">
        <v>0</v>
      </c>
    </row>
    <row r="314"/>
    <row r="315">
      <c r="A315" t="inlineStr">
        <is>
          <t>gen 25</t>
        </is>
      </c>
      <c r="B315" t="n">
        <v>0</v>
      </c>
      <c r="C315" t="n">
        <v>0</v>
      </c>
      <c r="D315" t="n">
        <v>0</v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n">
        <v>0</v>
      </c>
      <c r="Y315" t="n">
        <v>0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</v>
      </c>
      <c r="AH315" t="n">
        <v>0</v>
      </c>
      <c r="AI315" t="n">
        <v>0</v>
      </c>
      <c r="AJ315" t="n">
        <v>0</v>
      </c>
      <c r="AK315" t="n">
        <v>0</v>
      </c>
      <c r="AL315" t="n">
        <v>0</v>
      </c>
      <c r="AM315" t="n">
        <v>0</v>
      </c>
      <c r="AN315" t="n">
        <v>0</v>
      </c>
      <c r="AO315" t="n">
        <v>0</v>
      </c>
      <c r="AP315" t="n">
        <v>0</v>
      </c>
      <c r="AQ315" t="n">
        <v>0</v>
      </c>
    </row>
    <row r="316">
      <c r="B316" t="n">
        <v>0</v>
      </c>
      <c r="C316">
        <f>IF(OR(AND(C303=1,SUM(B302:D304)-C303=2),SUM(B302:D304)-C303=3),1,0)</f>
        <v/>
      </c>
      <c r="D316">
        <f>IF(OR(AND(D303=1,SUM(C302:E304)-D303=2),SUM(C302:E304)-D303=3),1,0)</f>
        <v/>
      </c>
      <c r="E316">
        <f>IF(OR(AND(E303=1,SUM(D302:F304)-E303=2),SUM(D302:F304)-E303=3),1,0)</f>
        <v/>
      </c>
      <c r="F316">
        <f>IF(OR(AND(F303=1,SUM(E302:G304)-F303=2),SUM(E302:G304)-F303=3),1,0)</f>
        <v/>
      </c>
      <c r="G316">
        <f>IF(OR(AND(G303=1,SUM(F302:H304)-G303=2),SUM(F302:H304)-G303=3),1,0)</f>
        <v/>
      </c>
      <c r="H316">
        <f>IF(OR(AND(H303=1,SUM(G302:I304)-H303=2),SUM(G302:I304)-H303=3),1,0)</f>
        <v/>
      </c>
      <c r="I316">
        <f>IF(OR(AND(I303=1,SUM(H302:J304)-I303=2),SUM(H302:J304)-I303=3),1,0)</f>
        <v/>
      </c>
      <c r="J316">
        <f>IF(OR(AND(J303=1,SUM(I302:K304)-J303=2),SUM(I302:K304)-J303=3),1,0)</f>
        <v/>
      </c>
      <c r="K316">
        <f>IF(OR(AND(K303=1,SUM(J302:L304)-K303=2),SUM(J302:L304)-K303=3),1,0)</f>
        <v/>
      </c>
      <c r="L316">
        <f>IF(OR(AND(L303=1,SUM(K302:M304)-L303=2),SUM(K302:M304)-L303=3),1,0)</f>
        <v/>
      </c>
      <c r="M316">
        <f>IF(OR(AND(M303=1,SUM(L302:N304)-M303=2),SUM(L302:N304)-M303=3),1,0)</f>
        <v/>
      </c>
      <c r="N316">
        <f>IF(OR(AND(N303=1,SUM(M302:O304)-N303=2),SUM(M302:O304)-N303=3),1,0)</f>
        <v/>
      </c>
      <c r="O316">
        <f>IF(OR(AND(O303=1,SUM(N302:P304)-O303=2),SUM(N302:P304)-O303=3),1,0)</f>
        <v/>
      </c>
      <c r="P316">
        <f>IF(OR(AND(P303=1,SUM(O302:Q304)-P303=2),SUM(O302:Q304)-P303=3),1,0)</f>
        <v/>
      </c>
      <c r="Q316">
        <f>IF(OR(AND(Q303=1,SUM(P302:R304)-Q303=2),SUM(P302:R304)-Q303=3),1,0)</f>
        <v/>
      </c>
      <c r="R316">
        <f>IF(OR(AND(R303=1,SUM(Q302:S304)-R303=2),SUM(Q302:S304)-R303=3),1,0)</f>
        <v/>
      </c>
      <c r="S316">
        <f>IF(OR(AND(S303=1,SUM(R302:T304)-S303=2),SUM(R302:T304)-S303=3),1,0)</f>
        <v/>
      </c>
      <c r="T316">
        <f>IF(OR(AND(T303=1,SUM(S302:U304)-T303=2),SUM(S302:U304)-T303=3),1,0)</f>
        <v/>
      </c>
      <c r="U316">
        <f>IF(OR(AND(U303=1,SUM(T302:V304)-U303=2),SUM(T302:V304)-U303=3),1,0)</f>
        <v/>
      </c>
      <c r="V316">
        <f>IF(OR(AND(V303=1,SUM(U302:W304)-V303=2),SUM(U302:W304)-V303=3),1,0)</f>
        <v/>
      </c>
      <c r="W316">
        <f>IF(OR(AND(W303=1,SUM(V302:X304)-W303=2),SUM(V302:X304)-W303=3),1,0)</f>
        <v/>
      </c>
      <c r="X316">
        <f>IF(OR(AND(X303=1,SUM(W302:Y304)-X303=2),SUM(W302:Y304)-X303=3),1,0)</f>
        <v/>
      </c>
      <c r="Y316">
        <f>IF(OR(AND(Y303=1,SUM(X302:Z304)-Y303=2),SUM(X302:Z304)-Y303=3),1,0)</f>
        <v/>
      </c>
      <c r="Z316">
        <f>IF(OR(AND(Z303=1,SUM(Y302:AA304)-Z303=2),SUM(Y302:AA304)-Z303=3),1,0)</f>
        <v/>
      </c>
      <c r="AA316">
        <f>IF(OR(AND(AA303=1,SUM(Z302:AB304)-AA303=2),SUM(Z302:AB304)-AA303=3),1,0)</f>
        <v/>
      </c>
      <c r="AB316">
        <f>IF(OR(AND(AB303=1,SUM(AA302:AC304)-AB303=2),SUM(AA302:AC304)-AB303=3),1,0)</f>
        <v/>
      </c>
      <c r="AC316">
        <f>IF(OR(AND(AC303=1,SUM(AB302:AD304)-AC303=2),SUM(AB302:AD304)-AC303=3),1,0)</f>
        <v/>
      </c>
      <c r="AD316">
        <f>IF(OR(AND(AD303=1,SUM(AC302:AE304)-AD303=2),SUM(AC302:AE304)-AD303=3),1,0)</f>
        <v/>
      </c>
      <c r="AE316">
        <f>IF(OR(AND(AE303=1,SUM(AD302:AF304)-AE303=2),SUM(AD302:AF304)-AE303=3),1,0)</f>
        <v/>
      </c>
      <c r="AF316">
        <f>IF(OR(AND(AF303=1,SUM(AE302:AG304)-AF303=2),SUM(AE302:AG304)-AF303=3),1,0)</f>
        <v/>
      </c>
      <c r="AG316">
        <f>IF(OR(AND(AG303=1,SUM(AF302:AH304)-AG303=2),SUM(AF302:AH304)-AG303=3),1,0)</f>
        <v/>
      </c>
      <c r="AH316">
        <f>IF(OR(AND(AH303=1,SUM(AG302:AI304)-AH303=2),SUM(AG302:AI304)-AH303=3),1,0)</f>
        <v/>
      </c>
      <c r="AI316">
        <f>IF(OR(AND(AI303=1,SUM(AH302:AJ304)-AI303=2),SUM(AH302:AJ304)-AI303=3),1,0)</f>
        <v/>
      </c>
      <c r="AJ316">
        <f>IF(OR(AND(AJ303=1,SUM(AI302:AK304)-AJ303=2),SUM(AI302:AK304)-AJ303=3),1,0)</f>
        <v/>
      </c>
      <c r="AK316">
        <f>IF(OR(AND(AK303=1,SUM(AJ302:AL304)-AK303=2),SUM(AJ302:AL304)-AK303=3),1,0)</f>
        <v/>
      </c>
      <c r="AL316">
        <f>IF(OR(AND(AL303=1,SUM(AK302:AM304)-AL303=2),SUM(AK302:AM304)-AL303=3),1,0)</f>
        <v/>
      </c>
      <c r="AM316">
        <f>IF(OR(AND(AM303=1,SUM(AL302:AN304)-AM303=2),SUM(AL302:AN304)-AM303=3),1,0)</f>
        <v/>
      </c>
      <c r="AN316">
        <f>IF(OR(AND(AN303=1,SUM(AM302:AO304)-AN303=2),SUM(AM302:AO304)-AN303=3),1,0)</f>
        <v/>
      </c>
      <c r="AO316">
        <f>IF(OR(AND(AO303=1,SUM(AN302:AP304)-AO303=2),SUM(AN302:AP304)-AO303=3),1,0)</f>
        <v/>
      </c>
      <c r="AP316">
        <f>IF(OR(AND(AP303=1,SUM(AO302:AQ304)-AP303=2),SUM(AO302:AQ304)-AP303=3),1,0)</f>
        <v/>
      </c>
      <c r="AQ316" t="n">
        <v>0</v>
      </c>
    </row>
    <row r="317">
      <c r="B317" t="n">
        <v>0</v>
      </c>
      <c r="C317">
        <f>IF(OR(AND(C304=1,SUM(B303:D305)-C304=2),SUM(B303:D305)-C304=3),1,0)</f>
        <v/>
      </c>
      <c r="D317">
        <f>IF(OR(AND(D304=1,SUM(C303:E305)-D304=2),SUM(C303:E305)-D304=3),1,0)</f>
        <v/>
      </c>
      <c r="E317">
        <f>IF(OR(AND(E304=1,SUM(D303:F305)-E304=2),SUM(D303:F305)-E304=3),1,0)</f>
        <v/>
      </c>
      <c r="F317">
        <f>IF(OR(AND(F304=1,SUM(E303:G305)-F304=2),SUM(E303:G305)-F304=3),1,0)</f>
        <v/>
      </c>
      <c r="G317">
        <f>IF(OR(AND(G304=1,SUM(F303:H305)-G304=2),SUM(F303:H305)-G304=3),1,0)</f>
        <v/>
      </c>
      <c r="H317">
        <f>IF(OR(AND(H304=1,SUM(G303:I305)-H304=2),SUM(G303:I305)-H304=3),1,0)</f>
        <v/>
      </c>
      <c r="I317">
        <f>IF(OR(AND(I304=1,SUM(H303:J305)-I304=2),SUM(H303:J305)-I304=3),1,0)</f>
        <v/>
      </c>
      <c r="J317">
        <f>IF(OR(AND(J304=1,SUM(I303:K305)-J304=2),SUM(I303:K305)-J304=3),1,0)</f>
        <v/>
      </c>
      <c r="K317">
        <f>IF(OR(AND(K304=1,SUM(J303:L305)-K304=2),SUM(J303:L305)-K304=3),1,0)</f>
        <v/>
      </c>
      <c r="L317">
        <f>IF(OR(AND(L304=1,SUM(K303:M305)-L304=2),SUM(K303:M305)-L304=3),1,0)</f>
        <v/>
      </c>
      <c r="M317">
        <f>IF(OR(AND(M304=1,SUM(L303:N305)-M304=2),SUM(L303:N305)-M304=3),1,0)</f>
        <v/>
      </c>
      <c r="N317">
        <f>IF(OR(AND(N304=1,SUM(M303:O305)-N304=2),SUM(M303:O305)-N304=3),1,0)</f>
        <v/>
      </c>
      <c r="O317">
        <f>IF(OR(AND(O304=1,SUM(N303:P305)-O304=2),SUM(N303:P305)-O304=3),1,0)</f>
        <v/>
      </c>
      <c r="P317">
        <f>IF(OR(AND(P304=1,SUM(O303:Q305)-P304=2),SUM(O303:Q305)-P304=3),1,0)</f>
        <v/>
      </c>
      <c r="Q317">
        <f>IF(OR(AND(Q304=1,SUM(P303:R305)-Q304=2),SUM(P303:R305)-Q304=3),1,0)</f>
        <v/>
      </c>
      <c r="R317">
        <f>IF(OR(AND(R304=1,SUM(Q303:S305)-R304=2),SUM(Q303:S305)-R304=3),1,0)</f>
        <v/>
      </c>
      <c r="S317">
        <f>IF(OR(AND(S304=1,SUM(R303:T305)-S304=2),SUM(R303:T305)-S304=3),1,0)</f>
        <v/>
      </c>
      <c r="T317">
        <f>IF(OR(AND(T304=1,SUM(S303:U305)-T304=2),SUM(S303:U305)-T304=3),1,0)</f>
        <v/>
      </c>
      <c r="U317">
        <f>IF(OR(AND(U304=1,SUM(T303:V305)-U304=2),SUM(T303:V305)-U304=3),1,0)</f>
        <v/>
      </c>
      <c r="V317">
        <f>IF(OR(AND(V304=1,SUM(U303:W305)-V304=2),SUM(U303:W305)-V304=3),1,0)</f>
        <v/>
      </c>
      <c r="W317">
        <f>IF(OR(AND(W304=1,SUM(V303:X305)-W304=2),SUM(V303:X305)-W304=3),1,0)</f>
        <v/>
      </c>
      <c r="X317">
        <f>IF(OR(AND(X304=1,SUM(W303:Y305)-X304=2),SUM(W303:Y305)-X304=3),1,0)</f>
        <v/>
      </c>
      <c r="Y317">
        <f>IF(OR(AND(Y304=1,SUM(X303:Z305)-Y304=2),SUM(X303:Z305)-Y304=3),1,0)</f>
        <v/>
      </c>
      <c r="Z317">
        <f>IF(OR(AND(Z304=1,SUM(Y303:AA305)-Z304=2),SUM(Y303:AA305)-Z304=3),1,0)</f>
        <v/>
      </c>
      <c r="AA317">
        <f>IF(OR(AND(AA304=1,SUM(Z303:AB305)-AA304=2),SUM(Z303:AB305)-AA304=3),1,0)</f>
        <v/>
      </c>
      <c r="AB317">
        <f>IF(OR(AND(AB304=1,SUM(AA303:AC305)-AB304=2),SUM(AA303:AC305)-AB304=3),1,0)</f>
        <v/>
      </c>
      <c r="AC317">
        <f>IF(OR(AND(AC304=1,SUM(AB303:AD305)-AC304=2),SUM(AB303:AD305)-AC304=3),1,0)</f>
        <v/>
      </c>
      <c r="AD317">
        <f>IF(OR(AND(AD304=1,SUM(AC303:AE305)-AD304=2),SUM(AC303:AE305)-AD304=3),1,0)</f>
        <v/>
      </c>
      <c r="AE317">
        <f>IF(OR(AND(AE304=1,SUM(AD303:AF305)-AE304=2),SUM(AD303:AF305)-AE304=3),1,0)</f>
        <v/>
      </c>
      <c r="AF317">
        <f>IF(OR(AND(AF304=1,SUM(AE303:AG305)-AF304=2),SUM(AE303:AG305)-AF304=3),1,0)</f>
        <v/>
      </c>
      <c r="AG317">
        <f>IF(OR(AND(AG304=1,SUM(AF303:AH305)-AG304=2),SUM(AF303:AH305)-AG304=3),1,0)</f>
        <v/>
      </c>
      <c r="AH317">
        <f>IF(OR(AND(AH304=1,SUM(AG303:AI305)-AH304=2),SUM(AG303:AI305)-AH304=3),1,0)</f>
        <v/>
      </c>
      <c r="AI317">
        <f>IF(OR(AND(AI304=1,SUM(AH303:AJ305)-AI304=2),SUM(AH303:AJ305)-AI304=3),1,0)</f>
        <v/>
      </c>
      <c r="AJ317">
        <f>IF(OR(AND(AJ304=1,SUM(AI303:AK305)-AJ304=2),SUM(AI303:AK305)-AJ304=3),1,0)</f>
        <v/>
      </c>
      <c r="AK317">
        <f>IF(OR(AND(AK304=1,SUM(AJ303:AL305)-AK304=2),SUM(AJ303:AL305)-AK304=3),1,0)</f>
        <v/>
      </c>
      <c r="AL317">
        <f>IF(OR(AND(AL304=1,SUM(AK303:AM305)-AL304=2),SUM(AK303:AM305)-AL304=3),1,0)</f>
        <v/>
      </c>
      <c r="AM317">
        <f>IF(OR(AND(AM304=1,SUM(AL303:AN305)-AM304=2),SUM(AL303:AN305)-AM304=3),1,0)</f>
        <v/>
      </c>
      <c r="AN317">
        <f>IF(OR(AND(AN304=1,SUM(AM303:AO305)-AN304=2),SUM(AM303:AO305)-AN304=3),1,0)</f>
        <v/>
      </c>
      <c r="AO317">
        <f>IF(OR(AND(AO304=1,SUM(AN303:AP305)-AO304=2),SUM(AN303:AP305)-AO304=3),1,0)</f>
        <v/>
      </c>
      <c r="AP317">
        <f>IF(OR(AND(AP304=1,SUM(AO303:AQ305)-AP304=2),SUM(AO303:AQ305)-AP304=3),1,0)</f>
        <v/>
      </c>
      <c r="AQ317" t="n">
        <v>0</v>
      </c>
    </row>
    <row r="318">
      <c r="B318" t="n">
        <v>0</v>
      </c>
      <c r="C318">
        <f>IF(OR(AND(C305=1,SUM(B304:D306)-C305=2),SUM(B304:D306)-C305=3),1,0)</f>
        <v/>
      </c>
      <c r="D318">
        <f>IF(OR(AND(D305=1,SUM(C304:E306)-D305=2),SUM(C304:E306)-D305=3),1,0)</f>
        <v/>
      </c>
      <c r="E318">
        <f>IF(OR(AND(E305=1,SUM(D304:F306)-E305=2),SUM(D304:F306)-E305=3),1,0)</f>
        <v/>
      </c>
      <c r="F318">
        <f>IF(OR(AND(F305=1,SUM(E304:G306)-F305=2),SUM(E304:G306)-F305=3),1,0)</f>
        <v/>
      </c>
      <c r="G318">
        <f>IF(OR(AND(G305=1,SUM(F304:H306)-G305=2),SUM(F304:H306)-G305=3),1,0)</f>
        <v/>
      </c>
      <c r="H318">
        <f>IF(OR(AND(H305=1,SUM(G304:I306)-H305=2),SUM(G304:I306)-H305=3),1,0)</f>
        <v/>
      </c>
      <c r="I318">
        <f>IF(OR(AND(I305=1,SUM(H304:J306)-I305=2),SUM(H304:J306)-I305=3),1,0)</f>
        <v/>
      </c>
      <c r="J318">
        <f>IF(OR(AND(J305=1,SUM(I304:K306)-J305=2),SUM(I304:K306)-J305=3),1,0)</f>
        <v/>
      </c>
      <c r="K318">
        <f>IF(OR(AND(K305=1,SUM(J304:L306)-K305=2),SUM(J304:L306)-K305=3),1,0)</f>
        <v/>
      </c>
      <c r="L318">
        <f>IF(OR(AND(L305=1,SUM(K304:M306)-L305=2),SUM(K304:M306)-L305=3),1,0)</f>
        <v/>
      </c>
      <c r="M318">
        <f>IF(OR(AND(M305=1,SUM(L304:N306)-M305=2),SUM(L304:N306)-M305=3),1,0)</f>
        <v/>
      </c>
      <c r="N318">
        <f>IF(OR(AND(N305=1,SUM(M304:O306)-N305=2),SUM(M304:O306)-N305=3),1,0)</f>
        <v/>
      </c>
      <c r="O318">
        <f>IF(OR(AND(O305=1,SUM(N304:P306)-O305=2),SUM(N304:P306)-O305=3),1,0)</f>
        <v/>
      </c>
      <c r="P318">
        <f>IF(OR(AND(P305=1,SUM(O304:Q306)-P305=2),SUM(O304:Q306)-P305=3),1,0)</f>
        <v/>
      </c>
      <c r="Q318">
        <f>IF(OR(AND(Q305=1,SUM(P304:R306)-Q305=2),SUM(P304:R306)-Q305=3),1,0)</f>
        <v/>
      </c>
      <c r="R318">
        <f>IF(OR(AND(R305=1,SUM(Q304:S306)-R305=2),SUM(Q304:S306)-R305=3),1,0)</f>
        <v/>
      </c>
      <c r="S318">
        <f>IF(OR(AND(S305=1,SUM(R304:T306)-S305=2),SUM(R304:T306)-S305=3),1,0)</f>
        <v/>
      </c>
      <c r="T318">
        <f>IF(OR(AND(T305=1,SUM(S304:U306)-T305=2),SUM(S304:U306)-T305=3),1,0)</f>
        <v/>
      </c>
      <c r="U318">
        <f>IF(OR(AND(U305=1,SUM(T304:V306)-U305=2),SUM(T304:V306)-U305=3),1,0)</f>
        <v/>
      </c>
      <c r="V318">
        <f>IF(OR(AND(V305=1,SUM(U304:W306)-V305=2),SUM(U304:W306)-V305=3),1,0)</f>
        <v/>
      </c>
      <c r="W318">
        <f>IF(OR(AND(W305=1,SUM(V304:X306)-W305=2),SUM(V304:X306)-W305=3),1,0)</f>
        <v/>
      </c>
      <c r="X318">
        <f>IF(OR(AND(X305=1,SUM(W304:Y306)-X305=2),SUM(W304:Y306)-X305=3),1,0)</f>
        <v/>
      </c>
      <c r="Y318">
        <f>IF(OR(AND(Y305=1,SUM(X304:Z306)-Y305=2),SUM(X304:Z306)-Y305=3),1,0)</f>
        <v/>
      </c>
      <c r="Z318">
        <f>IF(OR(AND(Z305=1,SUM(Y304:AA306)-Z305=2),SUM(Y304:AA306)-Z305=3),1,0)</f>
        <v/>
      </c>
      <c r="AA318">
        <f>IF(OR(AND(AA305=1,SUM(Z304:AB306)-AA305=2),SUM(Z304:AB306)-AA305=3),1,0)</f>
        <v/>
      </c>
      <c r="AB318">
        <f>IF(OR(AND(AB305=1,SUM(AA304:AC306)-AB305=2),SUM(AA304:AC306)-AB305=3),1,0)</f>
        <v/>
      </c>
      <c r="AC318">
        <f>IF(OR(AND(AC305=1,SUM(AB304:AD306)-AC305=2),SUM(AB304:AD306)-AC305=3),1,0)</f>
        <v/>
      </c>
      <c r="AD318">
        <f>IF(OR(AND(AD305=1,SUM(AC304:AE306)-AD305=2),SUM(AC304:AE306)-AD305=3),1,0)</f>
        <v/>
      </c>
      <c r="AE318">
        <f>IF(OR(AND(AE305=1,SUM(AD304:AF306)-AE305=2),SUM(AD304:AF306)-AE305=3),1,0)</f>
        <v/>
      </c>
      <c r="AF318">
        <f>IF(OR(AND(AF305=1,SUM(AE304:AG306)-AF305=2),SUM(AE304:AG306)-AF305=3),1,0)</f>
        <v/>
      </c>
      <c r="AG318">
        <f>IF(OR(AND(AG305=1,SUM(AF304:AH306)-AG305=2),SUM(AF304:AH306)-AG305=3),1,0)</f>
        <v/>
      </c>
      <c r="AH318">
        <f>IF(OR(AND(AH305=1,SUM(AG304:AI306)-AH305=2),SUM(AG304:AI306)-AH305=3),1,0)</f>
        <v/>
      </c>
      <c r="AI318">
        <f>IF(OR(AND(AI305=1,SUM(AH304:AJ306)-AI305=2),SUM(AH304:AJ306)-AI305=3),1,0)</f>
        <v/>
      </c>
      <c r="AJ318">
        <f>IF(OR(AND(AJ305=1,SUM(AI304:AK306)-AJ305=2),SUM(AI304:AK306)-AJ305=3),1,0)</f>
        <v/>
      </c>
      <c r="AK318">
        <f>IF(OR(AND(AK305=1,SUM(AJ304:AL306)-AK305=2),SUM(AJ304:AL306)-AK305=3),1,0)</f>
        <v/>
      </c>
      <c r="AL318">
        <f>IF(OR(AND(AL305=1,SUM(AK304:AM306)-AL305=2),SUM(AK304:AM306)-AL305=3),1,0)</f>
        <v/>
      </c>
      <c r="AM318">
        <f>IF(OR(AND(AM305=1,SUM(AL304:AN306)-AM305=2),SUM(AL304:AN306)-AM305=3),1,0)</f>
        <v/>
      </c>
      <c r="AN318">
        <f>IF(OR(AND(AN305=1,SUM(AM304:AO306)-AN305=2),SUM(AM304:AO306)-AN305=3),1,0)</f>
        <v/>
      </c>
      <c r="AO318">
        <f>IF(OR(AND(AO305=1,SUM(AN304:AP306)-AO305=2),SUM(AN304:AP306)-AO305=3),1,0)</f>
        <v/>
      </c>
      <c r="AP318">
        <f>IF(OR(AND(AP305=1,SUM(AO304:AQ306)-AP305=2),SUM(AO304:AQ306)-AP305=3),1,0)</f>
        <v/>
      </c>
      <c r="AQ318" t="n">
        <v>0</v>
      </c>
    </row>
    <row r="319">
      <c r="B319" t="n">
        <v>0</v>
      </c>
      <c r="C319">
        <f>IF(OR(AND(C306=1,SUM(B305:D307)-C306=2),SUM(B305:D307)-C306=3),1,0)</f>
        <v/>
      </c>
      <c r="D319">
        <f>IF(OR(AND(D306=1,SUM(C305:E307)-D306=2),SUM(C305:E307)-D306=3),1,0)</f>
        <v/>
      </c>
      <c r="E319">
        <f>IF(OR(AND(E306=1,SUM(D305:F307)-E306=2),SUM(D305:F307)-E306=3),1,0)</f>
        <v/>
      </c>
      <c r="F319">
        <f>IF(OR(AND(F306=1,SUM(E305:G307)-F306=2),SUM(E305:G307)-F306=3),1,0)</f>
        <v/>
      </c>
      <c r="G319">
        <f>IF(OR(AND(G306=1,SUM(F305:H307)-G306=2),SUM(F305:H307)-G306=3),1,0)</f>
        <v/>
      </c>
      <c r="H319">
        <f>IF(OR(AND(H306=1,SUM(G305:I307)-H306=2),SUM(G305:I307)-H306=3),1,0)</f>
        <v/>
      </c>
      <c r="I319">
        <f>IF(OR(AND(I306=1,SUM(H305:J307)-I306=2),SUM(H305:J307)-I306=3),1,0)</f>
        <v/>
      </c>
      <c r="J319">
        <f>IF(OR(AND(J306=1,SUM(I305:K307)-J306=2),SUM(I305:K307)-J306=3),1,0)</f>
        <v/>
      </c>
      <c r="K319">
        <f>IF(OR(AND(K306=1,SUM(J305:L307)-K306=2),SUM(J305:L307)-K306=3),1,0)</f>
        <v/>
      </c>
      <c r="L319">
        <f>IF(OR(AND(L306=1,SUM(K305:M307)-L306=2),SUM(K305:M307)-L306=3),1,0)</f>
        <v/>
      </c>
      <c r="M319">
        <f>IF(OR(AND(M306=1,SUM(L305:N307)-M306=2),SUM(L305:N307)-M306=3),1,0)</f>
        <v/>
      </c>
      <c r="N319">
        <f>IF(OR(AND(N306=1,SUM(M305:O307)-N306=2),SUM(M305:O307)-N306=3),1,0)</f>
        <v/>
      </c>
      <c r="O319">
        <f>IF(OR(AND(O306=1,SUM(N305:P307)-O306=2),SUM(N305:P307)-O306=3),1,0)</f>
        <v/>
      </c>
      <c r="P319">
        <f>IF(OR(AND(P306=1,SUM(O305:Q307)-P306=2),SUM(O305:Q307)-P306=3),1,0)</f>
        <v/>
      </c>
      <c r="Q319">
        <f>IF(OR(AND(Q306=1,SUM(P305:R307)-Q306=2),SUM(P305:R307)-Q306=3),1,0)</f>
        <v/>
      </c>
      <c r="R319">
        <f>IF(OR(AND(R306=1,SUM(Q305:S307)-R306=2),SUM(Q305:S307)-R306=3),1,0)</f>
        <v/>
      </c>
      <c r="S319">
        <f>IF(OR(AND(S306=1,SUM(R305:T307)-S306=2),SUM(R305:T307)-S306=3),1,0)</f>
        <v/>
      </c>
      <c r="T319">
        <f>IF(OR(AND(T306=1,SUM(S305:U307)-T306=2),SUM(S305:U307)-T306=3),1,0)</f>
        <v/>
      </c>
      <c r="U319">
        <f>IF(OR(AND(U306=1,SUM(T305:V307)-U306=2),SUM(T305:V307)-U306=3),1,0)</f>
        <v/>
      </c>
      <c r="V319">
        <f>IF(OR(AND(V306=1,SUM(U305:W307)-V306=2),SUM(U305:W307)-V306=3),1,0)</f>
        <v/>
      </c>
      <c r="W319">
        <f>IF(OR(AND(W306=1,SUM(V305:X307)-W306=2),SUM(V305:X307)-W306=3),1,0)</f>
        <v/>
      </c>
      <c r="X319">
        <f>IF(OR(AND(X306=1,SUM(W305:Y307)-X306=2),SUM(W305:Y307)-X306=3),1,0)</f>
        <v/>
      </c>
      <c r="Y319">
        <f>IF(OR(AND(Y306=1,SUM(X305:Z307)-Y306=2),SUM(X305:Z307)-Y306=3),1,0)</f>
        <v/>
      </c>
      <c r="Z319">
        <f>IF(OR(AND(Z306=1,SUM(Y305:AA307)-Z306=2),SUM(Y305:AA307)-Z306=3),1,0)</f>
        <v/>
      </c>
      <c r="AA319">
        <f>IF(OR(AND(AA306=1,SUM(Z305:AB307)-AA306=2),SUM(Z305:AB307)-AA306=3),1,0)</f>
        <v/>
      </c>
      <c r="AB319">
        <f>IF(OR(AND(AB306=1,SUM(AA305:AC307)-AB306=2),SUM(AA305:AC307)-AB306=3),1,0)</f>
        <v/>
      </c>
      <c r="AC319">
        <f>IF(OR(AND(AC306=1,SUM(AB305:AD307)-AC306=2),SUM(AB305:AD307)-AC306=3),1,0)</f>
        <v/>
      </c>
      <c r="AD319">
        <f>IF(OR(AND(AD306=1,SUM(AC305:AE307)-AD306=2),SUM(AC305:AE307)-AD306=3),1,0)</f>
        <v/>
      </c>
      <c r="AE319">
        <f>IF(OR(AND(AE306=1,SUM(AD305:AF307)-AE306=2),SUM(AD305:AF307)-AE306=3),1,0)</f>
        <v/>
      </c>
      <c r="AF319">
        <f>IF(OR(AND(AF306=1,SUM(AE305:AG307)-AF306=2),SUM(AE305:AG307)-AF306=3),1,0)</f>
        <v/>
      </c>
      <c r="AG319">
        <f>IF(OR(AND(AG306=1,SUM(AF305:AH307)-AG306=2),SUM(AF305:AH307)-AG306=3),1,0)</f>
        <v/>
      </c>
      <c r="AH319">
        <f>IF(OR(AND(AH306=1,SUM(AG305:AI307)-AH306=2),SUM(AG305:AI307)-AH306=3),1,0)</f>
        <v/>
      </c>
      <c r="AI319">
        <f>IF(OR(AND(AI306=1,SUM(AH305:AJ307)-AI306=2),SUM(AH305:AJ307)-AI306=3),1,0)</f>
        <v/>
      </c>
      <c r="AJ319">
        <f>IF(OR(AND(AJ306=1,SUM(AI305:AK307)-AJ306=2),SUM(AI305:AK307)-AJ306=3),1,0)</f>
        <v/>
      </c>
      <c r="AK319">
        <f>IF(OR(AND(AK306=1,SUM(AJ305:AL307)-AK306=2),SUM(AJ305:AL307)-AK306=3),1,0)</f>
        <v/>
      </c>
      <c r="AL319">
        <f>IF(OR(AND(AL306=1,SUM(AK305:AM307)-AL306=2),SUM(AK305:AM307)-AL306=3),1,0)</f>
        <v/>
      </c>
      <c r="AM319">
        <f>IF(OR(AND(AM306=1,SUM(AL305:AN307)-AM306=2),SUM(AL305:AN307)-AM306=3),1,0)</f>
        <v/>
      </c>
      <c r="AN319">
        <f>IF(OR(AND(AN306=1,SUM(AM305:AO307)-AN306=2),SUM(AM305:AO307)-AN306=3),1,0)</f>
        <v/>
      </c>
      <c r="AO319">
        <f>IF(OR(AND(AO306=1,SUM(AN305:AP307)-AO306=2),SUM(AN305:AP307)-AO306=3),1,0)</f>
        <v/>
      </c>
      <c r="AP319">
        <f>IF(OR(AND(AP306=1,SUM(AO305:AQ307)-AP306=2),SUM(AO305:AQ307)-AP306=3),1,0)</f>
        <v/>
      </c>
      <c r="AQ319" t="n">
        <v>0</v>
      </c>
    </row>
    <row r="320">
      <c r="B320" t="n">
        <v>0</v>
      </c>
      <c r="C320">
        <f>IF(OR(AND(C307=1,SUM(B306:D308)-C307=2),SUM(B306:D308)-C307=3),1,0)</f>
        <v/>
      </c>
      <c r="D320">
        <f>IF(OR(AND(D307=1,SUM(C306:E308)-D307=2),SUM(C306:E308)-D307=3),1,0)</f>
        <v/>
      </c>
      <c r="E320">
        <f>IF(OR(AND(E307=1,SUM(D306:F308)-E307=2),SUM(D306:F308)-E307=3),1,0)</f>
        <v/>
      </c>
      <c r="F320">
        <f>IF(OR(AND(F307=1,SUM(E306:G308)-F307=2),SUM(E306:G308)-F307=3),1,0)</f>
        <v/>
      </c>
      <c r="G320">
        <f>IF(OR(AND(G307=1,SUM(F306:H308)-G307=2),SUM(F306:H308)-G307=3),1,0)</f>
        <v/>
      </c>
      <c r="H320">
        <f>IF(OR(AND(H307=1,SUM(G306:I308)-H307=2),SUM(G306:I308)-H307=3),1,0)</f>
        <v/>
      </c>
      <c r="I320">
        <f>IF(OR(AND(I307=1,SUM(H306:J308)-I307=2),SUM(H306:J308)-I307=3),1,0)</f>
        <v/>
      </c>
      <c r="J320">
        <f>IF(OR(AND(J307=1,SUM(I306:K308)-J307=2),SUM(I306:K308)-J307=3),1,0)</f>
        <v/>
      </c>
      <c r="K320">
        <f>IF(OR(AND(K307=1,SUM(J306:L308)-K307=2),SUM(J306:L308)-K307=3),1,0)</f>
        <v/>
      </c>
      <c r="L320">
        <f>IF(OR(AND(L307=1,SUM(K306:M308)-L307=2),SUM(K306:M308)-L307=3),1,0)</f>
        <v/>
      </c>
      <c r="M320">
        <f>IF(OR(AND(M307=1,SUM(L306:N308)-M307=2),SUM(L306:N308)-M307=3),1,0)</f>
        <v/>
      </c>
      <c r="N320">
        <f>IF(OR(AND(N307=1,SUM(M306:O308)-N307=2),SUM(M306:O308)-N307=3),1,0)</f>
        <v/>
      </c>
      <c r="O320">
        <f>IF(OR(AND(O307=1,SUM(N306:P308)-O307=2),SUM(N306:P308)-O307=3),1,0)</f>
        <v/>
      </c>
      <c r="P320">
        <f>IF(OR(AND(P307=1,SUM(O306:Q308)-P307=2),SUM(O306:Q308)-P307=3),1,0)</f>
        <v/>
      </c>
      <c r="Q320">
        <f>IF(OR(AND(Q307=1,SUM(P306:R308)-Q307=2),SUM(P306:R308)-Q307=3),1,0)</f>
        <v/>
      </c>
      <c r="R320">
        <f>IF(OR(AND(R307=1,SUM(Q306:S308)-R307=2),SUM(Q306:S308)-R307=3),1,0)</f>
        <v/>
      </c>
      <c r="S320">
        <f>IF(OR(AND(S307=1,SUM(R306:T308)-S307=2),SUM(R306:T308)-S307=3),1,0)</f>
        <v/>
      </c>
      <c r="T320">
        <f>IF(OR(AND(T307=1,SUM(S306:U308)-T307=2),SUM(S306:U308)-T307=3),1,0)</f>
        <v/>
      </c>
      <c r="U320">
        <f>IF(OR(AND(U307=1,SUM(T306:V308)-U307=2),SUM(T306:V308)-U307=3),1,0)</f>
        <v/>
      </c>
      <c r="V320">
        <f>IF(OR(AND(V307=1,SUM(U306:W308)-V307=2),SUM(U306:W308)-V307=3),1,0)</f>
        <v/>
      </c>
      <c r="W320">
        <f>IF(OR(AND(W307=1,SUM(V306:X308)-W307=2),SUM(V306:X308)-W307=3),1,0)</f>
        <v/>
      </c>
      <c r="X320">
        <f>IF(OR(AND(X307=1,SUM(W306:Y308)-X307=2),SUM(W306:Y308)-X307=3),1,0)</f>
        <v/>
      </c>
      <c r="Y320">
        <f>IF(OR(AND(Y307=1,SUM(X306:Z308)-Y307=2),SUM(X306:Z308)-Y307=3),1,0)</f>
        <v/>
      </c>
      <c r="Z320">
        <f>IF(OR(AND(Z307=1,SUM(Y306:AA308)-Z307=2),SUM(Y306:AA308)-Z307=3),1,0)</f>
        <v/>
      </c>
      <c r="AA320">
        <f>IF(OR(AND(AA307=1,SUM(Z306:AB308)-AA307=2),SUM(Z306:AB308)-AA307=3),1,0)</f>
        <v/>
      </c>
      <c r="AB320">
        <f>IF(OR(AND(AB307=1,SUM(AA306:AC308)-AB307=2),SUM(AA306:AC308)-AB307=3),1,0)</f>
        <v/>
      </c>
      <c r="AC320">
        <f>IF(OR(AND(AC307=1,SUM(AB306:AD308)-AC307=2),SUM(AB306:AD308)-AC307=3),1,0)</f>
        <v/>
      </c>
      <c r="AD320">
        <f>IF(OR(AND(AD307=1,SUM(AC306:AE308)-AD307=2),SUM(AC306:AE308)-AD307=3),1,0)</f>
        <v/>
      </c>
      <c r="AE320">
        <f>IF(OR(AND(AE307=1,SUM(AD306:AF308)-AE307=2),SUM(AD306:AF308)-AE307=3),1,0)</f>
        <v/>
      </c>
      <c r="AF320">
        <f>IF(OR(AND(AF307=1,SUM(AE306:AG308)-AF307=2),SUM(AE306:AG308)-AF307=3),1,0)</f>
        <v/>
      </c>
      <c r="AG320">
        <f>IF(OR(AND(AG307=1,SUM(AF306:AH308)-AG307=2),SUM(AF306:AH308)-AG307=3),1,0)</f>
        <v/>
      </c>
      <c r="AH320">
        <f>IF(OR(AND(AH307=1,SUM(AG306:AI308)-AH307=2),SUM(AG306:AI308)-AH307=3),1,0)</f>
        <v/>
      </c>
      <c r="AI320">
        <f>IF(OR(AND(AI307=1,SUM(AH306:AJ308)-AI307=2),SUM(AH306:AJ308)-AI307=3),1,0)</f>
        <v/>
      </c>
      <c r="AJ320">
        <f>IF(OR(AND(AJ307=1,SUM(AI306:AK308)-AJ307=2),SUM(AI306:AK308)-AJ307=3),1,0)</f>
        <v/>
      </c>
      <c r="AK320">
        <f>IF(OR(AND(AK307=1,SUM(AJ306:AL308)-AK307=2),SUM(AJ306:AL308)-AK307=3),1,0)</f>
        <v/>
      </c>
      <c r="AL320">
        <f>IF(OR(AND(AL307=1,SUM(AK306:AM308)-AL307=2),SUM(AK306:AM308)-AL307=3),1,0)</f>
        <v/>
      </c>
      <c r="AM320">
        <f>IF(OR(AND(AM307=1,SUM(AL306:AN308)-AM307=2),SUM(AL306:AN308)-AM307=3),1,0)</f>
        <v/>
      </c>
      <c r="AN320">
        <f>IF(OR(AND(AN307=1,SUM(AM306:AO308)-AN307=2),SUM(AM306:AO308)-AN307=3),1,0)</f>
        <v/>
      </c>
      <c r="AO320">
        <f>IF(OR(AND(AO307=1,SUM(AN306:AP308)-AO307=2),SUM(AN306:AP308)-AO307=3),1,0)</f>
        <v/>
      </c>
      <c r="AP320">
        <f>IF(OR(AND(AP307=1,SUM(AO306:AQ308)-AP307=2),SUM(AO306:AQ308)-AP307=3),1,0)</f>
        <v/>
      </c>
      <c r="AQ320" t="n">
        <v>0</v>
      </c>
    </row>
    <row r="321">
      <c r="B321" t="n">
        <v>0</v>
      </c>
      <c r="C321">
        <f>IF(OR(AND(C308=1,SUM(B307:D309)-C308=2),SUM(B307:D309)-C308=3),1,0)</f>
        <v/>
      </c>
      <c r="D321">
        <f>IF(OR(AND(D308=1,SUM(C307:E309)-D308=2),SUM(C307:E309)-D308=3),1,0)</f>
        <v/>
      </c>
      <c r="E321">
        <f>IF(OR(AND(E308=1,SUM(D307:F309)-E308=2),SUM(D307:F309)-E308=3),1,0)</f>
        <v/>
      </c>
      <c r="F321">
        <f>IF(OR(AND(F308=1,SUM(E307:G309)-F308=2),SUM(E307:G309)-F308=3),1,0)</f>
        <v/>
      </c>
      <c r="G321">
        <f>IF(OR(AND(G308=1,SUM(F307:H309)-G308=2),SUM(F307:H309)-G308=3),1,0)</f>
        <v/>
      </c>
      <c r="H321">
        <f>IF(OR(AND(H308=1,SUM(G307:I309)-H308=2),SUM(G307:I309)-H308=3),1,0)</f>
        <v/>
      </c>
      <c r="I321">
        <f>IF(OR(AND(I308=1,SUM(H307:J309)-I308=2),SUM(H307:J309)-I308=3),1,0)</f>
        <v/>
      </c>
      <c r="J321">
        <f>IF(OR(AND(J308=1,SUM(I307:K309)-J308=2),SUM(I307:K309)-J308=3),1,0)</f>
        <v/>
      </c>
      <c r="K321">
        <f>IF(OR(AND(K308=1,SUM(J307:L309)-K308=2),SUM(J307:L309)-K308=3),1,0)</f>
        <v/>
      </c>
      <c r="L321">
        <f>IF(OR(AND(L308=1,SUM(K307:M309)-L308=2),SUM(K307:M309)-L308=3),1,0)</f>
        <v/>
      </c>
      <c r="M321">
        <f>IF(OR(AND(M308=1,SUM(L307:N309)-M308=2),SUM(L307:N309)-M308=3),1,0)</f>
        <v/>
      </c>
      <c r="N321">
        <f>IF(OR(AND(N308=1,SUM(M307:O309)-N308=2),SUM(M307:O309)-N308=3),1,0)</f>
        <v/>
      </c>
      <c r="O321">
        <f>IF(OR(AND(O308=1,SUM(N307:P309)-O308=2),SUM(N307:P309)-O308=3),1,0)</f>
        <v/>
      </c>
      <c r="P321">
        <f>IF(OR(AND(P308=1,SUM(O307:Q309)-P308=2),SUM(O307:Q309)-P308=3),1,0)</f>
        <v/>
      </c>
      <c r="Q321">
        <f>IF(OR(AND(Q308=1,SUM(P307:R309)-Q308=2),SUM(P307:R309)-Q308=3),1,0)</f>
        <v/>
      </c>
      <c r="R321">
        <f>IF(OR(AND(R308=1,SUM(Q307:S309)-R308=2),SUM(Q307:S309)-R308=3),1,0)</f>
        <v/>
      </c>
      <c r="S321">
        <f>IF(OR(AND(S308=1,SUM(R307:T309)-S308=2),SUM(R307:T309)-S308=3),1,0)</f>
        <v/>
      </c>
      <c r="T321">
        <f>IF(OR(AND(T308=1,SUM(S307:U309)-T308=2),SUM(S307:U309)-T308=3),1,0)</f>
        <v/>
      </c>
      <c r="U321">
        <f>IF(OR(AND(U308=1,SUM(T307:V309)-U308=2),SUM(T307:V309)-U308=3),1,0)</f>
        <v/>
      </c>
      <c r="V321">
        <f>IF(OR(AND(V308=1,SUM(U307:W309)-V308=2),SUM(U307:W309)-V308=3),1,0)</f>
        <v/>
      </c>
      <c r="W321">
        <f>IF(OR(AND(W308=1,SUM(V307:X309)-W308=2),SUM(V307:X309)-W308=3),1,0)</f>
        <v/>
      </c>
      <c r="X321">
        <f>IF(OR(AND(X308=1,SUM(W307:Y309)-X308=2),SUM(W307:Y309)-X308=3),1,0)</f>
        <v/>
      </c>
      <c r="Y321">
        <f>IF(OR(AND(Y308=1,SUM(X307:Z309)-Y308=2),SUM(X307:Z309)-Y308=3),1,0)</f>
        <v/>
      </c>
      <c r="Z321">
        <f>IF(OR(AND(Z308=1,SUM(Y307:AA309)-Z308=2),SUM(Y307:AA309)-Z308=3),1,0)</f>
        <v/>
      </c>
      <c r="AA321">
        <f>IF(OR(AND(AA308=1,SUM(Z307:AB309)-AA308=2),SUM(Z307:AB309)-AA308=3),1,0)</f>
        <v/>
      </c>
      <c r="AB321">
        <f>IF(OR(AND(AB308=1,SUM(AA307:AC309)-AB308=2),SUM(AA307:AC309)-AB308=3),1,0)</f>
        <v/>
      </c>
      <c r="AC321">
        <f>IF(OR(AND(AC308=1,SUM(AB307:AD309)-AC308=2),SUM(AB307:AD309)-AC308=3),1,0)</f>
        <v/>
      </c>
      <c r="AD321">
        <f>IF(OR(AND(AD308=1,SUM(AC307:AE309)-AD308=2),SUM(AC307:AE309)-AD308=3),1,0)</f>
        <v/>
      </c>
      <c r="AE321">
        <f>IF(OR(AND(AE308=1,SUM(AD307:AF309)-AE308=2),SUM(AD307:AF309)-AE308=3),1,0)</f>
        <v/>
      </c>
      <c r="AF321">
        <f>IF(OR(AND(AF308=1,SUM(AE307:AG309)-AF308=2),SUM(AE307:AG309)-AF308=3),1,0)</f>
        <v/>
      </c>
      <c r="AG321">
        <f>IF(OR(AND(AG308=1,SUM(AF307:AH309)-AG308=2),SUM(AF307:AH309)-AG308=3),1,0)</f>
        <v/>
      </c>
      <c r="AH321">
        <f>IF(OR(AND(AH308=1,SUM(AG307:AI309)-AH308=2),SUM(AG307:AI309)-AH308=3),1,0)</f>
        <v/>
      </c>
      <c r="AI321">
        <f>IF(OR(AND(AI308=1,SUM(AH307:AJ309)-AI308=2),SUM(AH307:AJ309)-AI308=3),1,0)</f>
        <v/>
      </c>
      <c r="AJ321">
        <f>IF(OR(AND(AJ308=1,SUM(AI307:AK309)-AJ308=2),SUM(AI307:AK309)-AJ308=3),1,0)</f>
        <v/>
      </c>
      <c r="AK321">
        <f>IF(OR(AND(AK308=1,SUM(AJ307:AL309)-AK308=2),SUM(AJ307:AL309)-AK308=3),1,0)</f>
        <v/>
      </c>
      <c r="AL321">
        <f>IF(OR(AND(AL308=1,SUM(AK307:AM309)-AL308=2),SUM(AK307:AM309)-AL308=3),1,0)</f>
        <v/>
      </c>
      <c r="AM321">
        <f>IF(OR(AND(AM308=1,SUM(AL307:AN309)-AM308=2),SUM(AL307:AN309)-AM308=3),1,0)</f>
        <v/>
      </c>
      <c r="AN321">
        <f>IF(OR(AND(AN308=1,SUM(AM307:AO309)-AN308=2),SUM(AM307:AO309)-AN308=3),1,0)</f>
        <v/>
      </c>
      <c r="AO321">
        <f>IF(OR(AND(AO308=1,SUM(AN307:AP309)-AO308=2),SUM(AN307:AP309)-AO308=3),1,0)</f>
        <v/>
      </c>
      <c r="AP321">
        <f>IF(OR(AND(AP308=1,SUM(AO307:AQ309)-AP308=2),SUM(AO307:AQ309)-AP308=3),1,0)</f>
        <v/>
      </c>
      <c r="AQ321" t="n">
        <v>0</v>
      </c>
    </row>
    <row r="322">
      <c r="B322" t="n">
        <v>0</v>
      </c>
      <c r="C322">
        <f>IF(OR(AND(C309=1,SUM(B308:D310)-C309=2),SUM(B308:D310)-C309=3),1,0)</f>
        <v/>
      </c>
      <c r="D322">
        <f>IF(OR(AND(D309=1,SUM(C308:E310)-D309=2),SUM(C308:E310)-D309=3),1,0)</f>
        <v/>
      </c>
      <c r="E322">
        <f>IF(OR(AND(E309=1,SUM(D308:F310)-E309=2),SUM(D308:F310)-E309=3),1,0)</f>
        <v/>
      </c>
      <c r="F322">
        <f>IF(OR(AND(F309=1,SUM(E308:G310)-F309=2),SUM(E308:G310)-F309=3),1,0)</f>
        <v/>
      </c>
      <c r="G322">
        <f>IF(OR(AND(G309=1,SUM(F308:H310)-G309=2),SUM(F308:H310)-G309=3),1,0)</f>
        <v/>
      </c>
      <c r="H322">
        <f>IF(OR(AND(H309=1,SUM(G308:I310)-H309=2),SUM(G308:I310)-H309=3),1,0)</f>
        <v/>
      </c>
      <c r="I322">
        <f>IF(OR(AND(I309=1,SUM(H308:J310)-I309=2),SUM(H308:J310)-I309=3),1,0)</f>
        <v/>
      </c>
      <c r="J322">
        <f>IF(OR(AND(J309=1,SUM(I308:K310)-J309=2),SUM(I308:K310)-J309=3),1,0)</f>
        <v/>
      </c>
      <c r="K322">
        <f>IF(OR(AND(K309=1,SUM(J308:L310)-K309=2),SUM(J308:L310)-K309=3),1,0)</f>
        <v/>
      </c>
      <c r="L322">
        <f>IF(OR(AND(L309=1,SUM(K308:M310)-L309=2),SUM(K308:M310)-L309=3),1,0)</f>
        <v/>
      </c>
      <c r="M322">
        <f>IF(OR(AND(M309=1,SUM(L308:N310)-M309=2),SUM(L308:N310)-M309=3),1,0)</f>
        <v/>
      </c>
      <c r="N322">
        <f>IF(OR(AND(N309=1,SUM(M308:O310)-N309=2),SUM(M308:O310)-N309=3),1,0)</f>
        <v/>
      </c>
      <c r="O322">
        <f>IF(OR(AND(O309=1,SUM(N308:P310)-O309=2),SUM(N308:P310)-O309=3),1,0)</f>
        <v/>
      </c>
      <c r="P322">
        <f>IF(OR(AND(P309=1,SUM(O308:Q310)-P309=2),SUM(O308:Q310)-P309=3),1,0)</f>
        <v/>
      </c>
      <c r="Q322">
        <f>IF(OR(AND(Q309=1,SUM(P308:R310)-Q309=2),SUM(P308:R310)-Q309=3),1,0)</f>
        <v/>
      </c>
      <c r="R322">
        <f>IF(OR(AND(R309=1,SUM(Q308:S310)-R309=2),SUM(Q308:S310)-R309=3),1,0)</f>
        <v/>
      </c>
      <c r="S322">
        <f>IF(OR(AND(S309=1,SUM(R308:T310)-S309=2),SUM(R308:T310)-S309=3),1,0)</f>
        <v/>
      </c>
      <c r="T322">
        <f>IF(OR(AND(T309=1,SUM(S308:U310)-T309=2),SUM(S308:U310)-T309=3),1,0)</f>
        <v/>
      </c>
      <c r="U322">
        <f>IF(OR(AND(U309=1,SUM(T308:V310)-U309=2),SUM(T308:V310)-U309=3),1,0)</f>
        <v/>
      </c>
      <c r="V322">
        <f>IF(OR(AND(V309=1,SUM(U308:W310)-V309=2),SUM(U308:W310)-V309=3),1,0)</f>
        <v/>
      </c>
      <c r="W322">
        <f>IF(OR(AND(W309=1,SUM(V308:X310)-W309=2),SUM(V308:X310)-W309=3),1,0)</f>
        <v/>
      </c>
      <c r="X322">
        <f>IF(OR(AND(X309=1,SUM(W308:Y310)-X309=2),SUM(W308:Y310)-X309=3),1,0)</f>
        <v/>
      </c>
      <c r="Y322">
        <f>IF(OR(AND(Y309=1,SUM(X308:Z310)-Y309=2),SUM(X308:Z310)-Y309=3),1,0)</f>
        <v/>
      </c>
      <c r="Z322">
        <f>IF(OR(AND(Z309=1,SUM(Y308:AA310)-Z309=2),SUM(Y308:AA310)-Z309=3),1,0)</f>
        <v/>
      </c>
      <c r="AA322">
        <f>IF(OR(AND(AA309=1,SUM(Z308:AB310)-AA309=2),SUM(Z308:AB310)-AA309=3),1,0)</f>
        <v/>
      </c>
      <c r="AB322">
        <f>IF(OR(AND(AB309=1,SUM(AA308:AC310)-AB309=2),SUM(AA308:AC310)-AB309=3),1,0)</f>
        <v/>
      </c>
      <c r="AC322">
        <f>IF(OR(AND(AC309=1,SUM(AB308:AD310)-AC309=2),SUM(AB308:AD310)-AC309=3),1,0)</f>
        <v/>
      </c>
      <c r="AD322">
        <f>IF(OR(AND(AD309=1,SUM(AC308:AE310)-AD309=2),SUM(AC308:AE310)-AD309=3),1,0)</f>
        <v/>
      </c>
      <c r="AE322">
        <f>IF(OR(AND(AE309=1,SUM(AD308:AF310)-AE309=2),SUM(AD308:AF310)-AE309=3),1,0)</f>
        <v/>
      </c>
      <c r="AF322">
        <f>IF(OR(AND(AF309=1,SUM(AE308:AG310)-AF309=2),SUM(AE308:AG310)-AF309=3),1,0)</f>
        <v/>
      </c>
      <c r="AG322">
        <f>IF(OR(AND(AG309=1,SUM(AF308:AH310)-AG309=2),SUM(AF308:AH310)-AG309=3),1,0)</f>
        <v/>
      </c>
      <c r="AH322">
        <f>IF(OR(AND(AH309=1,SUM(AG308:AI310)-AH309=2),SUM(AG308:AI310)-AH309=3),1,0)</f>
        <v/>
      </c>
      <c r="AI322">
        <f>IF(OR(AND(AI309=1,SUM(AH308:AJ310)-AI309=2),SUM(AH308:AJ310)-AI309=3),1,0)</f>
        <v/>
      </c>
      <c r="AJ322">
        <f>IF(OR(AND(AJ309=1,SUM(AI308:AK310)-AJ309=2),SUM(AI308:AK310)-AJ309=3),1,0)</f>
        <v/>
      </c>
      <c r="AK322">
        <f>IF(OR(AND(AK309=1,SUM(AJ308:AL310)-AK309=2),SUM(AJ308:AL310)-AK309=3),1,0)</f>
        <v/>
      </c>
      <c r="AL322">
        <f>IF(OR(AND(AL309=1,SUM(AK308:AM310)-AL309=2),SUM(AK308:AM310)-AL309=3),1,0)</f>
        <v/>
      </c>
      <c r="AM322">
        <f>IF(OR(AND(AM309=1,SUM(AL308:AN310)-AM309=2),SUM(AL308:AN310)-AM309=3),1,0)</f>
        <v/>
      </c>
      <c r="AN322">
        <f>IF(OR(AND(AN309=1,SUM(AM308:AO310)-AN309=2),SUM(AM308:AO310)-AN309=3),1,0)</f>
        <v/>
      </c>
      <c r="AO322">
        <f>IF(OR(AND(AO309=1,SUM(AN308:AP310)-AO309=2),SUM(AN308:AP310)-AO309=3),1,0)</f>
        <v/>
      </c>
      <c r="AP322">
        <f>IF(OR(AND(AP309=1,SUM(AO308:AQ310)-AP309=2),SUM(AO308:AQ310)-AP309=3),1,0)</f>
        <v/>
      </c>
      <c r="AQ322" t="n">
        <v>0</v>
      </c>
    </row>
    <row r="323">
      <c r="B323" t="n">
        <v>0</v>
      </c>
      <c r="C323">
        <f>IF(OR(AND(C310=1,SUM(B309:D311)-C310=2),SUM(B309:D311)-C310=3),1,0)</f>
        <v/>
      </c>
      <c r="D323">
        <f>IF(OR(AND(D310=1,SUM(C309:E311)-D310=2),SUM(C309:E311)-D310=3),1,0)</f>
        <v/>
      </c>
      <c r="E323">
        <f>IF(OR(AND(E310=1,SUM(D309:F311)-E310=2),SUM(D309:F311)-E310=3),1,0)</f>
        <v/>
      </c>
      <c r="F323">
        <f>IF(OR(AND(F310=1,SUM(E309:G311)-F310=2),SUM(E309:G311)-F310=3),1,0)</f>
        <v/>
      </c>
      <c r="G323">
        <f>IF(OR(AND(G310=1,SUM(F309:H311)-G310=2),SUM(F309:H311)-G310=3),1,0)</f>
        <v/>
      </c>
      <c r="H323">
        <f>IF(OR(AND(H310=1,SUM(G309:I311)-H310=2),SUM(G309:I311)-H310=3),1,0)</f>
        <v/>
      </c>
      <c r="I323">
        <f>IF(OR(AND(I310=1,SUM(H309:J311)-I310=2),SUM(H309:J311)-I310=3),1,0)</f>
        <v/>
      </c>
      <c r="J323">
        <f>IF(OR(AND(J310=1,SUM(I309:K311)-J310=2),SUM(I309:K311)-J310=3),1,0)</f>
        <v/>
      </c>
      <c r="K323">
        <f>IF(OR(AND(K310=1,SUM(J309:L311)-K310=2),SUM(J309:L311)-K310=3),1,0)</f>
        <v/>
      </c>
      <c r="L323">
        <f>IF(OR(AND(L310=1,SUM(K309:M311)-L310=2),SUM(K309:M311)-L310=3),1,0)</f>
        <v/>
      </c>
      <c r="M323">
        <f>IF(OR(AND(M310=1,SUM(L309:N311)-M310=2),SUM(L309:N311)-M310=3),1,0)</f>
        <v/>
      </c>
      <c r="N323">
        <f>IF(OR(AND(N310=1,SUM(M309:O311)-N310=2),SUM(M309:O311)-N310=3),1,0)</f>
        <v/>
      </c>
      <c r="O323">
        <f>IF(OR(AND(O310=1,SUM(N309:P311)-O310=2),SUM(N309:P311)-O310=3),1,0)</f>
        <v/>
      </c>
      <c r="P323">
        <f>IF(OR(AND(P310=1,SUM(O309:Q311)-P310=2),SUM(O309:Q311)-P310=3),1,0)</f>
        <v/>
      </c>
      <c r="Q323">
        <f>IF(OR(AND(Q310=1,SUM(P309:R311)-Q310=2),SUM(P309:R311)-Q310=3),1,0)</f>
        <v/>
      </c>
      <c r="R323">
        <f>IF(OR(AND(R310=1,SUM(Q309:S311)-R310=2),SUM(Q309:S311)-R310=3),1,0)</f>
        <v/>
      </c>
      <c r="S323">
        <f>IF(OR(AND(S310=1,SUM(R309:T311)-S310=2),SUM(R309:T311)-S310=3),1,0)</f>
        <v/>
      </c>
      <c r="T323">
        <f>IF(OR(AND(T310=1,SUM(S309:U311)-T310=2),SUM(S309:U311)-T310=3),1,0)</f>
        <v/>
      </c>
      <c r="U323">
        <f>IF(OR(AND(U310=1,SUM(T309:V311)-U310=2),SUM(T309:V311)-U310=3),1,0)</f>
        <v/>
      </c>
      <c r="V323">
        <f>IF(OR(AND(V310=1,SUM(U309:W311)-V310=2),SUM(U309:W311)-V310=3),1,0)</f>
        <v/>
      </c>
      <c r="W323">
        <f>IF(OR(AND(W310=1,SUM(V309:X311)-W310=2),SUM(V309:X311)-W310=3),1,0)</f>
        <v/>
      </c>
      <c r="X323">
        <f>IF(OR(AND(X310=1,SUM(W309:Y311)-X310=2),SUM(W309:Y311)-X310=3),1,0)</f>
        <v/>
      </c>
      <c r="Y323">
        <f>IF(OR(AND(Y310=1,SUM(X309:Z311)-Y310=2),SUM(X309:Z311)-Y310=3),1,0)</f>
        <v/>
      </c>
      <c r="Z323">
        <f>IF(OR(AND(Z310=1,SUM(Y309:AA311)-Z310=2),SUM(Y309:AA311)-Z310=3),1,0)</f>
        <v/>
      </c>
      <c r="AA323">
        <f>IF(OR(AND(AA310=1,SUM(Z309:AB311)-AA310=2),SUM(Z309:AB311)-AA310=3),1,0)</f>
        <v/>
      </c>
      <c r="AB323">
        <f>IF(OR(AND(AB310=1,SUM(AA309:AC311)-AB310=2),SUM(AA309:AC311)-AB310=3),1,0)</f>
        <v/>
      </c>
      <c r="AC323">
        <f>IF(OR(AND(AC310=1,SUM(AB309:AD311)-AC310=2),SUM(AB309:AD311)-AC310=3),1,0)</f>
        <v/>
      </c>
      <c r="AD323">
        <f>IF(OR(AND(AD310=1,SUM(AC309:AE311)-AD310=2),SUM(AC309:AE311)-AD310=3),1,0)</f>
        <v/>
      </c>
      <c r="AE323">
        <f>IF(OR(AND(AE310=1,SUM(AD309:AF311)-AE310=2),SUM(AD309:AF311)-AE310=3),1,0)</f>
        <v/>
      </c>
      <c r="AF323">
        <f>IF(OR(AND(AF310=1,SUM(AE309:AG311)-AF310=2),SUM(AE309:AG311)-AF310=3),1,0)</f>
        <v/>
      </c>
      <c r="AG323">
        <f>IF(OR(AND(AG310=1,SUM(AF309:AH311)-AG310=2),SUM(AF309:AH311)-AG310=3),1,0)</f>
        <v/>
      </c>
      <c r="AH323">
        <f>IF(OR(AND(AH310=1,SUM(AG309:AI311)-AH310=2),SUM(AG309:AI311)-AH310=3),1,0)</f>
        <v/>
      </c>
      <c r="AI323">
        <f>IF(OR(AND(AI310=1,SUM(AH309:AJ311)-AI310=2),SUM(AH309:AJ311)-AI310=3),1,0)</f>
        <v/>
      </c>
      <c r="AJ323">
        <f>IF(OR(AND(AJ310=1,SUM(AI309:AK311)-AJ310=2),SUM(AI309:AK311)-AJ310=3),1,0)</f>
        <v/>
      </c>
      <c r="AK323">
        <f>IF(OR(AND(AK310=1,SUM(AJ309:AL311)-AK310=2),SUM(AJ309:AL311)-AK310=3),1,0)</f>
        <v/>
      </c>
      <c r="AL323">
        <f>IF(OR(AND(AL310=1,SUM(AK309:AM311)-AL310=2),SUM(AK309:AM311)-AL310=3),1,0)</f>
        <v/>
      </c>
      <c r="AM323">
        <f>IF(OR(AND(AM310=1,SUM(AL309:AN311)-AM310=2),SUM(AL309:AN311)-AM310=3),1,0)</f>
        <v/>
      </c>
      <c r="AN323">
        <f>IF(OR(AND(AN310=1,SUM(AM309:AO311)-AN310=2),SUM(AM309:AO311)-AN310=3),1,0)</f>
        <v/>
      </c>
      <c r="AO323">
        <f>IF(OR(AND(AO310=1,SUM(AN309:AP311)-AO310=2),SUM(AN309:AP311)-AO310=3),1,0)</f>
        <v/>
      </c>
      <c r="AP323">
        <f>IF(OR(AND(AP310=1,SUM(AO309:AQ311)-AP310=2),SUM(AO309:AQ311)-AP310=3),1,0)</f>
        <v/>
      </c>
      <c r="AQ323" t="n">
        <v>0</v>
      </c>
    </row>
    <row r="324">
      <c r="B324" t="n">
        <v>0</v>
      </c>
      <c r="C324">
        <f>IF(OR(AND(C311=1,SUM(B310:D312)-C311=2),SUM(B310:D312)-C311=3),1,0)</f>
        <v/>
      </c>
      <c r="D324">
        <f>IF(OR(AND(D311=1,SUM(C310:E312)-D311=2),SUM(C310:E312)-D311=3),1,0)</f>
        <v/>
      </c>
      <c r="E324">
        <f>IF(OR(AND(E311=1,SUM(D310:F312)-E311=2),SUM(D310:F312)-E311=3),1,0)</f>
        <v/>
      </c>
      <c r="F324">
        <f>IF(OR(AND(F311=1,SUM(E310:G312)-F311=2),SUM(E310:G312)-F311=3),1,0)</f>
        <v/>
      </c>
      <c r="G324">
        <f>IF(OR(AND(G311=1,SUM(F310:H312)-G311=2),SUM(F310:H312)-G311=3),1,0)</f>
        <v/>
      </c>
      <c r="H324">
        <f>IF(OR(AND(H311=1,SUM(G310:I312)-H311=2),SUM(G310:I312)-H311=3),1,0)</f>
        <v/>
      </c>
      <c r="I324">
        <f>IF(OR(AND(I311=1,SUM(H310:J312)-I311=2),SUM(H310:J312)-I311=3),1,0)</f>
        <v/>
      </c>
      <c r="J324">
        <f>IF(OR(AND(J311=1,SUM(I310:K312)-J311=2),SUM(I310:K312)-J311=3),1,0)</f>
        <v/>
      </c>
      <c r="K324">
        <f>IF(OR(AND(K311=1,SUM(J310:L312)-K311=2),SUM(J310:L312)-K311=3),1,0)</f>
        <v/>
      </c>
      <c r="L324">
        <f>IF(OR(AND(L311=1,SUM(K310:M312)-L311=2),SUM(K310:M312)-L311=3),1,0)</f>
        <v/>
      </c>
      <c r="M324">
        <f>IF(OR(AND(M311=1,SUM(L310:N312)-M311=2),SUM(L310:N312)-M311=3),1,0)</f>
        <v/>
      </c>
      <c r="N324">
        <f>IF(OR(AND(N311=1,SUM(M310:O312)-N311=2),SUM(M310:O312)-N311=3),1,0)</f>
        <v/>
      </c>
      <c r="O324">
        <f>IF(OR(AND(O311=1,SUM(N310:P312)-O311=2),SUM(N310:P312)-O311=3),1,0)</f>
        <v/>
      </c>
      <c r="P324">
        <f>IF(OR(AND(P311=1,SUM(O310:Q312)-P311=2),SUM(O310:Q312)-P311=3),1,0)</f>
        <v/>
      </c>
      <c r="Q324">
        <f>IF(OR(AND(Q311=1,SUM(P310:R312)-Q311=2),SUM(P310:R312)-Q311=3),1,0)</f>
        <v/>
      </c>
      <c r="R324">
        <f>IF(OR(AND(R311=1,SUM(Q310:S312)-R311=2),SUM(Q310:S312)-R311=3),1,0)</f>
        <v/>
      </c>
      <c r="S324">
        <f>IF(OR(AND(S311=1,SUM(R310:T312)-S311=2),SUM(R310:T312)-S311=3),1,0)</f>
        <v/>
      </c>
      <c r="T324">
        <f>IF(OR(AND(T311=1,SUM(S310:U312)-T311=2),SUM(S310:U312)-T311=3),1,0)</f>
        <v/>
      </c>
      <c r="U324">
        <f>IF(OR(AND(U311=1,SUM(T310:V312)-U311=2),SUM(T310:V312)-U311=3),1,0)</f>
        <v/>
      </c>
      <c r="V324">
        <f>IF(OR(AND(V311=1,SUM(U310:W312)-V311=2),SUM(U310:W312)-V311=3),1,0)</f>
        <v/>
      </c>
      <c r="W324">
        <f>IF(OR(AND(W311=1,SUM(V310:X312)-W311=2),SUM(V310:X312)-W311=3),1,0)</f>
        <v/>
      </c>
      <c r="X324">
        <f>IF(OR(AND(X311=1,SUM(W310:Y312)-X311=2),SUM(W310:Y312)-X311=3),1,0)</f>
        <v/>
      </c>
      <c r="Y324">
        <f>IF(OR(AND(Y311=1,SUM(X310:Z312)-Y311=2),SUM(X310:Z312)-Y311=3),1,0)</f>
        <v/>
      </c>
      <c r="Z324">
        <f>IF(OR(AND(Z311=1,SUM(Y310:AA312)-Z311=2),SUM(Y310:AA312)-Z311=3),1,0)</f>
        <v/>
      </c>
      <c r="AA324">
        <f>IF(OR(AND(AA311=1,SUM(Z310:AB312)-AA311=2),SUM(Z310:AB312)-AA311=3),1,0)</f>
        <v/>
      </c>
      <c r="AB324">
        <f>IF(OR(AND(AB311=1,SUM(AA310:AC312)-AB311=2),SUM(AA310:AC312)-AB311=3),1,0)</f>
        <v/>
      </c>
      <c r="AC324">
        <f>IF(OR(AND(AC311=1,SUM(AB310:AD312)-AC311=2),SUM(AB310:AD312)-AC311=3),1,0)</f>
        <v/>
      </c>
      <c r="AD324">
        <f>IF(OR(AND(AD311=1,SUM(AC310:AE312)-AD311=2),SUM(AC310:AE312)-AD311=3),1,0)</f>
        <v/>
      </c>
      <c r="AE324">
        <f>IF(OR(AND(AE311=1,SUM(AD310:AF312)-AE311=2),SUM(AD310:AF312)-AE311=3),1,0)</f>
        <v/>
      </c>
      <c r="AF324">
        <f>IF(OR(AND(AF311=1,SUM(AE310:AG312)-AF311=2),SUM(AE310:AG312)-AF311=3),1,0)</f>
        <v/>
      </c>
      <c r="AG324">
        <f>IF(OR(AND(AG311=1,SUM(AF310:AH312)-AG311=2),SUM(AF310:AH312)-AG311=3),1,0)</f>
        <v/>
      </c>
      <c r="AH324">
        <f>IF(OR(AND(AH311=1,SUM(AG310:AI312)-AH311=2),SUM(AG310:AI312)-AH311=3),1,0)</f>
        <v/>
      </c>
      <c r="AI324">
        <f>IF(OR(AND(AI311=1,SUM(AH310:AJ312)-AI311=2),SUM(AH310:AJ312)-AI311=3),1,0)</f>
        <v/>
      </c>
      <c r="AJ324">
        <f>IF(OR(AND(AJ311=1,SUM(AI310:AK312)-AJ311=2),SUM(AI310:AK312)-AJ311=3),1,0)</f>
        <v/>
      </c>
      <c r="AK324">
        <f>IF(OR(AND(AK311=1,SUM(AJ310:AL312)-AK311=2),SUM(AJ310:AL312)-AK311=3),1,0)</f>
        <v/>
      </c>
      <c r="AL324">
        <f>IF(OR(AND(AL311=1,SUM(AK310:AM312)-AL311=2),SUM(AK310:AM312)-AL311=3),1,0)</f>
        <v/>
      </c>
      <c r="AM324">
        <f>IF(OR(AND(AM311=1,SUM(AL310:AN312)-AM311=2),SUM(AL310:AN312)-AM311=3),1,0)</f>
        <v/>
      </c>
      <c r="AN324">
        <f>IF(OR(AND(AN311=1,SUM(AM310:AO312)-AN311=2),SUM(AM310:AO312)-AN311=3),1,0)</f>
        <v/>
      </c>
      <c r="AO324">
        <f>IF(OR(AND(AO311=1,SUM(AN310:AP312)-AO311=2),SUM(AN310:AP312)-AO311=3),1,0)</f>
        <v/>
      </c>
      <c r="AP324">
        <f>IF(OR(AND(AP311=1,SUM(AO310:AQ312)-AP311=2),SUM(AO310:AQ312)-AP311=3),1,0)</f>
        <v/>
      </c>
      <c r="AQ324" t="n">
        <v>0</v>
      </c>
    </row>
    <row r="325">
      <c r="B325" t="n">
        <v>0</v>
      </c>
      <c r="C325">
        <f>IF(OR(AND(C312=1,SUM(B311:D313)-C312=2),SUM(B311:D313)-C312=3),1,0)</f>
        <v/>
      </c>
      <c r="D325">
        <f>IF(OR(AND(D312=1,SUM(C311:E313)-D312=2),SUM(C311:E313)-D312=3),1,0)</f>
        <v/>
      </c>
      <c r="E325">
        <f>IF(OR(AND(E312=1,SUM(D311:F313)-E312=2),SUM(D311:F313)-E312=3),1,0)</f>
        <v/>
      </c>
      <c r="F325">
        <f>IF(OR(AND(F312=1,SUM(E311:G313)-F312=2),SUM(E311:G313)-F312=3),1,0)</f>
        <v/>
      </c>
      <c r="G325">
        <f>IF(OR(AND(G312=1,SUM(F311:H313)-G312=2),SUM(F311:H313)-G312=3),1,0)</f>
        <v/>
      </c>
      <c r="H325">
        <f>IF(OR(AND(H312=1,SUM(G311:I313)-H312=2),SUM(G311:I313)-H312=3),1,0)</f>
        <v/>
      </c>
      <c r="I325">
        <f>IF(OR(AND(I312=1,SUM(H311:J313)-I312=2),SUM(H311:J313)-I312=3),1,0)</f>
        <v/>
      </c>
      <c r="J325">
        <f>IF(OR(AND(J312=1,SUM(I311:K313)-J312=2),SUM(I311:K313)-J312=3),1,0)</f>
        <v/>
      </c>
      <c r="K325">
        <f>IF(OR(AND(K312=1,SUM(J311:L313)-K312=2),SUM(J311:L313)-K312=3),1,0)</f>
        <v/>
      </c>
      <c r="L325">
        <f>IF(OR(AND(L312=1,SUM(K311:M313)-L312=2),SUM(K311:M313)-L312=3),1,0)</f>
        <v/>
      </c>
      <c r="M325">
        <f>IF(OR(AND(M312=1,SUM(L311:N313)-M312=2),SUM(L311:N313)-M312=3),1,0)</f>
        <v/>
      </c>
      <c r="N325">
        <f>IF(OR(AND(N312=1,SUM(M311:O313)-N312=2),SUM(M311:O313)-N312=3),1,0)</f>
        <v/>
      </c>
      <c r="O325">
        <f>IF(OR(AND(O312=1,SUM(N311:P313)-O312=2),SUM(N311:P313)-O312=3),1,0)</f>
        <v/>
      </c>
      <c r="P325">
        <f>IF(OR(AND(P312=1,SUM(O311:Q313)-P312=2),SUM(O311:Q313)-P312=3),1,0)</f>
        <v/>
      </c>
      <c r="Q325">
        <f>IF(OR(AND(Q312=1,SUM(P311:R313)-Q312=2),SUM(P311:R313)-Q312=3),1,0)</f>
        <v/>
      </c>
      <c r="R325">
        <f>IF(OR(AND(R312=1,SUM(Q311:S313)-R312=2),SUM(Q311:S313)-R312=3),1,0)</f>
        <v/>
      </c>
      <c r="S325">
        <f>IF(OR(AND(S312=1,SUM(R311:T313)-S312=2),SUM(R311:T313)-S312=3),1,0)</f>
        <v/>
      </c>
      <c r="T325">
        <f>IF(OR(AND(T312=1,SUM(S311:U313)-T312=2),SUM(S311:U313)-T312=3),1,0)</f>
        <v/>
      </c>
      <c r="U325">
        <f>IF(OR(AND(U312=1,SUM(T311:V313)-U312=2),SUM(T311:V313)-U312=3),1,0)</f>
        <v/>
      </c>
      <c r="V325">
        <f>IF(OR(AND(V312=1,SUM(U311:W313)-V312=2),SUM(U311:W313)-V312=3),1,0)</f>
        <v/>
      </c>
      <c r="W325">
        <f>IF(OR(AND(W312=1,SUM(V311:X313)-W312=2),SUM(V311:X313)-W312=3),1,0)</f>
        <v/>
      </c>
      <c r="X325">
        <f>IF(OR(AND(X312=1,SUM(W311:Y313)-X312=2),SUM(W311:Y313)-X312=3),1,0)</f>
        <v/>
      </c>
      <c r="Y325">
        <f>IF(OR(AND(Y312=1,SUM(X311:Z313)-Y312=2),SUM(X311:Z313)-Y312=3),1,0)</f>
        <v/>
      </c>
      <c r="Z325">
        <f>IF(OR(AND(Z312=1,SUM(Y311:AA313)-Z312=2),SUM(Y311:AA313)-Z312=3),1,0)</f>
        <v/>
      </c>
      <c r="AA325">
        <f>IF(OR(AND(AA312=1,SUM(Z311:AB313)-AA312=2),SUM(Z311:AB313)-AA312=3),1,0)</f>
        <v/>
      </c>
      <c r="AB325">
        <f>IF(OR(AND(AB312=1,SUM(AA311:AC313)-AB312=2),SUM(AA311:AC313)-AB312=3),1,0)</f>
        <v/>
      </c>
      <c r="AC325">
        <f>IF(OR(AND(AC312=1,SUM(AB311:AD313)-AC312=2),SUM(AB311:AD313)-AC312=3),1,0)</f>
        <v/>
      </c>
      <c r="AD325">
        <f>IF(OR(AND(AD312=1,SUM(AC311:AE313)-AD312=2),SUM(AC311:AE313)-AD312=3),1,0)</f>
        <v/>
      </c>
      <c r="AE325">
        <f>IF(OR(AND(AE312=1,SUM(AD311:AF313)-AE312=2),SUM(AD311:AF313)-AE312=3),1,0)</f>
        <v/>
      </c>
      <c r="AF325">
        <f>IF(OR(AND(AF312=1,SUM(AE311:AG313)-AF312=2),SUM(AE311:AG313)-AF312=3),1,0)</f>
        <v/>
      </c>
      <c r="AG325">
        <f>IF(OR(AND(AG312=1,SUM(AF311:AH313)-AG312=2),SUM(AF311:AH313)-AG312=3),1,0)</f>
        <v/>
      </c>
      <c r="AH325">
        <f>IF(OR(AND(AH312=1,SUM(AG311:AI313)-AH312=2),SUM(AG311:AI313)-AH312=3),1,0)</f>
        <v/>
      </c>
      <c r="AI325">
        <f>IF(OR(AND(AI312=1,SUM(AH311:AJ313)-AI312=2),SUM(AH311:AJ313)-AI312=3),1,0)</f>
        <v/>
      </c>
      <c r="AJ325">
        <f>IF(OR(AND(AJ312=1,SUM(AI311:AK313)-AJ312=2),SUM(AI311:AK313)-AJ312=3),1,0)</f>
        <v/>
      </c>
      <c r="AK325">
        <f>IF(OR(AND(AK312=1,SUM(AJ311:AL313)-AK312=2),SUM(AJ311:AL313)-AK312=3),1,0)</f>
        <v/>
      </c>
      <c r="AL325">
        <f>IF(OR(AND(AL312=1,SUM(AK311:AM313)-AL312=2),SUM(AK311:AM313)-AL312=3),1,0)</f>
        <v/>
      </c>
      <c r="AM325">
        <f>IF(OR(AND(AM312=1,SUM(AL311:AN313)-AM312=2),SUM(AL311:AN313)-AM312=3),1,0)</f>
        <v/>
      </c>
      <c r="AN325">
        <f>IF(OR(AND(AN312=1,SUM(AM311:AO313)-AN312=2),SUM(AM311:AO313)-AN312=3),1,0)</f>
        <v/>
      </c>
      <c r="AO325">
        <f>IF(OR(AND(AO312=1,SUM(AN311:AP313)-AO312=2),SUM(AN311:AP313)-AO312=3),1,0)</f>
        <v/>
      </c>
      <c r="AP325">
        <f>IF(OR(AND(AP312=1,SUM(AO311:AQ313)-AP312=2),SUM(AO311:AQ313)-AP312=3),1,0)</f>
        <v/>
      </c>
      <c r="AQ325" t="n">
        <v>0</v>
      </c>
    </row>
    <row r="326">
      <c r="B326" t="n">
        <v>0</v>
      </c>
      <c r="C326" t="n">
        <v>0</v>
      </c>
      <c r="D326" t="n">
        <v>0</v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</v>
      </c>
      <c r="AG326" t="n">
        <v>0</v>
      </c>
      <c r="AH326" t="n">
        <v>0</v>
      </c>
      <c r="AI326" t="n">
        <v>0</v>
      </c>
      <c r="AJ326" t="n">
        <v>0</v>
      </c>
      <c r="AK326" t="n">
        <v>0</v>
      </c>
      <c r="AL326" t="n">
        <v>0</v>
      </c>
      <c r="AM326" t="n">
        <v>0</v>
      </c>
      <c r="AN326" t="n">
        <v>0</v>
      </c>
      <c r="AO326" t="n">
        <v>0</v>
      </c>
      <c r="AP326" t="n">
        <v>0</v>
      </c>
      <c r="AQ326" t="n">
        <v>0</v>
      </c>
    </row>
    <row r="327"/>
    <row r="328">
      <c r="A328" t="inlineStr">
        <is>
          <t>gen 26</t>
        </is>
      </c>
      <c r="B328" t="n">
        <v>0</v>
      </c>
      <c r="C328" t="n">
        <v>0</v>
      </c>
      <c r="D328" t="n">
        <v>0</v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</v>
      </c>
      <c r="AH328" t="n">
        <v>0</v>
      </c>
      <c r="AI328" t="n">
        <v>0</v>
      </c>
      <c r="AJ328" t="n">
        <v>0</v>
      </c>
      <c r="AK328" t="n">
        <v>0</v>
      </c>
      <c r="AL328" t="n">
        <v>0</v>
      </c>
      <c r="AM328" t="n">
        <v>0</v>
      </c>
      <c r="AN328" t="n">
        <v>0</v>
      </c>
      <c r="AO328" t="n">
        <v>0</v>
      </c>
      <c r="AP328" t="n">
        <v>0</v>
      </c>
      <c r="AQ328" t="n">
        <v>0</v>
      </c>
    </row>
    <row r="329">
      <c r="B329" t="n">
        <v>0</v>
      </c>
      <c r="C329">
        <f>IF(OR(AND(C316=1,SUM(B315:D317)-C316=2),SUM(B315:D317)-C316=3),1,0)</f>
        <v/>
      </c>
      <c r="D329">
        <f>IF(OR(AND(D316=1,SUM(C315:E317)-D316=2),SUM(C315:E317)-D316=3),1,0)</f>
        <v/>
      </c>
      <c r="E329">
        <f>IF(OR(AND(E316=1,SUM(D315:F317)-E316=2),SUM(D315:F317)-E316=3),1,0)</f>
        <v/>
      </c>
      <c r="F329">
        <f>IF(OR(AND(F316=1,SUM(E315:G317)-F316=2),SUM(E315:G317)-F316=3),1,0)</f>
        <v/>
      </c>
      <c r="G329">
        <f>IF(OR(AND(G316=1,SUM(F315:H317)-G316=2),SUM(F315:H317)-G316=3),1,0)</f>
        <v/>
      </c>
      <c r="H329">
        <f>IF(OR(AND(H316=1,SUM(G315:I317)-H316=2),SUM(G315:I317)-H316=3),1,0)</f>
        <v/>
      </c>
      <c r="I329">
        <f>IF(OR(AND(I316=1,SUM(H315:J317)-I316=2),SUM(H315:J317)-I316=3),1,0)</f>
        <v/>
      </c>
      <c r="J329">
        <f>IF(OR(AND(J316=1,SUM(I315:K317)-J316=2),SUM(I315:K317)-J316=3),1,0)</f>
        <v/>
      </c>
      <c r="K329">
        <f>IF(OR(AND(K316=1,SUM(J315:L317)-K316=2),SUM(J315:L317)-K316=3),1,0)</f>
        <v/>
      </c>
      <c r="L329">
        <f>IF(OR(AND(L316=1,SUM(K315:M317)-L316=2),SUM(K315:M317)-L316=3),1,0)</f>
        <v/>
      </c>
      <c r="M329">
        <f>IF(OR(AND(M316=1,SUM(L315:N317)-M316=2),SUM(L315:N317)-M316=3),1,0)</f>
        <v/>
      </c>
      <c r="N329">
        <f>IF(OR(AND(N316=1,SUM(M315:O317)-N316=2),SUM(M315:O317)-N316=3),1,0)</f>
        <v/>
      </c>
      <c r="O329">
        <f>IF(OR(AND(O316=1,SUM(N315:P317)-O316=2),SUM(N315:P317)-O316=3),1,0)</f>
        <v/>
      </c>
      <c r="P329">
        <f>IF(OR(AND(P316=1,SUM(O315:Q317)-P316=2),SUM(O315:Q317)-P316=3),1,0)</f>
        <v/>
      </c>
      <c r="Q329">
        <f>IF(OR(AND(Q316=1,SUM(P315:R317)-Q316=2),SUM(P315:R317)-Q316=3),1,0)</f>
        <v/>
      </c>
      <c r="R329">
        <f>IF(OR(AND(R316=1,SUM(Q315:S317)-R316=2),SUM(Q315:S317)-R316=3),1,0)</f>
        <v/>
      </c>
      <c r="S329">
        <f>IF(OR(AND(S316=1,SUM(R315:T317)-S316=2),SUM(R315:T317)-S316=3),1,0)</f>
        <v/>
      </c>
      <c r="T329">
        <f>IF(OR(AND(T316=1,SUM(S315:U317)-T316=2),SUM(S315:U317)-T316=3),1,0)</f>
        <v/>
      </c>
      <c r="U329">
        <f>IF(OR(AND(U316=1,SUM(T315:V317)-U316=2),SUM(T315:V317)-U316=3),1,0)</f>
        <v/>
      </c>
      <c r="V329">
        <f>IF(OR(AND(V316=1,SUM(U315:W317)-V316=2),SUM(U315:W317)-V316=3),1,0)</f>
        <v/>
      </c>
      <c r="W329">
        <f>IF(OR(AND(W316=1,SUM(V315:X317)-W316=2),SUM(V315:X317)-W316=3),1,0)</f>
        <v/>
      </c>
      <c r="X329">
        <f>IF(OR(AND(X316=1,SUM(W315:Y317)-X316=2),SUM(W315:Y317)-X316=3),1,0)</f>
        <v/>
      </c>
      <c r="Y329">
        <f>IF(OR(AND(Y316=1,SUM(X315:Z317)-Y316=2),SUM(X315:Z317)-Y316=3),1,0)</f>
        <v/>
      </c>
      <c r="Z329">
        <f>IF(OR(AND(Z316=1,SUM(Y315:AA317)-Z316=2),SUM(Y315:AA317)-Z316=3),1,0)</f>
        <v/>
      </c>
      <c r="AA329">
        <f>IF(OR(AND(AA316=1,SUM(Z315:AB317)-AA316=2),SUM(Z315:AB317)-AA316=3),1,0)</f>
        <v/>
      </c>
      <c r="AB329">
        <f>IF(OR(AND(AB316=1,SUM(AA315:AC317)-AB316=2),SUM(AA315:AC317)-AB316=3),1,0)</f>
        <v/>
      </c>
      <c r="AC329">
        <f>IF(OR(AND(AC316=1,SUM(AB315:AD317)-AC316=2),SUM(AB315:AD317)-AC316=3),1,0)</f>
        <v/>
      </c>
      <c r="AD329">
        <f>IF(OR(AND(AD316=1,SUM(AC315:AE317)-AD316=2),SUM(AC315:AE317)-AD316=3),1,0)</f>
        <v/>
      </c>
      <c r="AE329">
        <f>IF(OR(AND(AE316=1,SUM(AD315:AF317)-AE316=2),SUM(AD315:AF317)-AE316=3),1,0)</f>
        <v/>
      </c>
      <c r="AF329">
        <f>IF(OR(AND(AF316=1,SUM(AE315:AG317)-AF316=2),SUM(AE315:AG317)-AF316=3),1,0)</f>
        <v/>
      </c>
      <c r="AG329">
        <f>IF(OR(AND(AG316=1,SUM(AF315:AH317)-AG316=2),SUM(AF315:AH317)-AG316=3),1,0)</f>
        <v/>
      </c>
      <c r="AH329">
        <f>IF(OR(AND(AH316=1,SUM(AG315:AI317)-AH316=2),SUM(AG315:AI317)-AH316=3),1,0)</f>
        <v/>
      </c>
      <c r="AI329">
        <f>IF(OR(AND(AI316=1,SUM(AH315:AJ317)-AI316=2),SUM(AH315:AJ317)-AI316=3),1,0)</f>
        <v/>
      </c>
      <c r="AJ329">
        <f>IF(OR(AND(AJ316=1,SUM(AI315:AK317)-AJ316=2),SUM(AI315:AK317)-AJ316=3),1,0)</f>
        <v/>
      </c>
      <c r="AK329">
        <f>IF(OR(AND(AK316=1,SUM(AJ315:AL317)-AK316=2),SUM(AJ315:AL317)-AK316=3),1,0)</f>
        <v/>
      </c>
      <c r="AL329">
        <f>IF(OR(AND(AL316=1,SUM(AK315:AM317)-AL316=2),SUM(AK315:AM317)-AL316=3),1,0)</f>
        <v/>
      </c>
      <c r="AM329">
        <f>IF(OR(AND(AM316=1,SUM(AL315:AN317)-AM316=2),SUM(AL315:AN317)-AM316=3),1,0)</f>
        <v/>
      </c>
      <c r="AN329">
        <f>IF(OR(AND(AN316=1,SUM(AM315:AO317)-AN316=2),SUM(AM315:AO317)-AN316=3),1,0)</f>
        <v/>
      </c>
      <c r="AO329">
        <f>IF(OR(AND(AO316=1,SUM(AN315:AP317)-AO316=2),SUM(AN315:AP317)-AO316=3),1,0)</f>
        <v/>
      </c>
      <c r="AP329">
        <f>IF(OR(AND(AP316=1,SUM(AO315:AQ317)-AP316=2),SUM(AO315:AQ317)-AP316=3),1,0)</f>
        <v/>
      </c>
      <c r="AQ329" t="n">
        <v>0</v>
      </c>
    </row>
    <row r="330">
      <c r="B330" t="n">
        <v>0</v>
      </c>
      <c r="C330">
        <f>IF(OR(AND(C317=1,SUM(B316:D318)-C317=2),SUM(B316:D318)-C317=3),1,0)</f>
        <v/>
      </c>
      <c r="D330">
        <f>IF(OR(AND(D317=1,SUM(C316:E318)-D317=2),SUM(C316:E318)-D317=3),1,0)</f>
        <v/>
      </c>
      <c r="E330">
        <f>IF(OR(AND(E317=1,SUM(D316:F318)-E317=2),SUM(D316:F318)-E317=3),1,0)</f>
        <v/>
      </c>
      <c r="F330">
        <f>IF(OR(AND(F317=1,SUM(E316:G318)-F317=2),SUM(E316:G318)-F317=3),1,0)</f>
        <v/>
      </c>
      <c r="G330">
        <f>IF(OR(AND(G317=1,SUM(F316:H318)-G317=2),SUM(F316:H318)-G317=3),1,0)</f>
        <v/>
      </c>
      <c r="H330">
        <f>IF(OR(AND(H317=1,SUM(G316:I318)-H317=2),SUM(G316:I318)-H317=3),1,0)</f>
        <v/>
      </c>
      <c r="I330">
        <f>IF(OR(AND(I317=1,SUM(H316:J318)-I317=2),SUM(H316:J318)-I317=3),1,0)</f>
        <v/>
      </c>
      <c r="J330">
        <f>IF(OR(AND(J317=1,SUM(I316:K318)-J317=2),SUM(I316:K318)-J317=3),1,0)</f>
        <v/>
      </c>
      <c r="K330">
        <f>IF(OR(AND(K317=1,SUM(J316:L318)-K317=2),SUM(J316:L318)-K317=3),1,0)</f>
        <v/>
      </c>
      <c r="L330">
        <f>IF(OR(AND(L317=1,SUM(K316:M318)-L317=2),SUM(K316:M318)-L317=3),1,0)</f>
        <v/>
      </c>
      <c r="M330">
        <f>IF(OR(AND(M317=1,SUM(L316:N318)-M317=2),SUM(L316:N318)-M317=3),1,0)</f>
        <v/>
      </c>
      <c r="N330">
        <f>IF(OR(AND(N317=1,SUM(M316:O318)-N317=2),SUM(M316:O318)-N317=3),1,0)</f>
        <v/>
      </c>
      <c r="O330">
        <f>IF(OR(AND(O317=1,SUM(N316:P318)-O317=2),SUM(N316:P318)-O317=3),1,0)</f>
        <v/>
      </c>
      <c r="P330">
        <f>IF(OR(AND(P317=1,SUM(O316:Q318)-P317=2),SUM(O316:Q318)-P317=3),1,0)</f>
        <v/>
      </c>
      <c r="Q330">
        <f>IF(OR(AND(Q317=1,SUM(P316:R318)-Q317=2),SUM(P316:R318)-Q317=3),1,0)</f>
        <v/>
      </c>
      <c r="R330">
        <f>IF(OR(AND(R317=1,SUM(Q316:S318)-R317=2),SUM(Q316:S318)-R317=3),1,0)</f>
        <v/>
      </c>
      <c r="S330">
        <f>IF(OR(AND(S317=1,SUM(R316:T318)-S317=2),SUM(R316:T318)-S317=3),1,0)</f>
        <v/>
      </c>
      <c r="T330">
        <f>IF(OR(AND(T317=1,SUM(S316:U318)-T317=2),SUM(S316:U318)-T317=3),1,0)</f>
        <v/>
      </c>
      <c r="U330">
        <f>IF(OR(AND(U317=1,SUM(T316:V318)-U317=2),SUM(T316:V318)-U317=3),1,0)</f>
        <v/>
      </c>
      <c r="V330">
        <f>IF(OR(AND(V317=1,SUM(U316:W318)-V317=2),SUM(U316:W318)-V317=3),1,0)</f>
        <v/>
      </c>
      <c r="W330">
        <f>IF(OR(AND(W317=1,SUM(V316:X318)-W317=2),SUM(V316:X318)-W317=3),1,0)</f>
        <v/>
      </c>
      <c r="X330">
        <f>IF(OR(AND(X317=1,SUM(W316:Y318)-X317=2),SUM(W316:Y318)-X317=3),1,0)</f>
        <v/>
      </c>
      <c r="Y330">
        <f>IF(OR(AND(Y317=1,SUM(X316:Z318)-Y317=2),SUM(X316:Z318)-Y317=3),1,0)</f>
        <v/>
      </c>
      <c r="Z330">
        <f>IF(OR(AND(Z317=1,SUM(Y316:AA318)-Z317=2),SUM(Y316:AA318)-Z317=3),1,0)</f>
        <v/>
      </c>
      <c r="AA330">
        <f>IF(OR(AND(AA317=1,SUM(Z316:AB318)-AA317=2),SUM(Z316:AB318)-AA317=3),1,0)</f>
        <v/>
      </c>
      <c r="AB330">
        <f>IF(OR(AND(AB317=1,SUM(AA316:AC318)-AB317=2),SUM(AA316:AC318)-AB317=3),1,0)</f>
        <v/>
      </c>
      <c r="AC330">
        <f>IF(OR(AND(AC317=1,SUM(AB316:AD318)-AC317=2),SUM(AB316:AD318)-AC317=3),1,0)</f>
        <v/>
      </c>
      <c r="AD330">
        <f>IF(OR(AND(AD317=1,SUM(AC316:AE318)-AD317=2),SUM(AC316:AE318)-AD317=3),1,0)</f>
        <v/>
      </c>
      <c r="AE330">
        <f>IF(OR(AND(AE317=1,SUM(AD316:AF318)-AE317=2),SUM(AD316:AF318)-AE317=3),1,0)</f>
        <v/>
      </c>
      <c r="AF330">
        <f>IF(OR(AND(AF317=1,SUM(AE316:AG318)-AF317=2),SUM(AE316:AG318)-AF317=3),1,0)</f>
        <v/>
      </c>
      <c r="AG330">
        <f>IF(OR(AND(AG317=1,SUM(AF316:AH318)-AG317=2),SUM(AF316:AH318)-AG317=3),1,0)</f>
        <v/>
      </c>
      <c r="AH330">
        <f>IF(OR(AND(AH317=1,SUM(AG316:AI318)-AH317=2),SUM(AG316:AI318)-AH317=3),1,0)</f>
        <v/>
      </c>
      <c r="AI330">
        <f>IF(OR(AND(AI317=1,SUM(AH316:AJ318)-AI317=2),SUM(AH316:AJ318)-AI317=3),1,0)</f>
        <v/>
      </c>
      <c r="AJ330">
        <f>IF(OR(AND(AJ317=1,SUM(AI316:AK318)-AJ317=2),SUM(AI316:AK318)-AJ317=3),1,0)</f>
        <v/>
      </c>
      <c r="AK330">
        <f>IF(OR(AND(AK317=1,SUM(AJ316:AL318)-AK317=2),SUM(AJ316:AL318)-AK317=3),1,0)</f>
        <v/>
      </c>
      <c r="AL330">
        <f>IF(OR(AND(AL317=1,SUM(AK316:AM318)-AL317=2),SUM(AK316:AM318)-AL317=3),1,0)</f>
        <v/>
      </c>
      <c r="AM330">
        <f>IF(OR(AND(AM317=1,SUM(AL316:AN318)-AM317=2),SUM(AL316:AN318)-AM317=3),1,0)</f>
        <v/>
      </c>
      <c r="AN330">
        <f>IF(OR(AND(AN317=1,SUM(AM316:AO318)-AN317=2),SUM(AM316:AO318)-AN317=3),1,0)</f>
        <v/>
      </c>
      <c r="AO330">
        <f>IF(OR(AND(AO317=1,SUM(AN316:AP318)-AO317=2),SUM(AN316:AP318)-AO317=3),1,0)</f>
        <v/>
      </c>
      <c r="AP330">
        <f>IF(OR(AND(AP317=1,SUM(AO316:AQ318)-AP317=2),SUM(AO316:AQ318)-AP317=3),1,0)</f>
        <v/>
      </c>
      <c r="AQ330" t="n">
        <v>0</v>
      </c>
    </row>
    <row r="331">
      <c r="B331" t="n">
        <v>0</v>
      </c>
      <c r="C331">
        <f>IF(OR(AND(C318=1,SUM(B317:D319)-C318=2),SUM(B317:D319)-C318=3),1,0)</f>
        <v/>
      </c>
      <c r="D331">
        <f>IF(OR(AND(D318=1,SUM(C317:E319)-D318=2),SUM(C317:E319)-D318=3),1,0)</f>
        <v/>
      </c>
      <c r="E331">
        <f>IF(OR(AND(E318=1,SUM(D317:F319)-E318=2),SUM(D317:F319)-E318=3),1,0)</f>
        <v/>
      </c>
      <c r="F331">
        <f>IF(OR(AND(F318=1,SUM(E317:G319)-F318=2),SUM(E317:G319)-F318=3),1,0)</f>
        <v/>
      </c>
      <c r="G331">
        <f>IF(OR(AND(G318=1,SUM(F317:H319)-G318=2),SUM(F317:H319)-G318=3),1,0)</f>
        <v/>
      </c>
      <c r="H331">
        <f>IF(OR(AND(H318=1,SUM(G317:I319)-H318=2),SUM(G317:I319)-H318=3),1,0)</f>
        <v/>
      </c>
      <c r="I331">
        <f>IF(OR(AND(I318=1,SUM(H317:J319)-I318=2),SUM(H317:J319)-I318=3),1,0)</f>
        <v/>
      </c>
      <c r="J331">
        <f>IF(OR(AND(J318=1,SUM(I317:K319)-J318=2),SUM(I317:K319)-J318=3),1,0)</f>
        <v/>
      </c>
      <c r="K331">
        <f>IF(OR(AND(K318=1,SUM(J317:L319)-K318=2),SUM(J317:L319)-K318=3),1,0)</f>
        <v/>
      </c>
      <c r="L331">
        <f>IF(OR(AND(L318=1,SUM(K317:M319)-L318=2),SUM(K317:M319)-L318=3),1,0)</f>
        <v/>
      </c>
      <c r="M331">
        <f>IF(OR(AND(M318=1,SUM(L317:N319)-M318=2),SUM(L317:N319)-M318=3),1,0)</f>
        <v/>
      </c>
      <c r="N331">
        <f>IF(OR(AND(N318=1,SUM(M317:O319)-N318=2),SUM(M317:O319)-N318=3),1,0)</f>
        <v/>
      </c>
      <c r="O331">
        <f>IF(OR(AND(O318=1,SUM(N317:P319)-O318=2),SUM(N317:P319)-O318=3),1,0)</f>
        <v/>
      </c>
      <c r="P331">
        <f>IF(OR(AND(P318=1,SUM(O317:Q319)-P318=2),SUM(O317:Q319)-P318=3),1,0)</f>
        <v/>
      </c>
      <c r="Q331">
        <f>IF(OR(AND(Q318=1,SUM(P317:R319)-Q318=2),SUM(P317:R319)-Q318=3),1,0)</f>
        <v/>
      </c>
      <c r="R331">
        <f>IF(OR(AND(R318=1,SUM(Q317:S319)-R318=2),SUM(Q317:S319)-R318=3),1,0)</f>
        <v/>
      </c>
      <c r="S331">
        <f>IF(OR(AND(S318=1,SUM(R317:T319)-S318=2),SUM(R317:T319)-S318=3),1,0)</f>
        <v/>
      </c>
      <c r="T331">
        <f>IF(OR(AND(T318=1,SUM(S317:U319)-T318=2),SUM(S317:U319)-T318=3),1,0)</f>
        <v/>
      </c>
      <c r="U331">
        <f>IF(OR(AND(U318=1,SUM(T317:V319)-U318=2),SUM(T317:V319)-U318=3),1,0)</f>
        <v/>
      </c>
      <c r="V331">
        <f>IF(OR(AND(V318=1,SUM(U317:W319)-V318=2),SUM(U317:W319)-V318=3),1,0)</f>
        <v/>
      </c>
      <c r="W331">
        <f>IF(OR(AND(W318=1,SUM(V317:X319)-W318=2),SUM(V317:X319)-W318=3),1,0)</f>
        <v/>
      </c>
      <c r="X331">
        <f>IF(OR(AND(X318=1,SUM(W317:Y319)-X318=2),SUM(W317:Y319)-X318=3),1,0)</f>
        <v/>
      </c>
      <c r="Y331">
        <f>IF(OR(AND(Y318=1,SUM(X317:Z319)-Y318=2),SUM(X317:Z319)-Y318=3),1,0)</f>
        <v/>
      </c>
      <c r="Z331">
        <f>IF(OR(AND(Z318=1,SUM(Y317:AA319)-Z318=2),SUM(Y317:AA319)-Z318=3),1,0)</f>
        <v/>
      </c>
      <c r="AA331">
        <f>IF(OR(AND(AA318=1,SUM(Z317:AB319)-AA318=2),SUM(Z317:AB319)-AA318=3),1,0)</f>
        <v/>
      </c>
      <c r="AB331">
        <f>IF(OR(AND(AB318=1,SUM(AA317:AC319)-AB318=2),SUM(AA317:AC319)-AB318=3),1,0)</f>
        <v/>
      </c>
      <c r="AC331">
        <f>IF(OR(AND(AC318=1,SUM(AB317:AD319)-AC318=2),SUM(AB317:AD319)-AC318=3),1,0)</f>
        <v/>
      </c>
      <c r="AD331">
        <f>IF(OR(AND(AD318=1,SUM(AC317:AE319)-AD318=2),SUM(AC317:AE319)-AD318=3),1,0)</f>
        <v/>
      </c>
      <c r="AE331">
        <f>IF(OR(AND(AE318=1,SUM(AD317:AF319)-AE318=2),SUM(AD317:AF319)-AE318=3),1,0)</f>
        <v/>
      </c>
      <c r="AF331">
        <f>IF(OR(AND(AF318=1,SUM(AE317:AG319)-AF318=2),SUM(AE317:AG319)-AF318=3),1,0)</f>
        <v/>
      </c>
      <c r="AG331">
        <f>IF(OR(AND(AG318=1,SUM(AF317:AH319)-AG318=2),SUM(AF317:AH319)-AG318=3),1,0)</f>
        <v/>
      </c>
      <c r="AH331">
        <f>IF(OR(AND(AH318=1,SUM(AG317:AI319)-AH318=2),SUM(AG317:AI319)-AH318=3),1,0)</f>
        <v/>
      </c>
      <c r="AI331">
        <f>IF(OR(AND(AI318=1,SUM(AH317:AJ319)-AI318=2),SUM(AH317:AJ319)-AI318=3),1,0)</f>
        <v/>
      </c>
      <c r="AJ331">
        <f>IF(OR(AND(AJ318=1,SUM(AI317:AK319)-AJ318=2),SUM(AI317:AK319)-AJ318=3),1,0)</f>
        <v/>
      </c>
      <c r="AK331">
        <f>IF(OR(AND(AK318=1,SUM(AJ317:AL319)-AK318=2),SUM(AJ317:AL319)-AK318=3),1,0)</f>
        <v/>
      </c>
      <c r="AL331">
        <f>IF(OR(AND(AL318=1,SUM(AK317:AM319)-AL318=2),SUM(AK317:AM319)-AL318=3),1,0)</f>
        <v/>
      </c>
      <c r="AM331">
        <f>IF(OR(AND(AM318=1,SUM(AL317:AN319)-AM318=2),SUM(AL317:AN319)-AM318=3),1,0)</f>
        <v/>
      </c>
      <c r="AN331">
        <f>IF(OR(AND(AN318=1,SUM(AM317:AO319)-AN318=2),SUM(AM317:AO319)-AN318=3),1,0)</f>
        <v/>
      </c>
      <c r="AO331">
        <f>IF(OR(AND(AO318=1,SUM(AN317:AP319)-AO318=2),SUM(AN317:AP319)-AO318=3),1,0)</f>
        <v/>
      </c>
      <c r="AP331">
        <f>IF(OR(AND(AP318=1,SUM(AO317:AQ319)-AP318=2),SUM(AO317:AQ319)-AP318=3),1,0)</f>
        <v/>
      </c>
      <c r="AQ331" t="n">
        <v>0</v>
      </c>
    </row>
    <row r="332">
      <c r="B332" t="n">
        <v>0</v>
      </c>
      <c r="C332">
        <f>IF(OR(AND(C319=1,SUM(B318:D320)-C319=2),SUM(B318:D320)-C319=3),1,0)</f>
        <v/>
      </c>
      <c r="D332">
        <f>IF(OR(AND(D319=1,SUM(C318:E320)-D319=2),SUM(C318:E320)-D319=3),1,0)</f>
        <v/>
      </c>
      <c r="E332">
        <f>IF(OR(AND(E319=1,SUM(D318:F320)-E319=2),SUM(D318:F320)-E319=3),1,0)</f>
        <v/>
      </c>
      <c r="F332">
        <f>IF(OR(AND(F319=1,SUM(E318:G320)-F319=2),SUM(E318:G320)-F319=3),1,0)</f>
        <v/>
      </c>
      <c r="G332">
        <f>IF(OR(AND(G319=1,SUM(F318:H320)-G319=2),SUM(F318:H320)-G319=3),1,0)</f>
        <v/>
      </c>
      <c r="H332">
        <f>IF(OR(AND(H319=1,SUM(G318:I320)-H319=2),SUM(G318:I320)-H319=3),1,0)</f>
        <v/>
      </c>
      <c r="I332">
        <f>IF(OR(AND(I319=1,SUM(H318:J320)-I319=2),SUM(H318:J320)-I319=3),1,0)</f>
        <v/>
      </c>
      <c r="J332">
        <f>IF(OR(AND(J319=1,SUM(I318:K320)-J319=2),SUM(I318:K320)-J319=3),1,0)</f>
        <v/>
      </c>
      <c r="K332">
        <f>IF(OR(AND(K319=1,SUM(J318:L320)-K319=2),SUM(J318:L320)-K319=3),1,0)</f>
        <v/>
      </c>
      <c r="L332">
        <f>IF(OR(AND(L319=1,SUM(K318:M320)-L319=2),SUM(K318:M320)-L319=3),1,0)</f>
        <v/>
      </c>
      <c r="M332">
        <f>IF(OR(AND(M319=1,SUM(L318:N320)-M319=2),SUM(L318:N320)-M319=3),1,0)</f>
        <v/>
      </c>
      <c r="N332">
        <f>IF(OR(AND(N319=1,SUM(M318:O320)-N319=2),SUM(M318:O320)-N319=3),1,0)</f>
        <v/>
      </c>
      <c r="O332">
        <f>IF(OR(AND(O319=1,SUM(N318:P320)-O319=2),SUM(N318:P320)-O319=3),1,0)</f>
        <v/>
      </c>
      <c r="P332">
        <f>IF(OR(AND(P319=1,SUM(O318:Q320)-P319=2),SUM(O318:Q320)-P319=3),1,0)</f>
        <v/>
      </c>
      <c r="Q332">
        <f>IF(OR(AND(Q319=1,SUM(P318:R320)-Q319=2),SUM(P318:R320)-Q319=3),1,0)</f>
        <v/>
      </c>
      <c r="R332">
        <f>IF(OR(AND(R319=1,SUM(Q318:S320)-R319=2),SUM(Q318:S320)-R319=3),1,0)</f>
        <v/>
      </c>
      <c r="S332">
        <f>IF(OR(AND(S319=1,SUM(R318:T320)-S319=2),SUM(R318:T320)-S319=3),1,0)</f>
        <v/>
      </c>
      <c r="T332">
        <f>IF(OR(AND(T319=1,SUM(S318:U320)-T319=2),SUM(S318:U320)-T319=3),1,0)</f>
        <v/>
      </c>
      <c r="U332">
        <f>IF(OR(AND(U319=1,SUM(T318:V320)-U319=2),SUM(T318:V320)-U319=3),1,0)</f>
        <v/>
      </c>
      <c r="V332">
        <f>IF(OR(AND(V319=1,SUM(U318:W320)-V319=2),SUM(U318:W320)-V319=3),1,0)</f>
        <v/>
      </c>
      <c r="W332">
        <f>IF(OR(AND(W319=1,SUM(V318:X320)-W319=2),SUM(V318:X320)-W319=3),1,0)</f>
        <v/>
      </c>
      <c r="X332">
        <f>IF(OR(AND(X319=1,SUM(W318:Y320)-X319=2),SUM(W318:Y320)-X319=3),1,0)</f>
        <v/>
      </c>
      <c r="Y332">
        <f>IF(OR(AND(Y319=1,SUM(X318:Z320)-Y319=2),SUM(X318:Z320)-Y319=3),1,0)</f>
        <v/>
      </c>
      <c r="Z332">
        <f>IF(OR(AND(Z319=1,SUM(Y318:AA320)-Z319=2),SUM(Y318:AA320)-Z319=3),1,0)</f>
        <v/>
      </c>
      <c r="AA332">
        <f>IF(OR(AND(AA319=1,SUM(Z318:AB320)-AA319=2),SUM(Z318:AB320)-AA319=3),1,0)</f>
        <v/>
      </c>
      <c r="AB332">
        <f>IF(OR(AND(AB319=1,SUM(AA318:AC320)-AB319=2),SUM(AA318:AC320)-AB319=3),1,0)</f>
        <v/>
      </c>
      <c r="AC332">
        <f>IF(OR(AND(AC319=1,SUM(AB318:AD320)-AC319=2),SUM(AB318:AD320)-AC319=3),1,0)</f>
        <v/>
      </c>
      <c r="AD332">
        <f>IF(OR(AND(AD319=1,SUM(AC318:AE320)-AD319=2),SUM(AC318:AE320)-AD319=3),1,0)</f>
        <v/>
      </c>
      <c r="AE332">
        <f>IF(OR(AND(AE319=1,SUM(AD318:AF320)-AE319=2),SUM(AD318:AF320)-AE319=3),1,0)</f>
        <v/>
      </c>
      <c r="AF332">
        <f>IF(OR(AND(AF319=1,SUM(AE318:AG320)-AF319=2),SUM(AE318:AG320)-AF319=3),1,0)</f>
        <v/>
      </c>
      <c r="AG332">
        <f>IF(OR(AND(AG319=1,SUM(AF318:AH320)-AG319=2),SUM(AF318:AH320)-AG319=3),1,0)</f>
        <v/>
      </c>
      <c r="AH332">
        <f>IF(OR(AND(AH319=1,SUM(AG318:AI320)-AH319=2),SUM(AG318:AI320)-AH319=3),1,0)</f>
        <v/>
      </c>
      <c r="AI332">
        <f>IF(OR(AND(AI319=1,SUM(AH318:AJ320)-AI319=2),SUM(AH318:AJ320)-AI319=3),1,0)</f>
        <v/>
      </c>
      <c r="AJ332">
        <f>IF(OR(AND(AJ319=1,SUM(AI318:AK320)-AJ319=2),SUM(AI318:AK320)-AJ319=3),1,0)</f>
        <v/>
      </c>
      <c r="AK332">
        <f>IF(OR(AND(AK319=1,SUM(AJ318:AL320)-AK319=2),SUM(AJ318:AL320)-AK319=3),1,0)</f>
        <v/>
      </c>
      <c r="AL332">
        <f>IF(OR(AND(AL319=1,SUM(AK318:AM320)-AL319=2),SUM(AK318:AM320)-AL319=3),1,0)</f>
        <v/>
      </c>
      <c r="AM332">
        <f>IF(OR(AND(AM319=1,SUM(AL318:AN320)-AM319=2),SUM(AL318:AN320)-AM319=3),1,0)</f>
        <v/>
      </c>
      <c r="AN332">
        <f>IF(OR(AND(AN319=1,SUM(AM318:AO320)-AN319=2),SUM(AM318:AO320)-AN319=3),1,0)</f>
        <v/>
      </c>
      <c r="AO332">
        <f>IF(OR(AND(AO319=1,SUM(AN318:AP320)-AO319=2),SUM(AN318:AP320)-AO319=3),1,0)</f>
        <v/>
      </c>
      <c r="AP332">
        <f>IF(OR(AND(AP319=1,SUM(AO318:AQ320)-AP319=2),SUM(AO318:AQ320)-AP319=3),1,0)</f>
        <v/>
      </c>
      <c r="AQ332" t="n">
        <v>0</v>
      </c>
    </row>
    <row r="333">
      <c r="B333" t="n">
        <v>0</v>
      </c>
      <c r="C333">
        <f>IF(OR(AND(C320=1,SUM(B319:D321)-C320=2),SUM(B319:D321)-C320=3),1,0)</f>
        <v/>
      </c>
      <c r="D333">
        <f>IF(OR(AND(D320=1,SUM(C319:E321)-D320=2),SUM(C319:E321)-D320=3),1,0)</f>
        <v/>
      </c>
      <c r="E333">
        <f>IF(OR(AND(E320=1,SUM(D319:F321)-E320=2),SUM(D319:F321)-E320=3),1,0)</f>
        <v/>
      </c>
      <c r="F333">
        <f>IF(OR(AND(F320=1,SUM(E319:G321)-F320=2),SUM(E319:G321)-F320=3),1,0)</f>
        <v/>
      </c>
      <c r="G333">
        <f>IF(OR(AND(G320=1,SUM(F319:H321)-G320=2),SUM(F319:H321)-G320=3),1,0)</f>
        <v/>
      </c>
      <c r="H333">
        <f>IF(OR(AND(H320=1,SUM(G319:I321)-H320=2),SUM(G319:I321)-H320=3),1,0)</f>
        <v/>
      </c>
      <c r="I333">
        <f>IF(OR(AND(I320=1,SUM(H319:J321)-I320=2),SUM(H319:J321)-I320=3),1,0)</f>
        <v/>
      </c>
      <c r="J333">
        <f>IF(OR(AND(J320=1,SUM(I319:K321)-J320=2),SUM(I319:K321)-J320=3),1,0)</f>
        <v/>
      </c>
      <c r="K333">
        <f>IF(OR(AND(K320=1,SUM(J319:L321)-K320=2),SUM(J319:L321)-K320=3),1,0)</f>
        <v/>
      </c>
      <c r="L333">
        <f>IF(OR(AND(L320=1,SUM(K319:M321)-L320=2),SUM(K319:M321)-L320=3),1,0)</f>
        <v/>
      </c>
      <c r="M333">
        <f>IF(OR(AND(M320=1,SUM(L319:N321)-M320=2),SUM(L319:N321)-M320=3),1,0)</f>
        <v/>
      </c>
      <c r="N333">
        <f>IF(OR(AND(N320=1,SUM(M319:O321)-N320=2),SUM(M319:O321)-N320=3),1,0)</f>
        <v/>
      </c>
      <c r="O333">
        <f>IF(OR(AND(O320=1,SUM(N319:P321)-O320=2),SUM(N319:P321)-O320=3),1,0)</f>
        <v/>
      </c>
      <c r="P333">
        <f>IF(OR(AND(P320=1,SUM(O319:Q321)-P320=2),SUM(O319:Q321)-P320=3),1,0)</f>
        <v/>
      </c>
      <c r="Q333">
        <f>IF(OR(AND(Q320=1,SUM(P319:R321)-Q320=2),SUM(P319:R321)-Q320=3),1,0)</f>
        <v/>
      </c>
      <c r="R333">
        <f>IF(OR(AND(R320=1,SUM(Q319:S321)-R320=2),SUM(Q319:S321)-R320=3),1,0)</f>
        <v/>
      </c>
      <c r="S333">
        <f>IF(OR(AND(S320=1,SUM(R319:T321)-S320=2),SUM(R319:T321)-S320=3),1,0)</f>
        <v/>
      </c>
      <c r="T333">
        <f>IF(OR(AND(T320=1,SUM(S319:U321)-T320=2),SUM(S319:U321)-T320=3),1,0)</f>
        <v/>
      </c>
      <c r="U333">
        <f>IF(OR(AND(U320=1,SUM(T319:V321)-U320=2),SUM(T319:V321)-U320=3),1,0)</f>
        <v/>
      </c>
      <c r="V333">
        <f>IF(OR(AND(V320=1,SUM(U319:W321)-V320=2),SUM(U319:W321)-V320=3),1,0)</f>
        <v/>
      </c>
      <c r="W333">
        <f>IF(OR(AND(W320=1,SUM(V319:X321)-W320=2),SUM(V319:X321)-W320=3),1,0)</f>
        <v/>
      </c>
      <c r="X333">
        <f>IF(OR(AND(X320=1,SUM(W319:Y321)-X320=2),SUM(W319:Y321)-X320=3),1,0)</f>
        <v/>
      </c>
      <c r="Y333">
        <f>IF(OR(AND(Y320=1,SUM(X319:Z321)-Y320=2),SUM(X319:Z321)-Y320=3),1,0)</f>
        <v/>
      </c>
      <c r="Z333">
        <f>IF(OR(AND(Z320=1,SUM(Y319:AA321)-Z320=2),SUM(Y319:AA321)-Z320=3),1,0)</f>
        <v/>
      </c>
      <c r="AA333">
        <f>IF(OR(AND(AA320=1,SUM(Z319:AB321)-AA320=2),SUM(Z319:AB321)-AA320=3),1,0)</f>
        <v/>
      </c>
      <c r="AB333">
        <f>IF(OR(AND(AB320=1,SUM(AA319:AC321)-AB320=2),SUM(AA319:AC321)-AB320=3),1,0)</f>
        <v/>
      </c>
      <c r="AC333">
        <f>IF(OR(AND(AC320=1,SUM(AB319:AD321)-AC320=2),SUM(AB319:AD321)-AC320=3),1,0)</f>
        <v/>
      </c>
      <c r="AD333">
        <f>IF(OR(AND(AD320=1,SUM(AC319:AE321)-AD320=2),SUM(AC319:AE321)-AD320=3),1,0)</f>
        <v/>
      </c>
      <c r="AE333">
        <f>IF(OR(AND(AE320=1,SUM(AD319:AF321)-AE320=2),SUM(AD319:AF321)-AE320=3),1,0)</f>
        <v/>
      </c>
      <c r="AF333">
        <f>IF(OR(AND(AF320=1,SUM(AE319:AG321)-AF320=2),SUM(AE319:AG321)-AF320=3),1,0)</f>
        <v/>
      </c>
      <c r="AG333">
        <f>IF(OR(AND(AG320=1,SUM(AF319:AH321)-AG320=2),SUM(AF319:AH321)-AG320=3),1,0)</f>
        <v/>
      </c>
      <c r="AH333">
        <f>IF(OR(AND(AH320=1,SUM(AG319:AI321)-AH320=2),SUM(AG319:AI321)-AH320=3),1,0)</f>
        <v/>
      </c>
      <c r="AI333">
        <f>IF(OR(AND(AI320=1,SUM(AH319:AJ321)-AI320=2),SUM(AH319:AJ321)-AI320=3),1,0)</f>
        <v/>
      </c>
      <c r="AJ333">
        <f>IF(OR(AND(AJ320=1,SUM(AI319:AK321)-AJ320=2),SUM(AI319:AK321)-AJ320=3),1,0)</f>
        <v/>
      </c>
      <c r="AK333">
        <f>IF(OR(AND(AK320=1,SUM(AJ319:AL321)-AK320=2),SUM(AJ319:AL321)-AK320=3),1,0)</f>
        <v/>
      </c>
      <c r="AL333">
        <f>IF(OR(AND(AL320=1,SUM(AK319:AM321)-AL320=2),SUM(AK319:AM321)-AL320=3),1,0)</f>
        <v/>
      </c>
      <c r="AM333">
        <f>IF(OR(AND(AM320=1,SUM(AL319:AN321)-AM320=2),SUM(AL319:AN321)-AM320=3),1,0)</f>
        <v/>
      </c>
      <c r="AN333">
        <f>IF(OR(AND(AN320=1,SUM(AM319:AO321)-AN320=2),SUM(AM319:AO321)-AN320=3),1,0)</f>
        <v/>
      </c>
      <c r="AO333">
        <f>IF(OR(AND(AO320=1,SUM(AN319:AP321)-AO320=2),SUM(AN319:AP321)-AO320=3),1,0)</f>
        <v/>
      </c>
      <c r="AP333">
        <f>IF(OR(AND(AP320=1,SUM(AO319:AQ321)-AP320=2),SUM(AO319:AQ321)-AP320=3),1,0)</f>
        <v/>
      </c>
      <c r="AQ333" t="n">
        <v>0</v>
      </c>
    </row>
    <row r="334">
      <c r="B334" t="n">
        <v>0</v>
      </c>
      <c r="C334">
        <f>IF(OR(AND(C321=1,SUM(B320:D322)-C321=2),SUM(B320:D322)-C321=3),1,0)</f>
        <v/>
      </c>
      <c r="D334">
        <f>IF(OR(AND(D321=1,SUM(C320:E322)-D321=2),SUM(C320:E322)-D321=3),1,0)</f>
        <v/>
      </c>
      <c r="E334">
        <f>IF(OR(AND(E321=1,SUM(D320:F322)-E321=2),SUM(D320:F322)-E321=3),1,0)</f>
        <v/>
      </c>
      <c r="F334">
        <f>IF(OR(AND(F321=1,SUM(E320:G322)-F321=2),SUM(E320:G322)-F321=3),1,0)</f>
        <v/>
      </c>
      <c r="G334">
        <f>IF(OR(AND(G321=1,SUM(F320:H322)-G321=2),SUM(F320:H322)-G321=3),1,0)</f>
        <v/>
      </c>
      <c r="H334">
        <f>IF(OR(AND(H321=1,SUM(G320:I322)-H321=2),SUM(G320:I322)-H321=3),1,0)</f>
        <v/>
      </c>
      <c r="I334">
        <f>IF(OR(AND(I321=1,SUM(H320:J322)-I321=2),SUM(H320:J322)-I321=3),1,0)</f>
        <v/>
      </c>
      <c r="J334">
        <f>IF(OR(AND(J321=1,SUM(I320:K322)-J321=2),SUM(I320:K322)-J321=3),1,0)</f>
        <v/>
      </c>
      <c r="K334">
        <f>IF(OR(AND(K321=1,SUM(J320:L322)-K321=2),SUM(J320:L322)-K321=3),1,0)</f>
        <v/>
      </c>
      <c r="L334">
        <f>IF(OR(AND(L321=1,SUM(K320:M322)-L321=2),SUM(K320:M322)-L321=3),1,0)</f>
        <v/>
      </c>
      <c r="M334">
        <f>IF(OR(AND(M321=1,SUM(L320:N322)-M321=2),SUM(L320:N322)-M321=3),1,0)</f>
        <v/>
      </c>
      <c r="N334">
        <f>IF(OR(AND(N321=1,SUM(M320:O322)-N321=2),SUM(M320:O322)-N321=3),1,0)</f>
        <v/>
      </c>
      <c r="O334">
        <f>IF(OR(AND(O321=1,SUM(N320:P322)-O321=2),SUM(N320:P322)-O321=3),1,0)</f>
        <v/>
      </c>
      <c r="P334">
        <f>IF(OR(AND(P321=1,SUM(O320:Q322)-P321=2),SUM(O320:Q322)-P321=3),1,0)</f>
        <v/>
      </c>
      <c r="Q334">
        <f>IF(OR(AND(Q321=1,SUM(P320:R322)-Q321=2),SUM(P320:R322)-Q321=3),1,0)</f>
        <v/>
      </c>
      <c r="R334">
        <f>IF(OR(AND(R321=1,SUM(Q320:S322)-R321=2),SUM(Q320:S322)-R321=3),1,0)</f>
        <v/>
      </c>
      <c r="S334">
        <f>IF(OR(AND(S321=1,SUM(R320:T322)-S321=2),SUM(R320:T322)-S321=3),1,0)</f>
        <v/>
      </c>
      <c r="T334">
        <f>IF(OR(AND(T321=1,SUM(S320:U322)-T321=2),SUM(S320:U322)-T321=3),1,0)</f>
        <v/>
      </c>
      <c r="U334">
        <f>IF(OR(AND(U321=1,SUM(T320:V322)-U321=2),SUM(T320:V322)-U321=3),1,0)</f>
        <v/>
      </c>
      <c r="V334">
        <f>IF(OR(AND(V321=1,SUM(U320:W322)-V321=2),SUM(U320:W322)-V321=3),1,0)</f>
        <v/>
      </c>
      <c r="W334">
        <f>IF(OR(AND(W321=1,SUM(V320:X322)-W321=2),SUM(V320:X322)-W321=3),1,0)</f>
        <v/>
      </c>
      <c r="X334">
        <f>IF(OR(AND(X321=1,SUM(W320:Y322)-X321=2),SUM(W320:Y322)-X321=3),1,0)</f>
        <v/>
      </c>
      <c r="Y334">
        <f>IF(OR(AND(Y321=1,SUM(X320:Z322)-Y321=2),SUM(X320:Z322)-Y321=3),1,0)</f>
        <v/>
      </c>
      <c r="Z334">
        <f>IF(OR(AND(Z321=1,SUM(Y320:AA322)-Z321=2),SUM(Y320:AA322)-Z321=3),1,0)</f>
        <v/>
      </c>
      <c r="AA334">
        <f>IF(OR(AND(AA321=1,SUM(Z320:AB322)-AA321=2),SUM(Z320:AB322)-AA321=3),1,0)</f>
        <v/>
      </c>
      <c r="AB334">
        <f>IF(OR(AND(AB321=1,SUM(AA320:AC322)-AB321=2),SUM(AA320:AC322)-AB321=3),1,0)</f>
        <v/>
      </c>
      <c r="AC334">
        <f>IF(OR(AND(AC321=1,SUM(AB320:AD322)-AC321=2),SUM(AB320:AD322)-AC321=3),1,0)</f>
        <v/>
      </c>
      <c r="AD334">
        <f>IF(OR(AND(AD321=1,SUM(AC320:AE322)-AD321=2),SUM(AC320:AE322)-AD321=3),1,0)</f>
        <v/>
      </c>
      <c r="AE334">
        <f>IF(OR(AND(AE321=1,SUM(AD320:AF322)-AE321=2),SUM(AD320:AF322)-AE321=3),1,0)</f>
        <v/>
      </c>
      <c r="AF334">
        <f>IF(OR(AND(AF321=1,SUM(AE320:AG322)-AF321=2),SUM(AE320:AG322)-AF321=3),1,0)</f>
        <v/>
      </c>
      <c r="AG334">
        <f>IF(OR(AND(AG321=1,SUM(AF320:AH322)-AG321=2),SUM(AF320:AH322)-AG321=3),1,0)</f>
        <v/>
      </c>
      <c r="AH334">
        <f>IF(OR(AND(AH321=1,SUM(AG320:AI322)-AH321=2),SUM(AG320:AI322)-AH321=3),1,0)</f>
        <v/>
      </c>
      <c r="AI334">
        <f>IF(OR(AND(AI321=1,SUM(AH320:AJ322)-AI321=2),SUM(AH320:AJ322)-AI321=3),1,0)</f>
        <v/>
      </c>
      <c r="AJ334">
        <f>IF(OR(AND(AJ321=1,SUM(AI320:AK322)-AJ321=2),SUM(AI320:AK322)-AJ321=3),1,0)</f>
        <v/>
      </c>
      <c r="AK334">
        <f>IF(OR(AND(AK321=1,SUM(AJ320:AL322)-AK321=2),SUM(AJ320:AL322)-AK321=3),1,0)</f>
        <v/>
      </c>
      <c r="AL334">
        <f>IF(OR(AND(AL321=1,SUM(AK320:AM322)-AL321=2),SUM(AK320:AM322)-AL321=3),1,0)</f>
        <v/>
      </c>
      <c r="AM334">
        <f>IF(OR(AND(AM321=1,SUM(AL320:AN322)-AM321=2),SUM(AL320:AN322)-AM321=3),1,0)</f>
        <v/>
      </c>
      <c r="AN334">
        <f>IF(OR(AND(AN321=1,SUM(AM320:AO322)-AN321=2),SUM(AM320:AO322)-AN321=3),1,0)</f>
        <v/>
      </c>
      <c r="AO334">
        <f>IF(OR(AND(AO321=1,SUM(AN320:AP322)-AO321=2),SUM(AN320:AP322)-AO321=3),1,0)</f>
        <v/>
      </c>
      <c r="AP334">
        <f>IF(OR(AND(AP321=1,SUM(AO320:AQ322)-AP321=2),SUM(AO320:AQ322)-AP321=3),1,0)</f>
        <v/>
      </c>
      <c r="AQ334" t="n">
        <v>0</v>
      </c>
    </row>
    <row r="335">
      <c r="B335" t="n">
        <v>0</v>
      </c>
      <c r="C335">
        <f>IF(OR(AND(C322=1,SUM(B321:D323)-C322=2),SUM(B321:D323)-C322=3),1,0)</f>
        <v/>
      </c>
      <c r="D335">
        <f>IF(OR(AND(D322=1,SUM(C321:E323)-D322=2),SUM(C321:E323)-D322=3),1,0)</f>
        <v/>
      </c>
      <c r="E335">
        <f>IF(OR(AND(E322=1,SUM(D321:F323)-E322=2),SUM(D321:F323)-E322=3),1,0)</f>
        <v/>
      </c>
      <c r="F335">
        <f>IF(OR(AND(F322=1,SUM(E321:G323)-F322=2),SUM(E321:G323)-F322=3),1,0)</f>
        <v/>
      </c>
      <c r="G335">
        <f>IF(OR(AND(G322=1,SUM(F321:H323)-G322=2),SUM(F321:H323)-G322=3),1,0)</f>
        <v/>
      </c>
      <c r="H335">
        <f>IF(OR(AND(H322=1,SUM(G321:I323)-H322=2),SUM(G321:I323)-H322=3),1,0)</f>
        <v/>
      </c>
      <c r="I335">
        <f>IF(OR(AND(I322=1,SUM(H321:J323)-I322=2),SUM(H321:J323)-I322=3),1,0)</f>
        <v/>
      </c>
      <c r="J335">
        <f>IF(OR(AND(J322=1,SUM(I321:K323)-J322=2),SUM(I321:K323)-J322=3),1,0)</f>
        <v/>
      </c>
      <c r="K335">
        <f>IF(OR(AND(K322=1,SUM(J321:L323)-K322=2),SUM(J321:L323)-K322=3),1,0)</f>
        <v/>
      </c>
      <c r="L335">
        <f>IF(OR(AND(L322=1,SUM(K321:M323)-L322=2),SUM(K321:M323)-L322=3),1,0)</f>
        <v/>
      </c>
      <c r="M335">
        <f>IF(OR(AND(M322=1,SUM(L321:N323)-M322=2),SUM(L321:N323)-M322=3),1,0)</f>
        <v/>
      </c>
      <c r="N335">
        <f>IF(OR(AND(N322=1,SUM(M321:O323)-N322=2),SUM(M321:O323)-N322=3),1,0)</f>
        <v/>
      </c>
      <c r="O335">
        <f>IF(OR(AND(O322=1,SUM(N321:P323)-O322=2),SUM(N321:P323)-O322=3),1,0)</f>
        <v/>
      </c>
      <c r="P335">
        <f>IF(OR(AND(P322=1,SUM(O321:Q323)-P322=2),SUM(O321:Q323)-P322=3),1,0)</f>
        <v/>
      </c>
      <c r="Q335">
        <f>IF(OR(AND(Q322=1,SUM(P321:R323)-Q322=2),SUM(P321:R323)-Q322=3),1,0)</f>
        <v/>
      </c>
      <c r="R335">
        <f>IF(OR(AND(R322=1,SUM(Q321:S323)-R322=2),SUM(Q321:S323)-R322=3),1,0)</f>
        <v/>
      </c>
      <c r="S335">
        <f>IF(OR(AND(S322=1,SUM(R321:T323)-S322=2),SUM(R321:T323)-S322=3),1,0)</f>
        <v/>
      </c>
      <c r="T335">
        <f>IF(OR(AND(T322=1,SUM(S321:U323)-T322=2),SUM(S321:U323)-T322=3),1,0)</f>
        <v/>
      </c>
      <c r="U335">
        <f>IF(OR(AND(U322=1,SUM(T321:V323)-U322=2),SUM(T321:V323)-U322=3),1,0)</f>
        <v/>
      </c>
      <c r="V335">
        <f>IF(OR(AND(V322=1,SUM(U321:W323)-V322=2),SUM(U321:W323)-V322=3),1,0)</f>
        <v/>
      </c>
      <c r="W335">
        <f>IF(OR(AND(W322=1,SUM(V321:X323)-W322=2),SUM(V321:X323)-W322=3),1,0)</f>
        <v/>
      </c>
      <c r="X335">
        <f>IF(OR(AND(X322=1,SUM(W321:Y323)-X322=2),SUM(W321:Y323)-X322=3),1,0)</f>
        <v/>
      </c>
      <c r="Y335">
        <f>IF(OR(AND(Y322=1,SUM(X321:Z323)-Y322=2),SUM(X321:Z323)-Y322=3),1,0)</f>
        <v/>
      </c>
      <c r="Z335">
        <f>IF(OR(AND(Z322=1,SUM(Y321:AA323)-Z322=2),SUM(Y321:AA323)-Z322=3),1,0)</f>
        <v/>
      </c>
      <c r="AA335">
        <f>IF(OR(AND(AA322=1,SUM(Z321:AB323)-AA322=2),SUM(Z321:AB323)-AA322=3),1,0)</f>
        <v/>
      </c>
      <c r="AB335">
        <f>IF(OR(AND(AB322=1,SUM(AA321:AC323)-AB322=2),SUM(AA321:AC323)-AB322=3),1,0)</f>
        <v/>
      </c>
      <c r="AC335">
        <f>IF(OR(AND(AC322=1,SUM(AB321:AD323)-AC322=2),SUM(AB321:AD323)-AC322=3),1,0)</f>
        <v/>
      </c>
      <c r="AD335">
        <f>IF(OR(AND(AD322=1,SUM(AC321:AE323)-AD322=2),SUM(AC321:AE323)-AD322=3),1,0)</f>
        <v/>
      </c>
      <c r="AE335">
        <f>IF(OR(AND(AE322=1,SUM(AD321:AF323)-AE322=2),SUM(AD321:AF323)-AE322=3),1,0)</f>
        <v/>
      </c>
      <c r="AF335">
        <f>IF(OR(AND(AF322=1,SUM(AE321:AG323)-AF322=2),SUM(AE321:AG323)-AF322=3),1,0)</f>
        <v/>
      </c>
      <c r="AG335">
        <f>IF(OR(AND(AG322=1,SUM(AF321:AH323)-AG322=2),SUM(AF321:AH323)-AG322=3),1,0)</f>
        <v/>
      </c>
      <c r="AH335">
        <f>IF(OR(AND(AH322=1,SUM(AG321:AI323)-AH322=2),SUM(AG321:AI323)-AH322=3),1,0)</f>
        <v/>
      </c>
      <c r="AI335">
        <f>IF(OR(AND(AI322=1,SUM(AH321:AJ323)-AI322=2),SUM(AH321:AJ323)-AI322=3),1,0)</f>
        <v/>
      </c>
      <c r="AJ335">
        <f>IF(OR(AND(AJ322=1,SUM(AI321:AK323)-AJ322=2),SUM(AI321:AK323)-AJ322=3),1,0)</f>
        <v/>
      </c>
      <c r="AK335">
        <f>IF(OR(AND(AK322=1,SUM(AJ321:AL323)-AK322=2),SUM(AJ321:AL323)-AK322=3),1,0)</f>
        <v/>
      </c>
      <c r="AL335">
        <f>IF(OR(AND(AL322=1,SUM(AK321:AM323)-AL322=2),SUM(AK321:AM323)-AL322=3),1,0)</f>
        <v/>
      </c>
      <c r="AM335">
        <f>IF(OR(AND(AM322=1,SUM(AL321:AN323)-AM322=2),SUM(AL321:AN323)-AM322=3),1,0)</f>
        <v/>
      </c>
      <c r="AN335">
        <f>IF(OR(AND(AN322=1,SUM(AM321:AO323)-AN322=2),SUM(AM321:AO323)-AN322=3),1,0)</f>
        <v/>
      </c>
      <c r="AO335">
        <f>IF(OR(AND(AO322=1,SUM(AN321:AP323)-AO322=2),SUM(AN321:AP323)-AO322=3),1,0)</f>
        <v/>
      </c>
      <c r="AP335">
        <f>IF(OR(AND(AP322=1,SUM(AO321:AQ323)-AP322=2),SUM(AO321:AQ323)-AP322=3),1,0)</f>
        <v/>
      </c>
      <c r="AQ335" t="n">
        <v>0</v>
      </c>
    </row>
    <row r="336">
      <c r="B336" t="n">
        <v>0</v>
      </c>
      <c r="C336">
        <f>IF(OR(AND(C323=1,SUM(B322:D324)-C323=2),SUM(B322:D324)-C323=3),1,0)</f>
        <v/>
      </c>
      <c r="D336">
        <f>IF(OR(AND(D323=1,SUM(C322:E324)-D323=2),SUM(C322:E324)-D323=3),1,0)</f>
        <v/>
      </c>
      <c r="E336">
        <f>IF(OR(AND(E323=1,SUM(D322:F324)-E323=2),SUM(D322:F324)-E323=3),1,0)</f>
        <v/>
      </c>
      <c r="F336">
        <f>IF(OR(AND(F323=1,SUM(E322:G324)-F323=2),SUM(E322:G324)-F323=3),1,0)</f>
        <v/>
      </c>
      <c r="G336">
        <f>IF(OR(AND(G323=1,SUM(F322:H324)-G323=2),SUM(F322:H324)-G323=3),1,0)</f>
        <v/>
      </c>
      <c r="H336">
        <f>IF(OR(AND(H323=1,SUM(G322:I324)-H323=2),SUM(G322:I324)-H323=3),1,0)</f>
        <v/>
      </c>
      <c r="I336">
        <f>IF(OR(AND(I323=1,SUM(H322:J324)-I323=2),SUM(H322:J324)-I323=3),1,0)</f>
        <v/>
      </c>
      <c r="J336">
        <f>IF(OR(AND(J323=1,SUM(I322:K324)-J323=2),SUM(I322:K324)-J323=3),1,0)</f>
        <v/>
      </c>
      <c r="K336">
        <f>IF(OR(AND(K323=1,SUM(J322:L324)-K323=2),SUM(J322:L324)-K323=3),1,0)</f>
        <v/>
      </c>
      <c r="L336">
        <f>IF(OR(AND(L323=1,SUM(K322:M324)-L323=2),SUM(K322:M324)-L323=3),1,0)</f>
        <v/>
      </c>
      <c r="M336">
        <f>IF(OR(AND(M323=1,SUM(L322:N324)-M323=2),SUM(L322:N324)-M323=3),1,0)</f>
        <v/>
      </c>
      <c r="N336">
        <f>IF(OR(AND(N323=1,SUM(M322:O324)-N323=2),SUM(M322:O324)-N323=3),1,0)</f>
        <v/>
      </c>
      <c r="O336">
        <f>IF(OR(AND(O323=1,SUM(N322:P324)-O323=2),SUM(N322:P324)-O323=3),1,0)</f>
        <v/>
      </c>
      <c r="P336">
        <f>IF(OR(AND(P323=1,SUM(O322:Q324)-P323=2),SUM(O322:Q324)-P323=3),1,0)</f>
        <v/>
      </c>
      <c r="Q336">
        <f>IF(OR(AND(Q323=1,SUM(P322:R324)-Q323=2),SUM(P322:R324)-Q323=3),1,0)</f>
        <v/>
      </c>
      <c r="R336">
        <f>IF(OR(AND(R323=1,SUM(Q322:S324)-R323=2),SUM(Q322:S324)-R323=3),1,0)</f>
        <v/>
      </c>
      <c r="S336">
        <f>IF(OR(AND(S323=1,SUM(R322:T324)-S323=2),SUM(R322:T324)-S323=3),1,0)</f>
        <v/>
      </c>
      <c r="T336">
        <f>IF(OR(AND(T323=1,SUM(S322:U324)-T323=2),SUM(S322:U324)-T323=3),1,0)</f>
        <v/>
      </c>
      <c r="U336">
        <f>IF(OR(AND(U323=1,SUM(T322:V324)-U323=2),SUM(T322:V324)-U323=3),1,0)</f>
        <v/>
      </c>
      <c r="V336">
        <f>IF(OR(AND(V323=1,SUM(U322:W324)-V323=2),SUM(U322:W324)-V323=3),1,0)</f>
        <v/>
      </c>
      <c r="W336">
        <f>IF(OR(AND(W323=1,SUM(V322:X324)-W323=2),SUM(V322:X324)-W323=3),1,0)</f>
        <v/>
      </c>
      <c r="X336">
        <f>IF(OR(AND(X323=1,SUM(W322:Y324)-X323=2),SUM(W322:Y324)-X323=3),1,0)</f>
        <v/>
      </c>
      <c r="Y336">
        <f>IF(OR(AND(Y323=1,SUM(X322:Z324)-Y323=2),SUM(X322:Z324)-Y323=3),1,0)</f>
        <v/>
      </c>
      <c r="Z336">
        <f>IF(OR(AND(Z323=1,SUM(Y322:AA324)-Z323=2),SUM(Y322:AA324)-Z323=3),1,0)</f>
        <v/>
      </c>
      <c r="AA336">
        <f>IF(OR(AND(AA323=1,SUM(Z322:AB324)-AA323=2),SUM(Z322:AB324)-AA323=3),1,0)</f>
        <v/>
      </c>
      <c r="AB336">
        <f>IF(OR(AND(AB323=1,SUM(AA322:AC324)-AB323=2),SUM(AA322:AC324)-AB323=3),1,0)</f>
        <v/>
      </c>
      <c r="AC336">
        <f>IF(OR(AND(AC323=1,SUM(AB322:AD324)-AC323=2),SUM(AB322:AD324)-AC323=3),1,0)</f>
        <v/>
      </c>
      <c r="AD336">
        <f>IF(OR(AND(AD323=1,SUM(AC322:AE324)-AD323=2),SUM(AC322:AE324)-AD323=3),1,0)</f>
        <v/>
      </c>
      <c r="AE336">
        <f>IF(OR(AND(AE323=1,SUM(AD322:AF324)-AE323=2),SUM(AD322:AF324)-AE323=3),1,0)</f>
        <v/>
      </c>
      <c r="AF336">
        <f>IF(OR(AND(AF323=1,SUM(AE322:AG324)-AF323=2),SUM(AE322:AG324)-AF323=3),1,0)</f>
        <v/>
      </c>
      <c r="AG336">
        <f>IF(OR(AND(AG323=1,SUM(AF322:AH324)-AG323=2),SUM(AF322:AH324)-AG323=3),1,0)</f>
        <v/>
      </c>
      <c r="AH336">
        <f>IF(OR(AND(AH323=1,SUM(AG322:AI324)-AH323=2),SUM(AG322:AI324)-AH323=3),1,0)</f>
        <v/>
      </c>
      <c r="AI336">
        <f>IF(OR(AND(AI323=1,SUM(AH322:AJ324)-AI323=2),SUM(AH322:AJ324)-AI323=3),1,0)</f>
        <v/>
      </c>
      <c r="AJ336">
        <f>IF(OR(AND(AJ323=1,SUM(AI322:AK324)-AJ323=2),SUM(AI322:AK324)-AJ323=3),1,0)</f>
        <v/>
      </c>
      <c r="AK336">
        <f>IF(OR(AND(AK323=1,SUM(AJ322:AL324)-AK323=2),SUM(AJ322:AL324)-AK323=3),1,0)</f>
        <v/>
      </c>
      <c r="AL336">
        <f>IF(OR(AND(AL323=1,SUM(AK322:AM324)-AL323=2),SUM(AK322:AM324)-AL323=3),1,0)</f>
        <v/>
      </c>
      <c r="AM336">
        <f>IF(OR(AND(AM323=1,SUM(AL322:AN324)-AM323=2),SUM(AL322:AN324)-AM323=3),1,0)</f>
        <v/>
      </c>
      <c r="AN336">
        <f>IF(OR(AND(AN323=1,SUM(AM322:AO324)-AN323=2),SUM(AM322:AO324)-AN323=3),1,0)</f>
        <v/>
      </c>
      <c r="AO336">
        <f>IF(OR(AND(AO323=1,SUM(AN322:AP324)-AO323=2),SUM(AN322:AP324)-AO323=3),1,0)</f>
        <v/>
      </c>
      <c r="AP336">
        <f>IF(OR(AND(AP323=1,SUM(AO322:AQ324)-AP323=2),SUM(AO322:AQ324)-AP323=3),1,0)</f>
        <v/>
      </c>
      <c r="AQ336" t="n">
        <v>0</v>
      </c>
    </row>
    <row r="337">
      <c r="B337" t="n">
        <v>0</v>
      </c>
      <c r="C337">
        <f>IF(OR(AND(C324=1,SUM(B323:D325)-C324=2),SUM(B323:D325)-C324=3),1,0)</f>
        <v/>
      </c>
      <c r="D337">
        <f>IF(OR(AND(D324=1,SUM(C323:E325)-D324=2),SUM(C323:E325)-D324=3),1,0)</f>
        <v/>
      </c>
      <c r="E337">
        <f>IF(OR(AND(E324=1,SUM(D323:F325)-E324=2),SUM(D323:F325)-E324=3),1,0)</f>
        <v/>
      </c>
      <c r="F337">
        <f>IF(OR(AND(F324=1,SUM(E323:G325)-F324=2),SUM(E323:G325)-F324=3),1,0)</f>
        <v/>
      </c>
      <c r="G337">
        <f>IF(OR(AND(G324=1,SUM(F323:H325)-G324=2),SUM(F323:H325)-G324=3),1,0)</f>
        <v/>
      </c>
      <c r="H337">
        <f>IF(OR(AND(H324=1,SUM(G323:I325)-H324=2),SUM(G323:I325)-H324=3),1,0)</f>
        <v/>
      </c>
      <c r="I337">
        <f>IF(OR(AND(I324=1,SUM(H323:J325)-I324=2),SUM(H323:J325)-I324=3),1,0)</f>
        <v/>
      </c>
      <c r="J337">
        <f>IF(OR(AND(J324=1,SUM(I323:K325)-J324=2),SUM(I323:K325)-J324=3),1,0)</f>
        <v/>
      </c>
      <c r="K337">
        <f>IF(OR(AND(K324=1,SUM(J323:L325)-K324=2),SUM(J323:L325)-K324=3),1,0)</f>
        <v/>
      </c>
      <c r="L337">
        <f>IF(OR(AND(L324=1,SUM(K323:M325)-L324=2),SUM(K323:M325)-L324=3),1,0)</f>
        <v/>
      </c>
      <c r="M337">
        <f>IF(OR(AND(M324=1,SUM(L323:N325)-M324=2),SUM(L323:N325)-M324=3),1,0)</f>
        <v/>
      </c>
      <c r="N337">
        <f>IF(OR(AND(N324=1,SUM(M323:O325)-N324=2),SUM(M323:O325)-N324=3),1,0)</f>
        <v/>
      </c>
      <c r="O337">
        <f>IF(OR(AND(O324=1,SUM(N323:P325)-O324=2),SUM(N323:P325)-O324=3),1,0)</f>
        <v/>
      </c>
      <c r="P337">
        <f>IF(OR(AND(P324=1,SUM(O323:Q325)-P324=2),SUM(O323:Q325)-P324=3),1,0)</f>
        <v/>
      </c>
      <c r="Q337">
        <f>IF(OR(AND(Q324=1,SUM(P323:R325)-Q324=2),SUM(P323:R325)-Q324=3),1,0)</f>
        <v/>
      </c>
      <c r="R337">
        <f>IF(OR(AND(R324=1,SUM(Q323:S325)-R324=2),SUM(Q323:S325)-R324=3),1,0)</f>
        <v/>
      </c>
      <c r="S337">
        <f>IF(OR(AND(S324=1,SUM(R323:T325)-S324=2),SUM(R323:T325)-S324=3),1,0)</f>
        <v/>
      </c>
      <c r="T337">
        <f>IF(OR(AND(T324=1,SUM(S323:U325)-T324=2),SUM(S323:U325)-T324=3),1,0)</f>
        <v/>
      </c>
      <c r="U337">
        <f>IF(OR(AND(U324=1,SUM(T323:V325)-U324=2),SUM(T323:V325)-U324=3),1,0)</f>
        <v/>
      </c>
      <c r="V337">
        <f>IF(OR(AND(V324=1,SUM(U323:W325)-V324=2),SUM(U323:W325)-V324=3),1,0)</f>
        <v/>
      </c>
      <c r="W337">
        <f>IF(OR(AND(W324=1,SUM(V323:X325)-W324=2),SUM(V323:X325)-W324=3),1,0)</f>
        <v/>
      </c>
      <c r="X337">
        <f>IF(OR(AND(X324=1,SUM(W323:Y325)-X324=2),SUM(W323:Y325)-X324=3),1,0)</f>
        <v/>
      </c>
      <c r="Y337">
        <f>IF(OR(AND(Y324=1,SUM(X323:Z325)-Y324=2),SUM(X323:Z325)-Y324=3),1,0)</f>
        <v/>
      </c>
      <c r="Z337">
        <f>IF(OR(AND(Z324=1,SUM(Y323:AA325)-Z324=2),SUM(Y323:AA325)-Z324=3),1,0)</f>
        <v/>
      </c>
      <c r="AA337">
        <f>IF(OR(AND(AA324=1,SUM(Z323:AB325)-AA324=2),SUM(Z323:AB325)-AA324=3),1,0)</f>
        <v/>
      </c>
      <c r="AB337">
        <f>IF(OR(AND(AB324=1,SUM(AA323:AC325)-AB324=2),SUM(AA323:AC325)-AB324=3),1,0)</f>
        <v/>
      </c>
      <c r="AC337">
        <f>IF(OR(AND(AC324=1,SUM(AB323:AD325)-AC324=2),SUM(AB323:AD325)-AC324=3),1,0)</f>
        <v/>
      </c>
      <c r="AD337">
        <f>IF(OR(AND(AD324=1,SUM(AC323:AE325)-AD324=2),SUM(AC323:AE325)-AD324=3),1,0)</f>
        <v/>
      </c>
      <c r="AE337">
        <f>IF(OR(AND(AE324=1,SUM(AD323:AF325)-AE324=2),SUM(AD323:AF325)-AE324=3),1,0)</f>
        <v/>
      </c>
      <c r="AF337">
        <f>IF(OR(AND(AF324=1,SUM(AE323:AG325)-AF324=2),SUM(AE323:AG325)-AF324=3),1,0)</f>
        <v/>
      </c>
      <c r="AG337">
        <f>IF(OR(AND(AG324=1,SUM(AF323:AH325)-AG324=2),SUM(AF323:AH325)-AG324=3),1,0)</f>
        <v/>
      </c>
      <c r="AH337">
        <f>IF(OR(AND(AH324=1,SUM(AG323:AI325)-AH324=2),SUM(AG323:AI325)-AH324=3),1,0)</f>
        <v/>
      </c>
      <c r="AI337">
        <f>IF(OR(AND(AI324=1,SUM(AH323:AJ325)-AI324=2),SUM(AH323:AJ325)-AI324=3),1,0)</f>
        <v/>
      </c>
      <c r="AJ337">
        <f>IF(OR(AND(AJ324=1,SUM(AI323:AK325)-AJ324=2),SUM(AI323:AK325)-AJ324=3),1,0)</f>
        <v/>
      </c>
      <c r="AK337">
        <f>IF(OR(AND(AK324=1,SUM(AJ323:AL325)-AK324=2),SUM(AJ323:AL325)-AK324=3),1,0)</f>
        <v/>
      </c>
      <c r="AL337">
        <f>IF(OR(AND(AL324=1,SUM(AK323:AM325)-AL324=2),SUM(AK323:AM325)-AL324=3),1,0)</f>
        <v/>
      </c>
      <c r="AM337">
        <f>IF(OR(AND(AM324=1,SUM(AL323:AN325)-AM324=2),SUM(AL323:AN325)-AM324=3),1,0)</f>
        <v/>
      </c>
      <c r="AN337">
        <f>IF(OR(AND(AN324=1,SUM(AM323:AO325)-AN324=2),SUM(AM323:AO325)-AN324=3),1,0)</f>
        <v/>
      </c>
      <c r="AO337">
        <f>IF(OR(AND(AO324=1,SUM(AN323:AP325)-AO324=2),SUM(AN323:AP325)-AO324=3),1,0)</f>
        <v/>
      </c>
      <c r="AP337">
        <f>IF(OR(AND(AP324=1,SUM(AO323:AQ325)-AP324=2),SUM(AO323:AQ325)-AP324=3),1,0)</f>
        <v/>
      </c>
      <c r="AQ337" t="n">
        <v>0</v>
      </c>
    </row>
    <row r="338">
      <c r="B338" t="n">
        <v>0</v>
      </c>
      <c r="C338">
        <f>IF(OR(AND(C325=1,SUM(B324:D326)-C325=2),SUM(B324:D326)-C325=3),1,0)</f>
        <v/>
      </c>
      <c r="D338">
        <f>IF(OR(AND(D325=1,SUM(C324:E326)-D325=2),SUM(C324:E326)-D325=3),1,0)</f>
        <v/>
      </c>
      <c r="E338">
        <f>IF(OR(AND(E325=1,SUM(D324:F326)-E325=2),SUM(D324:F326)-E325=3),1,0)</f>
        <v/>
      </c>
      <c r="F338">
        <f>IF(OR(AND(F325=1,SUM(E324:G326)-F325=2),SUM(E324:G326)-F325=3),1,0)</f>
        <v/>
      </c>
      <c r="G338">
        <f>IF(OR(AND(G325=1,SUM(F324:H326)-G325=2),SUM(F324:H326)-G325=3),1,0)</f>
        <v/>
      </c>
      <c r="H338">
        <f>IF(OR(AND(H325=1,SUM(G324:I326)-H325=2),SUM(G324:I326)-H325=3),1,0)</f>
        <v/>
      </c>
      <c r="I338">
        <f>IF(OR(AND(I325=1,SUM(H324:J326)-I325=2),SUM(H324:J326)-I325=3),1,0)</f>
        <v/>
      </c>
      <c r="J338">
        <f>IF(OR(AND(J325=1,SUM(I324:K326)-J325=2),SUM(I324:K326)-J325=3),1,0)</f>
        <v/>
      </c>
      <c r="K338">
        <f>IF(OR(AND(K325=1,SUM(J324:L326)-K325=2),SUM(J324:L326)-K325=3),1,0)</f>
        <v/>
      </c>
      <c r="L338">
        <f>IF(OR(AND(L325=1,SUM(K324:M326)-L325=2),SUM(K324:M326)-L325=3),1,0)</f>
        <v/>
      </c>
      <c r="M338">
        <f>IF(OR(AND(M325=1,SUM(L324:N326)-M325=2),SUM(L324:N326)-M325=3),1,0)</f>
        <v/>
      </c>
      <c r="N338">
        <f>IF(OR(AND(N325=1,SUM(M324:O326)-N325=2),SUM(M324:O326)-N325=3),1,0)</f>
        <v/>
      </c>
      <c r="O338">
        <f>IF(OR(AND(O325=1,SUM(N324:P326)-O325=2),SUM(N324:P326)-O325=3),1,0)</f>
        <v/>
      </c>
      <c r="P338">
        <f>IF(OR(AND(P325=1,SUM(O324:Q326)-P325=2),SUM(O324:Q326)-P325=3),1,0)</f>
        <v/>
      </c>
      <c r="Q338">
        <f>IF(OR(AND(Q325=1,SUM(P324:R326)-Q325=2),SUM(P324:R326)-Q325=3),1,0)</f>
        <v/>
      </c>
      <c r="R338">
        <f>IF(OR(AND(R325=1,SUM(Q324:S326)-R325=2),SUM(Q324:S326)-R325=3),1,0)</f>
        <v/>
      </c>
      <c r="S338">
        <f>IF(OR(AND(S325=1,SUM(R324:T326)-S325=2),SUM(R324:T326)-S325=3),1,0)</f>
        <v/>
      </c>
      <c r="T338">
        <f>IF(OR(AND(T325=1,SUM(S324:U326)-T325=2),SUM(S324:U326)-T325=3),1,0)</f>
        <v/>
      </c>
      <c r="U338">
        <f>IF(OR(AND(U325=1,SUM(T324:V326)-U325=2),SUM(T324:V326)-U325=3),1,0)</f>
        <v/>
      </c>
      <c r="V338">
        <f>IF(OR(AND(V325=1,SUM(U324:W326)-V325=2),SUM(U324:W326)-V325=3),1,0)</f>
        <v/>
      </c>
      <c r="W338">
        <f>IF(OR(AND(W325=1,SUM(V324:X326)-W325=2),SUM(V324:X326)-W325=3),1,0)</f>
        <v/>
      </c>
      <c r="X338">
        <f>IF(OR(AND(X325=1,SUM(W324:Y326)-X325=2),SUM(W324:Y326)-X325=3),1,0)</f>
        <v/>
      </c>
      <c r="Y338">
        <f>IF(OR(AND(Y325=1,SUM(X324:Z326)-Y325=2),SUM(X324:Z326)-Y325=3),1,0)</f>
        <v/>
      </c>
      <c r="Z338">
        <f>IF(OR(AND(Z325=1,SUM(Y324:AA326)-Z325=2),SUM(Y324:AA326)-Z325=3),1,0)</f>
        <v/>
      </c>
      <c r="AA338">
        <f>IF(OR(AND(AA325=1,SUM(Z324:AB326)-AA325=2),SUM(Z324:AB326)-AA325=3),1,0)</f>
        <v/>
      </c>
      <c r="AB338">
        <f>IF(OR(AND(AB325=1,SUM(AA324:AC326)-AB325=2),SUM(AA324:AC326)-AB325=3),1,0)</f>
        <v/>
      </c>
      <c r="AC338">
        <f>IF(OR(AND(AC325=1,SUM(AB324:AD326)-AC325=2),SUM(AB324:AD326)-AC325=3),1,0)</f>
        <v/>
      </c>
      <c r="AD338">
        <f>IF(OR(AND(AD325=1,SUM(AC324:AE326)-AD325=2),SUM(AC324:AE326)-AD325=3),1,0)</f>
        <v/>
      </c>
      <c r="AE338">
        <f>IF(OR(AND(AE325=1,SUM(AD324:AF326)-AE325=2),SUM(AD324:AF326)-AE325=3),1,0)</f>
        <v/>
      </c>
      <c r="AF338">
        <f>IF(OR(AND(AF325=1,SUM(AE324:AG326)-AF325=2),SUM(AE324:AG326)-AF325=3),1,0)</f>
        <v/>
      </c>
      <c r="AG338">
        <f>IF(OR(AND(AG325=1,SUM(AF324:AH326)-AG325=2),SUM(AF324:AH326)-AG325=3),1,0)</f>
        <v/>
      </c>
      <c r="AH338">
        <f>IF(OR(AND(AH325=1,SUM(AG324:AI326)-AH325=2),SUM(AG324:AI326)-AH325=3),1,0)</f>
        <v/>
      </c>
      <c r="AI338">
        <f>IF(OR(AND(AI325=1,SUM(AH324:AJ326)-AI325=2),SUM(AH324:AJ326)-AI325=3),1,0)</f>
        <v/>
      </c>
      <c r="AJ338">
        <f>IF(OR(AND(AJ325=1,SUM(AI324:AK326)-AJ325=2),SUM(AI324:AK326)-AJ325=3),1,0)</f>
        <v/>
      </c>
      <c r="AK338">
        <f>IF(OR(AND(AK325=1,SUM(AJ324:AL326)-AK325=2),SUM(AJ324:AL326)-AK325=3),1,0)</f>
        <v/>
      </c>
      <c r="AL338">
        <f>IF(OR(AND(AL325=1,SUM(AK324:AM326)-AL325=2),SUM(AK324:AM326)-AL325=3),1,0)</f>
        <v/>
      </c>
      <c r="AM338">
        <f>IF(OR(AND(AM325=1,SUM(AL324:AN326)-AM325=2),SUM(AL324:AN326)-AM325=3),1,0)</f>
        <v/>
      </c>
      <c r="AN338">
        <f>IF(OR(AND(AN325=1,SUM(AM324:AO326)-AN325=2),SUM(AM324:AO326)-AN325=3),1,0)</f>
        <v/>
      </c>
      <c r="AO338">
        <f>IF(OR(AND(AO325=1,SUM(AN324:AP326)-AO325=2),SUM(AN324:AP326)-AO325=3),1,0)</f>
        <v/>
      </c>
      <c r="AP338">
        <f>IF(OR(AND(AP325=1,SUM(AO324:AQ326)-AP325=2),SUM(AO324:AQ326)-AP325=3),1,0)</f>
        <v/>
      </c>
      <c r="AQ338" t="n">
        <v>0</v>
      </c>
    </row>
    <row r="339">
      <c r="B339" t="n">
        <v>0</v>
      </c>
      <c r="C339" t="n">
        <v>0</v>
      </c>
      <c r="D339" t="n">
        <v>0</v>
      </c>
      <c r="E339" t="n">
        <v>0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</v>
      </c>
      <c r="AH339" t="n">
        <v>0</v>
      </c>
      <c r="AI339" t="n">
        <v>0</v>
      </c>
      <c r="AJ339" t="n">
        <v>0</v>
      </c>
      <c r="AK339" t="n">
        <v>0</v>
      </c>
      <c r="AL339" t="n">
        <v>0</v>
      </c>
      <c r="AM339" t="n">
        <v>0</v>
      </c>
      <c r="AN339" t="n">
        <v>0</v>
      </c>
      <c r="AO339" t="n">
        <v>0</v>
      </c>
      <c r="AP339" t="n">
        <v>0</v>
      </c>
      <c r="AQ339" t="n">
        <v>0</v>
      </c>
    </row>
    <row r="340"/>
    <row r="341">
      <c r="A341" t="inlineStr">
        <is>
          <t>gen 27</t>
        </is>
      </c>
      <c r="B341" t="n">
        <v>0</v>
      </c>
      <c r="C341" t="n">
        <v>0</v>
      </c>
      <c r="D341" t="n">
        <v>0</v>
      </c>
      <c r="E341" t="n">
        <v>0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</v>
      </c>
      <c r="AH341" t="n">
        <v>0</v>
      </c>
      <c r="AI341" t="n">
        <v>0</v>
      </c>
      <c r="AJ341" t="n">
        <v>0</v>
      </c>
      <c r="AK341" t="n">
        <v>0</v>
      </c>
      <c r="AL341" t="n">
        <v>0</v>
      </c>
      <c r="AM341" t="n">
        <v>0</v>
      </c>
      <c r="AN341" t="n">
        <v>0</v>
      </c>
      <c r="AO341" t="n">
        <v>0</v>
      </c>
      <c r="AP341" t="n">
        <v>0</v>
      </c>
      <c r="AQ341" t="n">
        <v>0</v>
      </c>
    </row>
    <row r="342">
      <c r="B342" t="n">
        <v>0</v>
      </c>
      <c r="C342">
        <f>IF(OR(AND(C329=1,SUM(B328:D330)-C329=2),SUM(B328:D330)-C329=3),1,0)</f>
        <v/>
      </c>
      <c r="D342">
        <f>IF(OR(AND(D329=1,SUM(C328:E330)-D329=2),SUM(C328:E330)-D329=3),1,0)</f>
        <v/>
      </c>
      <c r="E342">
        <f>IF(OR(AND(E329=1,SUM(D328:F330)-E329=2),SUM(D328:F330)-E329=3),1,0)</f>
        <v/>
      </c>
      <c r="F342">
        <f>IF(OR(AND(F329=1,SUM(E328:G330)-F329=2),SUM(E328:G330)-F329=3),1,0)</f>
        <v/>
      </c>
      <c r="G342">
        <f>IF(OR(AND(G329=1,SUM(F328:H330)-G329=2),SUM(F328:H330)-G329=3),1,0)</f>
        <v/>
      </c>
      <c r="H342">
        <f>IF(OR(AND(H329=1,SUM(G328:I330)-H329=2),SUM(G328:I330)-H329=3),1,0)</f>
        <v/>
      </c>
      <c r="I342">
        <f>IF(OR(AND(I329=1,SUM(H328:J330)-I329=2),SUM(H328:J330)-I329=3),1,0)</f>
        <v/>
      </c>
      <c r="J342">
        <f>IF(OR(AND(J329=1,SUM(I328:K330)-J329=2),SUM(I328:K330)-J329=3),1,0)</f>
        <v/>
      </c>
      <c r="K342">
        <f>IF(OR(AND(K329=1,SUM(J328:L330)-K329=2),SUM(J328:L330)-K329=3),1,0)</f>
        <v/>
      </c>
      <c r="L342">
        <f>IF(OR(AND(L329=1,SUM(K328:M330)-L329=2),SUM(K328:M330)-L329=3),1,0)</f>
        <v/>
      </c>
      <c r="M342">
        <f>IF(OR(AND(M329=1,SUM(L328:N330)-M329=2),SUM(L328:N330)-M329=3),1,0)</f>
        <v/>
      </c>
      <c r="N342">
        <f>IF(OR(AND(N329=1,SUM(M328:O330)-N329=2),SUM(M328:O330)-N329=3),1,0)</f>
        <v/>
      </c>
      <c r="O342">
        <f>IF(OR(AND(O329=1,SUM(N328:P330)-O329=2),SUM(N328:P330)-O329=3),1,0)</f>
        <v/>
      </c>
      <c r="P342">
        <f>IF(OR(AND(P329=1,SUM(O328:Q330)-P329=2),SUM(O328:Q330)-P329=3),1,0)</f>
        <v/>
      </c>
      <c r="Q342">
        <f>IF(OR(AND(Q329=1,SUM(P328:R330)-Q329=2),SUM(P328:R330)-Q329=3),1,0)</f>
        <v/>
      </c>
      <c r="R342">
        <f>IF(OR(AND(R329=1,SUM(Q328:S330)-R329=2),SUM(Q328:S330)-R329=3),1,0)</f>
        <v/>
      </c>
      <c r="S342">
        <f>IF(OR(AND(S329=1,SUM(R328:T330)-S329=2),SUM(R328:T330)-S329=3),1,0)</f>
        <v/>
      </c>
      <c r="T342">
        <f>IF(OR(AND(T329=1,SUM(S328:U330)-T329=2),SUM(S328:U330)-T329=3),1,0)</f>
        <v/>
      </c>
      <c r="U342">
        <f>IF(OR(AND(U329=1,SUM(T328:V330)-U329=2),SUM(T328:V330)-U329=3),1,0)</f>
        <v/>
      </c>
      <c r="V342">
        <f>IF(OR(AND(V329=1,SUM(U328:W330)-V329=2),SUM(U328:W330)-V329=3),1,0)</f>
        <v/>
      </c>
      <c r="W342">
        <f>IF(OR(AND(W329=1,SUM(V328:X330)-W329=2),SUM(V328:X330)-W329=3),1,0)</f>
        <v/>
      </c>
      <c r="X342">
        <f>IF(OR(AND(X329=1,SUM(W328:Y330)-X329=2),SUM(W328:Y330)-X329=3),1,0)</f>
        <v/>
      </c>
      <c r="Y342">
        <f>IF(OR(AND(Y329=1,SUM(X328:Z330)-Y329=2),SUM(X328:Z330)-Y329=3),1,0)</f>
        <v/>
      </c>
      <c r="Z342">
        <f>IF(OR(AND(Z329=1,SUM(Y328:AA330)-Z329=2),SUM(Y328:AA330)-Z329=3),1,0)</f>
        <v/>
      </c>
      <c r="AA342">
        <f>IF(OR(AND(AA329=1,SUM(Z328:AB330)-AA329=2),SUM(Z328:AB330)-AA329=3),1,0)</f>
        <v/>
      </c>
      <c r="AB342">
        <f>IF(OR(AND(AB329=1,SUM(AA328:AC330)-AB329=2),SUM(AA328:AC330)-AB329=3),1,0)</f>
        <v/>
      </c>
      <c r="AC342">
        <f>IF(OR(AND(AC329=1,SUM(AB328:AD330)-AC329=2),SUM(AB328:AD330)-AC329=3),1,0)</f>
        <v/>
      </c>
      <c r="AD342">
        <f>IF(OR(AND(AD329=1,SUM(AC328:AE330)-AD329=2),SUM(AC328:AE330)-AD329=3),1,0)</f>
        <v/>
      </c>
      <c r="AE342">
        <f>IF(OR(AND(AE329=1,SUM(AD328:AF330)-AE329=2),SUM(AD328:AF330)-AE329=3),1,0)</f>
        <v/>
      </c>
      <c r="AF342">
        <f>IF(OR(AND(AF329=1,SUM(AE328:AG330)-AF329=2),SUM(AE328:AG330)-AF329=3),1,0)</f>
        <v/>
      </c>
      <c r="AG342">
        <f>IF(OR(AND(AG329=1,SUM(AF328:AH330)-AG329=2),SUM(AF328:AH330)-AG329=3),1,0)</f>
        <v/>
      </c>
      <c r="AH342">
        <f>IF(OR(AND(AH329=1,SUM(AG328:AI330)-AH329=2),SUM(AG328:AI330)-AH329=3),1,0)</f>
        <v/>
      </c>
      <c r="AI342">
        <f>IF(OR(AND(AI329=1,SUM(AH328:AJ330)-AI329=2),SUM(AH328:AJ330)-AI329=3),1,0)</f>
        <v/>
      </c>
      <c r="AJ342">
        <f>IF(OR(AND(AJ329=1,SUM(AI328:AK330)-AJ329=2),SUM(AI328:AK330)-AJ329=3),1,0)</f>
        <v/>
      </c>
      <c r="AK342">
        <f>IF(OR(AND(AK329=1,SUM(AJ328:AL330)-AK329=2),SUM(AJ328:AL330)-AK329=3),1,0)</f>
        <v/>
      </c>
      <c r="AL342">
        <f>IF(OR(AND(AL329=1,SUM(AK328:AM330)-AL329=2),SUM(AK328:AM330)-AL329=3),1,0)</f>
        <v/>
      </c>
      <c r="AM342">
        <f>IF(OR(AND(AM329=1,SUM(AL328:AN330)-AM329=2),SUM(AL328:AN330)-AM329=3),1,0)</f>
        <v/>
      </c>
      <c r="AN342">
        <f>IF(OR(AND(AN329=1,SUM(AM328:AO330)-AN329=2),SUM(AM328:AO330)-AN329=3),1,0)</f>
        <v/>
      </c>
      <c r="AO342">
        <f>IF(OR(AND(AO329=1,SUM(AN328:AP330)-AO329=2),SUM(AN328:AP330)-AO329=3),1,0)</f>
        <v/>
      </c>
      <c r="AP342">
        <f>IF(OR(AND(AP329=1,SUM(AO328:AQ330)-AP329=2),SUM(AO328:AQ330)-AP329=3),1,0)</f>
        <v/>
      </c>
      <c r="AQ342" t="n">
        <v>0</v>
      </c>
    </row>
    <row r="343">
      <c r="B343" t="n">
        <v>0</v>
      </c>
      <c r="C343">
        <f>IF(OR(AND(C330=1,SUM(B329:D331)-C330=2),SUM(B329:D331)-C330=3),1,0)</f>
        <v/>
      </c>
      <c r="D343">
        <f>IF(OR(AND(D330=1,SUM(C329:E331)-D330=2),SUM(C329:E331)-D330=3),1,0)</f>
        <v/>
      </c>
      <c r="E343">
        <f>IF(OR(AND(E330=1,SUM(D329:F331)-E330=2),SUM(D329:F331)-E330=3),1,0)</f>
        <v/>
      </c>
      <c r="F343">
        <f>IF(OR(AND(F330=1,SUM(E329:G331)-F330=2),SUM(E329:G331)-F330=3),1,0)</f>
        <v/>
      </c>
      <c r="G343">
        <f>IF(OR(AND(G330=1,SUM(F329:H331)-G330=2),SUM(F329:H331)-G330=3),1,0)</f>
        <v/>
      </c>
      <c r="H343">
        <f>IF(OR(AND(H330=1,SUM(G329:I331)-H330=2),SUM(G329:I331)-H330=3),1,0)</f>
        <v/>
      </c>
      <c r="I343">
        <f>IF(OR(AND(I330=1,SUM(H329:J331)-I330=2),SUM(H329:J331)-I330=3),1,0)</f>
        <v/>
      </c>
      <c r="J343">
        <f>IF(OR(AND(J330=1,SUM(I329:K331)-J330=2),SUM(I329:K331)-J330=3),1,0)</f>
        <v/>
      </c>
      <c r="K343">
        <f>IF(OR(AND(K330=1,SUM(J329:L331)-K330=2),SUM(J329:L331)-K330=3),1,0)</f>
        <v/>
      </c>
      <c r="L343">
        <f>IF(OR(AND(L330=1,SUM(K329:M331)-L330=2),SUM(K329:M331)-L330=3),1,0)</f>
        <v/>
      </c>
      <c r="M343">
        <f>IF(OR(AND(M330=1,SUM(L329:N331)-M330=2),SUM(L329:N331)-M330=3),1,0)</f>
        <v/>
      </c>
      <c r="N343">
        <f>IF(OR(AND(N330=1,SUM(M329:O331)-N330=2),SUM(M329:O331)-N330=3),1,0)</f>
        <v/>
      </c>
      <c r="O343">
        <f>IF(OR(AND(O330=1,SUM(N329:P331)-O330=2),SUM(N329:P331)-O330=3),1,0)</f>
        <v/>
      </c>
      <c r="P343">
        <f>IF(OR(AND(P330=1,SUM(O329:Q331)-P330=2),SUM(O329:Q331)-P330=3),1,0)</f>
        <v/>
      </c>
      <c r="Q343">
        <f>IF(OR(AND(Q330=1,SUM(P329:R331)-Q330=2),SUM(P329:R331)-Q330=3),1,0)</f>
        <v/>
      </c>
      <c r="R343">
        <f>IF(OR(AND(R330=1,SUM(Q329:S331)-R330=2),SUM(Q329:S331)-R330=3),1,0)</f>
        <v/>
      </c>
      <c r="S343">
        <f>IF(OR(AND(S330=1,SUM(R329:T331)-S330=2),SUM(R329:T331)-S330=3),1,0)</f>
        <v/>
      </c>
      <c r="T343">
        <f>IF(OR(AND(T330=1,SUM(S329:U331)-T330=2),SUM(S329:U331)-T330=3),1,0)</f>
        <v/>
      </c>
      <c r="U343">
        <f>IF(OR(AND(U330=1,SUM(T329:V331)-U330=2),SUM(T329:V331)-U330=3),1,0)</f>
        <v/>
      </c>
      <c r="V343">
        <f>IF(OR(AND(V330=1,SUM(U329:W331)-V330=2),SUM(U329:W331)-V330=3),1,0)</f>
        <v/>
      </c>
      <c r="W343">
        <f>IF(OR(AND(W330=1,SUM(V329:X331)-W330=2),SUM(V329:X331)-W330=3),1,0)</f>
        <v/>
      </c>
      <c r="X343">
        <f>IF(OR(AND(X330=1,SUM(W329:Y331)-X330=2),SUM(W329:Y331)-X330=3),1,0)</f>
        <v/>
      </c>
      <c r="Y343">
        <f>IF(OR(AND(Y330=1,SUM(X329:Z331)-Y330=2),SUM(X329:Z331)-Y330=3),1,0)</f>
        <v/>
      </c>
      <c r="Z343">
        <f>IF(OR(AND(Z330=1,SUM(Y329:AA331)-Z330=2),SUM(Y329:AA331)-Z330=3),1,0)</f>
        <v/>
      </c>
      <c r="AA343">
        <f>IF(OR(AND(AA330=1,SUM(Z329:AB331)-AA330=2),SUM(Z329:AB331)-AA330=3),1,0)</f>
        <v/>
      </c>
      <c r="AB343">
        <f>IF(OR(AND(AB330=1,SUM(AA329:AC331)-AB330=2),SUM(AA329:AC331)-AB330=3),1,0)</f>
        <v/>
      </c>
      <c r="AC343">
        <f>IF(OR(AND(AC330=1,SUM(AB329:AD331)-AC330=2),SUM(AB329:AD331)-AC330=3),1,0)</f>
        <v/>
      </c>
      <c r="AD343">
        <f>IF(OR(AND(AD330=1,SUM(AC329:AE331)-AD330=2),SUM(AC329:AE331)-AD330=3),1,0)</f>
        <v/>
      </c>
      <c r="AE343">
        <f>IF(OR(AND(AE330=1,SUM(AD329:AF331)-AE330=2),SUM(AD329:AF331)-AE330=3),1,0)</f>
        <v/>
      </c>
      <c r="AF343">
        <f>IF(OR(AND(AF330=1,SUM(AE329:AG331)-AF330=2),SUM(AE329:AG331)-AF330=3),1,0)</f>
        <v/>
      </c>
      <c r="AG343">
        <f>IF(OR(AND(AG330=1,SUM(AF329:AH331)-AG330=2),SUM(AF329:AH331)-AG330=3),1,0)</f>
        <v/>
      </c>
      <c r="AH343">
        <f>IF(OR(AND(AH330=1,SUM(AG329:AI331)-AH330=2),SUM(AG329:AI331)-AH330=3),1,0)</f>
        <v/>
      </c>
      <c r="AI343">
        <f>IF(OR(AND(AI330=1,SUM(AH329:AJ331)-AI330=2),SUM(AH329:AJ331)-AI330=3),1,0)</f>
        <v/>
      </c>
      <c r="AJ343">
        <f>IF(OR(AND(AJ330=1,SUM(AI329:AK331)-AJ330=2),SUM(AI329:AK331)-AJ330=3),1,0)</f>
        <v/>
      </c>
      <c r="AK343">
        <f>IF(OR(AND(AK330=1,SUM(AJ329:AL331)-AK330=2),SUM(AJ329:AL331)-AK330=3),1,0)</f>
        <v/>
      </c>
      <c r="AL343">
        <f>IF(OR(AND(AL330=1,SUM(AK329:AM331)-AL330=2),SUM(AK329:AM331)-AL330=3),1,0)</f>
        <v/>
      </c>
      <c r="AM343">
        <f>IF(OR(AND(AM330=1,SUM(AL329:AN331)-AM330=2),SUM(AL329:AN331)-AM330=3),1,0)</f>
        <v/>
      </c>
      <c r="AN343">
        <f>IF(OR(AND(AN330=1,SUM(AM329:AO331)-AN330=2),SUM(AM329:AO331)-AN330=3),1,0)</f>
        <v/>
      </c>
      <c r="AO343">
        <f>IF(OR(AND(AO330=1,SUM(AN329:AP331)-AO330=2),SUM(AN329:AP331)-AO330=3),1,0)</f>
        <v/>
      </c>
      <c r="AP343">
        <f>IF(OR(AND(AP330=1,SUM(AO329:AQ331)-AP330=2),SUM(AO329:AQ331)-AP330=3),1,0)</f>
        <v/>
      </c>
      <c r="AQ343" t="n">
        <v>0</v>
      </c>
    </row>
    <row r="344">
      <c r="B344" t="n">
        <v>0</v>
      </c>
      <c r="C344">
        <f>IF(OR(AND(C331=1,SUM(B330:D332)-C331=2),SUM(B330:D332)-C331=3),1,0)</f>
        <v/>
      </c>
      <c r="D344">
        <f>IF(OR(AND(D331=1,SUM(C330:E332)-D331=2),SUM(C330:E332)-D331=3),1,0)</f>
        <v/>
      </c>
      <c r="E344">
        <f>IF(OR(AND(E331=1,SUM(D330:F332)-E331=2),SUM(D330:F332)-E331=3),1,0)</f>
        <v/>
      </c>
      <c r="F344">
        <f>IF(OR(AND(F331=1,SUM(E330:G332)-F331=2),SUM(E330:G332)-F331=3),1,0)</f>
        <v/>
      </c>
      <c r="G344">
        <f>IF(OR(AND(G331=1,SUM(F330:H332)-G331=2),SUM(F330:H332)-G331=3),1,0)</f>
        <v/>
      </c>
      <c r="H344">
        <f>IF(OR(AND(H331=1,SUM(G330:I332)-H331=2),SUM(G330:I332)-H331=3),1,0)</f>
        <v/>
      </c>
      <c r="I344">
        <f>IF(OR(AND(I331=1,SUM(H330:J332)-I331=2),SUM(H330:J332)-I331=3),1,0)</f>
        <v/>
      </c>
      <c r="J344">
        <f>IF(OR(AND(J331=1,SUM(I330:K332)-J331=2),SUM(I330:K332)-J331=3),1,0)</f>
        <v/>
      </c>
      <c r="K344">
        <f>IF(OR(AND(K331=1,SUM(J330:L332)-K331=2),SUM(J330:L332)-K331=3),1,0)</f>
        <v/>
      </c>
      <c r="L344">
        <f>IF(OR(AND(L331=1,SUM(K330:M332)-L331=2),SUM(K330:M332)-L331=3),1,0)</f>
        <v/>
      </c>
      <c r="M344">
        <f>IF(OR(AND(M331=1,SUM(L330:N332)-M331=2),SUM(L330:N332)-M331=3),1,0)</f>
        <v/>
      </c>
      <c r="N344">
        <f>IF(OR(AND(N331=1,SUM(M330:O332)-N331=2),SUM(M330:O332)-N331=3),1,0)</f>
        <v/>
      </c>
      <c r="O344">
        <f>IF(OR(AND(O331=1,SUM(N330:P332)-O331=2),SUM(N330:P332)-O331=3),1,0)</f>
        <v/>
      </c>
      <c r="P344">
        <f>IF(OR(AND(P331=1,SUM(O330:Q332)-P331=2),SUM(O330:Q332)-P331=3),1,0)</f>
        <v/>
      </c>
      <c r="Q344">
        <f>IF(OR(AND(Q331=1,SUM(P330:R332)-Q331=2),SUM(P330:R332)-Q331=3),1,0)</f>
        <v/>
      </c>
      <c r="R344">
        <f>IF(OR(AND(R331=1,SUM(Q330:S332)-R331=2),SUM(Q330:S332)-R331=3),1,0)</f>
        <v/>
      </c>
      <c r="S344">
        <f>IF(OR(AND(S331=1,SUM(R330:T332)-S331=2),SUM(R330:T332)-S331=3),1,0)</f>
        <v/>
      </c>
      <c r="T344">
        <f>IF(OR(AND(T331=1,SUM(S330:U332)-T331=2),SUM(S330:U332)-T331=3),1,0)</f>
        <v/>
      </c>
      <c r="U344">
        <f>IF(OR(AND(U331=1,SUM(T330:V332)-U331=2),SUM(T330:V332)-U331=3),1,0)</f>
        <v/>
      </c>
      <c r="V344">
        <f>IF(OR(AND(V331=1,SUM(U330:W332)-V331=2),SUM(U330:W332)-V331=3),1,0)</f>
        <v/>
      </c>
      <c r="W344">
        <f>IF(OR(AND(W331=1,SUM(V330:X332)-W331=2),SUM(V330:X332)-W331=3),1,0)</f>
        <v/>
      </c>
      <c r="X344">
        <f>IF(OR(AND(X331=1,SUM(W330:Y332)-X331=2),SUM(W330:Y332)-X331=3),1,0)</f>
        <v/>
      </c>
      <c r="Y344">
        <f>IF(OR(AND(Y331=1,SUM(X330:Z332)-Y331=2),SUM(X330:Z332)-Y331=3),1,0)</f>
        <v/>
      </c>
      <c r="Z344">
        <f>IF(OR(AND(Z331=1,SUM(Y330:AA332)-Z331=2),SUM(Y330:AA332)-Z331=3),1,0)</f>
        <v/>
      </c>
      <c r="AA344">
        <f>IF(OR(AND(AA331=1,SUM(Z330:AB332)-AA331=2),SUM(Z330:AB332)-AA331=3),1,0)</f>
        <v/>
      </c>
      <c r="AB344">
        <f>IF(OR(AND(AB331=1,SUM(AA330:AC332)-AB331=2),SUM(AA330:AC332)-AB331=3),1,0)</f>
        <v/>
      </c>
      <c r="AC344">
        <f>IF(OR(AND(AC331=1,SUM(AB330:AD332)-AC331=2),SUM(AB330:AD332)-AC331=3),1,0)</f>
        <v/>
      </c>
      <c r="AD344">
        <f>IF(OR(AND(AD331=1,SUM(AC330:AE332)-AD331=2),SUM(AC330:AE332)-AD331=3),1,0)</f>
        <v/>
      </c>
      <c r="AE344">
        <f>IF(OR(AND(AE331=1,SUM(AD330:AF332)-AE331=2),SUM(AD330:AF332)-AE331=3),1,0)</f>
        <v/>
      </c>
      <c r="AF344">
        <f>IF(OR(AND(AF331=1,SUM(AE330:AG332)-AF331=2),SUM(AE330:AG332)-AF331=3),1,0)</f>
        <v/>
      </c>
      <c r="AG344">
        <f>IF(OR(AND(AG331=1,SUM(AF330:AH332)-AG331=2),SUM(AF330:AH332)-AG331=3),1,0)</f>
        <v/>
      </c>
      <c r="AH344">
        <f>IF(OR(AND(AH331=1,SUM(AG330:AI332)-AH331=2),SUM(AG330:AI332)-AH331=3),1,0)</f>
        <v/>
      </c>
      <c r="AI344">
        <f>IF(OR(AND(AI331=1,SUM(AH330:AJ332)-AI331=2),SUM(AH330:AJ332)-AI331=3),1,0)</f>
        <v/>
      </c>
      <c r="AJ344">
        <f>IF(OR(AND(AJ331=1,SUM(AI330:AK332)-AJ331=2),SUM(AI330:AK332)-AJ331=3),1,0)</f>
        <v/>
      </c>
      <c r="AK344">
        <f>IF(OR(AND(AK331=1,SUM(AJ330:AL332)-AK331=2),SUM(AJ330:AL332)-AK331=3),1,0)</f>
        <v/>
      </c>
      <c r="AL344">
        <f>IF(OR(AND(AL331=1,SUM(AK330:AM332)-AL331=2),SUM(AK330:AM332)-AL331=3),1,0)</f>
        <v/>
      </c>
      <c r="AM344">
        <f>IF(OR(AND(AM331=1,SUM(AL330:AN332)-AM331=2),SUM(AL330:AN332)-AM331=3),1,0)</f>
        <v/>
      </c>
      <c r="AN344">
        <f>IF(OR(AND(AN331=1,SUM(AM330:AO332)-AN331=2),SUM(AM330:AO332)-AN331=3),1,0)</f>
        <v/>
      </c>
      <c r="AO344">
        <f>IF(OR(AND(AO331=1,SUM(AN330:AP332)-AO331=2),SUM(AN330:AP332)-AO331=3),1,0)</f>
        <v/>
      </c>
      <c r="AP344">
        <f>IF(OR(AND(AP331=1,SUM(AO330:AQ332)-AP331=2),SUM(AO330:AQ332)-AP331=3),1,0)</f>
        <v/>
      </c>
      <c r="AQ344" t="n">
        <v>0</v>
      </c>
    </row>
    <row r="345">
      <c r="B345" t="n">
        <v>0</v>
      </c>
      <c r="C345">
        <f>IF(OR(AND(C332=1,SUM(B331:D333)-C332=2),SUM(B331:D333)-C332=3),1,0)</f>
        <v/>
      </c>
      <c r="D345">
        <f>IF(OR(AND(D332=1,SUM(C331:E333)-D332=2),SUM(C331:E333)-D332=3),1,0)</f>
        <v/>
      </c>
      <c r="E345">
        <f>IF(OR(AND(E332=1,SUM(D331:F333)-E332=2),SUM(D331:F333)-E332=3),1,0)</f>
        <v/>
      </c>
      <c r="F345">
        <f>IF(OR(AND(F332=1,SUM(E331:G333)-F332=2),SUM(E331:G333)-F332=3),1,0)</f>
        <v/>
      </c>
      <c r="G345">
        <f>IF(OR(AND(G332=1,SUM(F331:H333)-G332=2),SUM(F331:H333)-G332=3),1,0)</f>
        <v/>
      </c>
      <c r="H345">
        <f>IF(OR(AND(H332=1,SUM(G331:I333)-H332=2),SUM(G331:I333)-H332=3),1,0)</f>
        <v/>
      </c>
      <c r="I345">
        <f>IF(OR(AND(I332=1,SUM(H331:J333)-I332=2),SUM(H331:J333)-I332=3),1,0)</f>
        <v/>
      </c>
      <c r="J345">
        <f>IF(OR(AND(J332=1,SUM(I331:K333)-J332=2),SUM(I331:K333)-J332=3),1,0)</f>
        <v/>
      </c>
      <c r="K345">
        <f>IF(OR(AND(K332=1,SUM(J331:L333)-K332=2),SUM(J331:L333)-K332=3),1,0)</f>
        <v/>
      </c>
      <c r="L345">
        <f>IF(OR(AND(L332=1,SUM(K331:M333)-L332=2),SUM(K331:M333)-L332=3),1,0)</f>
        <v/>
      </c>
      <c r="M345">
        <f>IF(OR(AND(M332=1,SUM(L331:N333)-M332=2),SUM(L331:N333)-M332=3),1,0)</f>
        <v/>
      </c>
      <c r="N345">
        <f>IF(OR(AND(N332=1,SUM(M331:O333)-N332=2),SUM(M331:O333)-N332=3),1,0)</f>
        <v/>
      </c>
      <c r="O345">
        <f>IF(OR(AND(O332=1,SUM(N331:P333)-O332=2),SUM(N331:P333)-O332=3),1,0)</f>
        <v/>
      </c>
      <c r="P345">
        <f>IF(OR(AND(P332=1,SUM(O331:Q333)-P332=2),SUM(O331:Q333)-P332=3),1,0)</f>
        <v/>
      </c>
      <c r="Q345">
        <f>IF(OR(AND(Q332=1,SUM(P331:R333)-Q332=2),SUM(P331:R333)-Q332=3),1,0)</f>
        <v/>
      </c>
      <c r="R345">
        <f>IF(OR(AND(R332=1,SUM(Q331:S333)-R332=2),SUM(Q331:S333)-R332=3),1,0)</f>
        <v/>
      </c>
      <c r="S345">
        <f>IF(OR(AND(S332=1,SUM(R331:T333)-S332=2),SUM(R331:T333)-S332=3),1,0)</f>
        <v/>
      </c>
      <c r="T345">
        <f>IF(OR(AND(T332=1,SUM(S331:U333)-T332=2),SUM(S331:U333)-T332=3),1,0)</f>
        <v/>
      </c>
      <c r="U345">
        <f>IF(OR(AND(U332=1,SUM(T331:V333)-U332=2),SUM(T331:V333)-U332=3),1,0)</f>
        <v/>
      </c>
      <c r="V345">
        <f>IF(OR(AND(V332=1,SUM(U331:W333)-V332=2),SUM(U331:W333)-V332=3),1,0)</f>
        <v/>
      </c>
      <c r="W345">
        <f>IF(OR(AND(W332=1,SUM(V331:X333)-W332=2),SUM(V331:X333)-W332=3),1,0)</f>
        <v/>
      </c>
      <c r="X345">
        <f>IF(OR(AND(X332=1,SUM(W331:Y333)-X332=2),SUM(W331:Y333)-X332=3),1,0)</f>
        <v/>
      </c>
      <c r="Y345">
        <f>IF(OR(AND(Y332=1,SUM(X331:Z333)-Y332=2),SUM(X331:Z333)-Y332=3),1,0)</f>
        <v/>
      </c>
      <c r="Z345">
        <f>IF(OR(AND(Z332=1,SUM(Y331:AA333)-Z332=2),SUM(Y331:AA333)-Z332=3),1,0)</f>
        <v/>
      </c>
      <c r="AA345">
        <f>IF(OR(AND(AA332=1,SUM(Z331:AB333)-AA332=2),SUM(Z331:AB333)-AA332=3),1,0)</f>
        <v/>
      </c>
      <c r="AB345">
        <f>IF(OR(AND(AB332=1,SUM(AA331:AC333)-AB332=2),SUM(AA331:AC333)-AB332=3),1,0)</f>
        <v/>
      </c>
      <c r="AC345">
        <f>IF(OR(AND(AC332=1,SUM(AB331:AD333)-AC332=2),SUM(AB331:AD333)-AC332=3),1,0)</f>
        <v/>
      </c>
      <c r="AD345">
        <f>IF(OR(AND(AD332=1,SUM(AC331:AE333)-AD332=2),SUM(AC331:AE333)-AD332=3),1,0)</f>
        <v/>
      </c>
      <c r="AE345">
        <f>IF(OR(AND(AE332=1,SUM(AD331:AF333)-AE332=2),SUM(AD331:AF333)-AE332=3),1,0)</f>
        <v/>
      </c>
      <c r="AF345">
        <f>IF(OR(AND(AF332=1,SUM(AE331:AG333)-AF332=2),SUM(AE331:AG333)-AF332=3),1,0)</f>
        <v/>
      </c>
      <c r="AG345">
        <f>IF(OR(AND(AG332=1,SUM(AF331:AH333)-AG332=2),SUM(AF331:AH333)-AG332=3),1,0)</f>
        <v/>
      </c>
      <c r="AH345">
        <f>IF(OR(AND(AH332=1,SUM(AG331:AI333)-AH332=2),SUM(AG331:AI333)-AH332=3),1,0)</f>
        <v/>
      </c>
      <c r="AI345">
        <f>IF(OR(AND(AI332=1,SUM(AH331:AJ333)-AI332=2),SUM(AH331:AJ333)-AI332=3),1,0)</f>
        <v/>
      </c>
      <c r="AJ345">
        <f>IF(OR(AND(AJ332=1,SUM(AI331:AK333)-AJ332=2),SUM(AI331:AK333)-AJ332=3),1,0)</f>
        <v/>
      </c>
      <c r="AK345">
        <f>IF(OR(AND(AK332=1,SUM(AJ331:AL333)-AK332=2),SUM(AJ331:AL333)-AK332=3),1,0)</f>
        <v/>
      </c>
      <c r="AL345">
        <f>IF(OR(AND(AL332=1,SUM(AK331:AM333)-AL332=2),SUM(AK331:AM333)-AL332=3),1,0)</f>
        <v/>
      </c>
      <c r="AM345">
        <f>IF(OR(AND(AM332=1,SUM(AL331:AN333)-AM332=2),SUM(AL331:AN333)-AM332=3),1,0)</f>
        <v/>
      </c>
      <c r="AN345">
        <f>IF(OR(AND(AN332=1,SUM(AM331:AO333)-AN332=2),SUM(AM331:AO333)-AN332=3),1,0)</f>
        <v/>
      </c>
      <c r="AO345">
        <f>IF(OR(AND(AO332=1,SUM(AN331:AP333)-AO332=2),SUM(AN331:AP333)-AO332=3),1,0)</f>
        <v/>
      </c>
      <c r="AP345">
        <f>IF(OR(AND(AP332=1,SUM(AO331:AQ333)-AP332=2),SUM(AO331:AQ333)-AP332=3),1,0)</f>
        <v/>
      </c>
      <c r="AQ345" t="n">
        <v>0</v>
      </c>
    </row>
    <row r="346">
      <c r="B346" t="n">
        <v>0</v>
      </c>
      <c r="C346">
        <f>IF(OR(AND(C333=1,SUM(B332:D334)-C333=2),SUM(B332:D334)-C333=3),1,0)</f>
        <v/>
      </c>
      <c r="D346">
        <f>IF(OR(AND(D333=1,SUM(C332:E334)-D333=2),SUM(C332:E334)-D333=3),1,0)</f>
        <v/>
      </c>
      <c r="E346">
        <f>IF(OR(AND(E333=1,SUM(D332:F334)-E333=2),SUM(D332:F334)-E333=3),1,0)</f>
        <v/>
      </c>
      <c r="F346">
        <f>IF(OR(AND(F333=1,SUM(E332:G334)-F333=2),SUM(E332:G334)-F333=3),1,0)</f>
        <v/>
      </c>
      <c r="G346">
        <f>IF(OR(AND(G333=1,SUM(F332:H334)-G333=2),SUM(F332:H334)-G333=3),1,0)</f>
        <v/>
      </c>
      <c r="H346">
        <f>IF(OR(AND(H333=1,SUM(G332:I334)-H333=2),SUM(G332:I334)-H333=3),1,0)</f>
        <v/>
      </c>
      <c r="I346">
        <f>IF(OR(AND(I333=1,SUM(H332:J334)-I333=2),SUM(H332:J334)-I333=3),1,0)</f>
        <v/>
      </c>
      <c r="J346">
        <f>IF(OR(AND(J333=1,SUM(I332:K334)-J333=2),SUM(I332:K334)-J333=3),1,0)</f>
        <v/>
      </c>
      <c r="K346">
        <f>IF(OR(AND(K333=1,SUM(J332:L334)-K333=2),SUM(J332:L334)-K333=3),1,0)</f>
        <v/>
      </c>
      <c r="L346">
        <f>IF(OR(AND(L333=1,SUM(K332:M334)-L333=2),SUM(K332:M334)-L333=3),1,0)</f>
        <v/>
      </c>
      <c r="M346">
        <f>IF(OR(AND(M333=1,SUM(L332:N334)-M333=2),SUM(L332:N334)-M333=3),1,0)</f>
        <v/>
      </c>
      <c r="N346">
        <f>IF(OR(AND(N333=1,SUM(M332:O334)-N333=2),SUM(M332:O334)-N333=3),1,0)</f>
        <v/>
      </c>
      <c r="O346">
        <f>IF(OR(AND(O333=1,SUM(N332:P334)-O333=2),SUM(N332:P334)-O333=3),1,0)</f>
        <v/>
      </c>
      <c r="P346">
        <f>IF(OR(AND(P333=1,SUM(O332:Q334)-P333=2),SUM(O332:Q334)-P333=3),1,0)</f>
        <v/>
      </c>
      <c r="Q346">
        <f>IF(OR(AND(Q333=1,SUM(P332:R334)-Q333=2),SUM(P332:R334)-Q333=3),1,0)</f>
        <v/>
      </c>
      <c r="R346">
        <f>IF(OR(AND(R333=1,SUM(Q332:S334)-R333=2),SUM(Q332:S334)-R333=3),1,0)</f>
        <v/>
      </c>
      <c r="S346">
        <f>IF(OR(AND(S333=1,SUM(R332:T334)-S333=2),SUM(R332:T334)-S333=3),1,0)</f>
        <v/>
      </c>
      <c r="T346">
        <f>IF(OR(AND(T333=1,SUM(S332:U334)-T333=2),SUM(S332:U334)-T333=3),1,0)</f>
        <v/>
      </c>
      <c r="U346">
        <f>IF(OR(AND(U333=1,SUM(T332:V334)-U333=2),SUM(T332:V334)-U333=3),1,0)</f>
        <v/>
      </c>
      <c r="V346">
        <f>IF(OR(AND(V333=1,SUM(U332:W334)-V333=2),SUM(U332:W334)-V333=3),1,0)</f>
        <v/>
      </c>
      <c r="W346">
        <f>IF(OR(AND(W333=1,SUM(V332:X334)-W333=2),SUM(V332:X334)-W333=3),1,0)</f>
        <v/>
      </c>
      <c r="X346">
        <f>IF(OR(AND(X333=1,SUM(W332:Y334)-X333=2),SUM(W332:Y334)-X333=3),1,0)</f>
        <v/>
      </c>
      <c r="Y346">
        <f>IF(OR(AND(Y333=1,SUM(X332:Z334)-Y333=2),SUM(X332:Z334)-Y333=3),1,0)</f>
        <v/>
      </c>
      <c r="Z346">
        <f>IF(OR(AND(Z333=1,SUM(Y332:AA334)-Z333=2),SUM(Y332:AA334)-Z333=3),1,0)</f>
        <v/>
      </c>
      <c r="AA346">
        <f>IF(OR(AND(AA333=1,SUM(Z332:AB334)-AA333=2),SUM(Z332:AB334)-AA333=3),1,0)</f>
        <v/>
      </c>
      <c r="AB346">
        <f>IF(OR(AND(AB333=1,SUM(AA332:AC334)-AB333=2),SUM(AA332:AC334)-AB333=3),1,0)</f>
        <v/>
      </c>
      <c r="AC346">
        <f>IF(OR(AND(AC333=1,SUM(AB332:AD334)-AC333=2),SUM(AB332:AD334)-AC333=3),1,0)</f>
        <v/>
      </c>
      <c r="AD346">
        <f>IF(OR(AND(AD333=1,SUM(AC332:AE334)-AD333=2),SUM(AC332:AE334)-AD333=3),1,0)</f>
        <v/>
      </c>
      <c r="AE346">
        <f>IF(OR(AND(AE333=1,SUM(AD332:AF334)-AE333=2),SUM(AD332:AF334)-AE333=3),1,0)</f>
        <v/>
      </c>
      <c r="AF346">
        <f>IF(OR(AND(AF333=1,SUM(AE332:AG334)-AF333=2),SUM(AE332:AG334)-AF333=3),1,0)</f>
        <v/>
      </c>
      <c r="AG346">
        <f>IF(OR(AND(AG333=1,SUM(AF332:AH334)-AG333=2),SUM(AF332:AH334)-AG333=3),1,0)</f>
        <v/>
      </c>
      <c r="AH346">
        <f>IF(OR(AND(AH333=1,SUM(AG332:AI334)-AH333=2),SUM(AG332:AI334)-AH333=3),1,0)</f>
        <v/>
      </c>
      <c r="AI346">
        <f>IF(OR(AND(AI333=1,SUM(AH332:AJ334)-AI333=2),SUM(AH332:AJ334)-AI333=3),1,0)</f>
        <v/>
      </c>
      <c r="AJ346">
        <f>IF(OR(AND(AJ333=1,SUM(AI332:AK334)-AJ333=2),SUM(AI332:AK334)-AJ333=3),1,0)</f>
        <v/>
      </c>
      <c r="AK346">
        <f>IF(OR(AND(AK333=1,SUM(AJ332:AL334)-AK333=2),SUM(AJ332:AL334)-AK333=3),1,0)</f>
        <v/>
      </c>
      <c r="AL346">
        <f>IF(OR(AND(AL333=1,SUM(AK332:AM334)-AL333=2),SUM(AK332:AM334)-AL333=3),1,0)</f>
        <v/>
      </c>
      <c r="AM346">
        <f>IF(OR(AND(AM333=1,SUM(AL332:AN334)-AM333=2),SUM(AL332:AN334)-AM333=3),1,0)</f>
        <v/>
      </c>
      <c r="AN346">
        <f>IF(OR(AND(AN333=1,SUM(AM332:AO334)-AN333=2),SUM(AM332:AO334)-AN333=3),1,0)</f>
        <v/>
      </c>
      <c r="AO346">
        <f>IF(OR(AND(AO333=1,SUM(AN332:AP334)-AO333=2),SUM(AN332:AP334)-AO333=3),1,0)</f>
        <v/>
      </c>
      <c r="AP346">
        <f>IF(OR(AND(AP333=1,SUM(AO332:AQ334)-AP333=2),SUM(AO332:AQ334)-AP333=3),1,0)</f>
        <v/>
      </c>
      <c r="AQ346" t="n">
        <v>0</v>
      </c>
    </row>
    <row r="347">
      <c r="B347" t="n">
        <v>0</v>
      </c>
      <c r="C347">
        <f>IF(OR(AND(C334=1,SUM(B333:D335)-C334=2),SUM(B333:D335)-C334=3),1,0)</f>
        <v/>
      </c>
      <c r="D347">
        <f>IF(OR(AND(D334=1,SUM(C333:E335)-D334=2),SUM(C333:E335)-D334=3),1,0)</f>
        <v/>
      </c>
      <c r="E347">
        <f>IF(OR(AND(E334=1,SUM(D333:F335)-E334=2),SUM(D333:F335)-E334=3),1,0)</f>
        <v/>
      </c>
      <c r="F347">
        <f>IF(OR(AND(F334=1,SUM(E333:G335)-F334=2),SUM(E333:G335)-F334=3),1,0)</f>
        <v/>
      </c>
      <c r="G347">
        <f>IF(OR(AND(G334=1,SUM(F333:H335)-G334=2),SUM(F333:H335)-G334=3),1,0)</f>
        <v/>
      </c>
      <c r="H347">
        <f>IF(OR(AND(H334=1,SUM(G333:I335)-H334=2),SUM(G333:I335)-H334=3),1,0)</f>
        <v/>
      </c>
      <c r="I347">
        <f>IF(OR(AND(I334=1,SUM(H333:J335)-I334=2),SUM(H333:J335)-I334=3),1,0)</f>
        <v/>
      </c>
      <c r="J347">
        <f>IF(OR(AND(J334=1,SUM(I333:K335)-J334=2),SUM(I333:K335)-J334=3),1,0)</f>
        <v/>
      </c>
      <c r="K347">
        <f>IF(OR(AND(K334=1,SUM(J333:L335)-K334=2),SUM(J333:L335)-K334=3),1,0)</f>
        <v/>
      </c>
      <c r="L347">
        <f>IF(OR(AND(L334=1,SUM(K333:M335)-L334=2),SUM(K333:M335)-L334=3),1,0)</f>
        <v/>
      </c>
      <c r="M347">
        <f>IF(OR(AND(M334=1,SUM(L333:N335)-M334=2),SUM(L333:N335)-M334=3),1,0)</f>
        <v/>
      </c>
      <c r="N347">
        <f>IF(OR(AND(N334=1,SUM(M333:O335)-N334=2),SUM(M333:O335)-N334=3),1,0)</f>
        <v/>
      </c>
      <c r="O347">
        <f>IF(OR(AND(O334=1,SUM(N333:P335)-O334=2),SUM(N333:P335)-O334=3),1,0)</f>
        <v/>
      </c>
      <c r="P347">
        <f>IF(OR(AND(P334=1,SUM(O333:Q335)-P334=2),SUM(O333:Q335)-P334=3),1,0)</f>
        <v/>
      </c>
      <c r="Q347">
        <f>IF(OR(AND(Q334=1,SUM(P333:R335)-Q334=2),SUM(P333:R335)-Q334=3),1,0)</f>
        <v/>
      </c>
      <c r="R347">
        <f>IF(OR(AND(R334=1,SUM(Q333:S335)-R334=2),SUM(Q333:S335)-R334=3),1,0)</f>
        <v/>
      </c>
      <c r="S347">
        <f>IF(OR(AND(S334=1,SUM(R333:T335)-S334=2),SUM(R333:T335)-S334=3),1,0)</f>
        <v/>
      </c>
      <c r="T347">
        <f>IF(OR(AND(T334=1,SUM(S333:U335)-T334=2),SUM(S333:U335)-T334=3),1,0)</f>
        <v/>
      </c>
      <c r="U347">
        <f>IF(OR(AND(U334=1,SUM(T333:V335)-U334=2),SUM(T333:V335)-U334=3),1,0)</f>
        <v/>
      </c>
      <c r="V347">
        <f>IF(OR(AND(V334=1,SUM(U333:W335)-V334=2),SUM(U333:W335)-V334=3),1,0)</f>
        <v/>
      </c>
      <c r="W347">
        <f>IF(OR(AND(W334=1,SUM(V333:X335)-W334=2),SUM(V333:X335)-W334=3),1,0)</f>
        <v/>
      </c>
      <c r="X347">
        <f>IF(OR(AND(X334=1,SUM(W333:Y335)-X334=2),SUM(W333:Y335)-X334=3),1,0)</f>
        <v/>
      </c>
      <c r="Y347">
        <f>IF(OR(AND(Y334=1,SUM(X333:Z335)-Y334=2),SUM(X333:Z335)-Y334=3),1,0)</f>
        <v/>
      </c>
      <c r="Z347">
        <f>IF(OR(AND(Z334=1,SUM(Y333:AA335)-Z334=2),SUM(Y333:AA335)-Z334=3),1,0)</f>
        <v/>
      </c>
      <c r="AA347">
        <f>IF(OR(AND(AA334=1,SUM(Z333:AB335)-AA334=2),SUM(Z333:AB335)-AA334=3),1,0)</f>
        <v/>
      </c>
      <c r="AB347">
        <f>IF(OR(AND(AB334=1,SUM(AA333:AC335)-AB334=2),SUM(AA333:AC335)-AB334=3),1,0)</f>
        <v/>
      </c>
      <c r="AC347">
        <f>IF(OR(AND(AC334=1,SUM(AB333:AD335)-AC334=2),SUM(AB333:AD335)-AC334=3),1,0)</f>
        <v/>
      </c>
      <c r="AD347">
        <f>IF(OR(AND(AD334=1,SUM(AC333:AE335)-AD334=2),SUM(AC333:AE335)-AD334=3),1,0)</f>
        <v/>
      </c>
      <c r="AE347">
        <f>IF(OR(AND(AE334=1,SUM(AD333:AF335)-AE334=2),SUM(AD333:AF335)-AE334=3),1,0)</f>
        <v/>
      </c>
      <c r="AF347">
        <f>IF(OR(AND(AF334=1,SUM(AE333:AG335)-AF334=2),SUM(AE333:AG335)-AF334=3),1,0)</f>
        <v/>
      </c>
      <c r="AG347">
        <f>IF(OR(AND(AG334=1,SUM(AF333:AH335)-AG334=2),SUM(AF333:AH335)-AG334=3),1,0)</f>
        <v/>
      </c>
      <c r="AH347">
        <f>IF(OR(AND(AH334=1,SUM(AG333:AI335)-AH334=2),SUM(AG333:AI335)-AH334=3),1,0)</f>
        <v/>
      </c>
      <c r="AI347">
        <f>IF(OR(AND(AI334=1,SUM(AH333:AJ335)-AI334=2),SUM(AH333:AJ335)-AI334=3),1,0)</f>
        <v/>
      </c>
      <c r="AJ347">
        <f>IF(OR(AND(AJ334=1,SUM(AI333:AK335)-AJ334=2),SUM(AI333:AK335)-AJ334=3),1,0)</f>
        <v/>
      </c>
      <c r="AK347">
        <f>IF(OR(AND(AK334=1,SUM(AJ333:AL335)-AK334=2),SUM(AJ333:AL335)-AK334=3),1,0)</f>
        <v/>
      </c>
      <c r="AL347">
        <f>IF(OR(AND(AL334=1,SUM(AK333:AM335)-AL334=2),SUM(AK333:AM335)-AL334=3),1,0)</f>
        <v/>
      </c>
      <c r="AM347">
        <f>IF(OR(AND(AM334=1,SUM(AL333:AN335)-AM334=2),SUM(AL333:AN335)-AM334=3),1,0)</f>
        <v/>
      </c>
      <c r="AN347">
        <f>IF(OR(AND(AN334=1,SUM(AM333:AO335)-AN334=2),SUM(AM333:AO335)-AN334=3),1,0)</f>
        <v/>
      </c>
      <c r="AO347">
        <f>IF(OR(AND(AO334=1,SUM(AN333:AP335)-AO334=2),SUM(AN333:AP335)-AO334=3),1,0)</f>
        <v/>
      </c>
      <c r="AP347">
        <f>IF(OR(AND(AP334=1,SUM(AO333:AQ335)-AP334=2),SUM(AO333:AQ335)-AP334=3),1,0)</f>
        <v/>
      </c>
      <c r="AQ347" t="n">
        <v>0</v>
      </c>
    </row>
    <row r="348">
      <c r="B348" t="n">
        <v>0</v>
      </c>
      <c r="C348">
        <f>IF(OR(AND(C335=1,SUM(B334:D336)-C335=2),SUM(B334:D336)-C335=3),1,0)</f>
        <v/>
      </c>
      <c r="D348">
        <f>IF(OR(AND(D335=1,SUM(C334:E336)-D335=2),SUM(C334:E336)-D335=3),1,0)</f>
        <v/>
      </c>
      <c r="E348">
        <f>IF(OR(AND(E335=1,SUM(D334:F336)-E335=2),SUM(D334:F336)-E335=3),1,0)</f>
        <v/>
      </c>
      <c r="F348">
        <f>IF(OR(AND(F335=1,SUM(E334:G336)-F335=2),SUM(E334:G336)-F335=3),1,0)</f>
        <v/>
      </c>
      <c r="G348">
        <f>IF(OR(AND(G335=1,SUM(F334:H336)-G335=2),SUM(F334:H336)-G335=3),1,0)</f>
        <v/>
      </c>
      <c r="H348">
        <f>IF(OR(AND(H335=1,SUM(G334:I336)-H335=2),SUM(G334:I336)-H335=3),1,0)</f>
        <v/>
      </c>
      <c r="I348">
        <f>IF(OR(AND(I335=1,SUM(H334:J336)-I335=2),SUM(H334:J336)-I335=3),1,0)</f>
        <v/>
      </c>
      <c r="J348">
        <f>IF(OR(AND(J335=1,SUM(I334:K336)-J335=2),SUM(I334:K336)-J335=3),1,0)</f>
        <v/>
      </c>
      <c r="K348">
        <f>IF(OR(AND(K335=1,SUM(J334:L336)-K335=2),SUM(J334:L336)-K335=3),1,0)</f>
        <v/>
      </c>
      <c r="L348">
        <f>IF(OR(AND(L335=1,SUM(K334:M336)-L335=2),SUM(K334:M336)-L335=3),1,0)</f>
        <v/>
      </c>
      <c r="M348">
        <f>IF(OR(AND(M335=1,SUM(L334:N336)-M335=2),SUM(L334:N336)-M335=3),1,0)</f>
        <v/>
      </c>
      <c r="N348">
        <f>IF(OR(AND(N335=1,SUM(M334:O336)-N335=2),SUM(M334:O336)-N335=3),1,0)</f>
        <v/>
      </c>
      <c r="O348">
        <f>IF(OR(AND(O335=1,SUM(N334:P336)-O335=2),SUM(N334:P336)-O335=3),1,0)</f>
        <v/>
      </c>
      <c r="P348">
        <f>IF(OR(AND(P335=1,SUM(O334:Q336)-P335=2),SUM(O334:Q336)-P335=3),1,0)</f>
        <v/>
      </c>
      <c r="Q348">
        <f>IF(OR(AND(Q335=1,SUM(P334:R336)-Q335=2),SUM(P334:R336)-Q335=3),1,0)</f>
        <v/>
      </c>
      <c r="R348">
        <f>IF(OR(AND(R335=1,SUM(Q334:S336)-R335=2),SUM(Q334:S336)-R335=3),1,0)</f>
        <v/>
      </c>
      <c r="S348">
        <f>IF(OR(AND(S335=1,SUM(R334:T336)-S335=2),SUM(R334:T336)-S335=3),1,0)</f>
        <v/>
      </c>
      <c r="T348">
        <f>IF(OR(AND(T335=1,SUM(S334:U336)-T335=2),SUM(S334:U336)-T335=3),1,0)</f>
        <v/>
      </c>
      <c r="U348">
        <f>IF(OR(AND(U335=1,SUM(T334:V336)-U335=2),SUM(T334:V336)-U335=3),1,0)</f>
        <v/>
      </c>
      <c r="V348">
        <f>IF(OR(AND(V335=1,SUM(U334:W336)-V335=2),SUM(U334:W336)-V335=3),1,0)</f>
        <v/>
      </c>
      <c r="W348">
        <f>IF(OR(AND(W335=1,SUM(V334:X336)-W335=2),SUM(V334:X336)-W335=3),1,0)</f>
        <v/>
      </c>
      <c r="X348">
        <f>IF(OR(AND(X335=1,SUM(W334:Y336)-X335=2),SUM(W334:Y336)-X335=3),1,0)</f>
        <v/>
      </c>
      <c r="Y348">
        <f>IF(OR(AND(Y335=1,SUM(X334:Z336)-Y335=2),SUM(X334:Z336)-Y335=3),1,0)</f>
        <v/>
      </c>
      <c r="Z348">
        <f>IF(OR(AND(Z335=1,SUM(Y334:AA336)-Z335=2),SUM(Y334:AA336)-Z335=3),1,0)</f>
        <v/>
      </c>
      <c r="AA348">
        <f>IF(OR(AND(AA335=1,SUM(Z334:AB336)-AA335=2),SUM(Z334:AB336)-AA335=3),1,0)</f>
        <v/>
      </c>
      <c r="AB348">
        <f>IF(OR(AND(AB335=1,SUM(AA334:AC336)-AB335=2),SUM(AA334:AC336)-AB335=3),1,0)</f>
        <v/>
      </c>
      <c r="AC348">
        <f>IF(OR(AND(AC335=1,SUM(AB334:AD336)-AC335=2),SUM(AB334:AD336)-AC335=3),1,0)</f>
        <v/>
      </c>
      <c r="AD348">
        <f>IF(OR(AND(AD335=1,SUM(AC334:AE336)-AD335=2),SUM(AC334:AE336)-AD335=3),1,0)</f>
        <v/>
      </c>
      <c r="AE348">
        <f>IF(OR(AND(AE335=1,SUM(AD334:AF336)-AE335=2),SUM(AD334:AF336)-AE335=3),1,0)</f>
        <v/>
      </c>
      <c r="AF348">
        <f>IF(OR(AND(AF335=1,SUM(AE334:AG336)-AF335=2),SUM(AE334:AG336)-AF335=3),1,0)</f>
        <v/>
      </c>
      <c r="AG348">
        <f>IF(OR(AND(AG335=1,SUM(AF334:AH336)-AG335=2),SUM(AF334:AH336)-AG335=3),1,0)</f>
        <v/>
      </c>
      <c r="AH348">
        <f>IF(OR(AND(AH335=1,SUM(AG334:AI336)-AH335=2),SUM(AG334:AI336)-AH335=3),1,0)</f>
        <v/>
      </c>
      <c r="AI348">
        <f>IF(OR(AND(AI335=1,SUM(AH334:AJ336)-AI335=2),SUM(AH334:AJ336)-AI335=3),1,0)</f>
        <v/>
      </c>
      <c r="AJ348">
        <f>IF(OR(AND(AJ335=1,SUM(AI334:AK336)-AJ335=2),SUM(AI334:AK336)-AJ335=3),1,0)</f>
        <v/>
      </c>
      <c r="AK348">
        <f>IF(OR(AND(AK335=1,SUM(AJ334:AL336)-AK335=2),SUM(AJ334:AL336)-AK335=3),1,0)</f>
        <v/>
      </c>
      <c r="AL348">
        <f>IF(OR(AND(AL335=1,SUM(AK334:AM336)-AL335=2),SUM(AK334:AM336)-AL335=3),1,0)</f>
        <v/>
      </c>
      <c r="AM348">
        <f>IF(OR(AND(AM335=1,SUM(AL334:AN336)-AM335=2),SUM(AL334:AN336)-AM335=3),1,0)</f>
        <v/>
      </c>
      <c r="AN348">
        <f>IF(OR(AND(AN335=1,SUM(AM334:AO336)-AN335=2),SUM(AM334:AO336)-AN335=3),1,0)</f>
        <v/>
      </c>
      <c r="AO348">
        <f>IF(OR(AND(AO335=1,SUM(AN334:AP336)-AO335=2),SUM(AN334:AP336)-AO335=3),1,0)</f>
        <v/>
      </c>
      <c r="AP348">
        <f>IF(OR(AND(AP335=1,SUM(AO334:AQ336)-AP335=2),SUM(AO334:AQ336)-AP335=3),1,0)</f>
        <v/>
      </c>
      <c r="AQ348" t="n">
        <v>0</v>
      </c>
    </row>
    <row r="349">
      <c r="B349" t="n">
        <v>0</v>
      </c>
      <c r="C349">
        <f>IF(OR(AND(C336=1,SUM(B335:D337)-C336=2),SUM(B335:D337)-C336=3),1,0)</f>
        <v/>
      </c>
      <c r="D349">
        <f>IF(OR(AND(D336=1,SUM(C335:E337)-D336=2),SUM(C335:E337)-D336=3),1,0)</f>
        <v/>
      </c>
      <c r="E349">
        <f>IF(OR(AND(E336=1,SUM(D335:F337)-E336=2),SUM(D335:F337)-E336=3),1,0)</f>
        <v/>
      </c>
      <c r="F349">
        <f>IF(OR(AND(F336=1,SUM(E335:G337)-F336=2),SUM(E335:G337)-F336=3),1,0)</f>
        <v/>
      </c>
      <c r="G349">
        <f>IF(OR(AND(G336=1,SUM(F335:H337)-G336=2),SUM(F335:H337)-G336=3),1,0)</f>
        <v/>
      </c>
      <c r="H349">
        <f>IF(OR(AND(H336=1,SUM(G335:I337)-H336=2),SUM(G335:I337)-H336=3),1,0)</f>
        <v/>
      </c>
      <c r="I349">
        <f>IF(OR(AND(I336=1,SUM(H335:J337)-I336=2),SUM(H335:J337)-I336=3),1,0)</f>
        <v/>
      </c>
      <c r="J349">
        <f>IF(OR(AND(J336=1,SUM(I335:K337)-J336=2),SUM(I335:K337)-J336=3),1,0)</f>
        <v/>
      </c>
      <c r="K349">
        <f>IF(OR(AND(K336=1,SUM(J335:L337)-K336=2),SUM(J335:L337)-K336=3),1,0)</f>
        <v/>
      </c>
      <c r="L349">
        <f>IF(OR(AND(L336=1,SUM(K335:M337)-L336=2),SUM(K335:M337)-L336=3),1,0)</f>
        <v/>
      </c>
      <c r="M349">
        <f>IF(OR(AND(M336=1,SUM(L335:N337)-M336=2),SUM(L335:N337)-M336=3),1,0)</f>
        <v/>
      </c>
      <c r="N349">
        <f>IF(OR(AND(N336=1,SUM(M335:O337)-N336=2),SUM(M335:O337)-N336=3),1,0)</f>
        <v/>
      </c>
      <c r="O349">
        <f>IF(OR(AND(O336=1,SUM(N335:P337)-O336=2),SUM(N335:P337)-O336=3),1,0)</f>
        <v/>
      </c>
      <c r="P349">
        <f>IF(OR(AND(P336=1,SUM(O335:Q337)-P336=2),SUM(O335:Q337)-P336=3),1,0)</f>
        <v/>
      </c>
      <c r="Q349">
        <f>IF(OR(AND(Q336=1,SUM(P335:R337)-Q336=2),SUM(P335:R337)-Q336=3),1,0)</f>
        <v/>
      </c>
      <c r="R349">
        <f>IF(OR(AND(R336=1,SUM(Q335:S337)-R336=2),SUM(Q335:S337)-R336=3),1,0)</f>
        <v/>
      </c>
      <c r="S349">
        <f>IF(OR(AND(S336=1,SUM(R335:T337)-S336=2),SUM(R335:T337)-S336=3),1,0)</f>
        <v/>
      </c>
      <c r="T349">
        <f>IF(OR(AND(T336=1,SUM(S335:U337)-T336=2),SUM(S335:U337)-T336=3),1,0)</f>
        <v/>
      </c>
      <c r="U349">
        <f>IF(OR(AND(U336=1,SUM(T335:V337)-U336=2),SUM(T335:V337)-U336=3),1,0)</f>
        <v/>
      </c>
      <c r="V349">
        <f>IF(OR(AND(V336=1,SUM(U335:W337)-V336=2),SUM(U335:W337)-V336=3),1,0)</f>
        <v/>
      </c>
      <c r="W349">
        <f>IF(OR(AND(W336=1,SUM(V335:X337)-W336=2),SUM(V335:X337)-W336=3),1,0)</f>
        <v/>
      </c>
      <c r="X349">
        <f>IF(OR(AND(X336=1,SUM(W335:Y337)-X336=2),SUM(W335:Y337)-X336=3),1,0)</f>
        <v/>
      </c>
      <c r="Y349">
        <f>IF(OR(AND(Y336=1,SUM(X335:Z337)-Y336=2),SUM(X335:Z337)-Y336=3),1,0)</f>
        <v/>
      </c>
      <c r="Z349">
        <f>IF(OR(AND(Z336=1,SUM(Y335:AA337)-Z336=2),SUM(Y335:AA337)-Z336=3),1,0)</f>
        <v/>
      </c>
      <c r="AA349">
        <f>IF(OR(AND(AA336=1,SUM(Z335:AB337)-AA336=2),SUM(Z335:AB337)-AA336=3),1,0)</f>
        <v/>
      </c>
      <c r="AB349">
        <f>IF(OR(AND(AB336=1,SUM(AA335:AC337)-AB336=2),SUM(AA335:AC337)-AB336=3),1,0)</f>
        <v/>
      </c>
      <c r="AC349">
        <f>IF(OR(AND(AC336=1,SUM(AB335:AD337)-AC336=2),SUM(AB335:AD337)-AC336=3),1,0)</f>
        <v/>
      </c>
      <c r="AD349">
        <f>IF(OR(AND(AD336=1,SUM(AC335:AE337)-AD336=2),SUM(AC335:AE337)-AD336=3),1,0)</f>
        <v/>
      </c>
      <c r="AE349">
        <f>IF(OR(AND(AE336=1,SUM(AD335:AF337)-AE336=2),SUM(AD335:AF337)-AE336=3),1,0)</f>
        <v/>
      </c>
      <c r="AF349">
        <f>IF(OR(AND(AF336=1,SUM(AE335:AG337)-AF336=2),SUM(AE335:AG337)-AF336=3),1,0)</f>
        <v/>
      </c>
      <c r="AG349">
        <f>IF(OR(AND(AG336=1,SUM(AF335:AH337)-AG336=2),SUM(AF335:AH337)-AG336=3),1,0)</f>
        <v/>
      </c>
      <c r="AH349">
        <f>IF(OR(AND(AH336=1,SUM(AG335:AI337)-AH336=2),SUM(AG335:AI337)-AH336=3),1,0)</f>
        <v/>
      </c>
      <c r="AI349">
        <f>IF(OR(AND(AI336=1,SUM(AH335:AJ337)-AI336=2),SUM(AH335:AJ337)-AI336=3),1,0)</f>
        <v/>
      </c>
      <c r="AJ349">
        <f>IF(OR(AND(AJ336=1,SUM(AI335:AK337)-AJ336=2),SUM(AI335:AK337)-AJ336=3),1,0)</f>
        <v/>
      </c>
      <c r="AK349">
        <f>IF(OR(AND(AK336=1,SUM(AJ335:AL337)-AK336=2),SUM(AJ335:AL337)-AK336=3),1,0)</f>
        <v/>
      </c>
      <c r="AL349">
        <f>IF(OR(AND(AL336=1,SUM(AK335:AM337)-AL336=2),SUM(AK335:AM337)-AL336=3),1,0)</f>
        <v/>
      </c>
      <c r="AM349">
        <f>IF(OR(AND(AM336=1,SUM(AL335:AN337)-AM336=2),SUM(AL335:AN337)-AM336=3),1,0)</f>
        <v/>
      </c>
      <c r="AN349">
        <f>IF(OR(AND(AN336=1,SUM(AM335:AO337)-AN336=2),SUM(AM335:AO337)-AN336=3),1,0)</f>
        <v/>
      </c>
      <c r="AO349">
        <f>IF(OR(AND(AO336=1,SUM(AN335:AP337)-AO336=2),SUM(AN335:AP337)-AO336=3),1,0)</f>
        <v/>
      </c>
      <c r="AP349">
        <f>IF(OR(AND(AP336=1,SUM(AO335:AQ337)-AP336=2),SUM(AO335:AQ337)-AP336=3),1,0)</f>
        <v/>
      </c>
      <c r="AQ349" t="n">
        <v>0</v>
      </c>
    </row>
    <row r="350">
      <c r="B350" t="n">
        <v>0</v>
      </c>
      <c r="C350">
        <f>IF(OR(AND(C337=1,SUM(B336:D338)-C337=2),SUM(B336:D338)-C337=3),1,0)</f>
        <v/>
      </c>
      <c r="D350">
        <f>IF(OR(AND(D337=1,SUM(C336:E338)-D337=2),SUM(C336:E338)-D337=3),1,0)</f>
        <v/>
      </c>
      <c r="E350">
        <f>IF(OR(AND(E337=1,SUM(D336:F338)-E337=2),SUM(D336:F338)-E337=3),1,0)</f>
        <v/>
      </c>
      <c r="F350">
        <f>IF(OR(AND(F337=1,SUM(E336:G338)-F337=2),SUM(E336:G338)-F337=3),1,0)</f>
        <v/>
      </c>
      <c r="G350">
        <f>IF(OR(AND(G337=1,SUM(F336:H338)-G337=2),SUM(F336:H338)-G337=3),1,0)</f>
        <v/>
      </c>
      <c r="H350">
        <f>IF(OR(AND(H337=1,SUM(G336:I338)-H337=2),SUM(G336:I338)-H337=3),1,0)</f>
        <v/>
      </c>
      <c r="I350">
        <f>IF(OR(AND(I337=1,SUM(H336:J338)-I337=2),SUM(H336:J338)-I337=3),1,0)</f>
        <v/>
      </c>
      <c r="J350">
        <f>IF(OR(AND(J337=1,SUM(I336:K338)-J337=2),SUM(I336:K338)-J337=3),1,0)</f>
        <v/>
      </c>
      <c r="K350">
        <f>IF(OR(AND(K337=1,SUM(J336:L338)-K337=2),SUM(J336:L338)-K337=3),1,0)</f>
        <v/>
      </c>
      <c r="L350">
        <f>IF(OR(AND(L337=1,SUM(K336:M338)-L337=2),SUM(K336:M338)-L337=3),1,0)</f>
        <v/>
      </c>
      <c r="M350">
        <f>IF(OR(AND(M337=1,SUM(L336:N338)-M337=2),SUM(L336:N338)-M337=3),1,0)</f>
        <v/>
      </c>
      <c r="N350">
        <f>IF(OR(AND(N337=1,SUM(M336:O338)-N337=2),SUM(M336:O338)-N337=3),1,0)</f>
        <v/>
      </c>
      <c r="O350">
        <f>IF(OR(AND(O337=1,SUM(N336:P338)-O337=2),SUM(N336:P338)-O337=3),1,0)</f>
        <v/>
      </c>
      <c r="P350">
        <f>IF(OR(AND(P337=1,SUM(O336:Q338)-P337=2),SUM(O336:Q338)-P337=3),1,0)</f>
        <v/>
      </c>
      <c r="Q350">
        <f>IF(OR(AND(Q337=1,SUM(P336:R338)-Q337=2),SUM(P336:R338)-Q337=3),1,0)</f>
        <v/>
      </c>
      <c r="R350">
        <f>IF(OR(AND(R337=1,SUM(Q336:S338)-R337=2),SUM(Q336:S338)-R337=3),1,0)</f>
        <v/>
      </c>
      <c r="S350">
        <f>IF(OR(AND(S337=1,SUM(R336:T338)-S337=2),SUM(R336:T338)-S337=3),1,0)</f>
        <v/>
      </c>
      <c r="T350">
        <f>IF(OR(AND(T337=1,SUM(S336:U338)-T337=2),SUM(S336:U338)-T337=3),1,0)</f>
        <v/>
      </c>
      <c r="U350">
        <f>IF(OR(AND(U337=1,SUM(T336:V338)-U337=2),SUM(T336:V338)-U337=3),1,0)</f>
        <v/>
      </c>
      <c r="V350">
        <f>IF(OR(AND(V337=1,SUM(U336:W338)-V337=2),SUM(U336:W338)-V337=3),1,0)</f>
        <v/>
      </c>
      <c r="W350">
        <f>IF(OR(AND(W337=1,SUM(V336:X338)-W337=2),SUM(V336:X338)-W337=3),1,0)</f>
        <v/>
      </c>
      <c r="X350">
        <f>IF(OR(AND(X337=1,SUM(W336:Y338)-X337=2),SUM(W336:Y338)-X337=3),1,0)</f>
        <v/>
      </c>
      <c r="Y350">
        <f>IF(OR(AND(Y337=1,SUM(X336:Z338)-Y337=2),SUM(X336:Z338)-Y337=3),1,0)</f>
        <v/>
      </c>
      <c r="Z350">
        <f>IF(OR(AND(Z337=1,SUM(Y336:AA338)-Z337=2),SUM(Y336:AA338)-Z337=3),1,0)</f>
        <v/>
      </c>
      <c r="AA350">
        <f>IF(OR(AND(AA337=1,SUM(Z336:AB338)-AA337=2),SUM(Z336:AB338)-AA337=3),1,0)</f>
        <v/>
      </c>
      <c r="AB350">
        <f>IF(OR(AND(AB337=1,SUM(AA336:AC338)-AB337=2),SUM(AA336:AC338)-AB337=3),1,0)</f>
        <v/>
      </c>
      <c r="AC350">
        <f>IF(OR(AND(AC337=1,SUM(AB336:AD338)-AC337=2),SUM(AB336:AD338)-AC337=3),1,0)</f>
        <v/>
      </c>
      <c r="AD350">
        <f>IF(OR(AND(AD337=1,SUM(AC336:AE338)-AD337=2),SUM(AC336:AE338)-AD337=3),1,0)</f>
        <v/>
      </c>
      <c r="AE350">
        <f>IF(OR(AND(AE337=1,SUM(AD336:AF338)-AE337=2),SUM(AD336:AF338)-AE337=3),1,0)</f>
        <v/>
      </c>
      <c r="AF350">
        <f>IF(OR(AND(AF337=1,SUM(AE336:AG338)-AF337=2),SUM(AE336:AG338)-AF337=3),1,0)</f>
        <v/>
      </c>
      <c r="AG350">
        <f>IF(OR(AND(AG337=1,SUM(AF336:AH338)-AG337=2),SUM(AF336:AH338)-AG337=3),1,0)</f>
        <v/>
      </c>
      <c r="AH350">
        <f>IF(OR(AND(AH337=1,SUM(AG336:AI338)-AH337=2),SUM(AG336:AI338)-AH337=3),1,0)</f>
        <v/>
      </c>
      <c r="AI350">
        <f>IF(OR(AND(AI337=1,SUM(AH336:AJ338)-AI337=2),SUM(AH336:AJ338)-AI337=3),1,0)</f>
        <v/>
      </c>
      <c r="AJ350">
        <f>IF(OR(AND(AJ337=1,SUM(AI336:AK338)-AJ337=2),SUM(AI336:AK338)-AJ337=3),1,0)</f>
        <v/>
      </c>
      <c r="AK350">
        <f>IF(OR(AND(AK337=1,SUM(AJ336:AL338)-AK337=2),SUM(AJ336:AL338)-AK337=3),1,0)</f>
        <v/>
      </c>
      <c r="AL350">
        <f>IF(OR(AND(AL337=1,SUM(AK336:AM338)-AL337=2),SUM(AK336:AM338)-AL337=3),1,0)</f>
        <v/>
      </c>
      <c r="AM350">
        <f>IF(OR(AND(AM337=1,SUM(AL336:AN338)-AM337=2),SUM(AL336:AN338)-AM337=3),1,0)</f>
        <v/>
      </c>
      <c r="AN350">
        <f>IF(OR(AND(AN337=1,SUM(AM336:AO338)-AN337=2),SUM(AM336:AO338)-AN337=3),1,0)</f>
        <v/>
      </c>
      <c r="AO350">
        <f>IF(OR(AND(AO337=1,SUM(AN336:AP338)-AO337=2),SUM(AN336:AP338)-AO337=3),1,0)</f>
        <v/>
      </c>
      <c r="AP350">
        <f>IF(OR(AND(AP337=1,SUM(AO336:AQ338)-AP337=2),SUM(AO336:AQ338)-AP337=3),1,0)</f>
        <v/>
      </c>
      <c r="AQ350" t="n">
        <v>0</v>
      </c>
    </row>
    <row r="351">
      <c r="B351" t="n">
        <v>0</v>
      </c>
      <c r="C351">
        <f>IF(OR(AND(C338=1,SUM(B337:D339)-C338=2),SUM(B337:D339)-C338=3),1,0)</f>
        <v/>
      </c>
      <c r="D351">
        <f>IF(OR(AND(D338=1,SUM(C337:E339)-D338=2),SUM(C337:E339)-D338=3),1,0)</f>
        <v/>
      </c>
      <c r="E351">
        <f>IF(OR(AND(E338=1,SUM(D337:F339)-E338=2),SUM(D337:F339)-E338=3),1,0)</f>
        <v/>
      </c>
      <c r="F351">
        <f>IF(OR(AND(F338=1,SUM(E337:G339)-F338=2),SUM(E337:G339)-F338=3),1,0)</f>
        <v/>
      </c>
      <c r="G351">
        <f>IF(OR(AND(G338=1,SUM(F337:H339)-G338=2),SUM(F337:H339)-G338=3),1,0)</f>
        <v/>
      </c>
      <c r="H351">
        <f>IF(OR(AND(H338=1,SUM(G337:I339)-H338=2),SUM(G337:I339)-H338=3),1,0)</f>
        <v/>
      </c>
      <c r="I351">
        <f>IF(OR(AND(I338=1,SUM(H337:J339)-I338=2),SUM(H337:J339)-I338=3),1,0)</f>
        <v/>
      </c>
      <c r="J351">
        <f>IF(OR(AND(J338=1,SUM(I337:K339)-J338=2),SUM(I337:K339)-J338=3),1,0)</f>
        <v/>
      </c>
      <c r="K351">
        <f>IF(OR(AND(K338=1,SUM(J337:L339)-K338=2),SUM(J337:L339)-K338=3),1,0)</f>
        <v/>
      </c>
      <c r="L351">
        <f>IF(OR(AND(L338=1,SUM(K337:M339)-L338=2),SUM(K337:M339)-L338=3),1,0)</f>
        <v/>
      </c>
      <c r="M351">
        <f>IF(OR(AND(M338=1,SUM(L337:N339)-M338=2),SUM(L337:N339)-M338=3),1,0)</f>
        <v/>
      </c>
      <c r="N351">
        <f>IF(OR(AND(N338=1,SUM(M337:O339)-N338=2),SUM(M337:O339)-N338=3),1,0)</f>
        <v/>
      </c>
      <c r="O351">
        <f>IF(OR(AND(O338=1,SUM(N337:P339)-O338=2),SUM(N337:P339)-O338=3),1,0)</f>
        <v/>
      </c>
      <c r="P351">
        <f>IF(OR(AND(P338=1,SUM(O337:Q339)-P338=2),SUM(O337:Q339)-P338=3),1,0)</f>
        <v/>
      </c>
      <c r="Q351">
        <f>IF(OR(AND(Q338=1,SUM(P337:R339)-Q338=2),SUM(P337:R339)-Q338=3),1,0)</f>
        <v/>
      </c>
      <c r="R351">
        <f>IF(OR(AND(R338=1,SUM(Q337:S339)-R338=2),SUM(Q337:S339)-R338=3),1,0)</f>
        <v/>
      </c>
      <c r="S351">
        <f>IF(OR(AND(S338=1,SUM(R337:T339)-S338=2),SUM(R337:T339)-S338=3),1,0)</f>
        <v/>
      </c>
      <c r="T351">
        <f>IF(OR(AND(T338=1,SUM(S337:U339)-T338=2),SUM(S337:U339)-T338=3),1,0)</f>
        <v/>
      </c>
      <c r="U351">
        <f>IF(OR(AND(U338=1,SUM(T337:V339)-U338=2),SUM(T337:V339)-U338=3),1,0)</f>
        <v/>
      </c>
      <c r="V351">
        <f>IF(OR(AND(V338=1,SUM(U337:W339)-V338=2),SUM(U337:W339)-V338=3),1,0)</f>
        <v/>
      </c>
      <c r="W351">
        <f>IF(OR(AND(W338=1,SUM(V337:X339)-W338=2),SUM(V337:X339)-W338=3),1,0)</f>
        <v/>
      </c>
      <c r="X351">
        <f>IF(OR(AND(X338=1,SUM(W337:Y339)-X338=2),SUM(W337:Y339)-X338=3),1,0)</f>
        <v/>
      </c>
      <c r="Y351">
        <f>IF(OR(AND(Y338=1,SUM(X337:Z339)-Y338=2),SUM(X337:Z339)-Y338=3),1,0)</f>
        <v/>
      </c>
      <c r="Z351">
        <f>IF(OR(AND(Z338=1,SUM(Y337:AA339)-Z338=2),SUM(Y337:AA339)-Z338=3),1,0)</f>
        <v/>
      </c>
      <c r="AA351">
        <f>IF(OR(AND(AA338=1,SUM(Z337:AB339)-AA338=2),SUM(Z337:AB339)-AA338=3),1,0)</f>
        <v/>
      </c>
      <c r="AB351">
        <f>IF(OR(AND(AB338=1,SUM(AA337:AC339)-AB338=2),SUM(AA337:AC339)-AB338=3),1,0)</f>
        <v/>
      </c>
      <c r="AC351">
        <f>IF(OR(AND(AC338=1,SUM(AB337:AD339)-AC338=2),SUM(AB337:AD339)-AC338=3),1,0)</f>
        <v/>
      </c>
      <c r="AD351">
        <f>IF(OR(AND(AD338=1,SUM(AC337:AE339)-AD338=2),SUM(AC337:AE339)-AD338=3),1,0)</f>
        <v/>
      </c>
      <c r="AE351">
        <f>IF(OR(AND(AE338=1,SUM(AD337:AF339)-AE338=2),SUM(AD337:AF339)-AE338=3),1,0)</f>
        <v/>
      </c>
      <c r="AF351">
        <f>IF(OR(AND(AF338=1,SUM(AE337:AG339)-AF338=2),SUM(AE337:AG339)-AF338=3),1,0)</f>
        <v/>
      </c>
      <c r="AG351">
        <f>IF(OR(AND(AG338=1,SUM(AF337:AH339)-AG338=2),SUM(AF337:AH339)-AG338=3),1,0)</f>
        <v/>
      </c>
      <c r="AH351">
        <f>IF(OR(AND(AH338=1,SUM(AG337:AI339)-AH338=2),SUM(AG337:AI339)-AH338=3),1,0)</f>
        <v/>
      </c>
      <c r="AI351">
        <f>IF(OR(AND(AI338=1,SUM(AH337:AJ339)-AI338=2),SUM(AH337:AJ339)-AI338=3),1,0)</f>
        <v/>
      </c>
      <c r="AJ351">
        <f>IF(OR(AND(AJ338=1,SUM(AI337:AK339)-AJ338=2),SUM(AI337:AK339)-AJ338=3),1,0)</f>
        <v/>
      </c>
      <c r="AK351">
        <f>IF(OR(AND(AK338=1,SUM(AJ337:AL339)-AK338=2),SUM(AJ337:AL339)-AK338=3),1,0)</f>
        <v/>
      </c>
      <c r="AL351">
        <f>IF(OR(AND(AL338=1,SUM(AK337:AM339)-AL338=2),SUM(AK337:AM339)-AL338=3),1,0)</f>
        <v/>
      </c>
      <c r="AM351">
        <f>IF(OR(AND(AM338=1,SUM(AL337:AN339)-AM338=2),SUM(AL337:AN339)-AM338=3),1,0)</f>
        <v/>
      </c>
      <c r="AN351">
        <f>IF(OR(AND(AN338=1,SUM(AM337:AO339)-AN338=2),SUM(AM337:AO339)-AN338=3),1,0)</f>
        <v/>
      </c>
      <c r="AO351">
        <f>IF(OR(AND(AO338=1,SUM(AN337:AP339)-AO338=2),SUM(AN337:AP339)-AO338=3),1,0)</f>
        <v/>
      </c>
      <c r="AP351">
        <f>IF(OR(AND(AP338=1,SUM(AO337:AQ339)-AP338=2),SUM(AO337:AQ339)-AP338=3),1,0)</f>
        <v/>
      </c>
      <c r="AQ351" t="n">
        <v>0</v>
      </c>
    </row>
    <row r="352">
      <c r="B352" t="n">
        <v>0</v>
      </c>
      <c r="C352" t="n">
        <v>0</v>
      </c>
      <c r="D352" t="n">
        <v>0</v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</v>
      </c>
      <c r="AH352" t="n">
        <v>0</v>
      </c>
      <c r="AI352" t="n">
        <v>0</v>
      </c>
      <c r="AJ352" t="n">
        <v>0</v>
      </c>
      <c r="AK352" t="n">
        <v>0</v>
      </c>
      <c r="AL352" t="n">
        <v>0</v>
      </c>
      <c r="AM352" t="n">
        <v>0</v>
      </c>
      <c r="AN352" t="n">
        <v>0</v>
      </c>
      <c r="AO352" t="n">
        <v>0</v>
      </c>
      <c r="AP352" t="n">
        <v>0</v>
      </c>
      <c r="AQ352" t="n">
        <v>0</v>
      </c>
    </row>
    <row r="353"/>
    <row r="354">
      <c r="A354" t="inlineStr">
        <is>
          <t>gen 28</t>
        </is>
      </c>
      <c r="B354" t="n">
        <v>0</v>
      </c>
      <c r="C354" t="n">
        <v>0</v>
      </c>
      <c r="D354" t="n">
        <v>0</v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</v>
      </c>
      <c r="AH354" t="n">
        <v>0</v>
      </c>
      <c r="AI354" t="n">
        <v>0</v>
      </c>
      <c r="AJ354" t="n">
        <v>0</v>
      </c>
      <c r="AK354" t="n">
        <v>0</v>
      </c>
      <c r="AL354" t="n">
        <v>0</v>
      </c>
      <c r="AM354" t="n">
        <v>0</v>
      </c>
      <c r="AN354" t="n">
        <v>0</v>
      </c>
      <c r="AO354" t="n">
        <v>0</v>
      </c>
      <c r="AP354" t="n">
        <v>0</v>
      </c>
      <c r="AQ354" t="n">
        <v>0</v>
      </c>
    </row>
    <row r="355">
      <c r="B355" t="n">
        <v>0</v>
      </c>
      <c r="C355">
        <f>IF(OR(AND(C342=1,SUM(B341:D343)-C342=2),SUM(B341:D343)-C342=3),1,0)</f>
        <v/>
      </c>
      <c r="D355">
        <f>IF(OR(AND(D342=1,SUM(C341:E343)-D342=2),SUM(C341:E343)-D342=3),1,0)</f>
        <v/>
      </c>
      <c r="E355">
        <f>IF(OR(AND(E342=1,SUM(D341:F343)-E342=2),SUM(D341:F343)-E342=3),1,0)</f>
        <v/>
      </c>
      <c r="F355">
        <f>IF(OR(AND(F342=1,SUM(E341:G343)-F342=2),SUM(E341:G343)-F342=3),1,0)</f>
        <v/>
      </c>
      <c r="G355">
        <f>IF(OR(AND(G342=1,SUM(F341:H343)-G342=2),SUM(F341:H343)-G342=3),1,0)</f>
        <v/>
      </c>
      <c r="H355">
        <f>IF(OR(AND(H342=1,SUM(G341:I343)-H342=2),SUM(G341:I343)-H342=3),1,0)</f>
        <v/>
      </c>
      <c r="I355">
        <f>IF(OR(AND(I342=1,SUM(H341:J343)-I342=2),SUM(H341:J343)-I342=3),1,0)</f>
        <v/>
      </c>
      <c r="J355">
        <f>IF(OR(AND(J342=1,SUM(I341:K343)-J342=2),SUM(I341:K343)-J342=3),1,0)</f>
        <v/>
      </c>
      <c r="K355">
        <f>IF(OR(AND(K342=1,SUM(J341:L343)-K342=2),SUM(J341:L343)-K342=3),1,0)</f>
        <v/>
      </c>
      <c r="L355">
        <f>IF(OR(AND(L342=1,SUM(K341:M343)-L342=2),SUM(K341:M343)-L342=3),1,0)</f>
        <v/>
      </c>
      <c r="M355">
        <f>IF(OR(AND(M342=1,SUM(L341:N343)-M342=2),SUM(L341:N343)-M342=3),1,0)</f>
        <v/>
      </c>
      <c r="N355">
        <f>IF(OR(AND(N342=1,SUM(M341:O343)-N342=2),SUM(M341:O343)-N342=3),1,0)</f>
        <v/>
      </c>
      <c r="O355">
        <f>IF(OR(AND(O342=1,SUM(N341:P343)-O342=2),SUM(N341:P343)-O342=3),1,0)</f>
        <v/>
      </c>
      <c r="P355">
        <f>IF(OR(AND(P342=1,SUM(O341:Q343)-P342=2),SUM(O341:Q343)-P342=3),1,0)</f>
        <v/>
      </c>
      <c r="Q355">
        <f>IF(OR(AND(Q342=1,SUM(P341:R343)-Q342=2),SUM(P341:R343)-Q342=3),1,0)</f>
        <v/>
      </c>
      <c r="R355">
        <f>IF(OR(AND(R342=1,SUM(Q341:S343)-R342=2),SUM(Q341:S343)-R342=3),1,0)</f>
        <v/>
      </c>
      <c r="S355">
        <f>IF(OR(AND(S342=1,SUM(R341:T343)-S342=2),SUM(R341:T343)-S342=3),1,0)</f>
        <v/>
      </c>
      <c r="T355">
        <f>IF(OR(AND(T342=1,SUM(S341:U343)-T342=2),SUM(S341:U343)-T342=3),1,0)</f>
        <v/>
      </c>
      <c r="U355">
        <f>IF(OR(AND(U342=1,SUM(T341:V343)-U342=2),SUM(T341:V343)-U342=3),1,0)</f>
        <v/>
      </c>
      <c r="V355">
        <f>IF(OR(AND(V342=1,SUM(U341:W343)-V342=2),SUM(U341:W343)-V342=3),1,0)</f>
        <v/>
      </c>
      <c r="W355">
        <f>IF(OR(AND(W342=1,SUM(V341:X343)-W342=2),SUM(V341:X343)-W342=3),1,0)</f>
        <v/>
      </c>
      <c r="X355">
        <f>IF(OR(AND(X342=1,SUM(W341:Y343)-X342=2),SUM(W341:Y343)-X342=3),1,0)</f>
        <v/>
      </c>
      <c r="Y355">
        <f>IF(OR(AND(Y342=1,SUM(X341:Z343)-Y342=2),SUM(X341:Z343)-Y342=3),1,0)</f>
        <v/>
      </c>
      <c r="Z355">
        <f>IF(OR(AND(Z342=1,SUM(Y341:AA343)-Z342=2),SUM(Y341:AA343)-Z342=3),1,0)</f>
        <v/>
      </c>
      <c r="AA355">
        <f>IF(OR(AND(AA342=1,SUM(Z341:AB343)-AA342=2),SUM(Z341:AB343)-AA342=3),1,0)</f>
        <v/>
      </c>
      <c r="AB355">
        <f>IF(OR(AND(AB342=1,SUM(AA341:AC343)-AB342=2),SUM(AA341:AC343)-AB342=3),1,0)</f>
        <v/>
      </c>
      <c r="AC355">
        <f>IF(OR(AND(AC342=1,SUM(AB341:AD343)-AC342=2),SUM(AB341:AD343)-AC342=3),1,0)</f>
        <v/>
      </c>
      <c r="AD355">
        <f>IF(OR(AND(AD342=1,SUM(AC341:AE343)-AD342=2),SUM(AC341:AE343)-AD342=3),1,0)</f>
        <v/>
      </c>
      <c r="AE355">
        <f>IF(OR(AND(AE342=1,SUM(AD341:AF343)-AE342=2),SUM(AD341:AF343)-AE342=3),1,0)</f>
        <v/>
      </c>
      <c r="AF355">
        <f>IF(OR(AND(AF342=1,SUM(AE341:AG343)-AF342=2),SUM(AE341:AG343)-AF342=3),1,0)</f>
        <v/>
      </c>
      <c r="AG355">
        <f>IF(OR(AND(AG342=1,SUM(AF341:AH343)-AG342=2),SUM(AF341:AH343)-AG342=3),1,0)</f>
        <v/>
      </c>
      <c r="AH355">
        <f>IF(OR(AND(AH342=1,SUM(AG341:AI343)-AH342=2),SUM(AG341:AI343)-AH342=3),1,0)</f>
        <v/>
      </c>
      <c r="AI355">
        <f>IF(OR(AND(AI342=1,SUM(AH341:AJ343)-AI342=2),SUM(AH341:AJ343)-AI342=3),1,0)</f>
        <v/>
      </c>
      <c r="AJ355">
        <f>IF(OR(AND(AJ342=1,SUM(AI341:AK343)-AJ342=2),SUM(AI341:AK343)-AJ342=3),1,0)</f>
        <v/>
      </c>
      <c r="AK355">
        <f>IF(OR(AND(AK342=1,SUM(AJ341:AL343)-AK342=2),SUM(AJ341:AL343)-AK342=3),1,0)</f>
        <v/>
      </c>
      <c r="AL355">
        <f>IF(OR(AND(AL342=1,SUM(AK341:AM343)-AL342=2),SUM(AK341:AM343)-AL342=3),1,0)</f>
        <v/>
      </c>
      <c r="AM355">
        <f>IF(OR(AND(AM342=1,SUM(AL341:AN343)-AM342=2),SUM(AL341:AN343)-AM342=3),1,0)</f>
        <v/>
      </c>
      <c r="AN355">
        <f>IF(OR(AND(AN342=1,SUM(AM341:AO343)-AN342=2),SUM(AM341:AO343)-AN342=3),1,0)</f>
        <v/>
      </c>
      <c r="AO355">
        <f>IF(OR(AND(AO342=1,SUM(AN341:AP343)-AO342=2),SUM(AN341:AP343)-AO342=3),1,0)</f>
        <v/>
      </c>
      <c r="AP355">
        <f>IF(OR(AND(AP342=1,SUM(AO341:AQ343)-AP342=2),SUM(AO341:AQ343)-AP342=3),1,0)</f>
        <v/>
      </c>
      <c r="AQ355" t="n">
        <v>0</v>
      </c>
    </row>
    <row r="356">
      <c r="B356" t="n">
        <v>0</v>
      </c>
      <c r="C356">
        <f>IF(OR(AND(C343=1,SUM(B342:D344)-C343=2),SUM(B342:D344)-C343=3),1,0)</f>
        <v/>
      </c>
      <c r="D356">
        <f>IF(OR(AND(D343=1,SUM(C342:E344)-D343=2),SUM(C342:E344)-D343=3),1,0)</f>
        <v/>
      </c>
      <c r="E356">
        <f>IF(OR(AND(E343=1,SUM(D342:F344)-E343=2),SUM(D342:F344)-E343=3),1,0)</f>
        <v/>
      </c>
      <c r="F356">
        <f>IF(OR(AND(F343=1,SUM(E342:G344)-F343=2),SUM(E342:G344)-F343=3),1,0)</f>
        <v/>
      </c>
      <c r="G356">
        <f>IF(OR(AND(G343=1,SUM(F342:H344)-G343=2),SUM(F342:H344)-G343=3),1,0)</f>
        <v/>
      </c>
      <c r="H356">
        <f>IF(OR(AND(H343=1,SUM(G342:I344)-H343=2),SUM(G342:I344)-H343=3),1,0)</f>
        <v/>
      </c>
      <c r="I356">
        <f>IF(OR(AND(I343=1,SUM(H342:J344)-I343=2),SUM(H342:J344)-I343=3),1,0)</f>
        <v/>
      </c>
      <c r="J356">
        <f>IF(OR(AND(J343=1,SUM(I342:K344)-J343=2),SUM(I342:K344)-J343=3),1,0)</f>
        <v/>
      </c>
      <c r="K356">
        <f>IF(OR(AND(K343=1,SUM(J342:L344)-K343=2),SUM(J342:L344)-K343=3),1,0)</f>
        <v/>
      </c>
      <c r="L356">
        <f>IF(OR(AND(L343=1,SUM(K342:M344)-L343=2),SUM(K342:M344)-L343=3),1,0)</f>
        <v/>
      </c>
      <c r="M356">
        <f>IF(OR(AND(M343=1,SUM(L342:N344)-M343=2),SUM(L342:N344)-M343=3),1,0)</f>
        <v/>
      </c>
      <c r="N356">
        <f>IF(OR(AND(N343=1,SUM(M342:O344)-N343=2),SUM(M342:O344)-N343=3),1,0)</f>
        <v/>
      </c>
      <c r="O356">
        <f>IF(OR(AND(O343=1,SUM(N342:P344)-O343=2),SUM(N342:P344)-O343=3),1,0)</f>
        <v/>
      </c>
      <c r="P356">
        <f>IF(OR(AND(P343=1,SUM(O342:Q344)-P343=2),SUM(O342:Q344)-P343=3),1,0)</f>
        <v/>
      </c>
      <c r="Q356">
        <f>IF(OR(AND(Q343=1,SUM(P342:R344)-Q343=2),SUM(P342:R344)-Q343=3),1,0)</f>
        <v/>
      </c>
      <c r="R356">
        <f>IF(OR(AND(R343=1,SUM(Q342:S344)-R343=2),SUM(Q342:S344)-R343=3),1,0)</f>
        <v/>
      </c>
      <c r="S356">
        <f>IF(OR(AND(S343=1,SUM(R342:T344)-S343=2),SUM(R342:T344)-S343=3),1,0)</f>
        <v/>
      </c>
      <c r="T356">
        <f>IF(OR(AND(T343=1,SUM(S342:U344)-T343=2),SUM(S342:U344)-T343=3),1,0)</f>
        <v/>
      </c>
      <c r="U356">
        <f>IF(OR(AND(U343=1,SUM(T342:V344)-U343=2),SUM(T342:V344)-U343=3),1,0)</f>
        <v/>
      </c>
      <c r="V356">
        <f>IF(OR(AND(V343=1,SUM(U342:W344)-V343=2),SUM(U342:W344)-V343=3),1,0)</f>
        <v/>
      </c>
      <c r="W356">
        <f>IF(OR(AND(W343=1,SUM(V342:X344)-W343=2),SUM(V342:X344)-W343=3),1,0)</f>
        <v/>
      </c>
      <c r="X356">
        <f>IF(OR(AND(X343=1,SUM(W342:Y344)-X343=2),SUM(W342:Y344)-X343=3),1,0)</f>
        <v/>
      </c>
      <c r="Y356">
        <f>IF(OR(AND(Y343=1,SUM(X342:Z344)-Y343=2),SUM(X342:Z344)-Y343=3),1,0)</f>
        <v/>
      </c>
      <c r="Z356">
        <f>IF(OR(AND(Z343=1,SUM(Y342:AA344)-Z343=2),SUM(Y342:AA344)-Z343=3),1,0)</f>
        <v/>
      </c>
      <c r="AA356">
        <f>IF(OR(AND(AA343=1,SUM(Z342:AB344)-AA343=2),SUM(Z342:AB344)-AA343=3),1,0)</f>
        <v/>
      </c>
      <c r="AB356">
        <f>IF(OR(AND(AB343=1,SUM(AA342:AC344)-AB343=2),SUM(AA342:AC344)-AB343=3),1,0)</f>
        <v/>
      </c>
      <c r="AC356">
        <f>IF(OR(AND(AC343=1,SUM(AB342:AD344)-AC343=2),SUM(AB342:AD344)-AC343=3),1,0)</f>
        <v/>
      </c>
      <c r="AD356">
        <f>IF(OR(AND(AD343=1,SUM(AC342:AE344)-AD343=2),SUM(AC342:AE344)-AD343=3),1,0)</f>
        <v/>
      </c>
      <c r="AE356">
        <f>IF(OR(AND(AE343=1,SUM(AD342:AF344)-AE343=2),SUM(AD342:AF344)-AE343=3),1,0)</f>
        <v/>
      </c>
      <c r="AF356">
        <f>IF(OR(AND(AF343=1,SUM(AE342:AG344)-AF343=2),SUM(AE342:AG344)-AF343=3),1,0)</f>
        <v/>
      </c>
      <c r="AG356">
        <f>IF(OR(AND(AG343=1,SUM(AF342:AH344)-AG343=2),SUM(AF342:AH344)-AG343=3),1,0)</f>
        <v/>
      </c>
      <c r="AH356">
        <f>IF(OR(AND(AH343=1,SUM(AG342:AI344)-AH343=2),SUM(AG342:AI344)-AH343=3),1,0)</f>
        <v/>
      </c>
      <c r="AI356">
        <f>IF(OR(AND(AI343=1,SUM(AH342:AJ344)-AI343=2),SUM(AH342:AJ344)-AI343=3),1,0)</f>
        <v/>
      </c>
      <c r="AJ356">
        <f>IF(OR(AND(AJ343=1,SUM(AI342:AK344)-AJ343=2),SUM(AI342:AK344)-AJ343=3),1,0)</f>
        <v/>
      </c>
      <c r="AK356">
        <f>IF(OR(AND(AK343=1,SUM(AJ342:AL344)-AK343=2),SUM(AJ342:AL344)-AK343=3),1,0)</f>
        <v/>
      </c>
      <c r="AL356">
        <f>IF(OR(AND(AL343=1,SUM(AK342:AM344)-AL343=2),SUM(AK342:AM344)-AL343=3),1,0)</f>
        <v/>
      </c>
      <c r="AM356">
        <f>IF(OR(AND(AM343=1,SUM(AL342:AN344)-AM343=2),SUM(AL342:AN344)-AM343=3),1,0)</f>
        <v/>
      </c>
      <c r="AN356">
        <f>IF(OR(AND(AN343=1,SUM(AM342:AO344)-AN343=2),SUM(AM342:AO344)-AN343=3),1,0)</f>
        <v/>
      </c>
      <c r="AO356">
        <f>IF(OR(AND(AO343=1,SUM(AN342:AP344)-AO343=2),SUM(AN342:AP344)-AO343=3),1,0)</f>
        <v/>
      </c>
      <c r="AP356">
        <f>IF(OR(AND(AP343=1,SUM(AO342:AQ344)-AP343=2),SUM(AO342:AQ344)-AP343=3),1,0)</f>
        <v/>
      </c>
      <c r="AQ356" t="n">
        <v>0</v>
      </c>
    </row>
    <row r="357">
      <c r="B357" t="n">
        <v>0</v>
      </c>
      <c r="C357">
        <f>IF(OR(AND(C344=1,SUM(B343:D345)-C344=2),SUM(B343:D345)-C344=3),1,0)</f>
        <v/>
      </c>
      <c r="D357">
        <f>IF(OR(AND(D344=1,SUM(C343:E345)-D344=2),SUM(C343:E345)-D344=3),1,0)</f>
        <v/>
      </c>
      <c r="E357">
        <f>IF(OR(AND(E344=1,SUM(D343:F345)-E344=2),SUM(D343:F345)-E344=3),1,0)</f>
        <v/>
      </c>
      <c r="F357">
        <f>IF(OR(AND(F344=1,SUM(E343:G345)-F344=2),SUM(E343:G345)-F344=3),1,0)</f>
        <v/>
      </c>
      <c r="G357">
        <f>IF(OR(AND(G344=1,SUM(F343:H345)-G344=2),SUM(F343:H345)-G344=3),1,0)</f>
        <v/>
      </c>
      <c r="H357">
        <f>IF(OR(AND(H344=1,SUM(G343:I345)-H344=2),SUM(G343:I345)-H344=3),1,0)</f>
        <v/>
      </c>
      <c r="I357">
        <f>IF(OR(AND(I344=1,SUM(H343:J345)-I344=2),SUM(H343:J345)-I344=3),1,0)</f>
        <v/>
      </c>
      <c r="J357">
        <f>IF(OR(AND(J344=1,SUM(I343:K345)-J344=2),SUM(I343:K345)-J344=3),1,0)</f>
        <v/>
      </c>
      <c r="K357">
        <f>IF(OR(AND(K344=1,SUM(J343:L345)-K344=2),SUM(J343:L345)-K344=3),1,0)</f>
        <v/>
      </c>
      <c r="L357">
        <f>IF(OR(AND(L344=1,SUM(K343:M345)-L344=2),SUM(K343:M345)-L344=3),1,0)</f>
        <v/>
      </c>
      <c r="M357">
        <f>IF(OR(AND(M344=1,SUM(L343:N345)-M344=2),SUM(L343:N345)-M344=3),1,0)</f>
        <v/>
      </c>
      <c r="N357">
        <f>IF(OR(AND(N344=1,SUM(M343:O345)-N344=2),SUM(M343:O345)-N344=3),1,0)</f>
        <v/>
      </c>
      <c r="O357">
        <f>IF(OR(AND(O344=1,SUM(N343:P345)-O344=2),SUM(N343:P345)-O344=3),1,0)</f>
        <v/>
      </c>
      <c r="P357">
        <f>IF(OR(AND(P344=1,SUM(O343:Q345)-P344=2),SUM(O343:Q345)-P344=3),1,0)</f>
        <v/>
      </c>
      <c r="Q357">
        <f>IF(OR(AND(Q344=1,SUM(P343:R345)-Q344=2),SUM(P343:R345)-Q344=3),1,0)</f>
        <v/>
      </c>
      <c r="R357">
        <f>IF(OR(AND(R344=1,SUM(Q343:S345)-R344=2),SUM(Q343:S345)-R344=3),1,0)</f>
        <v/>
      </c>
      <c r="S357">
        <f>IF(OR(AND(S344=1,SUM(R343:T345)-S344=2),SUM(R343:T345)-S344=3),1,0)</f>
        <v/>
      </c>
      <c r="T357">
        <f>IF(OR(AND(T344=1,SUM(S343:U345)-T344=2),SUM(S343:U345)-T344=3),1,0)</f>
        <v/>
      </c>
      <c r="U357">
        <f>IF(OR(AND(U344=1,SUM(T343:V345)-U344=2),SUM(T343:V345)-U344=3),1,0)</f>
        <v/>
      </c>
      <c r="V357">
        <f>IF(OR(AND(V344=1,SUM(U343:W345)-V344=2),SUM(U343:W345)-V344=3),1,0)</f>
        <v/>
      </c>
      <c r="W357">
        <f>IF(OR(AND(W344=1,SUM(V343:X345)-W344=2),SUM(V343:X345)-W344=3),1,0)</f>
        <v/>
      </c>
      <c r="X357">
        <f>IF(OR(AND(X344=1,SUM(W343:Y345)-X344=2),SUM(W343:Y345)-X344=3),1,0)</f>
        <v/>
      </c>
      <c r="Y357">
        <f>IF(OR(AND(Y344=1,SUM(X343:Z345)-Y344=2),SUM(X343:Z345)-Y344=3),1,0)</f>
        <v/>
      </c>
      <c r="Z357">
        <f>IF(OR(AND(Z344=1,SUM(Y343:AA345)-Z344=2),SUM(Y343:AA345)-Z344=3),1,0)</f>
        <v/>
      </c>
      <c r="AA357">
        <f>IF(OR(AND(AA344=1,SUM(Z343:AB345)-AA344=2),SUM(Z343:AB345)-AA344=3),1,0)</f>
        <v/>
      </c>
      <c r="AB357">
        <f>IF(OR(AND(AB344=1,SUM(AA343:AC345)-AB344=2),SUM(AA343:AC345)-AB344=3),1,0)</f>
        <v/>
      </c>
      <c r="AC357">
        <f>IF(OR(AND(AC344=1,SUM(AB343:AD345)-AC344=2),SUM(AB343:AD345)-AC344=3),1,0)</f>
        <v/>
      </c>
      <c r="AD357">
        <f>IF(OR(AND(AD344=1,SUM(AC343:AE345)-AD344=2),SUM(AC343:AE345)-AD344=3),1,0)</f>
        <v/>
      </c>
      <c r="AE357">
        <f>IF(OR(AND(AE344=1,SUM(AD343:AF345)-AE344=2),SUM(AD343:AF345)-AE344=3),1,0)</f>
        <v/>
      </c>
      <c r="AF357">
        <f>IF(OR(AND(AF344=1,SUM(AE343:AG345)-AF344=2),SUM(AE343:AG345)-AF344=3),1,0)</f>
        <v/>
      </c>
      <c r="AG357">
        <f>IF(OR(AND(AG344=1,SUM(AF343:AH345)-AG344=2),SUM(AF343:AH345)-AG344=3),1,0)</f>
        <v/>
      </c>
      <c r="AH357">
        <f>IF(OR(AND(AH344=1,SUM(AG343:AI345)-AH344=2),SUM(AG343:AI345)-AH344=3),1,0)</f>
        <v/>
      </c>
      <c r="AI357">
        <f>IF(OR(AND(AI344=1,SUM(AH343:AJ345)-AI344=2),SUM(AH343:AJ345)-AI344=3),1,0)</f>
        <v/>
      </c>
      <c r="AJ357">
        <f>IF(OR(AND(AJ344=1,SUM(AI343:AK345)-AJ344=2),SUM(AI343:AK345)-AJ344=3),1,0)</f>
        <v/>
      </c>
      <c r="AK357">
        <f>IF(OR(AND(AK344=1,SUM(AJ343:AL345)-AK344=2),SUM(AJ343:AL345)-AK344=3),1,0)</f>
        <v/>
      </c>
      <c r="AL357">
        <f>IF(OR(AND(AL344=1,SUM(AK343:AM345)-AL344=2),SUM(AK343:AM345)-AL344=3),1,0)</f>
        <v/>
      </c>
      <c r="AM357">
        <f>IF(OR(AND(AM344=1,SUM(AL343:AN345)-AM344=2),SUM(AL343:AN345)-AM344=3),1,0)</f>
        <v/>
      </c>
      <c r="AN357">
        <f>IF(OR(AND(AN344=1,SUM(AM343:AO345)-AN344=2),SUM(AM343:AO345)-AN344=3),1,0)</f>
        <v/>
      </c>
      <c r="AO357">
        <f>IF(OR(AND(AO344=1,SUM(AN343:AP345)-AO344=2),SUM(AN343:AP345)-AO344=3),1,0)</f>
        <v/>
      </c>
      <c r="AP357">
        <f>IF(OR(AND(AP344=1,SUM(AO343:AQ345)-AP344=2),SUM(AO343:AQ345)-AP344=3),1,0)</f>
        <v/>
      </c>
      <c r="AQ357" t="n">
        <v>0</v>
      </c>
    </row>
    <row r="358">
      <c r="B358" t="n">
        <v>0</v>
      </c>
      <c r="C358">
        <f>IF(OR(AND(C345=1,SUM(B344:D346)-C345=2),SUM(B344:D346)-C345=3),1,0)</f>
        <v/>
      </c>
      <c r="D358">
        <f>IF(OR(AND(D345=1,SUM(C344:E346)-D345=2),SUM(C344:E346)-D345=3),1,0)</f>
        <v/>
      </c>
      <c r="E358">
        <f>IF(OR(AND(E345=1,SUM(D344:F346)-E345=2),SUM(D344:F346)-E345=3),1,0)</f>
        <v/>
      </c>
      <c r="F358">
        <f>IF(OR(AND(F345=1,SUM(E344:G346)-F345=2),SUM(E344:G346)-F345=3),1,0)</f>
        <v/>
      </c>
      <c r="G358">
        <f>IF(OR(AND(G345=1,SUM(F344:H346)-G345=2),SUM(F344:H346)-G345=3),1,0)</f>
        <v/>
      </c>
      <c r="H358">
        <f>IF(OR(AND(H345=1,SUM(G344:I346)-H345=2),SUM(G344:I346)-H345=3),1,0)</f>
        <v/>
      </c>
      <c r="I358">
        <f>IF(OR(AND(I345=1,SUM(H344:J346)-I345=2),SUM(H344:J346)-I345=3),1,0)</f>
        <v/>
      </c>
      <c r="J358">
        <f>IF(OR(AND(J345=1,SUM(I344:K346)-J345=2),SUM(I344:K346)-J345=3),1,0)</f>
        <v/>
      </c>
      <c r="K358">
        <f>IF(OR(AND(K345=1,SUM(J344:L346)-K345=2),SUM(J344:L346)-K345=3),1,0)</f>
        <v/>
      </c>
      <c r="L358">
        <f>IF(OR(AND(L345=1,SUM(K344:M346)-L345=2),SUM(K344:M346)-L345=3),1,0)</f>
        <v/>
      </c>
      <c r="M358">
        <f>IF(OR(AND(M345=1,SUM(L344:N346)-M345=2),SUM(L344:N346)-M345=3),1,0)</f>
        <v/>
      </c>
      <c r="N358">
        <f>IF(OR(AND(N345=1,SUM(M344:O346)-N345=2),SUM(M344:O346)-N345=3),1,0)</f>
        <v/>
      </c>
      <c r="O358">
        <f>IF(OR(AND(O345=1,SUM(N344:P346)-O345=2),SUM(N344:P346)-O345=3),1,0)</f>
        <v/>
      </c>
      <c r="P358">
        <f>IF(OR(AND(P345=1,SUM(O344:Q346)-P345=2),SUM(O344:Q346)-P345=3),1,0)</f>
        <v/>
      </c>
      <c r="Q358">
        <f>IF(OR(AND(Q345=1,SUM(P344:R346)-Q345=2),SUM(P344:R346)-Q345=3),1,0)</f>
        <v/>
      </c>
      <c r="R358">
        <f>IF(OR(AND(R345=1,SUM(Q344:S346)-R345=2),SUM(Q344:S346)-R345=3),1,0)</f>
        <v/>
      </c>
      <c r="S358">
        <f>IF(OR(AND(S345=1,SUM(R344:T346)-S345=2),SUM(R344:T346)-S345=3),1,0)</f>
        <v/>
      </c>
      <c r="T358">
        <f>IF(OR(AND(T345=1,SUM(S344:U346)-T345=2),SUM(S344:U346)-T345=3),1,0)</f>
        <v/>
      </c>
      <c r="U358">
        <f>IF(OR(AND(U345=1,SUM(T344:V346)-U345=2),SUM(T344:V346)-U345=3),1,0)</f>
        <v/>
      </c>
      <c r="V358">
        <f>IF(OR(AND(V345=1,SUM(U344:W346)-V345=2),SUM(U344:W346)-V345=3),1,0)</f>
        <v/>
      </c>
      <c r="W358">
        <f>IF(OR(AND(W345=1,SUM(V344:X346)-W345=2),SUM(V344:X346)-W345=3),1,0)</f>
        <v/>
      </c>
      <c r="X358">
        <f>IF(OR(AND(X345=1,SUM(W344:Y346)-X345=2),SUM(W344:Y346)-X345=3),1,0)</f>
        <v/>
      </c>
      <c r="Y358">
        <f>IF(OR(AND(Y345=1,SUM(X344:Z346)-Y345=2),SUM(X344:Z346)-Y345=3),1,0)</f>
        <v/>
      </c>
      <c r="Z358">
        <f>IF(OR(AND(Z345=1,SUM(Y344:AA346)-Z345=2),SUM(Y344:AA346)-Z345=3),1,0)</f>
        <v/>
      </c>
      <c r="AA358">
        <f>IF(OR(AND(AA345=1,SUM(Z344:AB346)-AA345=2),SUM(Z344:AB346)-AA345=3),1,0)</f>
        <v/>
      </c>
      <c r="AB358">
        <f>IF(OR(AND(AB345=1,SUM(AA344:AC346)-AB345=2),SUM(AA344:AC346)-AB345=3),1,0)</f>
        <v/>
      </c>
      <c r="AC358">
        <f>IF(OR(AND(AC345=1,SUM(AB344:AD346)-AC345=2),SUM(AB344:AD346)-AC345=3),1,0)</f>
        <v/>
      </c>
      <c r="AD358">
        <f>IF(OR(AND(AD345=1,SUM(AC344:AE346)-AD345=2),SUM(AC344:AE346)-AD345=3),1,0)</f>
        <v/>
      </c>
      <c r="AE358">
        <f>IF(OR(AND(AE345=1,SUM(AD344:AF346)-AE345=2),SUM(AD344:AF346)-AE345=3),1,0)</f>
        <v/>
      </c>
      <c r="AF358">
        <f>IF(OR(AND(AF345=1,SUM(AE344:AG346)-AF345=2),SUM(AE344:AG346)-AF345=3),1,0)</f>
        <v/>
      </c>
      <c r="AG358">
        <f>IF(OR(AND(AG345=1,SUM(AF344:AH346)-AG345=2),SUM(AF344:AH346)-AG345=3),1,0)</f>
        <v/>
      </c>
      <c r="AH358">
        <f>IF(OR(AND(AH345=1,SUM(AG344:AI346)-AH345=2),SUM(AG344:AI346)-AH345=3),1,0)</f>
        <v/>
      </c>
      <c r="AI358">
        <f>IF(OR(AND(AI345=1,SUM(AH344:AJ346)-AI345=2),SUM(AH344:AJ346)-AI345=3),1,0)</f>
        <v/>
      </c>
      <c r="AJ358">
        <f>IF(OR(AND(AJ345=1,SUM(AI344:AK346)-AJ345=2),SUM(AI344:AK346)-AJ345=3),1,0)</f>
        <v/>
      </c>
      <c r="AK358">
        <f>IF(OR(AND(AK345=1,SUM(AJ344:AL346)-AK345=2),SUM(AJ344:AL346)-AK345=3),1,0)</f>
        <v/>
      </c>
      <c r="AL358">
        <f>IF(OR(AND(AL345=1,SUM(AK344:AM346)-AL345=2),SUM(AK344:AM346)-AL345=3),1,0)</f>
        <v/>
      </c>
      <c r="AM358">
        <f>IF(OR(AND(AM345=1,SUM(AL344:AN346)-AM345=2),SUM(AL344:AN346)-AM345=3),1,0)</f>
        <v/>
      </c>
      <c r="AN358">
        <f>IF(OR(AND(AN345=1,SUM(AM344:AO346)-AN345=2),SUM(AM344:AO346)-AN345=3),1,0)</f>
        <v/>
      </c>
      <c r="AO358">
        <f>IF(OR(AND(AO345=1,SUM(AN344:AP346)-AO345=2),SUM(AN344:AP346)-AO345=3),1,0)</f>
        <v/>
      </c>
      <c r="AP358">
        <f>IF(OR(AND(AP345=1,SUM(AO344:AQ346)-AP345=2),SUM(AO344:AQ346)-AP345=3),1,0)</f>
        <v/>
      </c>
      <c r="AQ358" t="n">
        <v>0</v>
      </c>
    </row>
    <row r="359">
      <c r="B359" t="n">
        <v>0</v>
      </c>
      <c r="C359">
        <f>IF(OR(AND(C346=1,SUM(B345:D347)-C346=2),SUM(B345:D347)-C346=3),1,0)</f>
        <v/>
      </c>
      <c r="D359">
        <f>IF(OR(AND(D346=1,SUM(C345:E347)-D346=2),SUM(C345:E347)-D346=3),1,0)</f>
        <v/>
      </c>
      <c r="E359">
        <f>IF(OR(AND(E346=1,SUM(D345:F347)-E346=2),SUM(D345:F347)-E346=3),1,0)</f>
        <v/>
      </c>
      <c r="F359">
        <f>IF(OR(AND(F346=1,SUM(E345:G347)-F346=2),SUM(E345:G347)-F346=3),1,0)</f>
        <v/>
      </c>
      <c r="G359">
        <f>IF(OR(AND(G346=1,SUM(F345:H347)-G346=2),SUM(F345:H347)-G346=3),1,0)</f>
        <v/>
      </c>
      <c r="H359">
        <f>IF(OR(AND(H346=1,SUM(G345:I347)-H346=2),SUM(G345:I347)-H346=3),1,0)</f>
        <v/>
      </c>
      <c r="I359">
        <f>IF(OR(AND(I346=1,SUM(H345:J347)-I346=2),SUM(H345:J347)-I346=3),1,0)</f>
        <v/>
      </c>
      <c r="J359">
        <f>IF(OR(AND(J346=1,SUM(I345:K347)-J346=2),SUM(I345:K347)-J346=3),1,0)</f>
        <v/>
      </c>
      <c r="K359">
        <f>IF(OR(AND(K346=1,SUM(J345:L347)-K346=2),SUM(J345:L347)-K346=3),1,0)</f>
        <v/>
      </c>
      <c r="L359">
        <f>IF(OR(AND(L346=1,SUM(K345:M347)-L346=2),SUM(K345:M347)-L346=3),1,0)</f>
        <v/>
      </c>
      <c r="M359">
        <f>IF(OR(AND(M346=1,SUM(L345:N347)-M346=2),SUM(L345:N347)-M346=3),1,0)</f>
        <v/>
      </c>
      <c r="N359">
        <f>IF(OR(AND(N346=1,SUM(M345:O347)-N346=2),SUM(M345:O347)-N346=3),1,0)</f>
        <v/>
      </c>
      <c r="O359">
        <f>IF(OR(AND(O346=1,SUM(N345:P347)-O346=2),SUM(N345:P347)-O346=3),1,0)</f>
        <v/>
      </c>
      <c r="P359">
        <f>IF(OR(AND(P346=1,SUM(O345:Q347)-P346=2),SUM(O345:Q347)-P346=3),1,0)</f>
        <v/>
      </c>
      <c r="Q359">
        <f>IF(OR(AND(Q346=1,SUM(P345:R347)-Q346=2),SUM(P345:R347)-Q346=3),1,0)</f>
        <v/>
      </c>
      <c r="R359">
        <f>IF(OR(AND(R346=1,SUM(Q345:S347)-R346=2),SUM(Q345:S347)-R346=3),1,0)</f>
        <v/>
      </c>
      <c r="S359">
        <f>IF(OR(AND(S346=1,SUM(R345:T347)-S346=2),SUM(R345:T347)-S346=3),1,0)</f>
        <v/>
      </c>
      <c r="T359">
        <f>IF(OR(AND(T346=1,SUM(S345:U347)-T346=2),SUM(S345:U347)-T346=3),1,0)</f>
        <v/>
      </c>
      <c r="U359">
        <f>IF(OR(AND(U346=1,SUM(T345:V347)-U346=2),SUM(T345:V347)-U346=3),1,0)</f>
        <v/>
      </c>
      <c r="V359">
        <f>IF(OR(AND(V346=1,SUM(U345:W347)-V346=2),SUM(U345:W347)-V346=3),1,0)</f>
        <v/>
      </c>
      <c r="W359">
        <f>IF(OR(AND(W346=1,SUM(V345:X347)-W346=2),SUM(V345:X347)-W346=3),1,0)</f>
        <v/>
      </c>
      <c r="X359">
        <f>IF(OR(AND(X346=1,SUM(W345:Y347)-X346=2),SUM(W345:Y347)-X346=3),1,0)</f>
        <v/>
      </c>
      <c r="Y359">
        <f>IF(OR(AND(Y346=1,SUM(X345:Z347)-Y346=2),SUM(X345:Z347)-Y346=3),1,0)</f>
        <v/>
      </c>
      <c r="Z359">
        <f>IF(OR(AND(Z346=1,SUM(Y345:AA347)-Z346=2),SUM(Y345:AA347)-Z346=3),1,0)</f>
        <v/>
      </c>
      <c r="AA359">
        <f>IF(OR(AND(AA346=1,SUM(Z345:AB347)-AA346=2),SUM(Z345:AB347)-AA346=3),1,0)</f>
        <v/>
      </c>
      <c r="AB359">
        <f>IF(OR(AND(AB346=1,SUM(AA345:AC347)-AB346=2),SUM(AA345:AC347)-AB346=3),1,0)</f>
        <v/>
      </c>
      <c r="AC359">
        <f>IF(OR(AND(AC346=1,SUM(AB345:AD347)-AC346=2),SUM(AB345:AD347)-AC346=3),1,0)</f>
        <v/>
      </c>
      <c r="AD359">
        <f>IF(OR(AND(AD346=1,SUM(AC345:AE347)-AD346=2),SUM(AC345:AE347)-AD346=3),1,0)</f>
        <v/>
      </c>
      <c r="AE359">
        <f>IF(OR(AND(AE346=1,SUM(AD345:AF347)-AE346=2),SUM(AD345:AF347)-AE346=3),1,0)</f>
        <v/>
      </c>
      <c r="AF359">
        <f>IF(OR(AND(AF346=1,SUM(AE345:AG347)-AF346=2),SUM(AE345:AG347)-AF346=3),1,0)</f>
        <v/>
      </c>
      <c r="AG359">
        <f>IF(OR(AND(AG346=1,SUM(AF345:AH347)-AG346=2),SUM(AF345:AH347)-AG346=3),1,0)</f>
        <v/>
      </c>
      <c r="AH359">
        <f>IF(OR(AND(AH346=1,SUM(AG345:AI347)-AH346=2),SUM(AG345:AI347)-AH346=3),1,0)</f>
        <v/>
      </c>
      <c r="AI359">
        <f>IF(OR(AND(AI346=1,SUM(AH345:AJ347)-AI346=2),SUM(AH345:AJ347)-AI346=3),1,0)</f>
        <v/>
      </c>
      <c r="AJ359">
        <f>IF(OR(AND(AJ346=1,SUM(AI345:AK347)-AJ346=2),SUM(AI345:AK347)-AJ346=3),1,0)</f>
        <v/>
      </c>
      <c r="AK359">
        <f>IF(OR(AND(AK346=1,SUM(AJ345:AL347)-AK346=2),SUM(AJ345:AL347)-AK346=3),1,0)</f>
        <v/>
      </c>
      <c r="AL359">
        <f>IF(OR(AND(AL346=1,SUM(AK345:AM347)-AL346=2),SUM(AK345:AM347)-AL346=3),1,0)</f>
        <v/>
      </c>
      <c r="AM359">
        <f>IF(OR(AND(AM346=1,SUM(AL345:AN347)-AM346=2),SUM(AL345:AN347)-AM346=3),1,0)</f>
        <v/>
      </c>
      <c r="AN359">
        <f>IF(OR(AND(AN346=1,SUM(AM345:AO347)-AN346=2),SUM(AM345:AO347)-AN346=3),1,0)</f>
        <v/>
      </c>
      <c r="AO359">
        <f>IF(OR(AND(AO346=1,SUM(AN345:AP347)-AO346=2),SUM(AN345:AP347)-AO346=3),1,0)</f>
        <v/>
      </c>
      <c r="AP359">
        <f>IF(OR(AND(AP346=1,SUM(AO345:AQ347)-AP346=2),SUM(AO345:AQ347)-AP346=3),1,0)</f>
        <v/>
      </c>
      <c r="AQ359" t="n">
        <v>0</v>
      </c>
    </row>
    <row r="360">
      <c r="B360" t="n">
        <v>0</v>
      </c>
      <c r="C360">
        <f>IF(OR(AND(C347=1,SUM(B346:D348)-C347=2),SUM(B346:D348)-C347=3),1,0)</f>
        <v/>
      </c>
      <c r="D360">
        <f>IF(OR(AND(D347=1,SUM(C346:E348)-D347=2),SUM(C346:E348)-D347=3),1,0)</f>
        <v/>
      </c>
      <c r="E360">
        <f>IF(OR(AND(E347=1,SUM(D346:F348)-E347=2),SUM(D346:F348)-E347=3),1,0)</f>
        <v/>
      </c>
      <c r="F360">
        <f>IF(OR(AND(F347=1,SUM(E346:G348)-F347=2),SUM(E346:G348)-F347=3),1,0)</f>
        <v/>
      </c>
      <c r="G360">
        <f>IF(OR(AND(G347=1,SUM(F346:H348)-G347=2),SUM(F346:H348)-G347=3),1,0)</f>
        <v/>
      </c>
      <c r="H360">
        <f>IF(OR(AND(H347=1,SUM(G346:I348)-H347=2),SUM(G346:I348)-H347=3),1,0)</f>
        <v/>
      </c>
      <c r="I360">
        <f>IF(OR(AND(I347=1,SUM(H346:J348)-I347=2),SUM(H346:J348)-I347=3),1,0)</f>
        <v/>
      </c>
      <c r="J360">
        <f>IF(OR(AND(J347=1,SUM(I346:K348)-J347=2),SUM(I346:K348)-J347=3),1,0)</f>
        <v/>
      </c>
      <c r="K360">
        <f>IF(OR(AND(K347=1,SUM(J346:L348)-K347=2),SUM(J346:L348)-K347=3),1,0)</f>
        <v/>
      </c>
      <c r="L360">
        <f>IF(OR(AND(L347=1,SUM(K346:M348)-L347=2),SUM(K346:M348)-L347=3),1,0)</f>
        <v/>
      </c>
      <c r="M360">
        <f>IF(OR(AND(M347=1,SUM(L346:N348)-M347=2),SUM(L346:N348)-M347=3),1,0)</f>
        <v/>
      </c>
      <c r="N360">
        <f>IF(OR(AND(N347=1,SUM(M346:O348)-N347=2),SUM(M346:O348)-N347=3),1,0)</f>
        <v/>
      </c>
      <c r="O360">
        <f>IF(OR(AND(O347=1,SUM(N346:P348)-O347=2),SUM(N346:P348)-O347=3),1,0)</f>
        <v/>
      </c>
      <c r="P360">
        <f>IF(OR(AND(P347=1,SUM(O346:Q348)-P347=2),SUM(O346:Q348)-P347=3),1,0)</f>
        <v/>
      </c>
      <c r="Q360">
        <f>IF(OR(AND(Q347=1,SUM(P346:R348)-Q347=2),SUM(P346:R348)-Q347=3),1,0)</f>
        <v/>
      </c>
      <c r="R360">
        <f>IF(OR(AND(R347=1,SUM(Q346:S348)-R347=2),SUM(Q346:S348)-R347=3),1,0)</f>
        <v/>
      </c>
      <c r="S360">
        <f>IF(OR(AND(S347=1,SUM(R346:T348)-S347=2),SUM(R346:T348)-S347=3),1,0)</f>
        <v/>
      </c>
      <c r="T360">
        <f>IF(OR(AND(T347=1,SUM(S346:U348)-T347=2),SUM(S346:U348)-T347=3),1,0)</f>
        <v/>
      </c>
      <c r="U360">
        <f>IF(OR(AND(U347=1,SUM(T346:V348)-U347=2),SUM(T346:V348)-U347=3),1,0)</f>
        <v/>
      </c>
      <c r="V360">
        <f>IF(OR(AND(V347=1,SUM(U346:W348)-V347=2),SUM(U346:W348)-V347=3),1,0)</f>
        <v/>
      </c>
      <c r="W360">
        <f>IF(OR(AND(W347=1,SUM(V346:X348)-W347=2),SUM(V346:X348)-W347=3),1,0)</f>
        <v/>
      </c>
      <c r="X360">
        <f>IF(OR(AND(X347=1,SUM(W346:Y348)-X347=2),SUM(W346:Y348)-X347=3),1,0)</f>
        <v/>
      </c>
      <c r="Y360">
        <f>IF(OR(AND(Y347=1,SUM(X346:Z348)-Y347=2),SUM(X346:Z348)-Y347=3),1,0)</f>
        <v/>
      </c>
      <c r="Z360">
        <f>IF(OR(AND(Z347=1,SUM(Y346:AA348)-Z347=2),SUM(Y346:AA348)-Z347=3),1,0)</f>
        <v/>
      </c>
      <c r="AA360">
        <f>IF(OR(AND(AA347=1,SUM(Z346:AB348)-AA347=2),SUM(Z346:AB348)-AA347=3),1,0)</f>
        <v/>
      </c>
      <c r="AB360">
        <f>IF(OR(AND(AB347=1,SUM(AA346:AC348)-AB347=2),SUM(AA346:AC348)-AB347=3),1,0)</f>
        <v/>
      </c>
      <c r="AC360">
        <f>IF(OR(AND(AC347=1,SUM(AB346:AD348)-AC347=2),SUM(AB346:AD348)-AC347=3),1,0)</f>
        <v/>
      </c>
      <c r="AD360">
        <f>IF(OR(AND(AD347=1,SUM(AC346:AE348)-AD347=2),SUM(AC346:AE348)-AD347=3),1,0)</f>
        <v/>
      </c>
      <c r="AE360">
        <f>IF(OR(AND(AE347=1,SUM(AD346:AF348)-AE347=2),SUM(AD346:AF348)-AE347=3),1,0)</f>
        <v/>
      </c>
      <c r="AF360">
        <f>IF(OR(AND(AF347=1,SUM(AE346:AG348)-AF347=2),SUM(AE346:AG348)-AF347=3),1,0)</f>
        <v/>
      </c>
      <c r="AG360">
        <f>IF(OR(AND(AG347=1,SUM(AF346:AH348)-AG347=2),SUM(AF346:AH348)-AG347=3),1,0)</f>
        <v/>
      </c>
      <c r="AH360">
        <f>IF(OR(AND(AH347=1,SUM(AG346:AI348)-AH347=2),SUM(AG346:AI348)-AH347=3),1,0)</f>
        <v/>
      </c>
      <c r="AI360">
        <f>IF(OR(AND(AI347=1,SUM(AH346:AJ348)-AI347=2),SUM(AH346:AJ348)-AI347=3),1,0)</f>
        <v/>
      </c>
      <c r="AJ360">
        <f>IF(OR(AND(AJ347=1,SUM(AI346:AK348)-AJ347=2),SUM(AI346:AK348)-AJ347=3),1,0)</f>
        <v/>
      </c>
      <c r="AK360">
        <f>IF(OR(AND(AK347=1,SUM(AJ346:AL348)-AK347=2),SUM(AJ346:AL348)-AK347=3),1,0)</f>
        <v/>
      </c>
      <c r="AL360">
        <f>IF(OR(AND(AL347=1,SUM(AK346:AM348)-AL347=2),SUM(AK346:AM348)-AL347=3),1,0)</f>
        <v/>
      </c>
      <c r="AM360">
        <f>IF(OR(AND(AM347=1,SUM(AL346:AN348)-AM347=2),SUM(AL346:AN348)-AM347=3),1,0)</f>
        <v/>
      </c>
      <c r="AN360">
        <f>IF(OR(AND(AN347=1,SUM(AM346:AO348)-AN347=2),SUM(AM346:AO348)-AN347=3),1,0)</f>
        <v/>
      </c>
      <c r="AO360">
        <f>IF(OR(AND(AO347=1,SUM(AN346:AP348)-AO347=2),SUM(AN346:AP348)-AO347=3),1,0)</f>
        <v/>
      </c>
      <c r="AP360">
        <f>IF(OR(AND(AP347=1,SUM(AO346:AQ348)-AP347=2),SUM(AO346:AQ348)-AP347=3),1,0)</f>
        <v/>
      </c>
      <c r="AQ360" t="n">
        <v>0</v>
      </c>
    </row>
    <row r="361">
      <c r="B361" t="n">
        <v>0</v>
      </c>
      <c r="C361">
        <f>IF(OR(AND(C348=1,SUM(B347:D349)-C348=2),SUM(B347:D349)-C348=3),1,0)</f>
        <v/>
      </c>
      <c r="D361">
        <f>IF(OR(AND(D348=1,SUM(C347:E349)-D348=2),SUM(C347:E349)-D348=3),1,0)</f>
        <v/>
      </c>
      <c r="E361">
        <f>IF(OR(AND(E348=1,SUM(D347:F349)-E348=2),SUM(D347:F349)-E348=3),1,0)</f>
        <v/>
      </c>
      <c r="F361">
        <f>IF(OR(AND(F348=1,SUM(E347:G349)-F348=2),SUM(E347:G349)-F348=3),1,0)</f>
        <v/>
      </c>
      <c r="G361">
        <f>IF(OR(AND(G348=1,SUM(F347:H349)-G348=2),SUM(F347:H349)-G348=3),1,0)</f>
        <v/>
      </c>
      <c r="H361">
        <f>IF(OR(AND(H348=1,SUM(G347:I349)-H348=2),SUM(G347:I349)-H348=3),1,0)</f>
        <v/>
      </c>
      <c r="I361">
        <f>IF(OR(AND(I348=1,SUM(H347:J349)-I348=2),SUM(H347:J349)-I348=3),1,0)</f>
        <v/>
      </c>
      <c r="J361">
        <f>IF(OR(AND(J348=1,SUM(I347:K349)-J348=2),SUM(I347:K349)-J348=3),1,0)</f>
        <v/>
      </c>
      <c r="K361">
        <f>IF(OR(AND(K348=1,SUM(J347:L349)-K348=2),SUM(J347:L349)-K348=3),1,0)</f>
        <v/>
      </c>
      <c r="L361">
        <f>IF(OR(AND(L348=1,SUM(K347:M349)-L348=2),SUM(K347:M349)-L348=3),1,0)</f>
        <v/>
      </c>
      <c r="M361">
        <f>IF(OR(AND(M348=1,SUM(L347:N349)-M348=2),SUM(L347:N349)-M348=3),1,0)</f>
        <v/>
      </c>
      <c r="N361">
        <f>IF(OR(AND(N348=1,SUM(M347:O349)-N348=2),SUM(M347:O349)-N348=3),1,0)</f>
        <v/>
      </c>
      <c r="O361">
        <f>IF(OR(AND(O348=1,SUM(N347:P349)-O348=2),SUM(N347:P349)-O348=3),1,0)</f>
        <v/>
      </c>
      <c r="P361">
        <f>IF(OR(AND(P348=1,SUM(O347:Q349)-P348=2),SUM(O347:Q349)-P348=3),1,0)</f>
        <v/>
      </c>
      <c r="Q361">
        <f>IF(OR(AND(Q348=1,SUM(P347:R349)-Q348=2),SUM(P347:R349)-Q348=3),1,0)</f>
        <v/>
      </c>
      <c r="R361">
        <f>IF(OR(AND(R348=1,SUM(Q347:S349)-R348=2),SUM(Q347:S349)-R348=3),1,0)</f>
        <v/>
      </c>
      <c r="S361">
        <f>IF(OR(AND(S348=1,SUM(R347:T349)-S348=2),SUM(R347:T349)-S348=3),1,0)</f>
        <v/>
      </c>
      <c r="T361">
        <f>IF(OR(AND(T348=1,SUM(S347:U349)-T348=2),SUM(S347:U349)-T348=3),1,0)</f>
        <v/>
      </c>
      <c r="U361">
        <f>IF(OR(AND(U348=1,SUM(T347:V349)-U348=2),SUM(T347:V349)-U348=3),1,0)</f>
        <v/>
      </c>
      <c r="V361">
        <f>IF(OR(AND(V348=1,SUM(U347:W349)-V348=2),SUM(U347:W349)-V348=3),1,0)</f>
        <v/>
      </c>
      <c r="W361">
        <f>IF(OR(AND(W348=1,SUM(V347:X349)-W348=2),SUM(V347:X349)-W348=3),1,0)</f>
        <v/>
      </c>
      <c r="X361">
        <f>IF(OR(AND(X348=1,SUM(W347:Y349)-X348=2),SUM(W347:Y349)-X348=3),1,0)</f>
        <v/>
      </c>
      <c r="Y361">
        <f>IF(OR(AND(Y348=1,SUM(X347:Z349)-Y348=2),SUM(X347:Z349)-Y348=3),1,0)</f>
        <v/>
      </c>
      <c r="Z361">
        <f>IF(OR(AND(Z348=1,SUM(Y347:AA349)-Z348=2),SUM(Y347:AA349)-Z348=3),1,0)</f>
        <v/>
      </c>
      <c r="AA361">
        <f>IF(OR(AND(AA348=1,SUM(Z347:AB349)-AA348=2),SUM(Z347:AB349)-AA348=3),1,0)</f>
        <v/>
      </c>
      <c r="AB361">
        <f>IF(OR(AND(AB348=1,SUM(AA347:AC349)-AB348=2),SUM(AA347:AC349)-AB348=3),1,0)</f>
        <v/>
      </c>
      <c r="AC361">
        <f>IF(OR(AND(AC348=1,SUM(AB347:AD349)-AC348=2),SUM(AB347:AD349)-AC348=3),1,0)</f>
        <v/>
      </c>
      <c r="AD361">
        <f>IF(OR(AND(AD348=1,SUM(AC347:AE349)-AD348=2),SUM(AC347:AE349)-AD348=3),1,0)</f>
        <v/>
      </c>
      <c r="AE361">
        <f>IF(OR(AND(AE348=1,SUM(AD347:AF349)-AE348=2),SUM(AD347:AF349)-AE348=3),1,0)</f>
        <v/>
      </c>
      <c r="AF361">
        <f>IF(OR(AND(AF348=1,SUM(AE347:AG349)-AF348=2),SUM(AE347:AG349)-AF348=3),1,0)</f>
        <v/>
      </c>
      <c r="AG361">
        <f>IF(OR(AND(AG348=1,SUM(AF347:AH349)-AG348=2),SUM(AF347:AH349)-AG348=3),1,0)</f>
        <v/>
      </c>
      <c r="AH361">
        <f>IF(OR(AND(AH348=1,SUM(AG347:AI349)-AH348=2),SUM(AG347:AI349)-AH348=3),1,0)</f>
        <v/>
      </c>
      <c r="AI361">
        <f>IF(OR(AND(AI348=1,SUM(AH347:AJ349)-AI348=2),SUM(AH347:AJ349)-AI348=3),1,0)</f>
        <v/>
      </c>
      <c r="AJ361">
        <f>IF(OR(AND(AJ348=1,SUM(AI347:AK349)-AJ348=2),SUM(AI347:AK349)-AJ348=3),1,0)</f>
        <v/>
      </c>
      <c r="AK361">
        <f>IF(OR(AND(AK348=1,SUM(AJ347:AL349)-AK348=2),SUM(AJ347:AL349)-AK348=3),1,0)</f>
        <v/>
      </c>
      <c r="AL361">
        <f>IF(OR(AND(AL348=1,SUM(AK347:AM349)-AL348=2),SUM(AK347:AM349)-AL348=3),1,0)</f>
        <v/>
      </c>
      <c r="AM361">
        <f>IF(OR(AND(AM348=1,SUM(AL347:AN349)-AM348=2),SUM(AL347:AN349)-AM348=3),1,0)</f>
        <v/>
      </c>
      <c r="AN361">
        <f>IF(OR(AND(AN348=1,SUM(AM347:AO349)-AN348=2),SUM(AM347:AO349)-AN348=3),1,0)</f>
        <v/>
      </c>
      <c r="AO361">
        <f>IF(OR(AND(AO348=1,SUM(AN347:AP349)-AO348=2),SUM(AN347:AP349)-AO348=3),1,0)</f>
        <v/>
      </c>
      <c r="AP361">
        <f>IF(OR(AND(AP348=1,SUM(AO347:AQ349)-AP348=2),SUM(AO347:AQ349)-AP348=3),1,0)</f>
        <v/>
      </c>
      <c r="AQ361" t="n">
        <v>0</v>
      </c>
    </row>
    <row r="362">
      <c r="B362" t="n">
        <v>0</v>
      </c>
      <c r="C362">
        <f>IF(OR(AND(C349=1,SUM(B348:D350)-C349=2),SUM(B348:D350)-C349=3),1,0)</f>
        <v/>
      </c>
      <c r="D362">
        <f>IF(OR(AND(D349=1,SUM(C348:E350)-D349=2),SUM(C348:E350)-D349=3),1,0)</f>
        <v/>
      </c>
      <c r="E362">
        <f>IF(OR(AND(E349=1,SUM(D348:F350)-E349=2),SUM(D348:F350)-E349=3),1,0)</f>
        <v/>
      </c>
      <c r="F362">
        <f>IF(OR(AND(F349=1,SUM(E348:G350)-F349=2),SUM(E348:G350)-F349=3),1,0)</f>
        <v/>
      </c>
      <c r="G362">
        <f>IF(OR(AND(G349=1,SUM(F348:H350)-G349=2),SUM(F348:H350)-G349=3),1,0)</f>
        <v/>
      </c>
      <c r="H362">
        <f>IF(OR(AND(H349=1,SUM(G348:I350)-H349=2),SUM(G348:I350)-H349=3),1,0)</f>
        <v/>
      </c>
      <c r="I362">
        <f>IF(OR(AND(I349=1,SUM(H348:J350)-I349=2),SUM(H348:J350)-I349=3),1,0)</f>
        <v/>
      </c>
      <c r="J362">
        <f>IF(OR(AND(J349=1,SUM(I348:K350)-J349=2),SUM(I348:K350)-J349=3),1,0)</f>
        <v/>
      </c>
      <c r="K362">
        <f>IF(OR(AND(K349=1,SUM(J348:L350)-K349=2),SUM(J348:L350)-K349=3),1,0)</f>
        <v/>
      </c>
      <c r="L362">
        <f>IF(OR(AND(L349=1,SUM(K348:M350)-L349=2),SUM(K348:M350)-L349=3),1,0)</f>
        <v/>
      </c>
      <c r="M362">
        <f>IF(OR(AND(M349=1,SUM(L348:N350)-M349=2),SUM(L348:N350)-M349=3),1,0)</f>
        <v/>
      </c>
      <c r="N362">
        <f>IF(OR(AND(N349=1,SUM(M348:O350)-N349=2),SUM(M348:O350)-N349=3),1,0)</f>
        <v/>
      </c>
      <c r="O362">
        <f>IF(OR(AND(O349=1,SUM(N348:P350)-O349=2),SUM(N348:P350)-O349=3),1,0)</f>
        <v/>
      </c>
      <c r="P362">
        <f>IF(OR(AND(P349=1,SUM(O348:Q350)-P349=2),SUM(O348:Q350)-P349=3),1,0)</f>
        <v/>
      </c>
      <c r="Q362">
        <f>IF(OR(AND(Q349=1,SUM(P348:R350)-Q349=2),SUM(P348:R350)-Q349=3),1,0)</f>
        <v/>
      </c>
      <c r="R362">
        <f>IF(OR(AND(R349=1,SUM(Q348:S350)-R349=2),SUM(Q348:S350)-R349=3),1,0)</f>
        <v/>
      </c>
      <c r="S362">
        <f>IF(OR(AND(S349=1,SUM(R348:T350)-S349=2),SUM(R348:T350)-S349=3),1,0)</f>
        <v/>
      </c>
      <c r="T362">
        <f>IF(OR(AND(T349=1,SUM(S348:U350)-T349=2),SUM(S348:U350)-T349=3),1,0)</f>
        <v/>
      </c>
      <c r="U362">
        <f>IF(OR(AND(U349=1,SUM(T348:V350)-U349=2),SUM(T348:V350)-U349=3),1,0)</f>
        <v/>
      </c>
      <c r="V362">
        <f>IF(OR(AND(V349=1,SUM(U348:W350)-V349=2),SUM(U348:W350)-V349=3),1,0)</f>
        <v/>
      </c>
      <c r="W362">
        <f>IF(OR(AND(W349=1,SUM(V348:X350)-W349=2),SUM(V348:X350)-W349=3),1,0)</f>
        <v/>
      </c>
      <c r="X362">
        <f>IF(OR(AND(X349=1,SUM(W348:Y350)-X349=2),SUM(W348:Y350)-X349=3),1,0)</f>
        <v/>
      </c>
      <c r="Y362">
        <f>IF(OR(AND(Y349=1,SUM(X348:Z350)-Y349=2),SUM(X348:Z350)-Y349=3),1,0)</f>
        <v/>
      </c>
      <c r="Z362">
        <f>IF(OR(AND(Z349=1,SUM(Y348:AA350)-Z349=2),SUM(Y348:AA350)-Z349=3),1,0)</f>
        <v/>
      </c>
      <c r="AA362">
        <f>IF(OR(AND(AA349=1,SUM(Z348:AB350)-AA349=2),SUM(Z348:AB350)-AA349=3),1,0)</f>
        <v/>
      </c>
      <c r="AB362">
        <f>IF(OR(AND(AB349=1,SUM(AA348:AC350)-AB349=2),SUM(AA348:AC350)-AB349=3),1,0)</f>
        <v/>
      </c>
      <c r="AC362">
        <f>IF(OR(AND(AC349=1,SUM(AB348:AD350)-AC349=2),SUM(AB348:AD350)-AC349=3),1,0)</f>
        <v/>
      </c>
      <c r="AD362">
        <f>IF(OR(AND(AD349=1,SUM(AC348:AE350)-AD349=2),SUM(AC348:AE350)-AD349=3),1,0)</f>
        <v/>
      </c>
      <c r="AE362">
        <f>IF(OR(AND(AE349=1,SUM(AD348:AF350)-AE349=2),SUM(AD348:AF350)-AE349=3),1,0)</f>
        <v/>
      </c>
      <c r="AF362">
        <f>IF(OR(AND(AF349=1,SUM(AE348:AG350)-AF349=2),SUM(AE348:AG350)-AF349=3),1,0)</f>
        <v/>
      </c>
      <c r="AG362">
        <f>IF(OR(AND(AG349=1,SUM(AF348:AH350)-AG349=2),SUM(AF348:AH350)-AG349=3),1,0)</f>
        <v/>
      </c>
      <c r="AH362">
        <f>IF(OR(AND(AH349=1,SUM(AG348:AI350)-AH349=2),SUM(AG348:AI350)-AH349=3),1,0)</f>
        <v/>
      </c>
      <c r="AI362">
        <f>IF(OR(AND(AI349=1,SUM(AH348:AJ350)-AI349=2),SUM(AH348:AJ350)-AI349=3),1,0)</f>
        <v/>
      </c>
      <c r="AJ362">
        <f>IF(OR(AND(AJ349=1,SUM(AI348:AK350)-AJ349=2),SUM(AI348:AK350)-AJ349=3),1,0)</f>
        <v/>
      </c>
      <c r="AK362">
        <f>IF(OR(AND(AK349=1,SUM(AJ348:AL350)-AK349=2),SUM(AJ348:AL350)-AK349=3),1,0)</f>
        <v/>
      </c>
      <c r="AL362">
        <f>IF(OR(AND(AL349=1,SUM(AK348:AM350)-AL349=2),SUM(AK348:AM350)-AL349=3),1,0)</f>
        <v/>
      </c>
      <c r="AM362">
        <f>IF(OR(AND(AM349=1,SUM(AL348:AN350)-AM349=2),SUM(AL348:AN350)-AM349=3),1,0)</f>
        <v/>
      </c>
      <c r="AN362">
        <f>IF(OR(AND(AN349=1,SUM(AM348:AO350)-AN349=2),SUM(AM348:AO350)-AN349=3),1,0)</f>
        <v/>
      </c>
      <c r="AO362">
        <f>IF(OR(AND(AO349=1,SUM(AN348:AP350)-AO349=2),SUM(AN348:AP350)-AO349=3),1,0)</f>
        <v/>
      </c>
      <c r="AP362">
        <f>IF(OR(AND(AP349=1,SUM(AO348:AQ350)-AP349=2),SUM(AO348:AQ350)-AP349=3),1,0)</f>
        <v/>
      </c>
      <c r="AQ362" t="n">
        <v>0</v>
      </c>
    </row>
    <row r="363">
      <c r="B363" t="n">
        <v>0</v>
      </c>
      <c r="C363">
        <f>IF(OR(AND(C350=1,SUM(B349:D351)-C350=2),SUM(B349:D351)-C350=3),1,0)</f>
        <v/>
      </c>
      <c r="D363">
        <f>IF(OR(AND(D350=1,SUM(C349:E351)-D350=2),SUM(C349:E351)-D350=3),1,0)</f>
        <v/>
      </c>
      <c r="E363">
        <f>IF(OR(AND(E350=1,SUM(D349:F351)-E350=2),SUM(D349:F351)-E350=3),1,0)</f>
        <v/>
      </c>
      <c r="F363">
        <f>IF(OR(AND(F350=1,SUM(E349:G351)-F350=2),SUM(E349:G351)-F350=3),1,0)</f>
        <v/>
      </c>
      <c r="G363">
        <f>IF(OR(AND(G350=1,SUM(F349:H351)-G350=2),SUM(F349:H351)-G350=3),1,0)</f>
        <v/>
      </c>
      <c r="H363">
        <f>IF(OR(AND(H350=1,SUM(G349:I351)-H350=2),SUM(G349:I351)-H350=3),1,0)</f>
        <v/>
      </c>
      <c r="I363">
        <f>IF(OR(AND(I350=1,SUM(H349:J351)-I350=2),SUM(H349:J351)-I350=3),1,0)</f>
        <v/>
      </c>
      <c r="J363">
        <f>IF(OR(AND(J350=1,SUM(I349:K351)-J350=2),SUM(I349:K351)-J350=3),1,0)</f>
        <v/>
      </c>
      <c r="K363">
        <f>IF(OR(AND(K350=1,SUM(J349:L351)-K350=2),SUM(J349:L351)-K350=3),1,0)</f>
        <v/>
      </c>
      <c r="L363">
        <f>IF(OR(AND(L350=1,SUM(K349:M351)-L350=2),SUM(K349:M351)-L350=3),1,0)</f>
        <v/>
      </c>
      <c r="M363">
        <f>IF(OR(AND(M350=1,SUM(L349:N351)-M350=2),SUM(L349:N351)-M350=3),1,0)</f>
        <v/>
      </c>
      <c r="N363">
        <f>IF(OR(AND(N350=1,SUM(M349:O351)-N350=2),SUM(M349:O351)-N350=3),1,0)</f>
        <v/>
      </c>
      <c r="O363">
        <f>IF(OR(AND(O350=1,SUM(N349:P351)-O350=2),SUM(N349:P351)-O350=3),1,0)</f>
        <v/>
      </c>
      <c r="P363">
        <f>IF(OR(AND(P350=1,SUM(O349:Q351)-P350=2),SUM(O349:Q351)-P350=3),1,0)</f>
        <v/>
      </c>
      <c r="Q363">
        <f>IF(OR(AND(Q350=1,SUM(P349:R351)-Q350=2),SUM(P349:R351)-Q350=3),1,0)</f>
        <v/>
      </c>
      <c r="R363">
        <f>IF(OR(AND(R350=1,SUM(Q349:S351)-R350=2),SUM(Q349:S351)-R350=3),1,0)</f>
        <v/>
      </c>
      <c r="S363">
        <f>IF(OR(AND(S350=1,SUM(R349:T351)-S350=2),SUM(R349:T351)-S350=3),1,0)</f>
        <v/>
      </c>
      <c r="T363">
        <f>IF(OR(AND(T350=1,SUM(S349:U351)-T350=2),SUM(S349:U351)-T350=3),1,0)</f>
        <v/>
      </c>
      <c r="U363">
        <f>IF(OR(AND(U350=1,SUM(T349:V351)-U350=2),SUM(T349:V351)-U350=3),1,0)</f>
        <v/>
      </c>
      <c r="V363">
        <f>IF(OR(AND(V350=1,SUM(U349:W351)-V350=2),SUM(U349:W351)-V350=3),1,0)</f>
        <v/>
      </c>
      <c r="W363">
        <f>IF(OR(AND(W350=1,SUM(V349:X351)-W350=2),SUM(V349:X351)-W350=3),1,0)</f>
        <v/>
      </c>
      <c r="X363">
        <f>IF(OR(AND(X350=1,SUM(W349:Y351)-X350=2),SUM(W349:Y351)-X350=3),1,0)</f>
        <v/>
      </c>
      <c r="Y363">
        <f>IF(OR(AND(Y350=1,SUM(X349:Z351)-Y350=2),SUM(X349:Z351)-Y350=3),1,0)</f>
        <v/>
      </c>
      <c r="Z363">
        <f>IF(OR(AND(Z350=1,SUM(Y349:AA351)-Z350=2),SUM(Y349:AA351)-Z350=3),1,0)</f>
        <v/>
      </c>
      <c r="AA363">
        <f>IF(OR(AND(AA350=1,SUM(Z349:AB351)-AA350=2),SUM(Z349:AB351)-AA350=3),1,0)</f>
        <v/>
      </c>
      <c r="AB363">
        <f>IF(OR(AND(AB350=1,SUM(AA349:AC351)-AB350=2),SUM(AA349:AC351)-AB350=3),1,0)</f>
        <v/>
      </c>
      <c r="AC363">
        <f>IF(OR(AND(AC350=1,SUM(AB349:AD351)-AC350=2),SUM(AB349:AD351)-AC350=3),1,0)</f>
        <v/>
      </c>
      <c r="AD363">
        <f>IF(OR(AND(AD350=1,SUM(AC349:AE351)-AD350=2),SUM(AC349:AE351)-AD350=3),1,0)</f>
        <v/>
      </c>
      <c r="AE363">
        <f>IF(OR(AND(AE350=1,SUM(AD349:AF351)-AE350=2),SUM(AD349:AF351)-AE350=3),1,0)</f>
        <v/>
      </c>
      <c r="AF363">
        <f>IF(OR(AND(AF350=1,SUM(AE349:AG351)-AF350=2),SUM(AE349:AG351)-AF350=3),1,0)</f>
        <v/>
      </c>
      <c r="AG363">
        <f>IF(OR(AND(AG350=1,SUM(AF349:AH351)-AG350=2),SUM(AF349:AH351)-AG350=3),1,0)</f>
        <v/>
      </c>
      <c r="AH363">
        <f>IF(OR(AND(AH350=1,SUM(AG349:AI351)-AH350=2),SUM(AG349:AI351)-AH350=3),1,0)</f>
        <v/>
      </c>
      <c r="AI363">
        <f>IF(OR(AND(AI350=1,SUM(AH349:AJ351)-AI350=2),SUM(AH349:AJ351)-AI350=3),1,0)</f>
        <v/>
      </c>
      <c r="AJ363">
        <f>IF(OR(AND(AJ350=1,SUM(AI349:AK351)-AJ350=2),SUM(AI349:AK351)-AJ350=3),1,0)</f>
        <v/>
      </c>
      <c r="AK363">
        <f>IF(OR(AND(AK350=1,SUM(AJ349:AL351)-AK350=2),SUM(AJ349:AL351)-AK350=3),1,0)</f>
        <v/>
      </c>
      <c r="AL363">
        <f>IF(OR(AND(AL350=1,SUM(AK349:AM351)-AL350=2),SUM(AK349:AM351)-AL350=3),1,0)</f>
        <v/>
      </c>
      <c r="AM363">
        <f>IF(OR(AND(AM350=1,SUM(AL349:AN351)-AM350=2),SUM(AL349:AN351)-AM350=3),1,0)</f>
        <v/>
      </c>
      <c r="AN363">
        <f>IF(OR(AND(AN350=1,SUM(AM349:AO351)-AN350=2),SUM(AM349:AO351)-AN350=3),1,0)</f>
        <v/>
      </c>
      <c r="AO363">
        <f>IF(OR(AND(AO350=1,SUM(AN349:AP351)-AO350=2),SUM(AN349:AP351)-AO350=3),1,0)</f>
        <v/>
      </c>
      <c r="AP363">
        <f>IF(OR(AND(AP350=1,SUM(AO349:AQ351)-AP350=2),SUM(AO349:AQ351)-AP350=3),1,0)</f>
        <v/>
      </c>
      <c r="AQ363" t="n">
        <v>0</v>
      </c>
    </row>
    <row r="364">
      <c r="B364" t="n">
        <v>0</v>
      </c>
      <c r="C364">
        <f>IF(OR(AND(C351=1,SUM(B350:D352)-C351=2),SUM(B350:D352)-C351=3),1,0)</f>
        <v/>
      </c>
      <c r="D364">
        <f>IF(OR(AND(D351=1,SUM(C350:E352)-D351=2),SUM(C350:E352)-D351=3),1,0)</f>
        <v/>
      </c>
      <c r="E364">
        <f>IF(OR(AND(E351=1,SUM(D350:F352)-E351=2),SUM(D350:F352)-E351=3),1,0)</f>
        <v/>
      </c>
      <c r="F364">
        <f>IF(OR(AND(F351=1,SUM(E350:G352)-F351=2),SUM(E350:G352)-F351=3),1,0)</f>
        <v/>
      </c>
      <c r="G364">
        <f>IF(OR(AND(G351=1,SUM(F350:H352)-G351=2),SUM(F350:H352)-G351=3),1,0)</f>
        <v/>
      </c>
      <c r="H364">
        <f>IF(OR(AND(H351=1,SUM(G350:I352)-H351=2),SUM(G350:I352)-H351=3),1,0)</f>
        <v/>
      </c>
      <c r="I364">
        <f>IF(OR(AND(I351=1,SUM(H350:J352)-I351=2),SUM(H350:J352)-I351=3),1,0)</f>
        <v/>
      </c>
      <c r="J364">
        <f>IF(OR(AND(J351=1,SUM(I350:K352)-J351=2),SUM(I350:K352)-J351=3),1,0)</f>
        <v/>
      </c>
      <c r="K364">
        <f>IF(OR(AND(K351=1,SUM(J350:L352)-K351=2),SUM(J350:L352)-K351=3),1,0)</f>
        <v/>
      </c>
      <c r="L364">
        <f>IF(OR(AND(L351=1,SUM(K350:M352)-L351=2),SUM(K350:M352)-L351=3),1,0)</f>
        <v/>
      </c>
      <c r="M364">
        <f>IF(OR(AND(M351=1,SUM(L350:N352)-M351=2),SUM(L350:N352)-M351=3),1,0)</f>
        <v/>
      </c>
      <c r="N364">
        <f>IF(OR(AND(N351=1,SUM(M350:O352)-N351=2),SUM(M350:O352)-N351=3),1,0)</f>
        <v/>
      </c>
      <c r="O364">
        <f>IF(OR(AND(O351=1,SUM(N350:P352)-O351=2),SUM(N350:P352)-O351=3),1,0)</f>
        <v/>
      </c>
      <c r="P364">
        <f>IF(OR(AND(P351=1,SUM(O350:Q352)-P351=2),SUM(O350:Q352)-P351=3),1,0)</f>
        <v/>
      </c>
      <c r="Q364">
        <f>IF(OR(AND(Q351=1,SUM(P350:R352)-Q351=2),SUM(P350:R352)-Q351=3),1,0)</f>
        <v/>
      </c>
      <c r="R364">
        <f>IF(OR(AND(R351=1,SUM(Q350:S352)-R351=2),SUM(Q350:S352)-R351=3),1,0)</f>
        <v/>
      </c>
      <c r="S364">
        <f>IF(OR(AND(S351=1,SUM(R350:T352)-S351=2),SUM(R350:T352)-S351=3),1,0)</f>
        <v/>
      </c>
      <c r="T364">
        <f>IF(OR(AND(T351=1,SUM(S350:U352)-T351=2),SUM(S350:U352)-T351=3),1,0)</f>
        <v/>
      </c>
      <c r="U364">
        <f>IF(OR(AND(U351=1,SUM(T350:V352)-U351=2),SUM(T350:V352)-U351=3),1,0)</f>
        <v/>
      </c>
      <c r="V364">
        <f>IF(OR(AND(V351=1,SUM(U350:W352)-V351=2),SUM(U350:W352)-V351=3),1,0)</f>
        <v/>
      </c>
      <c r="W364">
        <f>IF(OR(AND(W351=1,SUM(V350:X352)-W351=2),SUM(V350:X352)-W351=3),1,0)</f>
        <v/>
      </c>
      <c r="X364">
        <f>IF(OR(AND(X351=1,SUM(W350:Y352)-X351=2),SUM(W350:Y352)-X351=3),1,0)</f>
        <v/>
      </c>
      <c r="Y364">
        <f>IF(OR(AND(Y351=1,SUM(X350:Z352)-Y351=2),SUM(X350:Z352)-Y351=3),1,0)</f>
        <v/>
      </c>
      <c r="Z364">
        <f>IF(OR(AND(Z351=1,SUM(Y350:AA352)-Z351=2),SUM(Y350:AA352)-Z351=3),1,0)</f>
        <v/>
      </c>
      <c r="AA364">
        <f>IF(OR(AND(AA351=1,SUM(Z350:AB352)-AA351=2),SUM(Z350:AB352)-AA351=3),1,0)</f>
        <v/>
      </c>
      <c r="AB364">
        <f>IF(OR(AND(AB351=1,SUM(AA350:AC352)-AB351=2),SUM(AA350:AC352)-AB351=3),1,0)</f>
        <v/>
      </c>
      <c r="AC364">
        <f>IF(OR(AND(AC351=1,SUM(AB350:AD352)-AC351=2),SUM(AB350:AD352)-AC351=3),1,0)</f>
        <v/>
      </c>
      <c r="AD364">
        <f>IF(OR(AND(AD351=1,SUM(AC350:AE352)-AD351=2),SUM(AC350:AE352)-AD351=3),1,0)</f>
        <v/>
      </c>
      <c r="AE364">
        <f>IF(OR(AND(AE351=1,SUM(AD350:AF352)-AE351=2),SUM(AD350:AF352)-AE351=3),1,0)</f>
        <v/>
      </c>
      <c r="AF364">
        <f>IF(OR(AND(AF351=1,SUM(AE350:AG352)-AF351=2),SUM(AE350:AG352)-AF351=3),1,0)</f>
        <v/>
      </c>
      <c r="AG364">
        <f>IF(OR(AND(AG351=1,SUM(AF350:AH352)-AG351=2),SUM(AF350:AH352)-AG351=3),1,0)</f>
        <v/>
      </c>
      <c r="AH364">
        <f>IF(OR(AND(AH351=1,SUM(AG350:AI352)-AH351=2),SUM(AG350:AI352)-AH351=3),1,0)</f>
        <v/>
      </c>
      <c r="AI364">
        <f>IF(OR(AND(AI351=1,SUM(AH350:AJ352)-AI351=2),SUM(AH350:AJ352)-AI351=3),1,0)</f>
        <v/>
      </c>
      <c r="AJ364">
        <f>IF(OR(AND(AJ351=1,SUM(AI350:AK352)-AJ351=2),SUM(AI350:AK352)-AJ351=3),1,0)</f>
        <v/>
      </c>
      <c r="AK364">
        <f>IF(OR(AND(AK351=1,SUM(AJ350:AL352)-AK351=2),SUM(AJ350:AL352)-AK351=3),1,0)</f>
        <v/>
      </c>
      <c r="AL364">
        <f>IF(OR(AND(AL351=1,SUM(AK350:AM352)-AL351=2),SUM(AK350:AM352)-AL351=3),1,0)</f>
        <v/>
      </c>
      <c r="AM364">
        <f>IF(OR(AND(AM351=1,SUM(AL350:AN352)-AM351=2),SUM(AL350:AN352)-AM351=3),1,0)</f>
        <v/>
      </c>
      <c r="AN364">
        <f>IF(OR(AND(AN351=1,SUM(AM350:AO352)-AN351=2),SUM(AM350:AO352)-AN351=3),1,0)</f>
        <v/>
      </c>
      <c r="AO364">
        <f>IF(OR(AND(AO351=1,SUM(AN350:AP352)-AO351=2),SUM(AN350:AP352)-AO351=3),1,0)</f>
        <v/>
      </c>
      <c r="AP364">
        <f>IF(OR(AND(AP351=1,SUM(AO350:AQ352)-AP351=2),SUM(AO350:AQ352)-AP351=3),1,0)</f>
        <v/>
      </c>
      <c r="AQ364" t="n">
        <v>0</v>
      </c>
    </row>
    <row r="365">
      <c r="B365" t="n">
        <v>0</v>
      </c>
      <c r="C365" t="n">
        <v>0</v>
      </c>
      <c r="D365" t="n">
        <v>0</v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n">
        <v>0</v>
      </c>
      <c r="Y365" t="n">
        <v>0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</v>
      </c>
      <c r="AH365" t="n">
        <v>0</v>
      </c>
      <c r="AI365" t="n">
        <v>0</v>
      </c>
      <c r="AJ365" t="n">
        <v>0</v>
      </c>
      <c r="AK365" t="n">
        <v>0</v>
      </c>
      <c r="AL365" t="n">
        <v>0</v>
      </c>
      <c r="AM365" t="n">
        <v>0</v>
      </c>
      <c r="AN365" t="n">
        <v>0</v>
      </c>
      <c r="AO365" t="n">
        <v>0</v>
      </c>
      <c r="AP365" t="n">
        <v>0</v>
      </c>
      <c r="AQ365" t="n">
        <v>0</v>
      </c>
    </row>
    <row r="366"/>
    <row r="367">
      <c r="A367" t="inlineStr">
        <is>
          <t>gen 29</t>
        </is>
      </c>
      <c r="B367" t="n">
        <v>0</v>
      </c>
      <c r="C367" t="n">
        <v>0</v>
      </c>
      <c r="D367" t="n">
        <v>0</v>
      </c>
      <c r="E367" t="n">
        <v>0</v>
      </c>
      <c r="F367" t="n">
        <v>0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n">
        <v>0</v>
      </c>
      <c r="Y367" t="n">
        <v>0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</v>
      </c>
      <c r="AG367" t="n">
        <v>0</v>
      </c>
      <c r="AH367" t="n">
        <v>0</v>
      </c>
      <c r="AI367" t="n">
        <v>0</v>
      </c>
      <c r="AJ367" t="n">
        <v>0</v>
      </c>
      <c r="AK367" t="n">
        <v>0</v>
      </c>
      <c r="AL367" t="n">
        <v>0</v>
      </c>
      <c r="AM367" t="n">
        <v>0</v>
      </c>
      <c r="AN367" t="n">
        <v>0</v>
      </c>
      <c r="AO367" t="n">
        <v>0</v>
      </c>
      <c r="AP367" t="n">
        <v>0</v>
      </c>
      <c r="AQ367" t="n">
        <v>0</v>
      </c>
    </row>
    <row r="368">
      <c r="B368" t="n">
        <v>0</v>
      </c>
      <c r="C368">
        <f>IF(OR(AND(C355=1,SUM(B354:D356)-C355=2),SUM(B354:D356)-C355=3),1,0)</f>
        <v/>
      </c>
      <c r="D368">
        <f>IF(OR(AND(D355=1,SUM(C354:E356)-D355=2),SUM(C354:E356)-D355=3),1,0)</f>
        <v/>
      </c>
      <c r="E368">
        <f>IF(OR(AND(E355=1,SUM(D354:F356)-E355=2),SUM(D354:F356)-E355=3),1,0)</f>
        <v/>
      </c>
      <c r="F368">
        <f>IF(OR(AND(F355=1,SUM(E354:G356)-F355=2),SUM(E354:G356)-F355=3),1,0)</f>
        <v/>
      </c>
      <c r="G368">
        <f>IF(OR(AND(G355=1,SUM(F354:H356)-G355=2),SUM(F354:H356)-G355=3),1,0)</f>
        <v/>
      </c>
      <c r="H368">
        <f>IF(OR(AND(H355=1,SUM(G354:I356)-H355=2),SUM(G354:I356)-H355=3),1,0)</f>
        <v/>
      </c>
      <c r="I368">
        <f>IF(OR(AND(I355=1,SUM(H354:J356)-I355=2),SUM(H354:J356)-I355=3),1,0)</f>
        <v/>
      </c>
      <c r="J368">
        <f>IF(OR(AND(J355=1,SUM(I354:K356)-J355=2),SUM(I354:K356)-J355=3),1,0)</f>
        <v/>
      </c>
      <c r="K368">
        <f>IF(OR(AND(K355=1,SUM(J354:L356)-K355=2),SUM(J354:L356)-K355=3),1,0)</f>
        <v/>
      </c>
      <c r="L368">
        <f>IF(OR(AND(L355=1,SUM(K354:M356)-L355=2),SUM(K354:M356)-L355=3),1,0)</f>
        <v/>
      </c>
      <c r="M368">
        <f>IF(OR(AND(M355=1,SUM(L354:N356)-M355=2),SUM(L354:N356)-M355=3),1,0)</f>
        <v/>
      </c>
      <c r="N368">
        <f>IF(OR(AND(N355=1,SUM(M354:O356)-N355=2),SUM(M354:O356)-N355=3),1,0)</f>
        <v/>
      </c>
      <c r="O368">
        <f>IF(OR(AND(O355=1,SUM(N354:P356)-O355=2),SUM(N354:P356)-O355=3),1,0)</f>
        <v/>
      </c>
      <c r="P368">
        <f>IF(OR(AND(P355=1,SUM(O354:Q356)-P355=2),SUM(O354:Q356)-P355=3),1,0)</f>
        <v/>
      </c>
      <c r="Q368">
        <f>IF(OR(AND(Q355=1,SUM(P354:R356)-Q355=2),SUM(P354:R356)-Q355=3),1,0)</f>
        <v/>
      </c>
      <c r="R368">
        <f>IF(OR(AND(R355=1,SUM(Q354:S356)-R355=2),SUM(Q354:S356)-R355=3),1,0)</f>
        <v/>
      </c>
      <c r="S368">
        <f>IF(OR(AND(S355=1,SUM(R354:T356)-S355=2),SUM(R354:T356)-S355=3),1,0)</f>
        <v/>
      </c>
      <c r="T368">
        <f>IF(OR(AND(T355=1,SUM(S354:U356)-T355=2),SUM(S354:U356)-T355=3),1,0)</f>
        <v/>
      </c>
      <c r="U368">
        <f>IF(OR(AND(U355=1,SUM(T354:V356)-U355=2),SUM(T354:V356)-U355=3),1,0)</f>
        <v/>
      </c>
      <c r="V368">
        <f>IF(OR(AND(V355=1,SUM(U354:W356)-V355=2),SUM(U354:W356)-V355=3),1,0)</f>
        <v/>
      </c>
      <c r="W368">
        <f>IF(OR(AND(W355=1,SUM(V354:X356)-W355=2),SUM(V354:X356)-W355=3),1,0)</f>
        <v/>
      </c>
      <c r="X368">
        <f>IF(OR(AND(X355=1,SUM(W354:Y356)-X355=2),SUM(W354:Y356)-X355=3),1,0)</f>
        <v/>
      </c>
      <c r="Y368">
        <f>IF(OR(AND(Y355=1,SUM(X354:Z356)-Y355=2),SUM(X354:Z356)-Y355=3),1,0)</f>
        <v/>
      </c>
      <c r="Z368">
        <f>IF(OR(AND(Z355=1,SUM(Y354:AA356)-Z355=2),SUM(Y354:AA356)-Z355=3),1,0)</f>
        <v/>
      </c>
      <c r="AA368">
        <f>IF(OR(AND(AA355=1,SUM(Z354:AB356)-AA355=2),SUM(Z354:AB356)-AA355=3),1,0)</f>
        <v/>
      </c>
      <c r="AB368">
        <f>IF(OR(AND(AB355=1,SUM(AA354:AC356)-AB355=2),SUM(AA354:AC356)-AB355=3),1,0)</f>
        <v/>
      </c>
      <c r="AC368">
        <f>IF(OR(AND(AC355=1,SUM(AB354:AD356)-AC355=2),SUM(AB354:AD356)-AC355=3),1,0)</f>
        <v/>
      </c>
      <c r="AD368">
        <f>IF(OR(AND(AD355=1,SUM(AC354:AE356)-AD355=2),SUM(AC354:AE356)-AD355=3),1,0)</f>
        <v/>
      </c>
      <c r="AE368">
        <f>IF(OR(AND(AE355=1,SUM(AD354:AF356)-AE355=2),SUM(AD354:AF356)-AE355=3),1,0)</f>
        <v/>
      </c>
      <c r="AF368">
        <f>IF(OR(AND(AF355=1,SUM(AE354:AG356)-AF355=2),SUM(AE354:AG356)-AF355=3),1,0)</f>
        <v/>
      </c>
      <c r="AG368">
        <f>IF(OR(AND(AG355=1,SUM(AF354:AH356)-AG355=2),SUM(AF354:AH356)-AG355=3),1,0)</f>
        <v/>
      </c>
      <c r="AH368">
        <f>IF(OR(AND(AH355=1,SUM(AG354:AI356)-AH355=2),SUM(AG354:AI356)-AH355=3),1,0)</f>
        <v/>
      </c>
      <c r="AI368">
        <f>IF(OR(AND(AI355=1,SUM(AH354:AJ356)-AI355=2),SUM(AH354:AJ356)-AI355=3),1,0)</f>
        <v/>
      </c>
      <c r="AJ368">
        <f>IF(OR(AND(AJ355=1,SUM(AI354:AK356)-AJ355=2),SUM(AI354:AK356)-AJ355=3),1,0)</f>
        <v/>
      </c>
      <c r="AK368">
        <f>IF(OR(AND(AK355=1,SUM(AJ354:AL356)-AK355=2),SUM(AJ354:AL356)-AK355=3),1,0)</f>
        <v/>
      </c>
      <c r="AL368">
        <f>IF(OR(AND(AL355=1,SUM(AK354:AM356)-AL355=2),SUM(AK354:AM356)-AL355=3),1,0)</f>
        <v/>
      </c>
      <c r="AM368">
        <f>IF(OR(AND(AM355=1,SUM(AL354:AN356)-AM355=2),SUM(AL354:AN356)-AM355=3),1,0)</f>
        <v/>
      </c>
      <c r="AN368">
        <f>IF(OR(AND(AN355=1,SUM(AM354:AO356)-AN355=2),SUM(AM354:AO356)-AN355=3),1,0)</f>
        <v/>
      </c>
      <c r="AO368">
        <f>IF(OR(AND(AO355=1,SUM(AN354:AP356)-AO355=2),SUM(AN354:AP356)-AO355=3),1,0)</f>
        <v/>
      </c>
      <c r="AP368">
        <f>IF(OR(AND(AP355=1,SUM(AO354:AQ356)-AP355=2),SUM(AO354:AQ356)-AP355=3),1,0)</f>
        <v/>
      </c>
      <c r="AQ368" t="n">
        <v>0</v>
      </c>
    </row>
    <row r="369">
      <c r="B369" t="n">
        <v>0</v>
      </c>
      <c r="C369">
        <f>IF(OR(AND(C356=1,SUM(B355:D357)-C356=2),SUM(B355:D357)-C356=3),1,0)</f>
        <v/>
      </c>
      <c r="D369">
        <f>IF(OR(AND(D356=1,SUM(C355:E357)-D356=2),SUM(C355:E357)-D356=3),1,0)</f>
        <v/>
      </c>
      <c r="E369">
        <f>IF(OR(AND(E356=1,SUM(D355:F357)-E356=2),SUM(D355:F357)-E356=3),1,0)</f>
        <v/>
      </c>
      <c r="F369">
        <f>IF(OR(AND(F356=1,SUM(E355:G357)-F356=2),SUM(E355:G357)-F356=3),1,0)</f>
        <v/>
      </c>
      <c r="G369">
        <f>IF(OR(AND(G356=1,SUM(F355:H357)-G356=2),SUM(F355:H357)-G356=3),1,0)</f>
        <v/>
      </c>
      <c r="H369">
        <f>IF(OR(AND(H356=1,SUM(G355:I357)-H356=2),SUM(G355:I357)-H356=3),1,0)</f>
        <v/>
      </c>
      <c r="I369">
        <f>IF(OR(AND(I356=1,SUM(H355:J357)-I356=2),SUM(H355:J357)-I356=3),1,0)</f>
        <v/>
      </c>
      <c r="J369">
        <f>IF(OR(AND(J356=1,SUM(I355:K357)-J356=2),SUM(I355:K357)-J356=3),1,0)</f>
        <v/>
      </c>
      <c r="K369">
        <f>IF(OR(AND(K356=1,SUM(J355:L357)-K356=2),SUM(J355:L357)-K356=3),1,0)</f>
        <v/>
      </c>
      <c r="L369">
        <f>IF(OR(AND(L356=1,SUM(K355:M357)-L356=2),SUM(K355:M357)-L356=3),1,0)</f>
        <v/>
      </c>
      <c r="M369">
        <f>IF(OR(AND(M356=1,SUM(L355:N357)-M356=2),SUM(L355:N357)-M356=3),1,0)</f>
        <v/>
      </c>
      <c r="N369">
        <f>IF(OR(AND(N356=1,SUM(M355:O357)-N356=2),SUM(M355:O357)-N356=3),1,0)</f>
        <v/>
      </c>
      <c r="O369">
        <f>IF(OR(AND(O356=1,SUM(N355:P357)-O356=2),SUM(N355:P357)-O356=3),1,0)</f>
        <v/>
      </c>
      <c r="P369">
        <f>IF(OR(AND(P356=1,SUM(O355:Q357)-P356=2),SUM(O355:Q357)-P356=3),1,0)</f>
        <v/>
      </c>
      <c r="Q369">
        <f>IF(OR(AND(Q356=1,SUM(P355:R357)-Q356=2),SUM(P355:R357)-Q356=3),1,0)</f>
        <v/>
      </c>
      <c r="R369">
        <f>IF(OR(AND(R356=1,SUM(Q355:S357)-R356=2),SUM(Q355:S357)-R356=3),1,0)</f>
        <v/>
      </c>
      <c r="S369">
        <f>IF(OR(AND(S356=1,SUM(R355:T357)-S356=2),SUM(R355:T357)-S356=3),1,0)</f>
        <v/>
      </c>
      <c r="T369">
        <f>IF(OR(AND(T356=1,SUM(S355:U357)-T356=2),SUM(S355:U357)-T356=3),1,0)</f>
        <v/>
      </c>
      <c r="U369">
        <f>IF(OR(AND(U356=1,SUM(T355:V357)-U356=2),SUM(T355:V357)-U356=3),1,0)</f>
        <v/>
      </c>
      <c r="V369">
        <f>IF(OR(AND(V356=1,SUM(U355:W357)-V356=2),SUM(U355:W357)-V356=3),1,0)</f>
        <v/>
      </c>
      <c r="W369">
        <f>IF(OR(AND(W356=1,SUM(V355:X357)-W356=2),SUM(V355:X357)-W356=3),1,0)</f>
        <v/>
      </c>
      <c r="X369">
        <f>IF(OR(AND(X356=1,SUM(W355:Y357)-X356=2),SUM(W355:Y357)-X356=3),1,0)</f>
        <v/>
      </c>
      <c r="Y369">
        <f>IF(OR(AND(Y356=1,SUM(X355:Z357)-Y356=2),SUM(X355:Z357)-Y356=3),1,0)</f>
        <v/>
      </c>
      <c r="Z369">
        <f>IF(OR(AND(Z356=1,SUM(Y355:AA357)-Z356=2),SUM(Y355:AA357)-Z356=3),1,0)</f>
        <v/>
      </c>
      <c r="AA369">
        <f>IF(OR(AND(AA356=1,SUM(Z355:AB357)-AA356=2),SUM(Z355:AB357)-AA356=3),1,0)</f>
        <v/>
      </c>
      <c r="AB369">
        <f>IF(OR(AND(AB356=1,SUM(AA355:AC357)-AB356=2),SUM(AA355:AC357)-AB356=3),1,0)</f>
        <v/>
      </c>
      <c r="AC369">
        <f>IF(OR(AND(AC356=1,SUM(AB355:AD357)-AC356=2),SUM(AB355:AD357)-AC356=3),1,0)</f>
        <v/>
      </c>
      <c r="AD369">
        <f>IF(OR(AND(AD356=1,SUM(AC355:AE357)-AD356=2),SUM(AC355:AE357)-AD356=3),1,0)</f>
        <v/>
      </c>
      <c r="AE369">
        <f>IF(OR(AND(AE356=1,SUM(AD355:AF357)-AE356=2),SUM(AD355:AF357)-AE356=3),1,0)</f>
        <v/>
      </c>
      <c r="AF369">
        <f>IF(OR(AND(AF356=1,SUM(AE355:AG357)-AF356=2),SUM(AE355:AG357)-AF356=3),1,0)</f>
        <v/>
      </c>
      <c r="AG369">
        <f>IF(OR(AND(AG356=1,SUM(AF355:AH357)-AG356=2),SUM(AF355:AH357)-AG356=3),1,0)</f>
        <v/>
      </c>
      <c r="AH369">
        <f>IF(OR(AND(AH356=1,SUM(AG355:AI357)-AH356=2),SUM(AG355:AI357)-AH356=3),1,0)</f>
        <v/>
      </c>
      <c r="AI369">
        <f>IF(OR(AND(AI356=1,SUM(AH355:AJ357)-AI356=2),SUM(AH355:AJ357)-AI356=3),1,0)</f>
        <v/>
      </c>
      <c r="AJ369">
        <f>IF(OR(AND(AJ356=1,SUM(AI355:AK357)-AJ356=2),SUM(AI355:AK357)-AJ356=3),1,0)</f>
        <v/>
      </c>
      <c r="AK369">
        <f>IF(OR(AND(AK356=1,SUM(AJ355:AL357)-AK356=2),SUM(AJ355:AL357)-AK356=3),1,0)</f>
        <v/>
      </c>
      <c r="AL369">
        <f>IF(OR(AND(AL356=1,SUM(AK355:AM357)-AL356=2),SUM(AK355:AM357)-AL356=3),1,0)</f>
        <v/>
      </c>
      <c r="AM369">
        <f>IF(OR(AND(AM356=1,SUM(AL355:AN357)-AM356=2),SUM(AL355:AN357)-AM356=3),1,0)</f>
        <v/>
      </c>
      <c r="AN369">
        <f>IF(OR(AND(AN356=1,SUM(AM355:AO357)-AN356=2),SUM(AM355:AO357)-AN356=3),1,0)</f>
        <v/>
      </c>
      <c r="AO369">
        <f>IF(OR(AND(AO356=1,SUM(AN355:AP357)-AO356=2),SUM(AN355:AP357)-AO356=3),1,0)</f>
        <v/>
      </c>
      <c r="AP369">
        <f>IF(OR(AND(AP356=1,SUM(AO355:AQ357)-AP356=2),SUM(AO355:AQ357)-AP356=3),1,0)</f>
        <v/>
      </c>
      <c r="AQ369" t="n">
        <v>0</v>
      </c>
    </row>
    <row r="370">
      <c r="B370" t="n">
        <v>0</v>
      </c>
      <c r="C370">
        <f>IF(OR(AND(C357=1,SUM(B356:D358)-C357=2),SUM(B356:D358)-C357=3),1,0)</f>
        <v/>
      </c>
      <c r="D370">
        <f>IF(OR(AND(D357=1,SUM(C356:E358)-D357=2),SUM(C356:E358)-D357=3),1,0)</f>
        <v/>
      </c>
      <c r="E370">
        <f>IF(OR(AND(E357=1,SUM(D356:F358)-E357=2),SUM(D356:F358)-E357=3),1,0)</f>
        <v/>
      </c>
      <c r="F370">
        <f>IF(OR(AND(F357=1,SUM(E356:G358)-F357=2),SUM(E356:G358)-F357=3),1,0)</f>
        <v/>
      </c>
      <c r="G370">
        <f>IF(OR(AND(G357=1,SUM(F356:H358)-G357=2),SUM(F356:H358)-G357=3),1,0)</f>
        <v/>
      </c>
      <c r="H370">
        <f>IF(OR(AND(H357=1,SUM(G356:I358)-H357=2),SUM(G356:I358)-H357=3),1,0)</f>
        <v/>
      </c>
      <c r="I370">
        <f>IF(OR(AND(I357=1,SUM(H356:J358)-I357=2),SUM(H356:J358)-I357=3),1,0)</f>
        <v/>
      </c>
      <c r="J370">
        <f>IF(OR(AND(J357=1,SUM(I356:K358)-J357=2),SUM(I356:K358)-J357=3),1,0)</f>
        <v/>
      </c>
      <c r="K370">
        <f>IF(OR(AND(K357=1,SUM(J356:L358)-K357=2),SUM(J356:L358)-K357=3),1,0)</f>
        <v/>
      </c>
      <c r="L370">
        <f>IF(OR(AND(L357=1,SUM(K356:M358)-L357=2),SUM(K356:M358)-L357=3),1,0)</f>
        <v/>
      </c>
      <c r="M370">
        <f>IF(OR(AND(M357=1,SUM(L356:N358)-M357=2),SUM(L356:N358)-M357=3),1,0)</f>
        <v/>
      </c>
      <c r="N370">
        <f>IF(OR(AND(N357=1,SUM(M356:O358)-N357=2),SUM(M356:O358)-N357=3),1,0)</f>
        <v/>
      </c>
      <c r="O370">
        <f>IF(OR(AND(O357=1,SUM(N356:P358)-O357=2),SUM(N356:P358)-O357=3),1,0)</f>
        <v/>
      </c>
      <c r="P370">
        <f>IF(OR(AND(P357=1,SUM(O356:Q358)-P357=2),SUM(O356:Q358)-P357=3),1,0)</f>
        <v/>
      </c>
      <c r="Q370">
        <f>IF(OR(AND(Q357=1,SUM(P356:R358)-Q357=2),SUM(P356:R358)-Q357=3),1,0)</f>
        <v/>
      </c>
      <c r="R370">
        <f>IF(OR(AND(R357=1,SUM(Q356:S358)-R357=2),SUM(Q356:S358)-R357=3),1,0)</f>
        <v/>
      </c>
      <c r="S370">
        <f>IF(OR(AND(S357=1,SUM(R356:T358)-S357=2),SUM(R356:T358)-S357=3),1,0)</f>
        <v/>
      </c>
      <c r="T370">
        <f>IF(OR(AND(T357=1,SUM(S356:U358)-T357=2),SUM(S356:U358)-T357=3),1,0)</f>
        <v/>
      </c>
      <c r="U370">
        <f>IF(OR(AND(U357=1,SUM(T356:V358)-U357=2),SUM(T356:V358)-U357=3),1,0)</f>
        <v/>
      </c>
      <c r="V370">
        <f>IF(OR(AND(V357=1,SUM(U356:W358)-V357=2),SUM(U356:W358)-V357=3),1,0)</f>
        <v/>
      </c>
      <c r="W370">
        <f>IF(OR(AND(W357=1,SUM(V356:X358)-W357=2),SUM(V356:X358)-W357=3),1,0)</f>
        <v/>
      </c>
      <c r="X370">
        <f>IF(OR(AND(X357=1,SUM(W356:Y358)-X357=2),SUM(W356:Y358)-X357=3),1,0)</f>
        <v/>
      </c>
      <c r="Y370">
        <f>IF(OR(AND(Y357=1,SUM(X356:Z358)-Y357=2),SUM(X356:Z358)-Y357=3),1,0)</f>
        <v/>
      </c>
      <c r="Z370">
        <f>IF(OR(AND(Z357=1,SUM(Y356:AA358)-Z357=2),SUM(Y356:AA358)-Z357=3),1,0)</f>
        <v/>
      </c>
      <c r="AA370">
        <f>IF(OR(AND(AA357=1,SUM(Z356:AB358)-AA357=2),SUM(Z356:AB358)-AA357=3),1,0)</f>
        <v/>
      </c>
      <c r="AB370">
        <f>IF(OR(AND(AB357=1,SUM(AA356:AC358)-AB357=2),SUM(AA356:AC358)-AB357=3),1,0)</f>
        <v/>
      </c>
      <c r="AC370">
        <f>IF(OR(AND(AC357=1,SUM(AB356:AD358)-AC357=2),SUM(AB356:AD358)-AC357=3),1,0)</f>
        <v/>
      </c>
      <c r="AD370">
        <f>IF(OR(AND(AD357=1,SUM(AC356:AE358)-AD357=2),SUM(AC356:AE358)-AD357=3),1,0)</f>
        <v/>
      </c>
      <c r="AE370">
        <f>IF(OR(AND(AE357=1,SUM(AD356:AF358)-AE357=2),SUM(AD356:AF358)-AE357=3),1,0)</f>
        <v/>
      </c>
      <c r="AF370">
        <f>IF(OR(AND(AF357=1,SUM(AE356:AG358)-AF357=2),SUM(AE356:AG358)-AF357=3),1,0)</f>
        <v/>
      </c>
      <c r="AG370">
        <f>IF(OR(AND(AG357=1,SUM(AF356:AH358)-AG357=2),SUM(AF356:AH358)-AG357=3),1,0)</f>
        <v/>
      </c>
      <c r="AH370">
        <f>IF(OR(AND(AH357=1,SUM(AG356:AI358)-AH357=2),SUM(AG356:AI358)-AH357=3),1,0)</f>
        <v/>
      </c>
      <c r="AI370">
        <f>IF(OR(AND(AI357=1,SUM(AH356:AJ358)-AI357=2),SUM(AH356:AJ358)-AI357=3),1,0)</f>
        <v/>
      </c>
      <c r="AJ370">
        <f>IF(OR(AND(AJ357=1,SUM(AI356:AK358)-AJ357=2),SUM(AI356:AK358)-AJ357=3),1,0)</f>
        <v/>
      </c>
      <c r="AK370">
        <f>IF(OR(AND(AK357=1,SUM(AJ356:AL358)-AK357=2),SUM(AJ356:AL358)-AK357=3),1,0)</f>
        <v/>
      </c>
      <c r="AL370">
        <f>IF(OR(AND(AL357=1,SUM(AK356:AM358)-AL357=2),SUM(AK356:AM358)-AL357=3),1,0)</f>
        <v/>
      </c>
      <c r="AM370">
        <f>IF(OR(AND(AM357=1,SUM(AL356:AN358)-AM357=2),SUM(AL356:AN358)-AM357=3),1,0)</f>
        <v/>
      </c>
      <c r="AN370">
        <f>IF(OR(AND(AN357=1,SUM(AM356:AO358)-AN357=2),SUM(AM356:AO358)-AN357=3),1,0)</f>
        <v/>
      </c>
      <c r="AO370">
        <f>IF(OR(AND(AO357=1,SUM(AN356:AP358)-AO357=2),SUM(AN356:AP358)-AO357=3),1,0)</f>
        <v/>
      </c>
      <c r="AP370">
        <f>IF(OR(AND(AP357=1,SUM(AO356:AQ358)-AP357=2),SUM(AO356:AQ358)-AP357=3),1,0)</f>
        <v/>
      </c>
      <c r="AQ370" t="n">
        <v>0</v>
      </c>
    </row>
    <row r="371">
      <c r="B371" t="n">
        <v>0</v>
      </c>
      <c r="C371">
        <f>IF(OR(AND(C358=1,SUM(B357:D359)-C358=2),SUM(B357:D359)-C358=3),1,0)</f>
        <v/>
      </c>
      <c r="D371">
        <f>IF(OR(AND(D358=1,SUM(C357:E359)-D358=2),SUM(C357:E359)-D358=3),1,0)</f>
        <v/>
      </c>
      <c r="E371">
        <f>IF(OR(AND(E358=1,SUM(D357:F359)-E358=2),SUM(D357:F359)-E358=3),1,0)</f>
        <v/>
      </c>
      <c r="F371">
        <f>IF(OR(AND(F358=1,SUM(E357:G359)-F358=2),SUM(E357:G359)-F358=3),1,0)</f>
        <v/>
      </c>
      <c r="G371">
        <f>IF(OR(AND(G358=1,SUM(F357:H359)-G358=2),SUM(F357:H359)-G358=3),1,0)</f>
        <v/>
      </c>
      <c r="H371">
        <f>IF(OR(AND(H358=1,SUM(G357:I359)-H358=2),SUM(G357:I359)-H358=3),1,0)</f>
        <v/>
      </c>
      <c r="I371">
        <f>IF(OR(AND(I358=1,SUM(H357:J359)-I358=2),SUM(H357:J359)-I358=3),1,0)</f>
        <v/>
      </c>
      <c r="J371">
        <f>IF(OR(AND(J358=1,SUM(I357:K359)-J358=2),SUM(I357:K359)-J358=3),1,0)</f>
        <v/>
      </c>
      <c r="K371">
        <f>IF(OR(AND(K358=1,SUM(J357:L359)-K358=2),SUM(J357:L359)-K358=3),1,0)</f>
        <v/>
      </c>
      <c r="L371">
        <f>IF(OR(AND(L358=1,SUM(K357:M359)-L358=2),SUM(K357:M359)-L358=3),1,0)</f>
        <v/>
      </c>
      <c r="M371">
        <f>IF(OR(AND(M358=1,SUM(L357:N359)-M358=2),SUM(L357:N359)-M358=3),1,0)</f>
        <v/>
      </c>
      <c r="N371">
        <f>IF(OR(AND(N358=1,SUM(M357:O359)-N358=2),SUM(M357:O359)-N358=3),1,0)</f>
        <v/>
      </c>
      <c r="O371">
        <f>IF(OR(AND(O358=1,SUM(N357:P359)-O358=2),SUM(N357:P359)-O358=3),1,0)</f>
        <v/>
      </c>
      <c r="P371">
        <f>IF(OR(AND(P358=1,SUM(O357:Q359)-P358=2),SUM(O357:Q359)-P358=3),1,0)</f>
        <v/>
      </c>
      <c r="Q371">
        <f>IF(OR(AND(Q358=1,SUM(P357:R359)-Q358=2),SUM(P357:R359)-Q358=3),1,0)</f>
        <v/>
      </c>
      <c r="R371">
        <f>IF(OR(AND(R358=1,SUM(Q357:S359)-R358=2),SUM(Q357:S359)-R358=3),1,0)</f>
        <v/>
      </c>
      <c r="S371">
        <f>IF(OR(AND(S358=1,SUM(R357:T359)-S358=2),SUM(R357:T359)-S358=3),1,0)</f>
        <v/>
      </c>
      <c r="T371">
        <f>IF(OR(AND(T358=1,SUM(S357:U359)-T358=2),SUM(S357:U359)-T358=3),1,0)</f>
        <v/>
      </c>
      <c r="U371">
        <f>IF(OR(AND(U358=1,SUM(T357:V359)-U358=2),SUM(T357:V359)-U358=3),1,0)</f>
        <v/>
      </c>
      <c r="V371">
        <f>IF(OR(AND(V358=1,SUM(U357:W359)-V358=2),SUM(U357:W359)-V358=3),1,0)</f>
        <v/>
      </c>
      <c r="W371">
        <f>IF(OR(AND(W358=1,SUM(V357:X359)-W358=2),SUM(V357:X359)-W358=3),1,0)</f>
        <v/>
      </c>
      <c r="X371">
        <f>IF(OR(AND(X358=1,SUM(W357:Y359)-X358=2),SUM(W357:Y359)-X358=3),1,0)</f>
        <v/>
      </c>
      <c r="Y371">
        <f>IF(OR(AND(Y358=1,SUM(X357:Z359)-Y358=2),SUM(X357:Z359)-Y358=3),1,0)</f>
        <v/>
      </c>
      <c r="Z371">
        <f>IF(OR(AND(Z358=1,SUM(Y357:AA359)-Z358=2),SUM(Y357:AA359)-Z358=3),1,0)</f>
        <v/>
      </c>
      <c r="AA371">
        <f>IF(OR(AND(AA358=1,SUM(Z357:AB359)-AA358=2),SUM(Z357:AB359)-AA358=3),1,0)</f>
        <v/>
      </c>
      <c r="AB371">
        <f>IF(OR(AND(AB358=1,SUM(AA357:AC359)-AB358=2),SUM(AA357:AC359)-AB358=3),1,0)</f>
        <v/>
      </c>
      <c r="AC371">
        <f>IF(OR(AND(AC358=1,SUM(AB357:AD359)-AC358=2),SUM(AB357:AD359)-AC358=3),1,0)</f>
        <v/>
      </c>
      <c r="AD371">
        <f>IF(OR(AND(AD358=1,SUM(AC357:AE359)-AD358=2),SUM(AC357:AE359)-AD358=3),1,0)</f>
        <v/>
      </c>
      <c r="AE371">
        <f>IF(OR(AND(AE358=1,SUM(AD357:AF359)-AE358=2),SUM(AD357:AF359)-AE358=3),1,0)</f>
        <v/>
      </c>
      <c r="AF371">
        <f>IF(OR(AND(AF358=1,SUM(AE357:AG359)-AF358=2),SUM(AE357:AG359)-AF358=3),1,0)</f>
        <v/>
      </c>
      <c r="AG371">
        <f>IF(OR(AND(AG358=1,SUM(AF357:AH359)-AG358=2),SUM(AF357:AH359)-AG358=3),1,0)</f>
        <v/>
      </c>
      <c r="AH371">
        <f>IF(OR(AND(AH358=1,SUM(AG357:AI359)-AH358=2),SUM(AG357:AI359)-AH358=3),1,0)</f>
        <v/>
      </c>
      <c r="AI371">
        <f>IF(OR(AND(AI358=1,SUM(AH357:AJ359)-AI358=2),SUM(AH357:AJ359)-AI358=3),1,0)</f>
        <v/>
      </c>
      <c r="AJ371">
        <f>IF(OR(AND(AJ358=1,SUM(AI357:AK359)-AJ358=2),SUM(AI357:AK359)-AJ358=3),1,0)</f>
        <v/>
      </c>
      <c r="AK371">
        <f>IF(OR(AND(AK358=1,SUM(AJ357:AL359)-AK358=2),SUM(AJ357:AL359)-AK358=3),1,0)</f>
        <v/>
      </c>
      <c r="AL371">
        <f>IF(OR(AND(AL358=1,SUM(AK357:AM359)-AL358=2),SUM(AK357:AM359)-AL358=3),1,0)</f>
        <v/>
      </c>
      <c r="AM371">
        <f>IF(OR(AND(AM358=1,SUM(AL357:AN359)-AM358=2),SUM(AL357:AN359)-AM358=3),1,0)</f>
        <v/>
      </c>
      <c r="AN371">
        <f>IF(OR(AND(AN358=1,SUM(AM357:AO359)-AN358=2),SUM(AM357:AO359)-AN358=3),1,0)</f>
        <v/>
      </c>
      <c r="AO371">
        <f>IF(OR(AND(AO358=1,SUM(AN357:AP359)-AO358=2),SUM(AN357:AP359)-AO358=3),1,0)</f>
        <v/>
      </c>
      <c r="AP371">
        <f>IF(OR(AND(AP358=1,SUM(AO357:AQ359)-AP358=2),SUM(AO357:AQ359)-AP358=3),1,0)</f>
        <v/>
      </c>
      <c r="AQ371" t="n">
        <v>0</v>
      </c>
    </row>
    <row r="372">
      <c r="B372" t="n">
        <v>0</v>
      </c>
      <c r="C372">
        <f>IF(OR(AND(C359=1,SUM(B358:D360)-C359=2),SUM(B358:D360)-C359=3),1,0)</f>
        <v/>
      </c>
      <c r="D372">
        <f>IF(OR(AND(D359=1,SUM(C358:E360)-D359=2),SUM(C358:E360)-D359=3),1,0)</f>
        <v/>
      </c>
      <c r="E372">
        <f>IF(OR(AND(E359=1,SUM(D358:F360)-E359=2),SUM(D358:F360)-E359=3),1,0)</f>
        <v/>
      </c>
      <c r="F372">
        <f>IF(OR(AND(F359=1,SUM(E358:G360)-F359=2),SUM(E358:G360)-F359=3),1,0)</f>
        <v/>
      </c>
      <c r="G372">
        <f>IF(OR(AND(G359=1,SUM(F358:H360)-G359=2),SUM(F358:H360)-G359=3),1,0)</f>
        <v/>
      </c>
      <c r="H372">
        <f>IF(OR(AND(H359=1,SUM(G358:I360)-H359=2),SUM(G358:I360)-H359=3),1,0)</f>
        <v/>
      </c>
      <c r="I372">
        <f>IF(OR(AND(I359=1,SUM(H358:J360)-I359=2),SUM(H358:J360)-I359=3),1,0)</f>
        <v/>
      </c>
      <c r="J372">
        <f>IF(OR(AND(J359=1,SUM(I358:K360)-J359=2),SUM(I358:K360)-J359=3),1,0)</f>
        <v/>
      </c>
      <c r="K372">
        <f>IF(OR(AND(K359=1,SUM(J358:L360)-K359=2),SUM(J358:L360)-K359=3),1,0)</f>
        <v/>
      </c>
      <c r="L372">
        <f>IF(OR(AND(L359=1,SUM(K358:M360)-L359=2),SUM(K358:M360)-L359=3),1,0)</f>
        <v/>
      </c>
      <c r="M372">
        <f>IF(OR(AND(M359=1,SUM(L358:N360)-M359=2),SUM(L358:N360)-M359=3),1,0)</f>
        <v/>
      </c>
      <c r="N372">
        <f>IF(OR(AND(N359=1,SUM(M358:O360)-N359=2),SUM(M358:O360)-N359=3),1,0)</f>
        <v/>
      </c>
      <c r="O372">
        <f>IF(OR(AND(O359=1,SUM(N358:P360)-O359=2),SUM(N358:P360)-O359=3),1,0)</f>
        <v/>
      </c>
      <c r="P372">
        <f>IF(OR(AND(P359=1,SUM(O358:Q360)-P359=2),SUM(O358:Q360)-P359=3),1,0)</f>
        <v/>
      </c>
      <c r="Q372">
        <f>IF(OR(AND(Q359=1,SUM(P358:R360)-Q359=2),SUM(P358:R360)-Q359=3),1,0)</f>
        <v/>
      </c>
      <c r="R372">
        <f>IF(OR(AND(R359=1,SUM(Q358:S360)-R359=2),SUM(Q358:S360)-R359=3),1,0)</f>
        <v/>
      </c>
      <c r="S372">
        <f>IF(OR(AND(S359=1,SUM(R358:T360)-S359=2),SUM(R358:T360)-S359=3),1,0)</f>
        <v/>
      </c>
      <c r="T372">
        <f>IF(OR(AND(T359=1,SUM(S358:U360)-T359=2),SUM(S358:U360)-T359=3),1,0)</f>
        <v/>
      </c>
      <c r="U372">
        <f>IF(OR(AND(U359=1,SUM(T358:V360)-U359=2),SUM(T358:V360)-U359=3),1,0)</f>
        <v/>
      </c>
      <c r="V372">
        <f>IF(OR(AND(V359=1,SUM(U358:W360)-V359=2),SUM(U358:W360)-V359=3),1,0)</f>
        <v/>
      </c>
      <c r="W372">
        <f>IF(OR(AND(W359=1,SUM(V358:X360)-W359=2),SUM(V358:X360)-W359=3),1,0)</f>
        <v/>
      </c>
      <c r="X372">
        <f>IF(OR(AND(X359=1,SUM(W358:Y360)-X359=2),SUM(W358:Y360)-X359=3),1,0)</f>
        <v/>
      </c>
      <c r="Y372">
        <f>IF(OR(AND(Y359=1,SUM(X358:Z360)-Y359=2),SUM(X358:Z360)-Y359=3),1,0)</f>
        <v/>
      </c>
      <c r="Z372">
        <f>IF(OR(AND(Z359=1,SUM(Y358:AA360)-Z359=2),SUM(Y358:AA360)-Z359=3),1,0)</f>
        <v/>
      </c>
      <c r="AA372">
        <f>IF(OR(AND(AA359=1,SUM(Z358:AB360)-AA359=2),SUM(Z358:AB360)-AA359=3),1,0)</f>
        <v/>
      </c>
      <c r="AB372">
        <f>IF(OR(AND(AB359=1,SUM(AA358:AC360)-AB359=2),SUM(AA358:AC360)-AB359=3),1,0)</f>
        <v/>
      </c>
      <c r="AC372">
        <f>IF(OR(AND(AC359=1,SUM(AB358:AD360)-AC359=2),SUM(AB358:AD360)-AC359=3),1,0)</f>
        <v/>
      </c>
      <c r="AD372">
        <f>IF(OR(AND(AD359=1,SUM(AC358:AE360)-AD359=2),SUM(AC358:AE360)-AD359=3),1,0)</f>
        <v/>
      </c>
      <c r="AE372">
        <f>IF(OR(AND(AE359=1,SUM(AD358:AF360)-AE359=2),SUM(AD358:AF360)-AE359=3),1,0)</f>
        <v/>
      </c>
      <c r="AF372">
        <f>IF(OR(AND(AF359=1,SUM(AE358:AG360)-AF359=2),SUM(AE358:AG360)-AF359=3),1,0)</f>
        <v/>
      </c>
      <c r="AG372">
        <f>IF(OR(AND(AG359=1,SUM(AF358:AH360)-AG359=2),SUM(AF358:AH360)-AG359=3),1,0)</f>
        <v/>
      </c>
      <c r="AH372">
        <f>IF(OR(AND(AH359=1,SUM(AG358:AI360)-AH359=2),SUM(AG358:AI360)-AH359=3),1,0)</f>
        <v/>
      </c>
      <c r="AI372">
        <f>IF(OR(AND(AI359=1,SUM(AH358:AJ360)-AI359=2),SUM(AH358:AJ360)-AI359=3),1,0)</f>
        <v/>
      </c>
      <c r="AJ372">
        <f>IF(OR(AND(AJ359=1,SUM(AI358:AK360)-AJ359=2),SUM(AI358:AK360)-AJ359=3),1,0)</f>
        <v/>
      </c>
      <c r="AK372">
        <f>IF(OR(AND(AK359=1,SUM(AJ358:AL360)-AK359=2),SUM(AJ358:AL360)-AK359=3),1,0)</f>
        <v/>
      </c>
      <c r="AL372">
        <f>IF(OR(AND(AL359=1,SUM(AK358:AM360)-AL359=2),SUM(AK358:AM360)-AL359=3),1,0)</f>
        <v/>
      </c>
      <c r="AM372">
        <f>IF(OR(AND(AM359=1,SUM(AL358:AN360)-AM359=2),SUM(AL358:AN360)-AM359=3),1,0)</f>
        <v/>
      </c>
      <c r="AN372">
        <f>IF(OR(AND(AN359=1,SUM(AM358:AO360)-AN359=2),SUM(AM358:AO360)-AN359=3),1,0)</f>
        <v/>
      </c>
      <c r="AO372">
        <f>IF(OR(AND(AO359=1,SUM(AN358:AP360)-AO359=2),SUM(AN358:AP360)-AO359=3),1,0)</f>
        <v/>
      </c>
      <c r="AP372">
        <f>IF(OR(AND(AP359=1,SUM(AO358:AQ360)-AP359=2),SUM(AO358:AQ360)-AP359=3),1,0)</f>
        <v/>
      </c>
      <c r="AQ372" t="n">
        <v>0</v>
      </c>
    </row>
    <row r="373">
      <c r="B373" t="n">
        <v>0</v>
      </c>
      <c r="C373">
        <f>IF(OR(AND(C360=1,SUM(B359:D361)-C360=2),SUM(B359:D361)-C360=3),1,0)</f>
        <v/>
      </c>
      <c r="D373">
        <f>IF(OR(AND(D360=1,SUM(C359:E361)-D360=2),SUM(C359:E361)-D360=3),1,0)</f>
        <v/>
      </c>
      <c r="E373">
        <f>IF(OR(AND(E360=1,SUM(D359:F361)-E360=2),SUM(D359:F361)-E360=3),1,0)</f>
        <v/>
      </c>
      <c r="F373">
        <f>IF(OR(AND(F360=1,SUM(E359:G361)-F360=2),SUM(E359:G361)-F360=3),1,0)</f>
        <v/>
      </c>
      <c r="G373">
        <f>IF(OR(AND(G360=1,SUM(F359:H361)-G360=2),SUM(F359:H361)-G360=3),1,0)</f>
        <v/>
      </c>
      <c r="H373">
        <f>IF(OR(AND(H360=1,SUM(G359:I361)-H360=2),SUM(G359:I361)-H360=3),1,0)</f>
        <v/>
      </c>
      <c r="I373">
        <f>IF(OR(AND(I360=1,SUM(H359:J361)-I360=2),SUM(H359:J361)-I360=3),1,0)</f>
        <v/>
      </c>
      <c r="J373">
        <f>IF(OR(AND(J360=1,SUM(I359:K361)-J360=2),SUM(I359:K361)-J360=3),1,0)</f>
        <v/>
      </c>
      <c r="K373">
        <f>IF(OR(AND(K360=1,SUM(J359:L361)-K360=2),SUM(J359:L361)-K360=3),1,0)</f>
        <v/>
      </c>
      <c r="L373">
        <f>IF(OR(AND(L360=1,SUM(K359:M361)-L360=2),SUM(K359:M361)-L360=3),1,0)</f>
        <v/>
      </c>
      <c r="M373">
        <f>IF(OR(AND(M360=1,SUM(L359:N361)-M360=2),SUM(L359:N361)-M360=3),1,0)</f>
        <v/>
      </c>
      <c r="N373">
        <f>IF(OR(AND(N360=1,SUM(M359:O361)-N360=2),SUM(M359:O361)-N360=3),1,0)</f>
        <v/>
      </c>
      <c r="O373">
        <f>IF(OR(AND(O360=1,SUM(N359:P361)-O360=2),SUM(N359:P361)-O360=3),1,0)</f>
        <v/>
      </c>
      <c r="P373">
        <f>IF(OR(AND(P360=1,SUM(O359:Q361)-P360=2),SUM(O359:Q361)-P360=3),1,0)</f>
        <v/>
      </c>
      <c r="Q373">
        <f>IF(OR(AND(Q360=1,SUM(P359:R361)-Q360=2),SUM(P359:R361)-Q360=3),1,0)</f>
        <v/>
      </c>
      <c r="R373">
        <f>IF(OR(AND(R360=1,SUM(Q359:S361)-R360=2),SUM(Q359:S361)-R360=3),1,0)</f>
        <v/>
      </c>
      <c r="S373">
        <f>IF(OR(AND(S360=1,SUM(R359:T361)-S360=2),SUM(R359:T361)-S360=3),1,0)</f>
        <v/>
      </c>
      <c r="T373">
        <f>IF(OR(AND(T360=1,SUM(S359:U361)-T360=2),SUM(S359:U361)-T360=3),1,0)</f>
        <v/>
      </c>
      <c r="U373">
        <f>IF(OR(AND(U360=1,SUM(T359:V361)-U360=2),SUM(T359:V361)-U360=3),1,0)</f>
        <v/>
      </c>
      <c r="V373">
        <f>IF(OR(AND(V360=1,SUM(U359:W361)-V360=2),SUM(U359:W361)-V360=3),1,0)</f>
        <v/>
      </c>
      <c r="W373">
        <f>IF(OR(AND(W360=1,SUM(V359:X361)-W360=2),SUM(V359:X361)-W360=3),1,0)</f>
        <v/>
      </c>
      <c r="X373">
        <f>IF(OR(AND(X360=1,SUM(W359:Y361)-X360=2),SUM(W359:Y361)-X360=3),1,0)</f>
        <v/>
      </c>
      <c r="Y373">
        <f>IF(OR(AND(Y360=1,SUM(X359:Z361)-Y360=2),SUM(X359:Z361)-Y360=3),1,0)</f>
        <v/>
      </c>
      <c r="Z373">
        <f>IF(OR(AND(Z360=1,SUM(Y359:AA361)-Z360=2),SUM(Y359:AA361)-Z360=3),1,0)</f>
        <v/>
      </c>
      <c r="AA373">
        <f>IF(OR(AND(AA360=1,SUM(Z359:AB361)-AA360=2),SUM(Z359:AB361)-AA360=3),1,0)</f>
        <v/>
      </c>
      <c r="AB373">
        <f>IF(OR(AND(AB360=1,SUM(AA359:AC361)-AB360=2),SUM(AA359:AC361)-AB360=3),1,0)</f>
        <v/>
      </c>
      <c r="AC373">
        <f>IF(OR(AND(AC360=1,SUM(AB359:AD361)-AC360=2),SUM(AB359:AD361)-AC360=3),1,0)</f>
        <v/>
      </c>
      <c r="AD373">
        <f>IF(OR(AND(AD360=1,SUM(AC359:AE361)-AD360=2),SUM(AC359:AE361)-AD360=3),1,0)</f>
        <v/>
      </c>
      <c r="AE373">
        <f>IF(OR(AND(AE360=1,SUM(AD359:AF361)-AE360=2),SUM(AD359:AF361)-AE360=3),1,0)</f>
        <v/>
      </c>
      <c r="AF373">
        <f>IF(OR(AND(AF360=1,SUM(AE359:AG361)-AF360=2),SUM(AE359:AG361)-AF360=3),1,0)</f>
        <v/>
      </c>
      <c r="AG373">
        <f>IF(OR(AND(AG360=1,SUM(AF359:AH361)-AG360=2),SUM(AF359:AH361)-AG360=3),1,0)</f>
        <v/>
      </c>
      <c r="AH373">
        <f>IF(OR(AND(AH360=1,SUM(AG359:AI361)-AH360=2),SUM(AG359:AI361)-AH360=3),1,0)</f>
        <v/>
      </c>
      <c r="AI373">
        <f>IF(OR(AND(AI360=1,SUM(AH359:AJ361)-AI360=2),SUM(AH359:AJ361)-AI360=3),1,0)</f>
        <v/>
      </c>
      <c r="AJ373">
        <f>IF(OR(AND(AJ360=1,SUM(AI359:AK361)-AJ360=2),SUM(AI359:AK361)-AJ360=3),1,0)</f>
        <v/>
      </c>
      <c r="AK373">
        <f>IF(OR(AND(AK360=1,SUM(AJ359:AL361)-AK360=2),SUM(AJ359:AL361)-AK360=3),1,0)</f>
        <v/>
      </c>
      <c r="AL373">
        <f>IF(OR(AND(AL360=1,SUM(AK359:AM361)-AL360=2),SUM(AK359:AM361)-AL360=3),1,0)</f>
        <v/>
      </c>
      <c r="AM373">
        <f>IF(OR(AND(AM360=1,SUM(AL359:AN361)-AM360=2),SUM(AL359:AN361)-AM360=3),1,0)</f>
        <v/>
      </c>
      <c r="AN373">
        <f>IF(OR(AND(AN360=1,SUM(AM359:AO361)-AN360=2),SUM(AM359:AO361)-AN360=3),1,0)</f>
        <v/>
      </c>
      <c r="AO373">
        <f>IF(OR(AND(AO360=1,SUM(AN359:AP361)-AO360=2),SUM(AN359:AP361)-AO360=3),1,0)</f>
        <v/>
      </c>
      <c r="AP373">
        <f>IF(OR(AND(AP360=1,SUM(AO359:AQ361)-AP360=2),SUM(AO359:AQ361)-AP360=3),1,0)</f>
        <v/>
      </c>
      <c r="AQ373" t="n">
        <v>0</v>
      </c>
    </row>
    <row r="374">
      <c r="B374" t="n">
        <v>0</v>
      </c>
      <c r="C374">
        <f>IF(OR(AND(C361=1,SUM(B360:D362)-C361=2),SUM(B360:D362)-C361=3),1,0)</f>
        <v/>
      </c>
      <c r="D374">
        <f>IF(OR(AND(D361=1,SUM(C360:E362)-D361=2),SUM(C360:E362)-D361=3),1,0)</f>
        <v/>
      </c>
      <c r="E374">
        <f>IF(OR(AND(E361=1,SUM(D360:F362)-E361=2),SUM(D360:F362)-E361=3),1,0)</f>
        <v/>
      </c>
      <c r="F374">
        <f>IF(OR(AND(F361=1,SUM(E360:G362)-F361=2),SUM(E360:G362)-F361=3),1,0)</f>
        <v/>
      </c>
      <c r="G374">
        <f>IF(OR(AND(G361=1,SUM(F360:H362)-G361=2),SUM(F360:H362)-G361=3),1,0)</f>
        <v/>
      </c>
      <c r="H374">
        <f>IF(OR(AND(H361=1,SUM(G360:I362)-H361=2),SUM(G360:I362)-H361=3),1,0)</f>
        <v/>
      </c>
      <c r="I374">
        <f>IF(OR(AND(I361=1,SUM(H360:J362)-I361=2),SUM(H360:J362)-I361=3),1,0)</f>
        <v/>
      </c>
      <c r="J374">
        <f>IF(OR(AND(J361=1,SUM(I360:K362)-J361=2),SUM(I360:K362)-J361=3),1,0)</f>
        <v/>
      </c>
      <c r="K374">
        <f>IF(OR(AND(K361=1,SUM(J360:L362)-K361=2),SUM(J360:L362)-K361=3),1,0)</f>
        <v/>
      </c>
      <c r="L374">
        <f>IF(OR(AND(L361=1,SUM(K360:M362)-L361=2),SUM(K360:M362)-L361=3),1,0)</f>
        <v/>
      </c>
      <c r="M374">
        <f>IF(OR(AND(M361=1,SUM(L360:N362)-M361=2),SUM(L360:N362)-M361=3),1,0)</f>
        <v/>
      </c>
      <c r="N374">
        <f>IF(OR(AND(N361=1,SUM(M360:O362)-N361=2),SUM(M360:O362)-N361=3),1,0)</f>
        <v/>
      </c>
      <c r="O374">
        <f>IF(OR(AND(O361=1,SUM(N360:P362)-O361=2),SUM(N360:P362)-O361=3),1,0)</f>
        <v/>
      </c>
      <c r="P374">
        <f>IF(OR(AND(P361=1,SUM(O360:Q362)-P361=2),SUM(O360:Q362)-P361=3),1,0)</f>
        <v/>
      </c>
      <c r="Q374">
        <f>IF(OR(AND(Q361=1,SUM(P360:R362)-Q361=2),SUM(P360:R362)-Q361=3),1,0)</f>
        <v/>
      </c>
      <c r="R374">
        <f>IF(OR(AND(R361=1,SUM(Q360:S362)-R361=2),SUM(Q360:S362)-R361=3),1,0)</f>
        <v/>
      </c>
      <c r="S374">
        <f>IF(OR(AND(S361=1,SUM(R360:T362)-S361=2),SUM(R360:T362)-S361=3),1,0)</f>
        <v/>
      </c>
      <c r="T374">
        <f>IF(OR(AND(T361=1,SUM(S360:U362)-T361=2),SUM(S360:U362)-T361=3),1,0)</f>
        <v/>
      </c>
      <c r="U374">
        <f>IF(OR(AND(U361=1,SUM(T360:V362)-U361=2),SUM(T360:V362)-U361=3),1,0)</f>
        <v/>
      </c>
      <c r="V374">
        <f>IF(OR(AND(V361=1,SUM(U360:W362)-V361=2),SUM(U360:W362)-V361=3),1,0)</f>
        <v/>
      </c>
      <c r="W374">
        <f>IF(OR(AND(W361=1,SUM(V360:X362)-W361=2),SUM(V360:X362)-W361=3),1,0)</f>
        <v/>
      </c>
      <c r="X374">
        <f>IF(OR(AND(X361=1,SUM(W360:Y362)-X361=2),SUM(W360:Y362)-X361=3),1,0)</f>
        <v/>
      </c>
      <c r="Y374">
        <f>IF(OR(AND(Y361=1,SUM(X360:Z362)-Y361=2),SUM(X360:Z362)-Y361=3),1,0)</f>
        <v/>
      </c>
      <c r="Z374">
        <f>IF(OR(AND(Z361=1,SUM(Y360:AA362)-Z361=2),SUM(Y360:AA362)-Z361=3),1,0)</f>
        <v/>
      </c>
      <c r="AA374">
        <f>IF(OR(AND(AA361=1,SUM(Z360:AB362)-AA361=2),SUM(Z360:AB362)-AA361=3),1,0)</f>
        <v/>
      </c>
      <c r="AB374">
        <f>IF(OR(AND(AB361=1,SUM(AA360:AC362)-AB361=2),SUM(AA360:AC362)-AB361=3),1,0)</f>
        <v/>
      </c>
      <c r="AC374">
        <f>IF(OR(AND(AC361=1,SUM(AB360:AD362)-AC361=2),SUM(AB360:AD362)-AC361=3),1,0)</f>
        <v/>
      </c>
      <c r="AD374">
        <f>IF(OR(AND(AD361=1,SUM(AC360:AE362)-AD361=2),SUM(AC360:AE362)-AD361=3),1,0)</f>
        <v/>
      </c>
      <c r="AE374">
        <f>IF(OR(AND(AE361=1,SUM(AD360:AF362)-AE361=2),SUM(AD360:AF362)-AE361=3),1,0)</f>
        <v/>
      </c>
      <c r="AF374">
        <f>IF(OR(AND(AF361=1,SUM(AE360:AG362)-AF361=2),SUM(AE360:AG362)-AF361=3),1,0)</f>
        <v/>
      </c>
      <c r="AG374">
        <f>IF(OR(AND(AG361=1,SUM(AF360:AH362)-AG361=2),SUM(AF360:AH362)-AG361=3),1,0)</f>
        <v/>
      </c>
      <c r="AH374">
        <f>IF(OR(AND(AH361=1,SUM(AG360:AI362)-AH361=2),SUM(AG360:AI362)-AH361=3),1,0)</f>
        <v/>
      </c>
      <c r="AI374">
        <f>IF(OR(AND(AI361=1,SUM(AH360:AJ362)-AI361=2),SUM(AH360:AJ362)-AI361=3),1,0)</f>
        <v/>
      </c>
      <c r="AJ374">
        <f>IF(OR(AND(AJ361=1,SUM(AI360:AK362)-AJ361=2),SUM(AI360:AK362)-AJ361=3),1,0)</f>
        <v/>
      </c>
      <c r="AK374">
        <f>IF(OR(AND(AK361=1,SUM(AJ360:AL362)-AK361=2),SUM(AJ360:AL362)-AK361=3),1,0)</f>
        <v/>
      </c>
      <c r="AL374">
        <f>IF(OR(AND(AL361=1,SUM(AK360:AM362)-AL361=2),SUM(AK360:AM362)-AL361=3),1,0)</f>
        <v/>
      </c>
      <c r="AM374">
        <f>IF(OR(AND(AM361=1,SUM(AL360:AN362)-AM361=2),SUM(AL360:AN362)-AM361=3),1,0)</f>
        <v/>
      </c>
      <c r="AN374">
        <f>IF(OR(AND(AN361=1,SUM(AM360:AO362)-AN361=2),SUM(AM360:AO362)-AN361=3),1,0)</f>
        <v/>
      </c>
      <c r="AO374">
        <f>IF(OR(AND(AO361=1,SUM(AN360:AP362)-AO361=2),SUM(AN360:AP362)-AO361=3),1,0)</f>
        <v/>
      </c>
      <c r="AP374">
        <f>IF(OR(AND(AP361=1,SUM(AO360:AQ362)-AP361=2),SUM(AO360:AQ362)-AP361=3),1,0)</f>
        <v/>
      </c>
      <c r="AQ374" t="n">
        <v>0</v>
      </c>
    </row>
    <row r="375">
      <c r="B375" t="n">
        <v>0</v>
      </c>
      <c r="C375">
        <f>IF(OR(AND(C362=1,SUM(B361:D363)-C362=2),SUM(B361:D363)-C362=3),1,0)</f>
        <v/>
      </c>
      <c r="D375">
        <f>IF(OR(AND(D362=1,SUM(C361:E363)-D362=2),SUM(C361:E363)-D362=3),1,0)</f>
        <v/>
      </c>
      <c r="E375">
        <f>IF(OR(AND(E362=1,SUM(D361:F363)-E362=2),SUM(D361:F363)-E362=3),1,0)</f>
        <v/>
      </c>
      <c r="F375">
        <f>IF(OR(AND(F362=1,SUM(E361:G363)-F362=2),SUM(E361:G363)-F362=3),1,0)</f>
        <v/>
      </c>
      <c r="G375">
        <f>IF(OR(AND(G362=1,SUM(F361:H363)-G362=2),SUM(F361:H363)-G362=3),1,0)</f>
        <v/>
      </c>
      <c r="H375">
        <f>IF(OR(AND(H362=1,SUM(G361:I363)-H362=2),SUM(G361:I363)-H362=3),1,0)</f>
        <v/>
      </c>
      <c r="I375">
        <f>IF(OR(AND(I362=1,SUM(H361:J363)-I362=2),SUM(H361:J363)-I362=3),1,0)</f>
        <v/>
      </c>
      <c r="J375">
        <f>IF(OR(AND(J362=1,SUM(I361:K363)-J362=2),SUM(I361:K363)-J362=3),1,0)</f>
        <v/>
      </c>
      <c r="K375">
        <f>IF(OR(AND(K362=1,SUM(J361:L363)-K362=2),SUM(J361:L363)-K362=3),1,0)</f>
        <v/>
      </c>
      <c r="L375">
        <f>IF(OR(AND(L362=1,SUM(K361:M363)-L362=2),SUM(K361:M363)-L362=3),1,0)</f>
        <v/>
      </c>
      <c r="M375">
        <f>IF(OR(AND(M362=1,SUM(L361:N363)-M362=2),SUM(L361:N363)-M362=3),1,0)</f>
        <v/>
      </c>
      <c r="N375">
        <f>IF(OR(AND(N362=1,SUM(M361:O363)-N362=2),SUM(M361:O363)-N362=3),1,0)</f>
        <v/>
      </c>
      <c r="O375">
        <f>IF(OR(AND(O362=1,SUM(N361:P363)-O362=2),SUM(N361:P363)-O362=3),1,0)</f>
        <v/>
      </c>
      <c r="P375">
        <f>IF(OR(AND(P362=1,SUM(O361:Q363)-P362=2),SUM(O361:Q363)-P362=3),1,0)</f>
        <v/>
      </c>
      <c r="Q375">
        <f>IF(OR(AND(Q362=1,SUM(P361:R363)-Q362=2),SUM(P361:R363)-Q362=3),1,0)</f>
        <v/>
      </c>
      <c r="R375">
        <f>IF(OR(AND(R362=1,SUM(Q361:S363)-R362=2),SUM(Q361:S363)-R362=3),1,0)</f>
        <v/>
      </c>
      <c r="S375">
        <f>IF(OR(AND(S362=1,SUM(R361:T363)-S362=2),SUM(R361:T363)-S362=3),1,0)</f>
        <v/>
      </c>
      <c r="T375">
        <f>IF(OR(AND(T362=1,SUM(S361:U363)-T362=2),SUM(S361:U363)-T362=3),1,0)</f>
        <v/>
      </c>
      <c r="U375">
        <f>IF(OR(AND(U362=1,SUM(T361:V363)-U362=2),SUM(T361:V363)-U362=3),1,0)</f>
        <v/>
      </c>
      <c r="V375">
        <f>IF(OR(AND(V362=1,SUM(U361:W363)-V362=2),SUM(U361:W363)-V362=3),1,0)</f>
        <v/>
      </c>
      <c r="W375">
        <f>IF(OR(AND(W362=1,SUM(V361:X363)-W362=2),SUM(V361:X363)-W362=3),1,0)</f>
        <v/>
      </c>
      <c r="X375">
        <f>IF(OR(AND(X362=1,SUM(W361:Y363)-X362=2),SUM(W361:Y363)-X362=3),1,0)</f>
        <v/>
      </c>
      <c r="Y375">
        <f>IF(OR(AND(Y362=1,SUM(X361:Z363)-Y362=2),SUM(X361:Z363)-Y362=3),1,0)</f>
        <v/>
      </c>
      <c r="Z375">
        <f>IF(OR(AND(Z362=1,SUM(Y361:AA363)-Z362=2),SUM(Y361:AA363)-Z362=3),1,0)</f>
        <v/>
      </c>
      <c r="AA375">
        <f>IF(OR(AND(AA362=1,SUM(Z361:AB363)-AA362=2),SUM(Z361:AB363)-AA362=3),1,0)</f>
        <v/>
      </c>
      <c r="AB375">
        <f>IF(OR(AND(AB362=1,SUM(AA361:AC363)-AB362=2),SUM(AA361:AC363)-AB362=3),1,0)</f>
        <v/>
      </c>
      <c r="AC375">
        <f>IF(OR(AND(AC362=1,SUM(AB361:AD363)-AC362=2),SUM(AB361:AD363)-AC362=3),1,0)</f>
        <v/>
      </c>
      <c r="AD375">
        <f>IF(OR(AND(AD362=1,SUM(AC361:AE363)-AD362=2),SUM(AC361:AE363)-AD362=3),1,0)</f>
        <v/>
      </c>
      <c r="AE375">
        <f>IF(OR(AND(AE362=1,SUM(AD361:AF363)-AE362=2),SUM(AD361:AF363)-AE362=3),1,0)</f>
        <v/>
      </c>
      <c r="AF375">
        <f>IF(OR(AND(AF362=1,SUM(AE361:AG363)-AF362=2),SUM(AE361:AG363)-AF362=3),1,0)</f>
        <v/>
      </c>
      <c r="AG375">
        <f>IF(OR(AND(AG362=1,SUM(AF361:AH363)-AG362=2),SUM(AF361:AH363)-AG362=3),1,0)</f>
        <v/>
      </c>
      <c r="AH375">
        <f>IF(OR(AND(AH362=1,SUM(AG361:AI363)-AH362=2),SUM(AG361:AI363)-AH362=3),1,0)</f>
        <v/>
      </c>
      <c r="AI375">
        <f>IF(OR(AND(AI362=1,SUM(AH361:AJ363)-AI362=2),SUM(AH361:AJ363)-AI362=3),1,0)</f>
        <v/>
      </c>
      <c r="AJ375">
        <f>IF(OR(AND(AJ362=1,SUM(AI361:AK363)-AJ362=2),SUM(AI361:AK363)-AJ362=3),1,0)</f>
        <v/>
      </c>
      <c r="AK375">
        <f>IF(OR(AND(AK362=1,SUM(AJ361:AL363)-AK362=2),SUM(AJ361:AL363)-AK362=3),1,0)</f>
        <v/>
      </c>
      <c r="AL375">
        <f>IF(OR(AND(AL362=1,SUM(AK361:AM363)-AL362=2),SUM(AK361:AM363)-AL362=3),1,0)</f>
        <v/>
      </c>
      <c r="AM375">
        <f>IF(OR(AND(AM362=1,SUM(AL361:AN363)-AM362=2),SUM(AL361:AN363)-AM362=3),1,0)</f>
        <v/>
      </c>
      <c r="AN375">
        <f>IF(OR(AND(AN362=1,SUM(AM361:AO363)-AN362=2),SUM(AM361:AO363)-AN362=3),1,0)</f>
        <v/>
      </c>
      <c r="AO375">
        <f>IF(OR(AND(AO362=1,SUM(AN361:AP363)-AO362=2),SUM(AN361:AP363)-AO362=3),1,0)</f>
        <v/>
      </c>
      <c r="AP375">
        <f>IF(OR(AND(AP362=1,SUM(AO361:AQ363)-AP362=2),SUM(AO361:AQ363)-AP362=3),1,0)</f>
        <v/>
      </c>
      <c r="AQ375" t="n">
        <v>0</v>
      </c>
    </row>
    <row r="376">
      <c r="B376" t="n">
        <v>0</v>
      </c>
      <c r="C376">
        <f>IF(OR(AND(C363=1,SUM(B362:D364)-C363=2),SUM(B362:D364)-C363=3),1,0)</f>
        <v/>
      </c>
      <c r="D376">
        <f>IF(OR(AND(D363=1,SUM(C362:E364)-D363=2),SUM(C362:E364)-D363=3),1,0)</f>
        <v/>
      </c>
      <c r="E376">
        <f>IF(OR(AND(E363=1,SUM(D362:F364)-E363=2),SUM(D362:F364)-E363=3),1,0)</f>
        <v/>
      </c>
      <c r="F376">
        <f>IF(OR(AND(F363=1,SUM(E362:G364)-F363=2),SUM(E362:G364)-F363=3),1,0)</f>
        <v/>
      </c>
      <c r="G376">
        <f>IF(OR(AND(G363=1,SUM(F362:H364)-G363=2),SUM(F362:H364)-G363=3),1,0)</f>
        <v/>
      </c>
      <c r="H376">
        <f>IF(OR(AND(H363=1,SUM(G362:I364)-H363=2),SUM(G362:I364)-H363=3),1,0)</f>
        <v/>
      </c>
      <c r="I376">
        <f>IF(OR(AND(I363=1,SUM(H362:J364)-I363=2),SUM(H362:J364)-I363=3),1,0)</f>
        <v/>
      </c>
      <c r="J376">
        <f>IF(OR(AND(J363=1,SUM(I362:K364)-J363=2),SUM(I362:K364)-J363=3),1,0)</f>
        <v/>
      </c>
      <c r="K376">
        <f>IF(OR(AND(K363=1,SUM(J362:L364)-K363=2),SUM(J362:L364)-K363=3),1,0)</f>
        <v/>
      </c>
      <c r="L376">
        <f>IF(OR(AND(L363=1,SUM(K362:M364)-L363=2),SUM(K362:M364)-L363=3),1,0)</f>
        <v/>
      </c>
      <c r="M376">
        <f>IF(OR(AND(M363=1,SUM(L362:N364)-M363=2),SUM(L362:N364)-M363=3),1,0)</f>
        <v/>
      </c>
      <c r="N376">
        <f>IF(OR(AND(N363=1,SUM(M362:O364)-N363=2),SUM(M362:O364)-N363=3),1,0)</f>
        <v/>
      </c>
      <c r="O376">
        <f>IF(OR(AND(O363=1,SUM(N362:P364)-O363=2),SUM(N362:P364)-O363=3),1,0)</f>
        <v/>
      </c>
      <c r="P376">
        <f>IF(OR(AND(P363=1,SUM(O362:Q364)-P363=2),SUM(O362:Q364)-P363=3),1,0)</f>
        <v/>
      </c>
      <c r="Q376">
        <f>IF(OR(AND(Q363=1,SUM(P362:R364)-Q363=2),SUM(P362:R364)-Q363=3),1,0)</f>
        <v/>
      </c>
      <c r="R376">
        <f>IF(OR(AND(R363=1,SUM(Q362:S364)-R363=2),SUM(Q362:S364)-R363=3),1,0)</f>
        <v/>
      </c>
      <c r="S376">
        <f>IF(OR(AND(S363=1,SUM(R362:T364)-S363=2),SUM(R362:T364)-S363=3),1,0)</f>
        <v/>
      </c>
      <c r="T376">
        <f>IF(OR(AND(T363=1,SUM(S362:U364)-T363=2),SUM(S362:U364)-T363=3),1,0)</f>
        <v/>
      </c>
      <c r="U376">
        <f>IF(OR(AND(U363=1,SUM(T362:V364)-U363=2),SUM(T362:V364)-U363=3),1,0)</f>
        <v/>
      </c>
      <c r="V376">
        <f>IF(OR(AND(V363=1,SUM(U362:W364)-V363=2),SUM(U362:W364)-V363=3),1,0)</f>
        <v/>
      </c>
      <c r="W376">
        <f>IF(OR(AND(W363=1,SUM(V362:X364)-W363=2),SUM(V362:X364)-W363=3),1,0)</f>
        <v/>
      </c>
      <c r="X376">
        <f>IF(OR(AND(X363=1,SUM(W362:Y364)-X363=2),SUM(W362:Y364)-X363=3),1,0)</f>
        <v/>
      </c>
      <c r="Y376">
        <f>IF(OR(AND(Y363=1,SUM(X362:Z364)-Y363=2),SUM(X362:Z364)-Y363=3),1,0)</f>
        <v/>
      </c>
      <c r="Z376">
        <f>IF(OR(AND(Z363=1,SUM(Y362:AA364)-Z363=2),SUM(Y362:AA364)-Z363=3),1,0)</f>
        <v/>
      </c>
      <c r="AA376">
        <f>IF(OR(AND(AA363=1,SUM(Z362:AB364)-AA363=2),SUM(Z362:AB364)-AA363=3),1,0)</f>
        <v/>
      </c>
      <c r="AB376">
        <f>IF(OR(AND(AB363=1,SUM(AA362:AC364)-AB363=2),SUM(AA362:AC364)-AB363=3),1,0)</f>
        <v/>
      </c>
      <c r="AC376">
        <f>IF(OR(AND(AC363=1,SUM(AB362:AD364)-AC363=2),SUM(AB362:AD364)-AC363=3),1,0)</f>
        <v/>
      </c>
      <c r="AD376">
        <f>IF(OR(AND(AD363=1,SUM(AC362:AE364)-AD363=2),SUM(AC362:AE364)-AD363=3),1,0)</f>
        <v/>
      </c>
      <c r="AE376">
        <f>IF(OR(AND(AE363=1,SUM(AD362:AF364)-AE363=2),SUM(AD362:AF364)-AE363=3),1,0)</f>
        <v/>
      </c>
      <c r="AF376">
        <f>IF(OR(AND(AF363=1,SUM(AE362:AG364)-AF363=2),SUM(AE362:AG364)-AF363=3),1,0)</f>
        <v/>
      </c>
      <c r="AG376">
        <f>IF(OR(AND(AG363=1,SUM(AF362:AH364)-AG363=2),SUM(AF362:AH364)-AG363=3),1,0)</f>
        <v/>
      </c>
      <c r="AH376">
        <f>IF(OR(AND(AH363=1,SUM(AG362:AI364)-AH363=2),SUM(AG362:AI364)-AH363=3),1,0)</f>
        <v/>
      </c>
      <c r="AI376">
        <f>IF(OR(AND(AI363=1,SUM(AH362:AJ364)-AI363=2),SUM(AH362:AJ364)-AI363=3),1,0)</f>
        <v/>
      </c>
      <c r="AJ376">
        <f>IF(OR(AND(AJ363=1,SUM(AI362:AK364)-AJ363=2),SUM(AI362:AK364)-AJ363=3),1,0)</f>
        <v/>
      </c>
      <c r="AK376">
        <f>IF(OR(AND(AK363=1,SUM(AJ362:AL364)-AK363=2),SUM(AJ362:AL364)-AK363=3),1,0)</f>
        <v/>
      </c>
      <c r="AL376">
        <f>IF(OR(AND(AL363=1,SUM(AK362:AM364)-AL363=2),SUM(AK362:AM364)-AL363=3),1,0)</f>
        <v/>
      </c>
      <c r="AM376">
        <f>IF(OR(AND(AM363=1,SUM(AL362:AN364)-AM363=2),SUM(AL362:AN364)-AM363=3),1,0)</f>
        <v/>
      </c>
      <c r="AN376">
        <f>IF(OR(AND(AN363=1,SUM(AM362:AO364)-AN363=2),SUM(AM362:AO364)-AN363=3),1,0)</f>
        <v/>
      </c>
      <c r="AO376">
        <f>IF(OR(AND(AO363=1,SUM(AN362:AP364)-AO363=2),SUM(AN362:AP364)-AO363=3),1,0)</f>
        <v/>
      </c>
      <c r="AP376">
        <f>IF(OR(AND(AP363=1,SUM(AO362:AQ364)-AP363=2),SUM(AO362:AQ364)-AP363=3),1,0)</f>
        <v/>
      </c>
      <c r="AQ376" t="n">
        <v>0</v>
      </c>
    </row>
    <row r="377">
      <c r="B377" t="n">
        <v>0</v>
      </c>
      <c r="C377">
        <f>IF(OR(AND(C364=1,SUM(B363:D365)-C364=2),SUM(B363:D365)-C364=3),1,0)</f>
        <v/>
      </c>
      <c r="D377">
        <f>IF(OR(AND(D364=1,SUM(C363:E365)-D364=2),SUM(C363:E365)-D364=3),1,0)</f>
        <v/>
      </c>
      <c r="E377">
        <f>IF(OR(AND(E364=1,SUM(D363:F365)-E364=2),SUM(D363:F365)-E364=3),1,0)</f>
        <v/>
      </c>
      <c r="F377">
        <f>IF(OR(AND(F364=1,SUM(E363:G365)-F364=2),SUM(E363:G365)-F364=3),1,0)</f>
        <v/>
      </c>
      <c r="G377">
        <f>IF(OR(AND(G364=1,SUM(F363:H365)-G364=2),SUM(F363:H365)-G364=3),1,0)</f>
        <v/>
      </c>
      <c r="H377">
        <f>IF(OR(AND(H364=1,SUM(G363:I365)-H364=2),SUM(G363:I365)-H364=3),1,0)</f>
        <v/>
      </c>
      <c r="I377">
        <f>IF(OR(AND(I364=1,SUM(H363:J365)-I364=2),SUM(H363:J365)-I364=3),1,0)</f>
        <v/>
      </c>
      <c r="J377">
        <f>IF(OR(AND(J364=1,SUM(I363:K365)-J364=2),SUM(I363:K365)-J364=3),1,0)</f>
        <v/>
      </c>
      <c r="K377">
        <f>IF(OR(AND(K364=1,SUM(J363:L365)-K364=2),SUM(J363:L365)-K364=3),1,0)</f>
        <v/>
      </c>
      <c r="L377">
        <f>IF(OR(AND(L364=1,SUM(K363:M365)-L364=2),SUM(K363:M365)-L364=3),1,0)</f>
        <v/>
      </c>
      <c r="M377">
        <f>IF(OR(AND(M364=1,SUM(L363:N365)-M364=2),SUM(L363:N365)-M364=3),1,0)</f>
        <v/>
      </c>
      <c r="N377">
        <f>IF(OR(AND(N364=1,SUM(M363:O365)-N364=2),SUM(M363:O365)-N364=3),1,0)</f>
        <v/>
      </c>
      <c r="O377">
        <f>IF(OR(AND(O364=1,SUM(N363:P365)-O364=2),SUM(N363:P365)-O364=3),1,0)</f>
        <v/>
      </c>
      <c r="P377">
        <f>IF(OR(AND(P364=1,SUM(O363:Q365)-P364=2),SUM(O363:Q365)-P364=3),1,0)</f>
        <v/>
      </c>
      <c r="Q377">
        <f>IF(OR(AND(Q364=1,SUM(P363:R365)-Q364=2),SUM(P363:R365)-Q364=3),1,0)</f>
        <v/>
      </c>
      <c r="R377">
        <f>IF(OR(AND(R364=1,SUM(Q363:S365)-R364=2),SUM(Q363:S365)-R364=3),1,0)</f>
        <v/>
      </c>
      <c r="S377">
        <f>IF(OR(AND(S364=1,SUM(R363:T365)-S364=2),SUM(R363:T365)-S364=3),1,0)</f>
        <v/>
      </c>
      <c r="T377">
        <f>IF(OR(AND(T364=1,SUM(S363:U365)-T364=2),SUM(S363:U365)-T364=3),1,0)</f>
        <v/>
      </c>
      <c r="U377">
        <f>IF(OR(AND(U364=1,SUM(T363:V365)-U364=2),SUM(T363:V365)-U364=3),1,0)</f>
        <v/>
      </c>
      <c r="V377">
        <f>IF(OR(AND(V364=1,SUM(U363:W365)-V364=2),SUM(U363:W365)-V364=3),1,0)</f>
        <v/>
      </c>
      <c r="W377">
        <f>IF(OR(AND(W364=1,SUM(V363:X365)-W364=2),SUM(V363:X365)-W364=3),1,0)</f>
        <v/>
      </c>
      <c r="X377">
        <f>IF(OR(AND(X364=1,SUM(W363:Y365)-X364=2),SUM(W363:Y365)-X364=3),1,0)</f>
        <v/>
      </c>
      <c r="Y377">
        <f>IF(OR(AND(Y364=1,SUM(X363:Z365)-Y364=2),SUM(X363:Z365)-Y364=3),1,0)</f>
        <v/>
      </c>
      <c r="Z377">
        <f>IF(OR(AND(Z364=1,SUM(Y363:AA365)-Z364=2),SUM(Y363:AA365)-Z364=3),1,0)</f>
        <v/>
      </c>
      <c r="AA377">
        <f>IF(OR(AND(AA364=1,SUM(Z363:AB365)-AA364=2),SUM(Z363:AB365)-AA364=3),1,0)</f>
        <v/>
      </c>
      <c r="AB377">
        <f>IF(OR(AND(AB364=1,SUM(AA363:AC365)-AB364=2),SUM(AA363:AC365)-AB364=3),1,0)</f>
        <v/>
      </c>
      <c r="AC377">
        <f>IF(OR(AND(AC364=1,SUM(AB363:AD365)-AC364=2),SUM(AB363:AD365)-AC364=3),1,0)</f>
        <v/>
      </c>
      <c r="AD377">
        <f>IF(OR(AND(AD364=1,SUM(AC363:AE365)-AD364=2),SUM(AC363:AE365)-AD364=3),1,0)</f>
        <v/>
      </c>
      <c r="AE377">
        <f>IF(OR(AND(AE364=1,SUM(AD363:AF365)-AE364=2),SUM(AD363:AF365)-AE364=3),1,0)</f>
        <v/>
      </c>
      <c r="AF377">
        <f>IF(OR(AND(AF364=1,SUM(AE363:AG365)-AF364=2),SUM(AE363:AG365)-AF364=3),1,0)</f>
        <v/>
      </c>
      <c r="AG377">
        <f>IF(OR(AND(AG364=1,SUM(AF363:AH365)-AG364=2),SUM(AF363:AH365)-AG364=3),1,0)</f>
        <v/>
      </c>
      <c r="AH377">
        <f>IF(OR(AND(AH364=1,SUM(AG363:AI365)-AH364=2),SUM(AG363:AI365)-AH364=3),1,0)</f>
        <v/>
      </c>
      <c r="AI377">
        <f>IF(OR(AND(AI364=1,SUM(AH363:AJ365)-AI364=2),SUM(AH363:AJ365)-AI364=3),1,0)</f>
        <v/>
      </c>
      <c r="AJ377">
        <f>IF(OR(AND(AJ364=1,SUM(AI363:AK365)-AJ364=2),SUM(AI363:AK365)-AJ364=3),1,0)</f>
        <v/>
      </c>
      <c r="AK377">
        <f>IF(OR(AND(AK364=1,SUM(AJ363:AL365)-AK364=2),SUM(AJ363:AL365)-AK364=3),1,0)</f>
        <v/>
      </c>
      <c r="AL377">
        <f>IF(OR(AND(AL364=1,SUM(AK363:AM365)-AL364=2),SUM(AK363:AM365)-AL364=3),1,0)</f>
        <v/>
      </c>
      <c r="AM377">
        <f>IF(OR(AND(AM364=1,SUM(AL363:AN365)-AM364=2),SUM(AL363:AN365)-AM364=3),1,0)</f>
        <v/>
      </c>
      <c r="AN377">
        <f>IF(OR(AND(AN364=1,SUM(AM363:AO365)-AN364=2),SUM(AM363:AO365)-AN364=3),1,0)</f>
        <v/>
      </c>
      <c r="AO377">
        <f>IF(OR(AND(AO364=1,SUM(AN363:AP365)-AO364=2),SUM(AN363:AP365)-AO364=3),1,0)</f>
        <v/>
      </c>
      <c r="AP377">
        <f>IF(OR(AND(AP364=1,SUM(AO363:AQ365)-AP364=2),SUM(AO363:AQ365)-AP364=3),1,0)</f>
        <v/>
      </c>
      <c r="AQ377" t="n">
        <v>0</v>
      </c>
    </row>
    <row r="378">
      <c r="B378" t="n">
        <v>0</v>
      </c>
      <c r="C378" t="n">
        <v>0</v>
      </c>
      <c r="D378" t="n">
        <v>0</v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</v>
      </c>
      <c r="AH378" t="n">
        <v>0</v>
      </c>
      <c r="AI378" t="n">
        <v>0</v>
      </c>
      <c r="AJ378" t="n">
        <v>0</v>
      </c>
      <c r="AK378" t="n">
        <v>0</v>
      </c>
      <c r="AL378" t="n">
        <v>0</v>
      </c>
      <c r="AM378" t="n">
        <v>0</v>
      </c>
      <c r="AN378" t="n">
        <v>0</v>
      </c>
      <c r="AO378" t="n">
        <v>0</v>
      </c>
      <c r="AP378" t="n">
        <v>0</v>
      </c>
      <c r="AQ378" t="n">
        <v>0</v>
      </c>
    </row>
    <row r="379"/>
    <row r="380">
      <c r="A380" t="inlineStr">
        <is>
          <t>gen 30</t>
        </is>
      </c>
      <c r="B380" t="n">
        <v>0</v>
      </c>
      <c r="C380" t="n">
        <v>0</v>
      </c>
      <c r="D380" t="n">
        <v>0</v>
      </c>
      <c r="E380" t="n">
        <v>0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</v>
      </c>
      <c r="AH380" t="n">
        <v>0</v>
      </c>
      <c r="AI380" t="n">
        <v>0</v>
      </c>
      <c r="AJ380" t="n">
        <v>0</v>
      </c>
      <c r="AK380" t="n">
        <v>0</v>
      </c>
      <c r="AL380" t="n">
        <v>0</v>
      </c>
      <c r="AM380" t="n">
        <v>0</v>
      </c>
      <c r="AN380" t="n">
        <v>0</v>
      </c>
      <c r="AO380" t="n">
        <v>0</v>
      </c>
      <c r="AP380" t="n">
        <v>0</v>
      </c>
      <c r="AQ380" t="n">
        <v>0</v>
      </c>
    </row>
    <row r="381">
      <c r="B381" t="n">
        <v>0</v>
      </c>
      <c r="C381">
        <f>IF(OR(AND(C368=1,SUM(B367:D369)-C368=2),SUM(B367:D369)-C368=3),1,0)</f>
        <v/>
      </c>
      <c r="D381">
        <f>IF(OR(AND(D368=1,SUM(C367:E369)-D368=2),SUM(C367:E369)-D368=3),1,0)</f>
        <v/>
      </c>
      <c r="E381">
        <f>IF(OR(AND(E368=1,SUM(D367:F369)-E368=2),SUM(D367:F369)-E368=3),1,0)</f>
        <v/>
      </c>
      <c r="F381">
        <f>IF(OR(AND(F368=1,SUM(E367:G369)-F368=2),SUM(E367:G369)-F368=3),1,0)</f>
        <v/>
      </c>
      <c r="G381">
        <f>IF(OR(AND(G368=1,SUM(F367:H369)-G368=2),SUM(F367:H369)-G368=3),1,0)</f>
        <v/>
      </c>
      <c r="H381">
        <f>IF(OR(AND(H368=1,SUM(G367:I369)-H368=2),SUM(G367:I369)-H368=3),1,0)</f>
        <v/>
      </c>
      <c r="I381">
        <f>IF(OR(AND(I368=1,SUM(H367:J369)-I368=2),SUM(H367:J369)-I368=3),1,0)</f>
        <v/>
      </c>
      <c r="J381">
        <f>IF(OR(AND(J368=1,SUM(I367:K369)-J368=2),SUM(I367:K369)-J368=3),1,0)</f>
        <v/>
      </c>
      <c r="K381">
        <f>IF(OR(AND(K368=1,SUM(J367:L369)-K368=2),SUM(J367:L369)-K368=3),1,0)</f>
        <v/>
      </c>
      <c r="L381">
        <f>IF(OR(AND(L368=1,SUM(K367:M369)-L368=2),SUM(K367:M369)-L368=3),1,0)</f>
        <v/>
      </c>
      <c r="M381">
        <f>IF(OR(AND(M368=1,SUM(L367:N369)-M368=2),SUM(L367:N369)-M368=3),1,0)</f>
        <v/>
      </c>
      <c r="N381">
        <f>IF(OR(AND(N368=1,SUM(M367:O369)-N368=2),SUM(M367:O369)-N368=3),1,0)</f>
        <v/>
      </c>
      <c r="O381">
        <f>IF(OR(AND(O368=1,SUM(N367:P369)-O368=2),SUM(N367:P369)-O368=3),1,0)</f>
        <v/>
      </c>
      <c r="P381">
        <f>IF(OR(AND(P368=1,SUM(O367:Q369)-P368=2),SUM(O367:Q369)-P368=3),1,0)</f>
        <v/>
      </c>
      <c r="Q381">
        <f>IF(OR(AND(Q368=1,SUM(P367:R369)-Q368=2),SUM(P367:R369)-Q368=3),1,0)</f>
        <v/>
      </c>
      <c r="R381">
        <f>IF(OR(AND(R368=1,SUM(Q367:S369)-R368=2),SUM(Q367:S369)-R368=3),1,0)</f>
        <v/>
      </c>
      <c r="S381">
        <f>IF(OR(AND(S368=1,SUM(R367:T369)-S368=2),SUM(R367:T369)-S368=3),1,0)</f>
        <v/>
      </c>
      <c r="T381">
        <f>IF(OR(AND(T368=1,SUM(S367:U369)-T368=2),SUM(S367:U369)-T368=3),1,0)</f>
        <v/>
      </c>
      <c r="U381">
        <f>IF(OR(AND(U368=1,SUM(T367:V369)-U368=2),SUM(T367:V369)-U368=3),1,0)</f>
        <v/>
      </c>
      <c r="V381">
        <f>IF(OR(AND(V368=1,SUM(U367:W369)-V368=2),SUM(U367:W369)-V368=3),1,0)</f>
        <v/>
      </c>
      <c r="W381">
        <f>IF(OR(AND(W368=1,SUM(V367:X369)-W368=2),SUM(V367:X369)-W368=3),1,0)</f>
        <v/>
      </c>
      <c r="X381">
        <f>IF(OR(AND(X368=1,SUM(W367:Y369)-X368=2),SUM(W367:Y369)-X368=3),1,0)</f>
        <v/>
      </c>
      <c r="Y381">
        <f>IF(OR(AND(Y368=1,SUM(X367:Z369)-Y368=2),SUM(X367:Z369)-Y368=3),1,0)</f>
        <v/>
      </c>
      <c r="Z381">
        <f>IF(OR(AND(Z368=1,SUM(Y367:AA369)-Z368=2),SUM(Y367:AA369)-Z368=3),1,0)</f>
        <v/>
      </c>
      <c r="AA381">
        <f>IF(OR(AND(AA368=1,SUM(Z367:AB369)-AA368=2),SUM(Z367:AB369)-AA368=3),1,0)</f>
        <v/>
      </c>
      <c r="AB381">
        <f>IF(OR(AND(AB368=1,SUM(AA367:AC369)-AB368=2),SUM(AA367:AC369)-AB368=3),1,0)</f>
        <v/>
      </c>
      <c r="AC381">
        <f>IF(OR(AND(AC368=1,SUM(AB367:AD369)-AC368=2),SUM(AB367:AD369)-AC368=3),1,0)</f>
        <v/>
      </c>
      <c r="AD381">
        <f>IF(OR(AND(AD368=1,SUM(AC367:AE369)-AD368=2),SUM(AC367:AE369)-AD368=3),1,0)</f>
        <v/>
      </c>
      <c r="AE381">
        <f>IF(OR(AND(AE368=1,SUM(AD367:AF369)-AE368=2),SUM(AD367:AF369)-AE368=3),1,0)</f>
        <v/>
      </c>
      <c r="AF381">
        <f>IF(OR(AND(AF368=1,SUM(AE367:AG369)-AF368=2),SUM(AE367:AG369)-AF368=3),1,0)</f>
        <v/>
      </c>
      <c r="AG381">
        <f>IF(OR(AND(AG368=1,SUM(AF367:AH369)-AG368=2),SUM(AF367:AH369)-AG368=3),1,0)</f>
        <v/>
      </c>
      <c r="AH381">
        <f>IF(OR(AND(AH368=1,SUM(AG367:AI369)-AH368=2),SUM(AG367:AI369)-AH368=3),1,0)</f>
        <v/>
      </c>
      <c r="AI381">
        <f>IF(OR(AND(AI368=1,SUM(AH367:AJ369)-AI368=2),SUM(AH367:AJ369)-AI368=3),1,0)</f>
        <v/>
      </c>
      <c r="AJ381">
        <f>IF(OR(AND(AJ368=1,SUM(AI367:AK369)-AJ368=2),SUM(AI367:AK369)-AJ368=3),1,0)</f>
        <v/>
      </c>
      <c r="AK381">
        <f>IF(OR(AND(AK368=1,SUM(AJ367:AL369)-AK368=2),SUM(AJ367:AL369)-AK368=3),1,0)</f>
        <v/>
      </c>
      <c r="AL381">
        <f>IF(OR(AND(AL368=1,SUM(AK367:AM369)-AL368=2),SUM(AK367:AM369)-AL368=3),1,0)</f>
        <v/>
      </c>
      <c r="AM381">
        <f>IF(OR(AND(AM368=1,SUM(AL367:AN369)-AM368=2),SUM(AL367:AN369)-AM368=3),1,0)</f>
        <v/>
      </c>
      <c r="AN381">
        <f>IF(OR(AND(AN368=1,SUM(AM367:AO369)-AN368=2),SUM(AM367:AO369)-AN368=3),1,0)</f>
        <v/>
      </c>
      <c r="AO381">
        <f>IF(OR(AND(AO368=1,SUM(AN367:AP369)-AO368=2),SUM(AN367:AP369)-AO368=3),1,0)</f>
        <v/>
      </c>
      <c r="AP381">
        <f>IF(OR(AND(AP368=1,SUM(AO367:AQ369)-AP368=2),SUM(AO367:AQ369)-AP368=3),1,0)</f>
        <v/>
      </c>
      <c r="AQ381" t="n">
        <v>0</v>
      </c>
    </row>
    <row r="382">
      <c r="B382" t="n">
        <v>0</v>
      </c>
      <c r="C382">
        <f>IF(OR(AND(C369=1,SUM(B368:D370)-C369=2),SUM(B368:D370)-C369=3),1,0)</f>
        <v/>
      </c>
      <c r="D382">
        <f>IF(OR(AND(D369=1,SUM(C368:E370)-D369=2),SUM(C368:E370)-D369=3),1,0)</f>
        <v/>
      </c>
      <c r="E382">
        <f>IF(OR(AND(E369=1,SUM(D368:F370)-E369=2),SUM(D368:F370)-E369=3),1,0)</f>
        <v/>
      </c>
      <c r="F382">
        <f>IF(OR(AND(F369=1,SUM(E368:G370)-F369=2),SUM(E368:G370)-F369=3),1,0)</f>
        <v/>
      </c>
      <c r="G382">
        <f>IF(OR(AND(G369=1,SUM(F368:H370)-G369=2),SUM(F368:H370)-G369=3),1,0)</f>
        <v/>
      </c>
      <c r="H382">
        <f>IF(OR(AND(H369=1,SUM(G368:I370)-H369=2),SUM(G368:I370)-H369=3),1,0)</f>
        <v/>
      </c>
      <c r="I382">
        <f>IF(OR(AND(I369=1,SUM(H368:J370)-I369=2),SUM(H368:J370)-I369=3),1,0)</f>
        <v/>
      </c>
      <c r="J382">
        <f>IF(OR(AND(J369=1,SUM(I368:K370)-J369=2),SUM(I368:K370)-J369=3),1,0)</f>
        <v/>
      </c>
      <c r="K382">
        <f>IF(OR(AND(K369=1,SUM(J368:L370)-K369=2),SUM(J368:L370)-K369=3),1,0)</f>
        <v/>
      </c>
      <c r="L382">
        <f>IF(OR(AND(L369=1,SUM(K368:M370)-L369=2),SUM(K368:M370)-L369=3),1,0)</f>
        <v/>
      </c>
      <c r="M382">
        <f>IF(OR(AND(M369=1,SUM(L368:N370)-M369=2),SUM(L368:N370)-M369=3),1,0)</f>
        <v/>
      </c>
      <c r="N382">
        <f>IF(OR(AND(N369=1,SUM(M368:O370)-N369=2),SUM(M368:O370)-N369=3),1,0)</f>
        <v/>
      </c>
      <c r="O382">
        <f>IF(OR(AND(O369=1,SUM(N368:P370)-O369=2),SUM(N368:P370)-O369=3),1,0)</f>
        <v/>
      </c>
      <c r="P382">
        <f>IF(OR(AND(P369=1,SUM(O368:Q370)-P369=2),SUM(O368:Q370)-P369=3),1,0)</f>
        <v/>
      </c>
      <c r="Q382">
        <f>IF(OR(AND(Q369=1,SUM(P368:R370)-Q369=2),SUM(P368:R370)-Q369=3),1,0)</f>
        <v/>
      </c>
      <c r="R382">
        <f>IF(OR(AND(R369=1,SUM(Q368:S370)-R369=2),SUM(Q368:S370)-R369=3),1,0)</f>
        <v/>
      </c>
      <c r="S382">
        <f>IF(OR(AND(S369=1,SUM(R368:T370)-S369=2),SUM(R368:T370)-S369=3),1,0)</f>
        <v/>
      </c>
      <c r="T382">
        <f>IF(OR(AND(T369=1,SUM(S368:U370)-T369=2),SUM(S368:U370)-T369=3),1,0)</f>
        <v/>
      </c>
      <c r="U382">
        <f>IF(OR(AND(U369=1,SUM(T368:V370)-U369=2),SUM(T368:V370)-U369=3),1,0)</f>
        <v/>
      </c>
      <c r="V382">
        <f>IF(OR(AND(V369=1,SUM(U368:W370)-V369=2),SUM(U368:W370)-V369=3),1,0)</f>
        <v/>
      </c>
      <c r="W382">
        <f>IF(OR(AND(W369=1,SUM(V368:X370)-W369=2),SUM(V368:X370)-W369=3),1,0)</f>
        <v/>
      </c>
      <c r="X382">
        <f>IF(OR(AND(X369=1,SUM(W368:Y370)-X369=2),SUM(W368:Y370)-X369=3),1,0)</f>
        <v/>
      </c>
      <c r="Y382">
        <f>IF(OR(AND(Y369=1,SUM(X368:Z370)-Y369=2),SUM(X368:Z370)-Y369=3),1,0)</f>
        <v/>
      </c>
      <c r="Z382">
        <f>IF(OR(AND(Z369=1,SUM(Y368:AA370)-Z369=2),SUM(Y368:AA370)-Z369=3),1,0)</f>
        <v/>
      </c>
      <c r="AA382">
        <f>IF(OR(AND(AA369=1,SUM(Z368:AB370)-AA369=2),SUM(Z368:AB370)-AA369=3),1,0)</f>
        <v/>
      </c>
      <c r="AB382">
        <f>IF(OR(AND(AB369=1,SUM(AA368:AC370)-AB369=2),SUM(AA368:AC370)-AB369=3),1,0)</f>
        <v/>
      </c>
      <c r="AC382">
        <f>IF(OR(AND(AC369=1,SUM(AB368:AD370)-AC369=2),SUM(AB368:AD370)-AC369=3),1,0)</f>
        <v/>
      </c>
      <c r="AD382">
        <f>IF(OR(AND(AD369=1,SUM(AC368:AE370)-AD369=2),SUM(AC368:AE370)-AD369=3),1,0)</f>
        <v/>
      </c>
      <c r="AE382">
        <f>IF(OR(AND(AE369=1,SUM(AD368:AF370)-AE369=2),SUM(AD368:AF370)-AE369=3),1,0)</f>
        <v/>
      </c>
      <c r="AF382">
        <f>IF(OR(AND(AF369=1,SUM(AE368:AG370)-AF369=2),SUM(AE368:AG370)-AF369=3),1,0)</f>
        <v/>
      </c>
      <c r="AG382">
        <f>IF(OR(AND(AG369=1,SUM(AF368:AH370)-AG369=2),SUM(AF368:AH370)-AG369=3),1,0)</f>
        <v/>
      </c>
      <c r="AH382">
        <f>IF(OR(AND(AH369=1,SUM(AG368:AI370)-AH369=2),SUM(AG368:AI370)-AH369=3),1,0)</f>
        <v/>
      </c>
      <c r="AI382">
        <f>IF(OR(AND(AI369=1,SUM(AH368:AJ370)-AI369=2),SUM(AH368:AJ370)-AI369=3),1,0)</f>
        <v/>
      </c>
      <c r="AJ382">
        <f>IF(OR(AND(AJ369=1,SUM(AI368:AK370)-AJ369=2),SUM(AI368:AK370)-AJ369=3),1,0)</f>
        <v/>
      </c>
      <c r="AK382">
        <f>IF(OR(AND(AK369=1,SUM(AJ368:AL370)-AK369=2),SUM(AJ368:AL370)-AK369=3),1,0)</f>
        <v/>
      </c>
      <c r="AL382">
        <f>IF(OR(AND(AL369=1,SUM(AK368:AM370)-AL369=2),SUM(AK368:AM370)-AL369=3),1,0)</f>
        <v/>
      </c>
      <c r="AM382">
        <f>IF(OR(AND(AM369=1,SUM(AL368:AN370)-AM369=2),SUM(AL368:AN370)-AM369=3),1,0)</f>
        <v/>
      </c>
      <c r="AN382">
        <f>IF(OR(AND(AN369=1,SUM(AM368:AO370)-AN369=2),SUM(AM368:AO370)-AN369=3),1,0)</f>
        <v/>
      </c>
      <c r="AO382">
        <f>IF(OR(AND(AO369=1,SUM(AN368:AP370)-AO369=2),SUM(AN368:AP370)-AO369=3),1,0)</f>
        <v/>
      </c>
      <c r="AP382">
        <f>IF(OR(AND(AP369=1,SUM(AO368:AQ370)-AP369=2),SUM(AO368:AQ370)-AP369=3),1,0)</f>
        <v/>
      </c>
      <c r="AQ382" t="n">
        <v>0</v>
      </c>
    </row>
    <row r="383">
      <c r="B383" t="n">
        <v>0</v>
      </c>
      <c r="C383">
        <f>IF(OR(AND(C370=1,SUM(B369:D371)-C370=2),SUM(B369:D371)-C370=3),1,0)</f>
        <v/>
      </c>
      <c r="D383">
        <f>IF(OR(AND(D370=1,SUM(C369:E371)-D370=2),SUM(C369:E371)-D370=3),1,0)</f>
        <v/>
      </c>
      <c r="E383">
        <f>IF(OR(AND(E370=1,SUM(D369:F371)-E370=2),SUM(D369:F371)-E370=3),1,0)</f>
        <v/>
      </c>
      <c r="F383">
        <f>IF(OR(AND(F370=1,SUM(E369:G371)-F370=2),SUM(E369:G371)-F370=3),1,0)</f>
        <v/>
      </c>
      <c r="G383">
        <f>IF(OR(AND(G370=1,SUM(F369:H371)-G370=2),SUM(F369:H371)-G370=3),1,0)</f>
        <v/>
      </c>
      <c r="H383">
        <f>IF(OR(AND(H370=1,SUM(G369:I371)-H370=2),SUM(G369:I371)-H370=3),1,0)</f>
        <v/>
      </c>
      <c r="I383">
        <f>IF(OR(AND(I370=1,SUM(H369:J371)-I370=2),SUM(H369:J371)-I370=3),1,0)</f>
        <v/>
      </c>
      <c r="J383">
        <f>IF(OR(AND(J370=1,SUM(I369:K371)-J370=2),SUM(I369:K371)-J370=3),1,0)</f>
        <v/>
      </c>
      <c r="K383">
        <f>IF(OR(AND(K370=1,SUM(J369:L371)-K370=2),SUM(J369:L371)-K370=3),1,0)</f>
        <v/>
      </c>
      <c r="L383">
        <f>IF(OR(AND(L370=1,SUM(K369:M371)-L370=2),SUM(K369:M371)-L370=3),1,0)</f>
        <v/>
      </c>
      <c r="M383">
        <f>IF(OR(AND(M370=1,SUM(L369:N371)-M370=2),SUM(L369:N371)-M370=3),1,0)</f>
        <v/>
      </c>
      <c r="N383">
        <f>IF(OR(AND(N370=1,SUM(M369:O371)-N370=2),SUM(M369:O371)-N370=3),1,0)</f>
        <v/>
      </c>
      <c r="O383">
        <f>IF(OR(AND(O370=1,SUM(N369:P371)-O370=2),SUM(N369:P371)-O370=3),1,0)</f>
        <v/>
      </c>
      <c r="P383">
        <f>IF(OR(AND(P370=1,SUM(O369:Q371)-P370=2),SUM(O369:Q371)-P370=3),1,0)</f>
        <v/>
      </c>
      <c r="Q383">
        <f>IF(OR(AND(Q370=1,SUM(P369:R371)-Q370=2),SUM(P369:R371)-Q370=3),1,0)</f>
        <v/>
      </c>
      <c r="R383">
        <f>IF(OR(AND(R370=1,SUM(Q369:S371)-R370=2),SUM(Q369:S371)-R370=3),1,0)</f>
        <v/>
      </c>
      <c r="S383">
        <f>IF(OR(AND(S370=1,SUM(R369:T371)-S370=2),SUM(R369:T371)-S370=3),1,0)</f>
        <v/>
      </c>
      <c r="T383">
        <f>IF(OR(AND(T370=1,SUM(S369:U371)-T370=2),SUM(S369:U371)-T370=3),1,0)</f>
        <v/>
      </c>
      <c r="U383">
        <f>IF(OR(AND(U370=1,SUM(T369:V371)-U370=2),SUM(T369:V371)-U370=3),1,0)</f>
        <v/>
      </c>
      <c r="V383">
        <f>IF(OR(AND(V370=1,SUM(U369:W371)-V370=2),SUM(U369:W371)-V370=3),1,0)</f>
        <v/>
      </c>
      <c r="W383">
        <f>IF(OR(AND(W370=1,SUM(V369:X371)-W370=2),SUM(V369:X371)-W370=3),1,0)</f>
        <v/>
      </c>
      <c r="X383">
        <f>IF(OR(AND(X370=1,SUM(W369:Y371)-X370=2),SUM(W369:Y371)-X370=3),1,0)</f>
        <v/>
      </c>
      <c r="Y383">
        <f>IF(OR(AND(Y370=1,SUM(X369:Z371)-Y370=2),SUM(X369:Z371)-Y370=3),1,0)</f>
        <v/>
      </c>
      <c r="Z383">
        <f>IF(OR(AND(Z370=1,SUM(Y369:AA371)-Z370=2),SUM(Y369:AA371)-Z370=3),1,0)</f>
        <v/>
      </c>
      <c r="AA383">
        <f>IF(OR(AND(AA370=1,SUM(Z369:AB371)-AA370=2),SUM(Z369:AB371)-AA370=3),1,0)</f>
        <v/>
      </c>
      <c r="AB383">
        <f>IF(OR(AND(AB370=1,SUM(AA369:AC371)-AB370=2),SUM(AA369:AC371)-AB370=3),1,0)</f>
        <v/>
      </c>
      <c r="AC383">
        <f>IF(OR(AND(AC370=1,SUM(AB369:AD371)-AC370=2),SUM(AB369:AD371)-AC370=3),1,0)</f>
        <v/>
      </c>
      <c r="AD383">
        <f>IF(OR(AND(AD370=1,SUM(AC369:AE371)-AD370=2),SUM(AC369:AE371)-AD370=3),1,0)</f>
        <v/>
      </c>
      <c r="AE383">
        <f>IF(OR(AND(AE370=1,SUM(AD369:AF371)-AE370=2),SUM(AD369:AF371)-AE370=3),1,0)</f>
        <v/>
      </c>
      <c r="AF383">
        <f>IF(OR(AND(AF370=1,SUM(AE369:AG371)-AF370=2),SUM(AE369:AG371)-AF370=3),1,0)</f>
        <v/>
      </c>
      <c r="AG383">
        <f>IF(OR(AND(AG370=1,SUM(AF369:AH371)-AG370=2),SUM(AF369:AH371)-AG370=3),1,0)</f>
        <v/>
      </c>
      <c r="AH383">
        <f>IF(OR(AND(AH370=1,SUM(AG369:AI371)-AH370=2),SUM(AG369:AI371)-AH370=3),1,0)</f>
        <v/>
      </c>
      <c r="AI383">
        <f>IF(OR(AND(AI370=1,SUM(AH369:AJ371)-AI370=2),SUM(AH369:AJ371)-AI370=3),1,0)</f>
        <v/>
      </c>
      <c r="AJ383">
        <f>IF(OR(AND(AJ370=1,SUM(AI369:AK371)-AJ370=2),SUM(AI369:AK371)-AJ370=3),1,0)</f>
        <v/>
      </c>
      <c r="AK383">
        <f>IF(OR(AND(AK370=1,SUM(AJ369:AL371)-AK370=2),SUM(AJ369:AL371)-AK370=3),1,0)</f>
        <v/>
      </c>
      <c r="AL383">
        <f>IF(OR(AND(AL370=1,SUM(AK369:AM371)-AL370=2),SUM(AK369:AM371)-AL370=3),1,0)</f>
        <v/>
      </c>
      <c r="AM383">
        <f>IF(OR(AND(AM370=1,SUM(AL369:AN371)-AM370=2),SUM(AL369:AN371)-AM370=3),1,0)</f>
        <v/>
      </c>
      <c r="AN383">
        <f>IF(OR(AND(AN370=1,SUM(AM369:AO371)-AN370=2),SUM(AM369:AO371)-AN370=3),1,0)</f>
        <v/>
      </c>
      <c r="AO383">
        <f>IF(OR(AND(AO370=1,SUM(AN369:AP371)-AO370=2),SUM(AN369:AP371)-AO370=3),1,0)</f>
        <v/>
      </c>
      <c r="AP383">
        <f>IF(OR(AND(AP370=1,SUM(AO369:AQ371)-AP370=2),SUM(AO369:AQ371)-AP370=3),1,0)</f>
        <v/>
      </c>
      <c r="AQ383" t="n">
        <v>0</v>
      </c>
    </row>
    <row r="384">
      <c r="B384" t="n">
        <v>0</v>
      </c>
      <c r="C384">
        <f>IF(OR(AND(C371=1,SUM(B370:D372)-C371=2),SUM(B370:D372)-C371=3),1,0)</f>
        <v/>
      </c>
      <c r="D384">
        <f>IF(OR(AND(D371=1,SUM(C370:E372)-D371=2),SUM(C370:E372)-D371=3),1,0)</f>
        <v/>
      </c>
      <c r="E384">
        <f>IF(OR(AND(E371=1,SUM(D370:F372)-E371=2),SUM(D370:F372)-E371=3),1,0)</f>
        <v/>
      </c>
      <c r="F384">
        <f>IF(OR(AND(F371=1,SUM(E370:G372)-F371=2),SUM(E370:G372)-F371=3),1,0)</f>
        <v/>
      </c>
      <c r="G384">
        <f>IF(OR(AND(G371=1,SUM(F370:H372)-G371=2),SUM(F370:H372)-G371=3),1,0)</f>
        <v/>
      </c>
      <c r="H384">
        <f>IF(OR(AND(H371=1,SUM(G370:I372)-H371=2),SUM(G370:I372)-H371=3),1,0)</f>
        <v/>
      </c>
      <c r="I384">
        <f>IF(OR(AND(I371=1,SUM(H370:J372)-I371=2),SUM(H370:J372)-I371=3),1,0)</f>
        <v/>
      </c>
      <c r="J384">
        <f>IF(OR(AND(J371=1,SUM(I370:K372)-J371=2),SUM(I370:K372)-J371=3),1,0)</f>
        <v/>
      </c>
      <c r="K384">
        <f>IF(OR(AND(K371=1,SUM(J370:L372)-K371=2),SUM(J370:L372)-K371=3),1,0)</f>
        <v/>
      </c>
      <c r="L384">
        <f>IF(OR(AND(L371=1,SUM(K370:M372)-L371=2),SUM(K370:M372)-L371=3),1,0)</f>
        <v/>
      </c>
      <c r="M384">
        <f>IF(OR(AND(M371=1,SUM(L370:N372)-M371=2),SUM(L370:N372)-M371=3),1,0)</f>
        <v/>
      </c>
      <c r="N384">
        <f>IF(OR(AND(N371=1,SUM(M370:O372)-N371=2),SUM(M370:O372)-N371=3),1,0)</f>
        <v/>
      </c>
      <c r="O384">
        <f>IF(OR(AND(O371=1,SUM(N370:P372)-O371=2),SUM(N370:P372)-O371=3),1,0)</f>
        <v/>
      </c>
      <c r="P384">
        <f>IF(OR(AND(P371=1,SUM(O370:Q372)-P371=2),SUM(O370:Q372)-P371=3),1,0)</f>
        <v/>
      </c>
      <c r="Q384">
        <f>IF(OR(AND(Q371=1,SUM(P370:R372)-Q371=2),SUM(P370:R372)-Q371=3),1,0)</f>
        <v/>
      </c>
      <c r="R384">
        <f>IF(OR(AND(R371=1,SUM(Q370:S372)-R371=2),SUM(Q370:S372)-R371=3),1,0)</f>
        <v/>
      </c>
      <c r="S384">
        <f>IF(OR(AND(S371=1,SUM(R370:T372)-S371=2),SUM(R370:T372)-S371=3),1,0)</f>
        <v/>
      </c>
      <c r="T384">
        <f>IF(OR(AND(T371=1,SUM(S370:U372)-T371=2),SUM(S370:U372)-T371=3),1,0)</f>
        <v/>
      </c>
      <c r="U384">
        <f>IF(OR(AND(U371=1,SUM(T370:V372)-U371=2),SUM(T370:V372)-U371=3),1,0)</f>
        <v/>
      </c>
      <c r="V384">
        <f>IF(OR(AND(V371=1,SUM(U370:W372)-V371=2),SUM(U370:W372)-V371=3),1,0)</f>
        <v/>
      </c>
      <c r="W384">
        <f>IF(OR(AND(W371=1,SUM(V370:X372)-W371=2),SUM(V370:X372)-W371=3),1,0)</f>
        <v/>
      </c>
      <c r="X384">
        <f>IF(OR(AND(X371=1,SUM(W370:Y372)-X371=2),SUM(W370:Y372)-X371=3),1,0)</f>
        <v/>
      </c>
      <c r="Y384">
        <f>IF(OR(AND(Y371=1,SUM(X370:Z372)-Y371=2),SUM(X370:Z372)-Y371=3),1,0)</f>
        <v/>
      </c>
      <c r="Z384">
        <f>IF(OR(AND(Z371=1,SUM(Y370:AA372)-Z371=2),SUM(Y370:AA372)-Z371=3),1,0)</f>
        <v/>
      </c>
      <c r="AA384">
        <f>IF(OR(AND(AA371=1,SUM(Z370:AB372)-AA371=2),SUM(Z370:AB372)-AA371=3),1,0)</f>
        <v/>
      </c>
      <c r="AB384">
        <f>IF(OR(AND(AB371=1,SUM(AA370:AC372)-AB371=2),SUM(AA370:AC372)-AB371=3),1,0)</f>
        <v/>
      </c>
      <c r="AC384">
        <f>IF(OR(AND(AC371=1,SUM(AB370:AD372)-AC371=2),SUM(AB370:AD372)-AC371=3),1,0)</f>
        <v/>
      </c>
      <c r="AD384">
        <f>IF(OR(AND(AD371=1,SUM(AC370:AE372)-AD371=2),SUM(AC370:AE372)-AD371=3),1,0)</f>
        <v/>
      </c>
      <c r="AE384">
        <f>IF(OR(AND(AE371=1,SUM(AD370:AF372)-AE371=2),SUM(AD370:AF372)-AE371=3),1,0)</f>
        <v/>
      </c>
      <c r="AF384">
        <f>IF(OR(AND(AF371=1,SUM(AE370:AG372)-AF371=2),SUM(AE370:AG372)-AF371=3),1,0)</f>
        <v/>
      </c>
      <c r="AG384">
        <f>IF(OR(AND(AG371=1,SUM(AF370:AH372)-AG371=2),SUM(AF370:AH372)-AG371=3),1,0)</f>
        <v/>
      </c>
      <c r="AH384">
        <f>IF(OR(AND(AH371=1,SUM(AG370:AI372)-AH371=2),SUM(AG370:AI372)-AH371=3),1,0)</f>
        <v/>
      </c>
      <c r="AI384">
        <f>IF(OR(AND(AI371=1,SUM(AH370:AJ372)-AI371=2),SUM(AH370:AJ372)-AI371=3),1,0)</f>
        <v/>
      </c>
      <c r="AJ384">
        <f>IF(OR(AND(AJ371=1,SUM(AI370:AK372)-AJ371=2),SUM(AI370:AK372)-AJ371=3),1,0)</f>
        <v/>
      </c>
      <c r="AK384">
        <f>IF(OR(AND(AK371=1,SUM(AJ370:AL372)-AK371=2),SUM(AJ370:AL372)-AK371=3),1,0)</f>
        <v/>
      </c>
      <c r="AL384">
        <f>IF(OR(AND(AL371=1,SUM(AK370:AM372)-AL371=2),SUM(AK370:AM372)-AL371=3),1,0)</f>
        <v/>
      </c>
      <c r="AM384">
        <f>IF(OR(AND(AM371=1,SUM(AL370:AN372)-AM371=2),SUM(AL370:AN372)-AM371=3),1,0)</f>
        <v/>
      </c>
      <c r="AN384">
        <f>IF(OR(AND(AN371=1,SUM(AM370:AO372)-AN371=2),SUM(AM370:AO372)-AN371=3),1,0)</f>
        <v/>
      </c>
      <c r="AO384">
        <f>IF(OR(AND(AO371=1,SUM(AN370:AP372)-AO371=2),SUM(AN370:AP372)-AO371=3),1,0)</f>
        <v/>
      </c>
      <c r="AP384">
        <f>IF(OR(AND(AP371=1,SUM(AO370:AQ372)-AP371=2),SUM(AO370:AQ372)-AP371=3),1,0)</f>
        <v/>
      </c>
      <c r="AQ384" t="n">
        <v>0</v>
      </c>
    </row>
    <row r="385">
      <c r="B385" t="n">
        <v>0</v>
      </c>
      <c r="C385">
        <f>IF(OR(AND(C372=1,SUM(B371:D373)-C372=2),SUM(B371:D373)-C372=3),1,0)</f>
        <v/>
      </c>
      <c r="D385">
        <f>IF(OR(AND(D372=1,SUM(C371:E373)-D372=2),SUM(C371:E373)-D372=3),1,0)</f>
        <v/>
      </c>
      <c r="E385">
        <f>IF(OR(AND(E372=1,SUM(D371:F373)-E372=2),SUM(D371:F373)-E372=3),1,0)</f>
        <v/>
      </c>
      <c r="F385">
        <f>IF(OR(AND(F372=1,SUM(E371:G373)-F372=2),SUM(E371:G373)-F372=3),1,0)</f>
        <v/>
      </c>
      <c r="G385">
        <f>IF(OR(AND(G372=1,SUM(F371:H373)-G372=2),SUM(F371:H373)-G372=3),1,0)</f>
        <v/>
      </c>
      <c r="H385">
        <f>IF(OR(AND(H372=1,SUM(G371:I373)-H372=2),SUM(G371:I373)-H372=3),1,0)</f>
        <v/>
      </c>
      <c r="I385">
        <f>IF(OR(AND(I372=1,SUM(H371:J373)-I372=2),SUM(H371:J373)-I372=3),1,0)</f>
        <v/>
      </c>
      <c r="J385">
        <f>IF(OR(AND(J372=1,SUM(I371:K373)-J372=2),SUM(I371:K373)-J372=3),1,0)</f>
        <v/>
      </c>
      <c r="K385">
        <f>IF(OR(AND(K372=1,SUM(J371:L373)-K372=2),SUM(J371:L373)-K372=3),1,0)</f>
        <v/>
      </c>
      <c r="L385">
        <f>IF(OR(AND(L372=1,SUM(K371:M373)-L372=2),SUM(K371:M373)-L372=3),1,0)</f>
        <v/>
      </c>
      <c r="M385">
        <f>IF(OR(AND(M372=1,SUM(L371:N373)-M372=2),SUM(L371:N373)-M372=3),1,0)</f>
        <v/>
      </c>
      <c r="N385">
        <f>IF(OR(AND(N372=1,SUM(M371:O373)-N372=2),SUM(M371:O373)-N372=3),1,0)</f>
        <v/>
      </c>
      <c r="O385">
        <f>IF(OR(AND(O372=1,SUM(N371:P373)-O372=2),SUM(N371:P373)-O372=3),1,0)</f>
        <v/>
      </c>
      <c r="P385">
        <f>IF(OR(AND(P372=1,SUM(O371:Q373)-P372=2),SUM(O371:Q373)-P372=3),1,0)</f>
        <v/>
      </c>
      <c r="Q385">
        <f>IF(OR(AND(Q372=1,SUM(P371:R373)-Q372=2),SUM(P371:R373)-Q372=3),1,0)</f>
        <v/>
      </c>
      <c r="R385">
        <f>IF(OR(AND(R372=1,SUM(Q371:S373)-R372=2),SUM(Q371:S373)-R372=3),1,0)</f>
        <v/>
      </c>
      <c r="S385">
        <f>IF(OR(AND(S372=1,SUM(R371:T373)-S372=2),SUM(R371:T373)-S372=3),1,0)</f>
        <v/>
      </c>
      <c r="T385">
        <f>IF(OR(AND(T372=1,SUM(S371:U373)-T372=2),SUM(S371:U373)-T372=3),1,0)</f>
        <v/>
      </c>
      <c r="U385">
        <f>IF(OR(AND(U372=1,SUM(T371:V373)-U372=2),SUM(T371:V373)-U372=3),1,0)</f>
        <v/>
      </c>
      <c r="V385">
        <f>IF(OR(AND(V372=1,SUM(U371:W373)-V372=2),SUM(U371:W373)-V372=3),1,0)</f>
        <v/>
      </c>
      <c r="W385">
        <f>IF(OR(AND(W372=1,SUM(V371:X373)-W372=2),SUM(V371:X373)-W372=3),1,0)</f>
        <v/>
      </c>
      <c r="X385">
        <f>IF(OR(AND(X372=1,SUM(W371:Y373)-X372=2),SUM(W371:Y373)-X372=3),1,0)</f>
        <v/>
      </c>
      <c r="Y385">
        <f>IF(OR(AND(Y372=1,SUM(X371:Z373)-Y372=2),SUM(X371:Z373)-Y372=3),1,0)</f>
        <v/>
      </c>
      <c r="Z385">
        <f>IF(OR(AND(Z372=1,SUM(Y371:AA373)-Z372=2),SUM(Y371:AA373)-Z372=3),1,0)</f>
        <v/>
      </c>
      <c r="AA385">
        <f>IF(OR(AND(AA372=1,SUM(Z371:AB373)-AA372=2),SUM(Z371:AB373)-AA372=3),1,0)</f>
        <v/>
      </c>
      <c r="AB385">
        <f>IF(OR(AND(AB372=1,SUM(AA371:AC373)-AB372=2),SUM(AA371:AC373)-AB372=3),1,0)</f>
        <v/>
      </c>
      <c r="AC385">
        <f>IF(OR(AND(AC372=1,SUM(AB371:AD373)-AC372=2),SUM(AB371:AD373)-AC372=3),1,0)</f>
        <v/>
      </c>
      <c r="AD385">
        <f>IF(OR(AND(AD372=1,SUM(AC371:AE373)-AD372=2),SUM(AC371:AE373)-AD372=3),1,0)</f>
        <v/>
      </c>
      <c r="AE385">
        <f>IF(OR(AND(AE372=1,SUM(AD371:AF373)-AE372=2),SUM(AD371:AF373)-AE372=3),1,0)</f>
        <v/>
      </c>
      <c r="AF385">
        <f>IF(OR(AND(AF372=1,SUM(AE371:AG373)-AF372=2),SUM(AE371:AG373)-AF372=3),1,0)</f>
        <v/>
      </c>
      <c r="AG385">
        <f>IF(OR(AND(AG372=1,SUM(AF371:AH373)-AG372=2),SUM(AF371:AH373)-AG372=3),1,0)</f>
        <v/>
      </c>
      <c r="AH385">
        <f>IF(OR(AND(AH372=1,SUM(AG371:AI373)-AH372=2),SUM(AG371:AI373)-AH372=3),1,0)</f>
        <v/>
      </c>
      <c r="AI385">
        <f>IF(OR(AND(AI372=1,SUM(AH371:AJ373)-AI372=2),SUM(AH371:AJ373)-AI372=3),1,0)</f>
        <v/>
      </c>
      <c r="AJ385">
        <f>IF(OR(AND(AJ372=1,SUM(AI371:AK373)-AJ372=2),SUM(AI371:AK373)-AJ372=3),1,0)</f>
        <v/>
      </c>
      <c r="AK385">
        <f>IF(OR(AND(AK372=1,SUM(AJ371:AL373)-AK372=2),SUM(AJ371:AL373)-AK372=3),1,0)</f>
        <v/>
      </c>
      <c r="AL385">
        <f>IF(OR(AND(AL372=1,SUM(AK371:AM373)-AL372=2),SUM(AK371:AM373)-AL372=3),1,0)</f>
        <v/>
      </c>
      <c r="AM385">
        <f>IF(OR(AND(AM372=1,SUM(AL371:AN373)-AM372=2),SUM(AL371:AN373)-AM372=3),1,0)</f>
        <v/>
      </c>
      <c r="AN385">
        <f>IF(OR(AND(AN372=1,SUM(AM371:AO373)-AN372=2),SUM(AM371:AO373)-AN372=3),1,0)</f>
        <v/>
      </c>
      <c r="AO385">
        <f>IF(OR(AND(AO372=1,SUM(AN371:AP373)-AO372=2),SUM(AN371:AP373)-AO372=3),1,0)</f>
        <v/>
      </c>
      <c r="AP385">
        <f>IF(OR(AND(AP372=1,SUM(AO371:AQ373)-AP372=2),SUM(AO371:AQ373)-AP372=3),1,0)</f>
        <v/>
      </c>
      <c r="AQ385" t="n">
        <v>0</v>
      </c>
    </row>
    <row r="386">
      <c r="B386" t="n">
        <v>0</v>
      </c>
      <c r="C386">
        <f>IF(OR(AND(C373=1,SUM(B372:D374)-C373=2),SUM(B372:D374)-C373=3),1,0)</f>
        <v/>
      </c>
      <c r="D386">
        <f>IF(OR(AND(D373=1,SUM(C372:E374)-D373=2),SUM(C372:E374)-D373=3),1,0)</f>
        <v/>
      </c>
      <c r="E386">
        <f>IF(OR(AND(E373=1,SUM(D372:F374)-E373=2),SUM(D372:F374)-E373=3),1,0)</f>
        <v/>
      </c>
      <c r="F386">
        <f>IF(OR(AND(F373=1,SUM(E372:G374)-F373=2),SUM(E372:G374)-F373=3),1,0)</f>
        <v/>
      </c>
      <c r="G386">
        <f>IF(OR(AND(G373=1,SUM(F372:H374)-G373=2),SUM(F372:H374)-G373=3),1,0)</f>
        <v/>
      </c>
      <c r="H386">
        <f>IF(OR(AND(H373=1,SUM(G372:I374)-H373=2),SUM(G372:I374)-H373=3),1,0)</f>
        <v/>
      </c>
      <c r="I386">
        <f>IF(OR(AND(I373=1,SUM(H372:J374)-I373=2),SUM(H372:J374)-I373=3),1,0)</f>
        <v/>
      </c>
      <c r="J386">
        <f>IF(OR(AND(J373=1,SUM(I372:K374)-J373=2),SUM(I372:K374)-J373=3),1,0)</f>
        <v/>
      </c>
      <c r="K386">
        <f>IF(OR(AND(K373=1,SUM(J372:L374)-K373=2),SUM(J372:L374)-K373=3),1,0)</f>
        <v/>
      </c>
      <c r="L386">
        <f>IF(OR(AND(L373=1,SUM(K372:M374)-L373=2),SUM(K372:M374)-L373=3),1,0)</f>
        <v/>
      </c>
      <c r="M386">
        <f>IF(OR(AND(M373=1,SUM(L372:N374)-M373=2),SUM(L372:N374)-M373=3),1,0)</f>
        <v/>
      </c>
      <c r="N386">
        <f>IF(OR(AND(N373=1,SUM(M372:O374)-N373=2),SUM(M372:O374)-N373=3),1,0)</f>
        <v/>
      </c>
      <c r="O386">
        <f>IF(OR(AND(O373=1,SUM(N372:P374)-O373=2),SUM(N372:P374)-O373=3),1,0)</f>
        <v/>
      </c>
      <c r="P386">
        <f>IF(OR(AND(P373=1,SUM(O372:Q374)-P373=2),SUM(O372:Q374)-P373=3),1,0)</f>
        <v/>
      </c>
      <c r="Q386">
        <f>IF(OR(AND(Q373=1,SUM(P372:R374)-Q373=2),SUM(P372:R374)-Q373=3),1,0)</f>
        <v/>
      </c>
      <c r="R386">
        <f>IF(OR(AND(R373=1,SUM(Q372:S374)-R373=2),SUM(Q372:S374)-R373=3),1,0)</f>
        <v/>
      </c>
      <c r="S386">
        <f>IF(OR(AND(S373=1,SUM(R372:T374)-S373=2),SUM(R372:T374)-S373=3),1,0)</f>
        <v/>
      </c>
      <c r="T386">
        <f>IF(OR(AND(T373=1,SUM(S372:U374)-T373=2),SUM(S372:U374)-T373=3),1,0)</f>
        <v/>
      </c>
      <c r="U386">
        <f>IF(OR(AND(U373=1,SUM(T372:V374)-U373=2),SUM(T372:V374)-U373=3),1,0)</f>
        <v/>
      </c>
      <c r="V386">
        <f>IF(OR(AND(V373=1,SUM(U372:W374)-V373=2),SUM(U372:W374)-V373=3),1,0)</f>
        <v/>
      </c>
      <c r="W386">
        <f>IF(OR(AND(W373=1,SUM(V372:X374)-W373=2),SUM(V372:X374)-W373=3),1,0)</f>
        <v/>
      </c>
      <c r="X386">
        <f>IF(OR(AND(X373=1,SUM(W372:Y374)-X373=2),SUM(W372:Y374)-X373=3),1,0)</f>
        <v/>
      </c>
      <c r="Y386">
        <f>IF(OR(AND(Y373=1,SUM(X372:Z374)-Y373=2),SUM(X372:Z374)-Y373=3),1,0)</f>
        <v/>
      </c>
      <c r="Z386">
        <f>IF(OR(AND(Z373=1,SUM(Y372:AA374)-Z373=2),SUM(Y372:AA374)-Z373=3),1,0)</f>
        <v/>
      </c>
      <c r="AA386">
        <f>IF(OR(AND(AA373=1,SUM(Z372:AB374)-AA373=2),SUM(Z372:AB374)-AA373=3),1,0)</f>
        <v/>
      </c>
      <c r="AB386">
        <f>IF(OR(AND(AB373=1,SUM(AA372:AC374)-AB373=2),SUM(AA372:AC374)-AB373=3),1,0)</f>
        <v/>
      </c>
      <c r="AC386">
        <f>IF(OR(AND(AC373=1,SUM(AB372:AD374)-AC373=2),SUM(AB372:AD374)-AC373=3),1,0)</f>
        <v/>
      </c>
      <c r="AD386">
        <f>IF(OR(AND(AD373=1,SUM(AC372:AE374)-AD373=2),SUM(AC372:AE374)-AD373=3),1,0)</f>
        <v/>
      </c>
      <c r="AE386">
        <f>IF(OR(AND(AE373=1,SUM(AD372:AF374)-AE373=2),SUM(AD372:AF374)-AE373=3),1,0)</f>
        <v/>
      </c>
      <c r="AF386">
        <f>IF(OR(AND(AF373=1,SUM(AE372:AG374)-AF373=2),SUM(AE372:AG374)-AF373=3),1,0)</f>
        <v/>
      </c>
      <c r="AG386">
        <f>IF(OR(AND(AG373=1,SUM(AF372:AH374)-AG373=2),SUM(AF372:AH374)-AG373=3),1,0)</f>
        <v/>
      </c>
      <c r="AH386">
        <f>IF(OR(AND(AH373=1,SUM(AG372:AI374)-AH373=2),SUM(AG372:AI374)-AH373=3),1,0)</f>
        <v/>
      </c>
      <c r="AI386">
        <f>IF(OR(AND(AI373=1,SUM(AH372:AJ374)-AI373=2),SUM(AH372:AJ374)-AI373=3),1,0)</f>
        <v/>
      </c>
      <c r="AJ386">
        <f>IF(OR(AND(AJ373=1,SUM(AI372:AK374)-AJ373=2),SUM(AI372:AK374)-AJ373=3),1,0)</f>
        <v/>
      </c>
      <c r="AK386">
        <f>IF(OR(AND(AK373=1,SUM(AJ372:AL374)-AK373=2),SUM(AJ372:AL374)-AK373=3),1,0)</f>
        <v/>
      </c>
      <c r="AL386">
        <f>IF(OR(AND(AL373=1,SUM(AK372:AM374)-AL373=2),SUM(AK372:AM374)-AL373=3),1,0)</f>
        <v/>
      </c>
      <c r="AM386">
        <f>IF(OR(AND(AM373=1,SUM(AL372:AN374)-AM373=2),SUM(AL372:AN374)-AM373=3),1,0)</f>
        <v/>
      </c>
      <c r="AN386">
        <f>IF(OR(AND(AN373=1,SUM(AM372:AO374)-AN373=2),SUM(AM372:AO374)-AN373=3),1,0)</f>
        <v/>
      </c>
      <c r="AO386">
        <f>IF(OR(AND(AO373=1,SUM(AN372:AP374)-AO373=2),SUM(AN372:AP374)-AO373=3),1,0)</f>
        <v/>
      </c>
      <c r="AP386">
        <f>IF(OR(AND(AP373=1,SUM(AO372:AQ374)-AP373=2),SUM(AO372:AQ374)-AP373=3),1,0)</f>
        <v/>
      </c>
      <c r="AQ386" t="n">
        <v>0</v>
      </c>
    </row>
    <row r="387">
      <c r="B387" t="n">
        <v>0</v>
      </c>
      <c r="C387">
        <f>IF(OR(AND(C374=1,SUM(B373:D375)-C374=2),SUM(B373:D375)-C374=3),1,0)</f>
        <v/>
      </c>
      <c r="D387">
        <f>IF(OR(AND(D374=1,SUM(C373:E375)-D374=2),SUM(C373:E375)-D374=3),1,0)</f>
        <v/>
      </c>
      <c r="E387">
        <f>IF(OR(AND(E374=1,SUM(D373:F375)-E374=2),SUM(D373:F375)-E374=3),1,0)</f>
        <v/>
      </c>
      <c r="F387">
        <f>IF(OR(AND(F374=1,SUM(E373:G375)-F374=2),SUM(E373:G375)-F374=3),1,0)</f>
        <v/>
      </c>
      <c r="G387">
        <f>IF(OR(AND(G374=1,SUM(F373:H375)-G374=2),SUM(F373:H375)-G374=3),1,0)</f>
        <v/>
      </c>
      <c r="H387">
        <f>IF(OR(AND(H374=1,SUM(G373:I375)-H374=2),SUM(G373:I375)-H374=3),1,0)</f>
        <v/>
      </c>
      <c r="I387">
        <f>IF(OR(AND(I374=1,SUM(H373:J375)-I374=2),SUM(H373:J375)-I374=3),1,0)</f>
        <v/>
      </c>
      <c r="J387">
        <f>IF(OR(AND(J374=1,SUM(I373:K375)-J374=2),SUM(I373:K375)-J374=3),1,0)</f>
        <v/>
      </c>
      <c r="K387">
        <f>IF(OR(AND(K374=1,SUM(J373:L375)-K374=2),SUM(J373:L375)-K374=3),1,0)</f>
        <v/>
      </c>
      <c r="L387">
        <f>IF(OR(AND(L374=1,SUM(K373:M375)-L374=2),SUM(K373:M375)-L374=3),1,0)</f>
        <v/>
      </c>
      <c r="M387">
        <f>IF(OR(AND(M374=1,SUM(L373:N375)-M374=2),SUM(L373:N375)-M374=3),1,0)</f>
        <v/>
      </c>
      <c r="N387">
        <f>IF(OR(AND(N374=1,SUM(M373:O375)-N374=2),SUM(M373:O375)-N374=3),1,0)</f>
        <v/>
      </c>
      <c r="O387">
        <f>IF(OR(AND(O374=1,SUM(N373:P375)-O374=2),SUM(N373:P375)-O374=3),1,0)</f>
        <v/>
      </c>
      <c r="P387">
        <f>IF(OR(AND(P374=1,SUM(O373:Q375)-P374=2),SUM(O373:Q375)-P374=3),1,0)</f>
        <v/>
      </c>
      <c r="Q387">
        <f>IF(OR(AND(Q374=1,SUM(P373:R375)-Q374=2),SUM(P373:R375)-Q374=3),1,0)</f>
        <v/>
      </c>
      <c r="R387">
        <f>IF(OR(AND(R374=1,SUM(Q373:S375)-R374=2),SUM(Q373:S375)-R374=3),1,0)</f>
        <v/>
      </c>
      <c r="S387">
        <f>IF(OR(AND(S374=1,SUM(R373:T375)-S374=2),SUM(R373:T375)-S374=3),1,0)</f>
        <v/>
      </c>
      <c r="T387">
        <f>IF(OR(AND(T374=1,SUM(S373:U375)-T374=2),SUM(S373:U375)-T374=3),1,0)</f>
        <v/>
      </c>
      <c r="U387">
        <f>IF(OR(AND(U374=1,SUM(T373:V375)-U374=2),SUM(T373:V375)-U374=3),1,0)</f>
        <v/>
      </c>
      <c r="V387">
        <f>IF(OR(AND(V374=1,SUM(U373:W375)-V374=2),SUM(U373:W375)-V374=3),1,0)</f>
        <v/>
      </c>
      <c r="W387">
        <f>IF(OR(AND(W374=1,SUM(V373:X375)-W374=2),SUM(V373:X375)-W374=3),1,0)</f>
        <v/>
      </c>
      <c r="X387">
        <f>IF(OR(AND(X374=1,SUM(W373:Y375)-X374=2),SUM(W373:Y375)-X374=3),1,0)</f>
        <v/>
      </c>
      <c r="Y387">
        <f>IF(OR(AND(Y374=1,SUM(X373:Z375)-Y374=2),SUM(X373:Z375)-Y374=3),1,0)</f>
        <v/>
      </c>
      <c r="Z387">
        <f>IF(OR(AND(Z374=1,SUM(Y373:AA375)-Z374=2),SUM(Y373:AA375)-Z374=3),1,0)</f>
        <v/>
      </c>
      <c r="AA387">
        <f>IF(OR(AND(AA374=1,SUM(Z373:AB375)-AA374=2),SUM(Z373:AB375)-AA374=3),1,0)</f>
        <v/>
      </c>
      <c r="AB387">
        <f>IF(OR(AND(AB374=1,SUM(AA373:AC375)-AB374=2),SUM(AA373:AC375)-AB374=3),1,0)</f>
        <v/>
      </c>
      <c r="AC387">
        <f>IF(OR(AND(AC374=1,SUM(AB373:AD375)-AC374=2),SUM(AB373:AD375)-AC374=3),1,0)</f>
        <v/>
      </c>
      <c r="AD387">
        <f>IF(OR(AND(AD374=1,SUM(AC373:AE375)-AD374=2),SUM(AC373:AE375)-AD374=3),1,0)</f>
        <v/>
      </c>
      <c r="AE387">
        <f>IF(OR(AND(AE374=1,SUM(AD373:AF375)-AE374=2),SUM(AD373:AF375)-AE374=3),1,0)</f>
        <v/>
      </c>
      <c r="AF387">
        <f>IF(OR(AND(AF374=1,SUM(AE373:AG375)-AF374=2),SUM(AE373:AG375)-AF374=3),1,0)</f>
        <v/>
      </c>
      <c r="AG387">
        <f>IF(OR(AND(AG374=1,SUM(AF373:AH375)-AG374=2),SUM(AF373:AH375)-AG374=3),1,0)</f>
        <v/>
      </c>
      <c r="AH387">
        <f>IF(OR(AND(AH374=1,SUM(AG373:AI375)-AH374=2),SUM(AG373:AI375)-AH374=3),1,0)</f>
        <v/>
      </c>
      <c r="AI387">
        <f>IF(OR(AND(AI374=1,SUM(AH373:AJ375)-AI374=2),SUM(AH373:AJ375)-AI374=3),1,0)</f>
        <v/>
      </c>
      <c r="AJ387">
        <f>IF(OR(AND(AJ374=1,SUM(AI373:AK375)-AJ374=2),SUM(AI373:AK375)-AJ374=3),1,0)</f>
        <v/>
      </c>
      <c r="AK387">
        <f>IF(OR(AND(AK374=1,SUM(AJ373:AL375)-AK374=2),SUM(AJ373:AL375)-AK374=3),1,0)</f>
        <v/>
      </c>
      <c r="AL387">
        <f>IF(OR(AND(AL374=1,SUM(AK373:AM375)-AL374=2),SUM(AK373:AM375)-AL374=3),1,0)</f>
        <v/>
      </c>
      <c r="AM387">
        <f>IF(OR(AND(AM374=1,SUM(AL373:AN375)-AM374=2),SUM(AL373:AN375)-AM374=3),1,0)</f>
        <v/>
      </c>
      <c r="AN387">
        <f>IF(OR(AND(AN374=1,SUM(AM373:AO375)-AN374=2),SUM(AM373:AO375)-AN374=3),1,0)</f>
        <v/>
      </c>
      <c r="AO387">
        <f>IF(OR(AND(AO374=1,SUM(AN373:AP375)-AO374=2),SUM(AN373:AP375)-AO374=3),1,0)</f>
        <v/>
      </c>
      <c r="AP387">
        <f>IF(OR(AND(AP374=1,SUM(AO373:AQ375)-AP374=2),SUM(AO373:AQ375)-AP374=3),1,0)</f>
        <v/>
      </c>
      <c r="AQ387" t="n">
        <v>0</v>
      </c>
    </row>
    <row r="388">
      <c r="B388" t="n">
        <v>0</v>
      </c>
      <c r="C388">
        <f>IF(OR(AND(C375=1,SUM(B374:D376)-C375=2),SUM(B374:D376)-C375=3),1,0)</f>
        <v/>
      </c>
      <c r="D388">
        <f>IF(OR(AND(D375=1,SUM(C374:E376)-D375=2),SUM(C374:E376)-D375=3),1,0)</f>
        <v/>
      </c>
      <c r="E388">
        <f>IF(OR(AND(E375=1,SUM(D374:F376)-E375=2),SUM(D374:F376)-E375=3),1,0)</f>
        <v/>
      </c>
      <c r="F388">
        <f>IF(OR(AND(F375=1,SUM(E374:G376)-F375=2),SUM(E374:G376)-F375=3),1,0)</f>
        <v/>
      </c>
      <c r="G388">
        <f>IF(OR(AND(G375=1,SUM(F374:H376)-G375=2),SUM(F374:H376)-G375=3),1,0)</f>
        <v/>
      </c>
      <c r="H388">
        <f>IF(OR(AND(H375=1,SUM(G374:I376)-H375=2),SUM(G374:I376)-H375=3),1,0)</f>
        <v/>
      </c>
      <c r="I388">
        <f>IF(OR(AND(I375=1,SUM(H374:J376)-I375=2),SUM(H374:J376)-I375=3),1,0)</f>
        <v/>
      </c>
      <c r="J388">
        <f>IF(OR(AND(J375=1,SUM(I374:K376)-J375=2),SUM(I374:K376)-J375=3),1,0)</f>
        <v/>
      </c>
      <c r="K388">
        <f>IF(OR(AND(K375=1,SUM(J374:L376)-K375=2),SUM(J374:L376)-K375=3),1,0)</f>
        <v/>
      </c>
      <c r="L388">
        <f>IF(OR(AND(L375=1,SUM(K374:M376)-L375=2),SUM(K374:M376)-L375=3),1,0)</f>
        <v/>
      </c>
      <c r="M388">
        <f>IF(OR(AND(M375=1,SUM(L374:N376)-M375=2),SUM(L374:N376)-M375=3),1,0)</f>
        <v/>
      </c>
      <c r="N388">
        <f>IF(OR(AND(N375=1,SUM(M374:O376)-N375=2),SUM(M374:O376)-N375=3),1,0)</f>
        <v/>
      </c>
      <c r="O388">
        <f>IF(OR(AND(O375=1,SUM(N374:P376)-O375=2),SUM(N374:P376)-O375=3),1,0)</f>
        <v/>
      </c>
      <c r="P388">
        <f>IF(OR(AND(P375=1,SUM(O374:Q376)-P375=2),SUM(O374:Q376)-P375=3),1,0)</f>
        <v/>
      </c>
      <c r="Q388">
        <f>IF(OR(AND(Q375=1,SUM(P374:R376)-Q375=2),SUM(P374:R376)-Q375=3),1,0)</f>
        <v/>
      </c>
      <c r="R388">
        <f>IF(OR(AND(R375=1,SUM(Q374:S376)-R375=2),SUM(Q374:S376)-R375=3),1,0)</f>
        <v/>
      </c>
      <c r="S388">
        <f>IF(OR(AND(S375=1,SUM(R374:T376)-S375=2),SUM(R374:T376)-S375=3),1,0)</f>
        <v/>
      </c>
      <c r="T388">
        <f>IF(OR(AND(T375=1,SUM(S374:U376)-T375=2),SUM(S374:U376)-T375=3),1,0)</f>
        <v/>
      </c>
      <c r="U388">
        <f>IF(OR(AND(U375=1,SUM(T374:V376)-U375=2),SUM(T374:V376)-U375=3),1,0)</f>
        <v/>
      </c>
      <c r="V388">
        <f>IF(OR(AND(V375=1,SUM(U374:W376)-V375=2),SUM(U374:W376)-V375=3),1,0)</f>
        <v/>
      </c>
      <c r="W388">
        <f>IF(OR(AND(W375=1,SUM(V374:X376)-W375=2),SUM(V374:X376)-W375=3),1,0)</f>
        <v/>
      </c>
      <c r="X388">
        <f>IF(OR(AND(X375=1,SUM(W374:Y376)-X375=2),SUM(W374:Y376)-X375=3),1,0)</f>
        <v/>
      </c>
      <c r="Y388">
        <f>IF(OR(AND(Y375=1,SUM(X374:Z376)-Y375=2),SUM(X374:Z376)-Y375=3),1,0)</f>
        <v/>
      </c>
      <c r="Z388">
        <f>IF(OR(AND(Z375=1,SUM(Y374:AA376)-Z375=2),SUM(Y374:AA376)-Z375=3),1,0)</f>
        <v/>
      </c>
      <c r="AA388">
        <f>IF(OR(AND(AA375=1,SUM(Z374:AB376)-AA375=2),SUM(Z374:AB376)-AA375=3),1,0)</f>
        <v/>
      </c>
      <c r="AB388">
        <f>IF(OR(AND(AB375=1,SUM(AA374:AC376)-AB375=2),SUM(AA374:AC376)-AB375=3),1,0)</f>
        <v/>
      </c>
      <c r="AC388">
        <f>IF(OR(AND(AC375=1,SUM(AB374:AD376)-AC375=2),SUM(AB374:AD376)-AC375=3),1,0)</f>
        <v/>
      </c>
      <c r="AD388">
        <f>IF(OR(AND(AD375=1,SUM(AC374:AE376)-AD375=2),SUM(AC374:AE376)-AD375=3),1,0)</f>
        <v/>
      </c>
      <c r="AE388">
        <f>IF(OR(AND(AE375=1,SUM(AD374:AF376)-AE375=2),SUM(AD374:AF376)-AE375=3),1,0)</f>
        <v/>
      </c>
      <c r="AF388">
        <f>IF(OR(AND(AF375=1,SUM(AE374:AG376)-AF375=2),SUM(AE374:AG376)-AF375=3),1,0)</f>
        <v/>
      </c>
      <c r="AG388">
        <f>IF(OR(AND(AG375=1,SUM(AF374:AH376)-AG375=2),SUM(AF374:AH376)-AG375=3),1,0)</f>
        <v/>
      </c>
      <c r="AH388">
        <f>IF(OR(AND(AH375=1,SUM(AG374:AI376)-AH375=2),SUM(AG374:AI376)-AH375=3),1,0)</f>
        <v/>
      </c>
      <c r="AI388">
        <f>IF(OR(AND(AI375=1,SUM(AH374:AJ376)-AI375=2),SUM(AH374:AJ376)-AI375=3),1,0)</f>
        <v/>
      </c>
      <c r="AJ388">
        <f>IF(OR(AND(AJ375=1,SUM(AI374:AK376)-AJ375=2),SUM(AI374:AK376)-AJ375=3),1,0)</f>
        <v/>
      </c>
      <c r="AK388">
        <f>IF(OR(AND(AK375=1,SUM(AJ374:AL376)-AK375=2),SUM(AJ374:AL376)-AK375=3),1,0)</f>
        <v/>
      </c>
      <c r="AL388">
        <f>IF(OR(AND(AL375=1,SUM(AK374:AM376)-AL375=2),SUM(AK374:AM376)-AL375=3),1,0)</f>
        <v/>
      </c>
      <c r="AM388">
        <f>IF(OR(AND(AM375=1,SUM(AL374:AN376)-AM375=2),SUM(AL374:AN376)-AM375=3),1,0)</f>
        <v/>
      </c>
      <c r="AN388">
        <f>IF(OR(AND(AN375=1,SUM(AM374:AO376)-AN375=2),SUM(AM374:AO376)-AN375=3),1,0)</f>
        <v/>
      </c>
      <c r="AO388">
        <f>IF(OR(AND(AO375=1,SUM(AN374:AP376)-AO375=2),SUM(AN374:AP376)-AO375=3),1,0)</f>
        <v/>
      </c>
      <c r="AP388">
        <f>IF(OR(AND(AP375=1,SUM(AO374:AQ376)-AP375=2),SUM(AO374:AQ376)-AP375=3),1,0)</f>
        <v/>
      </c>
      <c r="AQ388" t="n">
        <v>0</v>
      </c>
    </row>
    <row r="389">
      <c r="B389" t="n">
        <v>0</v>
      </c>
      <c r="C389">
        <f>IF(OR(AND(C376=1,SUM(B375:D377)-C376=2),SUM(B375:D377)-C376=3),1,0)</f>
        <v/>
      </c>
      <c r="D389">
        <f>IF(OR(AND(D376=1,SUM(C375:E377)-D376=2),SUM(C375:E377)-D376=3),1,0)</f>
        <v/>
      </c>
      <c r="E389">
        <f>IF(OR(AND(E376=1,SUM(D375:F377)-E376=2),SUM(D375:F377)-E376=3),1,0)</f>
        <v/>
      </c>
      <c r="F389">
        <f>IF(OR(AND(F376=1,SUM(E375:G377)-F376=2),SUM(E375:G377)-F376=3),1,0)</f>
        <v/>
      </c>
      <c r="G389">
        <f>IF(OR(AND(G376=1,SUM(F375:H377)-G376=2),SUM(F375:H377)-G376=3),1,0)</f>
        <v/>
      </c>
      <c r="H389">
        <f>IF(OR(AND(H376=1,SUM(G375:I377)-H376=2),SUM(G375:I377)-H376=3),1,0)</f>
        <v/>
      </c>
      <c r="I389">
        <f>IF(OR(AND(I376=1,SUM(H375:J377)-I376=2),SUM(H375:J377)-I376=3),1,0)</f>
        <v/>
      </c>
      <c r="J389">
        <f>IF(OR(AND(J376=1,SUM(I375:K377)-J376=2),SUM(I375:K377)-J376=3),1,0)</f>
        <v/>
      </c>
      <c r="K389">
        <f>IF(OR(AND(K376=1,SUM(J375:L377)-K376=2),SUM(J375:L377)-K376=3),1,0)</f>
        <v/>
      </c>
      <c r="L389">
        <f>IF(OR(AND(L376=1,SUM(K375:M377)-L376=2),SUM(K375:M377)-L376=3),1,0)</f>
        <v/>
      </c>
      <c r="M389">
        <f>IF(OR(AND(M376=1,SUM(L375:N377)-M376=2),SUM(L375:N377)-M376=3),1,0)</f>
        <v/>
      </c>
      <c r="N389">
        <f>IF(OR(AND(N376=1,SUM(M375:O377)-N376=2),SUM(M375:O377)-N376=3),1,0)</f>
        <v/>
      </c>
      <c r="O389">
        <f>IF(OR(AND(O376=1,SUM(N375:P377)-O376=2),SUM(N375:P377)-O376=3),1,0)</f>
        <v/>
      </c>
      <c r="P389">
        <f>IF(OR(AND(P376=1,SUM(O375:Q377)-P376=2),SUM(O375:Q377)-P376=3),1,0)</f>
        <v/>
      </c>
      <c r="Q389">
        <f>IF(OR(AND(Q376=1,SUM(P375:R377)-Q376=2),SUM(P375:R377)-Q376=3),1,0)</f>
        <v/>
      </c>
      <c r="R389">
        <f>IF(OR(AND(R376=1,SUM(Q375:S377)-R376=2),SUM(Q375:S377)-R376=3),1,0)</f>
        <v/>
      </c>
      <c r="S389">
        <f>IF(OR(AND(S376=1,SUM(R375:T377)-S376=2),SUM(R375:T377)-S376=3),1,0)</f>
        <v/>
      </c>
      <c r="T389">
        <f>IF(OR(AND(T376=1,SUM(S375:U377)-T376=2),SUM(S375:U377)-T376=3),1,0)</f>
        <v/>
      </c>
      <c r="U389">
        <f>IF(OR(AND(U376=1,SUM(T375:V377)-U376=2),SUM(T375:V377)-U376=3),1,0)</f>
        <v/>
      </c>
      <c r="V389">
        <f>IF(OR(AND(V376=1,SUM(U375:W377)-V376=2),SUM(U375:W377)-V376=3),1,0)</f>
        <v/>
      </c>
      <c r="W389">
        <f>IF(OR(AND(W376=1,SUM(V375:X377)-W376=2),SUM(V375:X377)-W376=3),1,0)</f>
        <v/>
      </c>
      <c r="X389">
        <f>IF(OR(AND(X376=1,SUM(W375:Y377)-X376=2),SUM(W375:Y377)-X376=3),1,0)</f>
        <v/>
      </c>
      <c r="Y389">
        <f>IF(OR(AND(Y376=1,SUM(X375:Z377)-Y376=2),SUM(X375:Z377)-Y376=3),1,0)</f>
        <v/>
      </c>
      <c r="Z389">
        <f>IF(OR(AND(Z376=1,SUM(Y375:AA377)-Z376=2),SUM(Y375:AA377)-Z376=3),1,0)</f>
        <v/>
      </c>
      <c r="AA389">
        <f>IF(OR(AND(AA376=1,SUM(Z375:AB377)-AA376=2),SUM(Z375:AB377)-AA376=3),1,0)</f>
        <v/>
      </c>
      <c r="AB389">
        <f>IF(OR(AND(AB376=1,SUM(AA375:AC377)-AB376=2),SUM(AA375:AC377)-AB376=3),1,0)</f>
        <v/>
      </c>
      <c r="AC389">
        <f>IF(OR(AND(AC376=1,SUM(AB375:AD377)-AC376=2),SUM(AB375:AD377)-AC376=3),1,0)</f>
        <v/>
      </c>
      <c r="AD389">
        <f>IF(OR(AND(AD376=1,SUM(AC375:AE377)-AD376=2),SUM(AC375:AE377)-AD376=3),1,0)</f>
        <v/>
      </c>
      <c r="AE389">
        <f>IF(OR(AND(AE376=1,SUM(AD375:AF377)-AE376=2),SUM(AD375:AF377)-AE376=3),1,0)</f>
        <v/>
      </c>
      <c r="AF389">
        <f>IF(OR(AND(AF376=1,SUM(AE375:AG377)-AF376=2),SUM(AE375:AG377)-AF376=3),1,0)</f>
        <v/>
      </c>
      <c r="AG389">
        <f>IF(OR(AND(AG376=1,SUM(AF375:AH377)-AG376=2),SUM(AF375:AH377)-AG376=3),1,0)</f>
        <v/>
      </c>
      <c r="AH389">
        <f>IF(OR(AND(AH376=1,SUM(AG375:AI377)-AH376=2),SUM(AG375:AI377)-AH376=3),1,0)</f>
        <v/>
      </c>
      <c r="AI389">
        <f>IF(OR(AND(AI376=1,SUM(AH375:AJ377)-AI376=2),SUM(AH375:AJ377)-AI376=3),1,0)</f>
        <v/>
      </c>
      <c r="AJ389">
        <f>IF(OR(AND(AJ376=1,SUM(AI375:AK377)-AJ376=2),SUM(AI375:AK377)-AJ376=3),1,0)</f>
        <v/>
      </c>
      <c r="AK389">
        <f>IF(OR(AND(AK376=1,SUM(AJ375:AL377)-AK376=2),SUM(AJ375:AL377)-AK376=3),1,0)</f>
        <v/>
      </c>
      <c r="AL389">
        <f>IF(OR(AND(AL376=1,SUM(AK375:AM377)-AL376=2),SUM(AK375:AM377)-AL376=3),1,0)</f>
        <v/>
      </c>
      <c r="AM389">
        <f>IF(OR(AND(AM376=1,SUM(AL375:AN377)-AM376=2),SUM(AL375:AN377)-AM376=3),1,0)</f>
        <v/>
      </c>
      <c r="AN389">
        <f>IF(OR(AND(AN376=1,SUM(AM375:AO377)-AN376=2),SUM(AM375:AO377)-AN376=3),1,0)</f>
        <v/>
      </c>
      <c r="AO389">
        <f>IF(OR(AND(AO376=1,SUM(AN375:AP377)-AO376=2),SUM(AN375:AP377)-AO376=3),1,0)</f>
        <v/>
      </c>
      <c r="AP389">
        <f>IF(OR(AND(AP376=1,SUM(AO375:AQ377)-AP376=2),SUM(AO375:AQ377)-AP376=3),1,0)</f>
        <v/>
      </c>
      <c r="AQ389" t="n">
        <v>0</v>
      </c>
    </row>
    <row r="390">
      <c r="B390" t="n">
        <v>0</v>
      </c>
      <c r="C390">
        <f>IF(OR(AND(C377=1,SUM(B376:D378)-C377=2),SUM(B376:D378)-C377=3),1,0)</f>
        <v/>
      </c>
      <c r="D390">
        <f>IF(OR(AND(D377=1,SUM(C376:E378)-D377=2),SUM(C376:E378)-D377=3),1,0)</f>
        <v/>
      </c>
      <c r="E390">
        <f>IF(OR(AND(E377=1,SUM(D376:F378)-E377=2),SUM(D376:F378)-E377=3),1,0)</f>
        <v/>
      </c>
      <c r="F390">
        <f>IF(OR(AND(F377=1,SUM(E376:G378)-F377=2),SUM(E376:G378)-F377=3),1,0)</f>
        <v/>
      </c>
      <c r="G390">
        <f>IF(OR(AND(G377=1,SUM(F376:H378)-G377=2),SUM(F376:H378)-G377=3),1,0)</f>
        <v/>
      </c>
      <c r="H390">
        <f>IF(OR(AND(H377=1,SUM(G376:I378)-H377=2),SUM(G376:I378)-H377=3),1,0)</f>
        <v/>
      </c>
      <c r="I390">
        <f>IF(OR(AND(I377=1,SUM(H376:J378)-I377=2),SUM(H376:J378)-I377=3),1,0)</f>
        <v/>
      </c>
      <c r="J390">
        <f>IF(OR(AND(J377=1,SUM(I376:K378)-J377=2),SUM(I376:K378)-J377=3),1,0)</f>
        <v/>
      </c>
      <c r="K390">
        <f>IF(OR(AND(K377=1,SUM(J376:L378)-K377=2),SUM(J376:L378)-K377=3),1,0)</f>
        <v/>
      </c>
      <c r="L390">
        <f>IF(OR(AND(L377=1,SUM(K376:M378)-L377=2),SUM(K376:M378)-L377=3),1,0)</f>
        <v/>
      </c>
      <c r="M390">
        <f>IF(OR(AND(M377=1,SUM(L376:N378)-M377=2),SUM(L376:N378)-M377=3),1,0)</f>
        <v/>
      </c>
      <c r="N390">
        <f>IF(OR(AND(N377=1,SUM(M376:O378)-N377=2),SUM(M376:O378)-N377=3),1,0)</f>
        <v/>
      </c>
      <c r="O390">
        <f>IF(OR(AND(O377=1,SUM(N376:P378)-O377=2),SUM(N376:P378)-O377=3),1,0)</f>
        <v/>
      </c>
      <c r="P390">
        <f>IF(OR(AND(P377=1,SUM(O376:Q378)-P377=2),SUM(O376:Q378)-P377=3),1,0)</f>
        <v/>
      </c>
      <c r="Q390">
        <f>IF(OR(AND(Q377=1,SUM(P376:R378)-Q377=2),SUM(P376:R378)-Q377=3),1,0)</f>
        <v/>
      </c>
      <c r="R390">
        <f>IF(OR(AND(R377=1,SUM(Q376:S378)-R377=2),SUM(Q376:S378)-R377=3),1,0)</f>
        <v/>
      </c>
      <c r="S390">
        <f>IF(OR(AND(S377=1,SUM(R376:T378)-S377=2),SUM(R376:T378)-S377=3),1,0)</f>
        <v/>
      </c>
      <c r="T390">
        <f>IF(OR(AND(T377=1,SUM(S376:U378)-T377=2),SUM(S376:U378)-T377=3),1,0)</f>
        <v/>
      </c>
      <c r="U390">
        <f>IF(OR(AND(U377=1,SUM(T376:V378)-U377=2),SUM(T376:V378)-U377=3),1,0)</f>
        <v/>
      </c>
      <c r="V390">
        <f>IF(OR(AND(V377=1,SUM(U376:W378)-V377=2),SUM(U376:W378)-V377=3),1,0)</f>
        <v/>
      </c>
      <c r="W390">
        <f>IF(OR(AND(W377=1,SUM(V376:X378)-W377=2),SUM(V376:X378)-W377=3),1,0)</f>
        <v/>
      </c>
      <c r="X390">
        <f>IF(OR(AND(X377=1,SUM(W376:Y378)-X377=2),SUM(W376:Y378)-X377=3),1,0)</f>
        <v/>
      </c>
      <c r="Y390">
        <f>IF(OR(AND(Y377=1,SUM(X376:Z378)-Y377=2),SUM(X376:Z378)-Y377=3),1,0)</f>
        <v/>
      </c>
      <c r="Z390">
        <f>IF(OR(AND(Z377=1,SUM(Y376:AA378)-Z377=2),SUM(Y376:AA378)-Z377=3),1,0)</f>
        <v/>
      </c>
      <c r="AA390">
        <f>IF(OR(AND(AA377=1,SUM(Z376:AB378)-AA377=2),SUM(Z376:AB378)-AA377=3),1,0)</f>
        <v/>
      </c>
      <c r="AB390">
        <f>IF(OR(AND(AB377=1,SUM(AA376:AC378)-AB377=2),SUM(AA376:AC378)-AB377=3),1,0)</f>
        <v/>
      </c>
      <c r="AC390">
        <f>IF(OR(AND(AC377=1,SUM(AB376:AD378)-AC377=2),SUM(AB376:AD378)-AC377=3),1,0)</f>
        <v/>
      </c>
      <c r="AD390">
        <f>IF(OR(AND(AD377=1,SUM(AC376:AE378)-AD377=2),SUM(AC376:AE378)-AD377=3),1,0)</f>
        <v/>
      </c>
      <c r="AE390">
        <f>IF(OR(AND(AE377=1,SUM(AD376:AF378)-AE377=2),SUM(AD376:AF378)-AE377=3),1,0)</f>
        <v/>
      </c>
      <c r="AF390">
        <f>IF(OR(AND(AF377=1,SUM(AE376:AG378)-AF377=2),SUM(AE376:AG378)-AF377=3),1,0)</f>
        <v/>
      </c>
      <c r="AG390">
        <f>IF(OR(AND(AG377=1,SUM(AF376:AH378)-AG377=2),SUM(AF376:AH378)-AG377=3),1,0)</f>
        <v/>
      </c>
      <c r="AH390">
        <f>IF(OR(AND(AH377=1,SUM(AG376:AI378)-AH377=2),SUM(AG376:AI378)-AH377=3),1,0)</f>
        <v/>
      </c>
      <c r="AI390">
        <f>IF(OR(AND(AI377=1,SUM(AH376:AJ378)-AI377=2),SUM(AH376:AJ378)-AI377=3),1,0)</f>
        <v/>
      </c>
      <c r="AJ390">
        <f>IF(OR(AND(AJ377=1,SUM(AI376:AK378)-AJ377=2),SUM(AI376:AK378)-AJ377=3),1,0)</f>
        <v/>
      </c>
      <c r="AK390">
        <f>IF(OR(AND(AK377=1,SUM(AJ376:AL378)-AK377=2),SUM(AJ376:AL378)-AK377=3),1,0)</f>
        <v/>
      </c>
      <c r="AL390">
        <f>IF(OR(AND(AL377=1,SUM(AK376:AM378)-AL377=2),SUM(AK376:AM378)-AL377=3),1,0)</f>
        <v/>
      </c>
      <c r="AM390">
        <f>IF(OR(AND(AM377=1,SUM(AL376:AN378)-AM377=2),SUM(AL376:AN378)-AM377=3),1,0)</f>
        <v/>
      </c>
      <c r="AN390">
        <f>IF(OR(AND(AN377=1,SUM(AM376:AO378)-AN377=2),SUM(AM376:AO378)-AN377=3),1,0)</f>
        <v/>
      </c>
      <c r="AO390">
        <f>IF(OR(AND(AO377=1,SUM(AN376:AP378)-AO377=2),SUM(AN376:AP378)-AO377=3),1,0)</f>
        <v/>
      </c>
      <c r="AP390">
        <f>IF(OR(AND(AP377=1,SUM(AO376:AQ378)-AP377=2),SUM(AO376:AQ378)-AP377=3),1,0)</f>
        <v/>
      </c>
      <c r="AQ390" t="n">
        <v>0</v>
      </c>
    </row>
    <row r="391">
      <c r="B391" t="n">
        <v>0</v>
      </c>
      <c r="C391" t="n">
        <v>0</v>
      </c>
      <c r="D391" t="n">
        <v>0</v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</v>
      </c>
      <c r="AH391" t="n">
        <v>0</v>
      </c>
      <c r="AI391" t="n">
        <v>0</v>
      </c>
      <c r="AJ391" t="n">
        <v>0</v>
      </c>
      <c r="AK391" t="n">
        <v>0</v>
      </c>
      <c r="AL391" t="n">
        <v>0</v>
      </c>
      <c r="AM391" t="n">
        <v>0</v>
      </c>
      <c r="AN391" t="n">
        <v>0</v>
      </c>
      <c r="AO391" t="n">
        <v>0</v>
      </c>
      <c r="AP391" t="n">
        <v>0</v>
      </c>
      <c r="AQ39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CE0A0"/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6" customWidth="1" min="2" max="2"/>
  </cols>
  <sheetData>
    <row r="1"/>
    <row r="2" ht="32" customHeight="1">
      <c r="B2" s="8" t="inlineStr">
        <is>
          <t>SHEET-DOS — how it works</t>
        </is>
      </c>
    </row>
    <row r="3" ht="30" customHeight="1">
      <c r="B3" s="9" t="inlineStr">
        <is>
          <t>A text-mode operating system that lives inside this workbook. There are no macros, no VBA and no add-ins. Every pixel you see is a cell, and every cell is a formula.</t>
        </is>
      </c>
    </row>
    <row r="4">
      <c r="B4" s="10" t="inlineStr"/>
    </row>
    <row r="5" ht="26" customHeight="1">
      <c r="B5" s="11" t="inlineStr">
        <is>
          <t>1 · The screen is a framebuffer</t>
        </is>
      </c>
    </row>
    <row r="6" ht="60" customHeight="1">
      <c r="B6" s="9" t="inlineStr">
        <is>
          <t>Real text-mode hardware keeps two grids: one holding the character in each screen position, and one holding its colour. SHEET-DOS does the same thing. On the screen sheet, rows 3-42 are the character buffer and rows 103-142 are the attribute buffer, one hundred rows directly below their own cells.</t>
        </is>
      </c>
    </row>
    <row r="7" ht="30" customHeight="1">
      <c r="B7" s="9" t="inlineStr">
        <is>
          <t>Colour comes from forty-eight conditional-formatting rules on the character buffer, each one reading the attribute cell a hundred rows down:</t>
        </is>
      </c>
    </row>
    <row r="8" ht="15" customHeight="1">
      <c r="B8" s="12" t="inlineStr">
        <is>
          <t>B103 = 3      →  black text on phosphor green   (focused title bar)</t>
        </is>
      </c>
    </row>
    <row r="9" ht="15" customHeight="1">
      <c r="B9" s="12" t="inlineStr">
        <is>
          <t>B103 = 13     →  a solid block                  (a clock hand)</t>
        </is>
      </c>
    </row>
    <row r="10" ht="30" customHeight="1">
      <c r="B10" s="9" t="inlineStr">
        <is>
          <t>Sixteen attributes, three palettes. Typing  theme amber  adds twenty to every attribute in the buffer, and a different set of rules takes over. The characters never move.</t>
        </is>
      </c>
    </row>
    <row r="11">
      <c r="B11" s="10" t="inlineStr"/>
    </row>
    <row r="12" ht="26" customHeight="1">
      <c r="B12" s="11" t="inlineStr">
        <is>
          <t>2 · Windows are rows in a table</t>
        </is>
      </c>
    </row>
    <row r="13" ht="45" customHeight="1">
      <c r="B13" s="9" t="inlineStr">
        <is>
          <t>Open KERNEL and look at the window table. Each window is a rectangle with an x, y, width, height, an open flag and a z-order. Nothing is drawn, grouped or floated — the compositor works it out per cell.</t>
        </is>
      </c>
    </row>
    <row r="14" ht="30" customHeight="1">
      <c r="B14" s="9" t="inlineStr">
        <is>
          <t>Every screen cell asks one question: of the windows covering me, which is on top? The z-order and the window's slot number are packed into a single key so one MAX can answer it:</t>
        </is>
      </c>
    </row>
    <row r="15" ht="15" customHeight="1">
      <c r="B15" s="12" t="inlineStr">
        <is>
          <t>=SUMPRODUCT(MAX(WIN_OPEN*(WIN_X&lt;=B$2)*(WIN_X+WIN_W&gt;B$2)</t>
        </is>
      </c>
    </row>
    <row r="16" ht="15" customHeight="1">
      <c r="B16" s="12" t="inlineStr">
        <is>
          <t xml:space="preserve">                *(WIN_Y&lt;=$A3)*(WIN_Y+WIN_H&gt;$A3)*WIN_KEY))</t>
        </is>
      </c>
    </row>
    <row r="17" ht="45" customHeight="1">
      <c r="B17" s="9" t="inlineStr">
        <is>
          <t>MOD that by 100 and you have the owning window. A cell owned by nobody checks the same buffer one row up and one column left — if a window is there, this cell is its drop shadow. That is the whole window manager.</t>
        </is>
      </c>
    </row>
    <row r="18">
      <c r="B18" s="10" t="inlineStr"/>
    </row>
    <row r="19" ht="26" customHeight="1">
      <c r="B19" s="11" t="inlineStr">
        <is>
          <t>3 · The shell is INDEX and MATCH</t>
        </is>
      </c>
    </row>
    <row r="20" ht="45" customHeight="1">
      <c r="B20" s="9" t="inlineStr">
        <is>
          <t>The keyboard strip below the screen is fourteen ordinary cells. The kernel splits each one into a verb and an argument, then folds the whole list into state. A window is open if the last command naming it was not  close:</t>
        </is>
      </c>
    </row>
    <row r="21" ht="15" customHeight="1">
      <c r="B21" s="12" t="inlineStr">
        <is>
          <t>=LOOKUP(2,1/((CMD_ARG=$B5)*((CMD_VERB="open")+(CMD_VERB="close")</t>
        </is>
      </c>
    </row>
    <row r="22" ht="15" customHeight="1">
      <c r="B22" s="12" t="inlineStr">
        <is>
          <t xml:space="preserve">        +(CMD_VERB="focus"))),CMD_VERB)</t>
        </is>
      </c>
    </row>
    <row r="23" ht="45" customHeight="1">
      <c r="B23" s="9" t="inlineStr">
        <is>
          <t>LOOKUP(2, 1/condition) is the old trick for finding the last match in a list. Here it is doing z-order: the line number of the most recent  open  becomes the window's z, so opening something raises it above everything else.</t>
        </is>
      </c>
    </row>
    <row r="24">
      <c r="B24" s="10" t="inlineStr"/>
    </row>
    <row r="25" ht="26" customHeight="1">
      <c r="B25" s="11" t="inlineStr">
        <is>
          <t>4 · The applications</t>
        </is>
      </c>
    </row>
    <row r="26" ht="30" customHeight="1">
      <c r="B26" s="9" t="inlineStr">
        <is>
          <t>TERMINAL keeps a real scrollback. Each command contributes a prompt line plus however many lines its output needs; a running total turns a screen row into a command and a line offset.</t>
        </is>
      </c>
    </row>
    <row r="27" ht="60" customHeight="1">
      <c r="B27" s="9" t="inlineStr">
        <is>
          <t>CHRONOMETER draws its hands with geometry. Each cell knows its own offset from the centre in pixels, and tests whether it falls within the width and length of a hand pointing at NOW(). The aspect ratio of a cell — about 12 by 17 — is corrected for, or the dial would be an egg.</t>
        </is>
      </c>
    </row>
    <row r="28" ht="30" customHeight="1">
      <c r="B28" s="9" t="inlineStr">
        <is>
          <t>LIFE is Conway's Game of Life. Generation 1 is data. Generations 2 to 30 are twelve thousand formulas, each summing the nine cells above it in the previous generation:</t>
        </is>
      </c>
    </row>
    <row r="29" ht="15" customHeight="1">
      <c r="B29" s="12" t="inlineStr">
        <is>
          <t>=IF(OR(AND(C15=1,SUM(B14:D16)-C15=2),SUM(B14:D16)-C15=3),1,0)</t>
        </is>
      </c>
    </row>
    <row r="30" ht="30" customHeight="1">
      <c r="B30" s="9" t="inlineStr">
        <is>
          <t>SYSTEM MONITOR is honest about being synthetic: the telemetry is a sum of sines over the clock. The graph drawing it is not synthetic.</t>
        </is>
      </c>
    </row>
    <row r="31" ht="30" customHeight="1">
      <c r="B31" s="9" t="inlineStr">
        <is>
          <t>CALCULATOR parses text you typed, finds the operator, and evaluates both sides. Then it shows the answer in four bases.</t>
        </is>
      </c>
    </row>
    <row r="32">
      <c r="B32" s="10" t="inlineStr"/>
    </row>
    <row r="33" ht="26" customHeight="1">
      <c r="B33" s="11" t="inlineStr">
        <is>
          <t>5 · Why any of this matters</t>
        </is>
      </c>
    </row>
    <row r="34" ht="45" customHeight="1">
      <c r="B34" s="9" t="inlineStr">
        <is>
          <t>None of this is a good way to build an operating system. That is the point. A spreadsheet is a general-purpose reactive runtime that sixty million people already have open — the constraint was never the tool.</t>
        </is>
      </c>
    </row>
    <row r="35" ht="15" customHeight="1">
      <c r="B35" s="9" t="inlineStr">
        <is>
          <t>Press F9 to advance the clock. Type  help  to begin.</t>
        </is>
      </c>
    </row>
    <row r="36">
      <c r="B36" s="10" t="inlineStr"/>
    </row>
    <row r="37" ht="15" customHeight="1">
      <c r="B37" s="9" t="inlineStr">
        <is>
          <t>hopala.io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2026-08-04T20:20:13Z</dcterms:created>
  <dcterms:modified xsi:type="dcterms:W3CDTF">2026-08-04T20:20:13Z</dcterms:modified>
</cp:coreProperties>
</file>